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5.xml" ContentType="application/vnd.openxmlformats-officedocument.drawing+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6.xml" ContentType="application/vnd.openxmlformats-officedocument.drawing+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7.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8.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9.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hidePivotFieldList="1" defaultThemeVersion="166925"/>
  <mc:AlternateContent xmlns:mc="http://schemas.openxmlformats.org/markup-compatibility/2006">
    <mc:Choice Requires="x15">
      <x15ac:absPath xmlns:x15ac="http://schemas.microsoft.com/office/spreadsheetml/2010/11/ac" url="D:\SynologyDrive\Coco-Cola MMM\India\Phase 4\Final Summary sheet\"/>
    </mc:Choice>
  </mc:AlternateContent>
  <xr:revisionPtr revIDLastSave="0" documentId="13_ncr:1_{3AA180BE-0160-48BA-87E1-F7F83C93B3AC}" xr6:coauthVersionLast="47" xr6:coauthVersionMax="47" xr10:uidLastSave="{00000000-0000-0000-0000-000000000000}"/>
  <bookViews>
    <workbookView xWindow="-120" yWindow="-120" windowWidth="20730" windowHeight="11160" tabRatio="827" firstSheet="4" activeTab="25" xr2:uid="{AC7460C9-4AE6-4EE5-900E-61EB8A9AC405}"/>
  </bookViews>
  <sheets>
    <sheet name="Business Drivers" sheetId="62" r:id="rId1"/>
    <sheet name="Comment" sheetId="17" state="veryHidden" r:id="rId2"/>
    <sheet name="Input data" sheetId="68" state="veryHidden" r:id="rId3"/>
    <sheet name="Business Drivers (Quarter)" sheetId="78" r:id="rId4"/>
    <sheet name="Fit" sheetId="59" r:id="rId5"/>
    <sheet name="All Markets Due To's" sheetId="1" r:id="rId6"/>
    <sheet name="Brand &amp; Pack size" sheetId="76" state="veryHidden" r:id="rId7"/>
    <sheet name="2019 Due - To's (Old vs. New)" sheetId="66" state="veryHidden" r:id="rId8"/>
    <sheet name="APT" sheetId="80" r:id="rId9"/>
    <sheet name="UP" sheetId="83" r:id="rId10"/>
    <sheet name="GJ" sheetId="81" r:id="rId11"/>
    <sheet name="MH" sheetId="82" r:id="rId12"/>
    <sheet name="lEVELS MAPPING" sheetId="60" state="veryHidden" r:id="rId13"/>
    <sheet name="Old Due to's" sheetId="65" state="veryHidden" r:id="rId14"/>
    <sheet name="WB" sheetId="84" r:id="rId15"/>
    <sheet name="Media" sheetId="79" r:id="rId16"/>
    <sheet name="TV (HSM &amp; Non HSM) cal" sheetId="85" state="veryHidden" r:id="rId17"/>
    <sheet name="2019 Tv campaign" sheetId="88" state="veryHidden" r:id="rId18"/>
    <sheet name=" TV Regional ROI" sheetId="87" state="veryHidden" r:id="rId19"/>
    <sheet name="2020 Tv ROI" sheetId="89" state="hidden" r:id="rId20"/>
    <sheet name=" TV Total ROI" sheetId="93" r:id="rId21"/>
    <sheet name=" TV Regional ROI Combined" sheetId="90" state="hidden" r:id="rId22"/>
    <sheet name=" TV HSM ROI Combined" sheetId="92" state="hidden" r:id="rId23"/>
    <sheet name=" TV HSM ROI Combined Cal" sheetId="91" state="hidden" r:id="rId24"/>
    <sheet name="TV (HSM Vs. regional)" sheetId="86" r:id="rId25"/>
    <sheet name="Elasticity" sheetId="6" r:id="rId26"/>
    <sheet name="Execution-Comp. vs own" sheetId="69" state="veryHidden" r:id="rId27"/>
    <sheet name="Own Price" sheetId="70" state="veryHidden" r:id="rId28"/>
    <sheet name="Media Analysis" sheetId="74" state="hidden" r:id="rId29"/>
    <sheet name="TV" sheetId="73" state="veryHidden" r:id="rId30"/>
    <sheet name="Shipment Coverage" sheetId="75" state="veryHidden" r:id="rId31"/>
    <sheet name="Free promo contribution" sheetId="72" r:id="rId32"/>
    <sheet name="Nielsen Missing Value Imputatio" sheetId="71" r:id="rId33"/>
    <sheet name="Price Elasticity" sheetId="55" state="veryHidden" r:id="rId34"/>
    <sheet name="Parameters" sheetId="5" state="veryHidden" r:id="rId35"/>
    <sheet name="Mobilty correlation " sheetId="77" state="veryHidden" r:id="rId36"/>
    <sheet name="Weather " sheetId="57" state="veryHidden" r:id="rId37"/>
    <sheet name="Visibiltiy Stocking Elasticity" sheetId="58" state="veryHidden" r:id="rId38"/>
  </sheets>
  <externalReferences>
    <externalReference r:id="rId39"/>
  </externalReferences>
  <definedNames>
    <definedName name="_xlnm._FilterDatabase" localSheetId="8" hidden="1">APT!#REF!</definedName>
    <definedName name="_xlnm._FilterDatabase" localSheetId="6" hidden="1">'Brand &amp; Pack size'!$A$1:$E$531</definedName>
    <definedName name="_xlnm._FilterDatabase" localSheetId="4" hidden="1">Fit!$A$7:$I$357</definedName>
    <definedName name="_xlnm._FilterDatabase" localSheetId="10" hidden="1">GJ!#REF!</definedName>
    <definedName name="_xlnm._FilterDatabase" localSheetId="2" hidden="1">'Input data'!$C$1:$J$2125</definedName>
    <definedName name="_xlnm._FilterDatabase" localSheetId="12" hidden="1">'lEVELS MAPPING'!$A$1:$K$672</definedName>
    <definedName name="_xlnm._FilterDatabase" localSheetId="28" hidden="1">'Media Analysis'!$V$1:$AG$245</definedName>
    <definedName name="_xlnm._FilterDatabase" localSheetId="11" hidden="1">MH!#REF!</definedName>
    <definedName name="_xlnm._FilterDatabase" localSheetId="34" hidden="1">Parameters!$A$1:$D$665</definedName>
    <definedName name="_xlnm._FilterDatabase" localSheetId="33" hidden="1">'Price Elasticity'!$A$2:$F$72</definedName>
    <definedName name="_xlnm._FilterDatabase" localSheetId="9" hidden="1">UP!#REF!</definedName>
    <definedName name="_xlnm._FilterDatabase" localSheetId="37" hidden="1">'Visibiltiy Stocking Elasticity'!$K$3:$Q$353</definedName>
    <definedName name="_xlnm._FilterDatabase" localSheetId="14" hidden="1">WB!#REF!</definedName>
    <definedName name="_xlnm._FilterDatabase" localSheetId="36" hidden="1">'Weather '!$F$2:$S$352</definedName>
  </definedNames>
  <calcPr calcId="191029" concurrentCalc="0"/>
  <pivotCaches>
    <pivotCache cacheId="74" r:id="rId40"/>
    <pivotCache cacheId="75" r:id="rId41"/>
    <pivotCache cacheId="76" r:id="rId42"/>
    <pivotCache cacheId="77" r:id="rId43"/>
    <pivotCache cacheId="78" r:id="rId4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0" i="93" l="1"/>
  <c r="Q14" i="93"/>
  <c r="Q24" i="93"/>
  <c r="U24" i="93"/>
  <c r="Q25" i="93"/>
  <c r="U21" i="93"/>
  <c r="R20" i="93"/>
  <c r="S20" i="93"/>
  <c r="T20" i="93"/>
  <c r="U20" i="93"/>
  <c r="V20" i="93"/>
  <c r="W20" i="93"/>
  <c r="X20" i="93"/>
  <c r="Y20" i="93"/>
  <c r="T17" i="93"/>
  <c r="U17" i="93"/>
  <c r="C24" i="93"/>
  <c r="G27" i="93"/>
  <c r="F23" i="93"/>
  <c r="G23" i="93"/>
  <c r="D26" i="93"/>
  <c r="E26" i="93"/>
  <c r="F26" i="93"/>
  <c r="G26" i="93"/>
  <c r="H26" i="93"/>
  <c r="I26" i="93"/>
  <c r="J26" i="93"/>
  <c r="K26" i="93"/>
  <c r="C26" i="93"/>
  <c r="Q17" i="93"/>
  <c r="D17" i="93"/>
  <c r="D18" i="93"/>
  <c r="D19" i="93"/>
  <c r="D20" i="93"/>
  <c r="D21" i="93"/>
  <c r="L49" i="93"/>
  <c r="L48" i="93"/>
  <c r="L27" i="93"/>
  <c r="K27" i="93"/>
  <c r="I27" i="93"/>
  <c r="E27" i="93"/>
  <c r="C27" i="93"/>
  <c r="L26" i="93"/>
  <c r="Y25" i="93"/>
  <c r="X25" i="93"/>
  <c r="W25" i="93"/>
  <c r="V25" i="93"/>
  <c r="U25" i="93"/>
  <c r="T25" i="93"/>
  <c r="S25" i="93"/>
  <c r="R25" i="93"/>
  <c r="C25" i="93"/>
  <c r="Y24" i="93"/>
  <c r="X24" i="93"/>
  <c r="W24" i="93"/>
  <c r="V24" i="93"/>
  <c r="T24" i="93"/>
  <c r="S24" i="93"/>
  <c r="R24" i="93"/>
  <c r="K23" i="93"/>
  <c r="I23" i="93"/>
  <c r="E23" i="93"/>
  <c r="C23" i="93"/>
  <c r="Y21" i="93"/>
  <c r="W21" i="93"/>
  <c r="S21" i="93"/>
  <c r="Q21" i="93"/>
  <c r="L21" i="93"/>
  <c r="K21" i="93"/>
  <c r="J21" i="93"/>
  <c r="I21" i="93"/>
  <c r="H21" i="93"/>
  <c r="G21" i="93"/>
  <c r="F21" i="93"/>
  <c r="E21" i="93"/>
  <c r="C21" i="93"/>
  <c r="K20" i="93"/>
  <c r="J20" i="93"/>
  <c r="I20" i="93"/>
  <c r="H20" i="93"/>
  <c r="G20" i="93"/>
  <c r="F20" i="93"/>
  <c r="E20" i="93"/>
  <c r="C20" i="93"/>
  <c r="K19" i="93"/>
  <c r="J19" i="93"/>
  <c r="I19" i="93"/>
  <c r="H19" i="93"/>
  <c r="G19" i="93"/>
  <c r="F19" i="93"/>
  <c r="E19" i="93"/>
  <c r="C19" i="93"/>
  <c r="Q18" i="93"/>
  <c r="K18" i="93"/>
  <c r="J18" i="93"/>
  <c r="I18" i="93"/>
  <c r="H18" i="93"/>
  <c r="G18" i="93"/>
  <c r="F18" i="93"/>
  <c r="E18" i="93"/>
  <c r="C18" i="93"/>
  <c r="Y17" i="93"/>
  <c r="W17" i="93"/>
  <c r="S17" i="93"/>
  <c r="K17" i="93"/>
  <c r="J17" i="93"/>
  <c r="I17" i="93"/>
  <c r="H17" i="93"/>
  <c r="G17" i="93"/>
  <c r="F17" i="93"/>
  <c r="E17" i="93"/>
  <c r="C17" i="93"/>
  <c r="Y15" i="93"/>
  <c r="X15" i="93"/>
  <c r="W15" i="93"/>
  <c r="V15" i="93"/>
  <c r="U15" i="93"/>
  <c r="T15" i="93"/>
  <c r="S15" i="93"/>
  <c r="R15" i="93"/>
  <c r="Q15" i="93"/>
  <c r="Y14" i="93"/>
  <c r="X14" i="93"/>
  <c r="W14" i="93"/>
  <c r="V14" i="93"/>
  <c r="U14" i="93"/>
  <c r="T14" i="93"/>
  <c r="S14" i="93"/>
  <c r="R14" i="93"/>
  <c r="Y13" i="93"/>
  <c r="X13" i="93"/>
  <c r="W13" i="93"/>
  <c r="V13" i="93"/>
  <c r="U13" i="93"/>
  <c r="T13" i="93"/>
  <c r="S13" i="93"/>
  <c r="R13" i="93"/>
  <c r="Q13" i="93"/>
  <c r="Y12" i="93"/>
  <c r="X12" i="93"/>
  <c r="W12" i="93"/>
  <c r="V12" i="93"/>
  <c r="U12" i="93"/>
  <c r="T12" i="93"/>
  <c r="S12" i="93"/>
  <c r="R12" i="93"/>
  <c r="Q12" i="93"/>
  <c r="Y11" i="93"/>
  <c r="X11" i="93"/>
  <c r="W11" i="93"/>
  <c r="V11" i="93"/>
  <c r="U11" i="93"/>
  <c r="T11" i="93"/>
  <c r="S11" i="93"/>
  <c r="R11" i="93"/>
  <c r="Q11" i="93"/>
  <c r="Q20" i="92"/>
  <c r="R20" i="92"/>
  <c r="S20" i="92"/>
  <c r="T20" i="92"/>
  <c r="U20" i="92"/>
  <c r="V20" i="92"/>
  <c r="W20" i="92"/>
  <c r="X20" i="92"/>
  <c r="Y20" i="92"/>
  <c r="Q21" i="92"/>
  <c r="R21" i="92"/>
  <c r="S21" i="92"/>
  <c r="T21" i="92"/>
  <c r="U21" i="92"/>
  <c r="V21" i="92"/>
  <c r="W21" i="92"/>
  <c r="X21" i="92"/>
  <c r="Y21" i="92"/>
  <c r="R17" i="92"/>
  <c r="S17" i="92"/>
  <c r="T17" i="92"/>
  <c r="U17" i="92"/>
  <c r="V17" i="92"/>
  <c r="W17" i="92"/>
  <c r="X17" i="92"/>
  <c r="Y17" i="92"/>
  <c r="D26" i="92"/>
  <c r="E26" i="92"/>
  <c r="F26" i="92"/>
  <c r="G26" i="92"/>
  <c r="H26" i="92"/>
  <c r="I26" i="92"/>
  <c r="J26" i="92"/>
  <c r="K26" i="92"/>
  <c r="D27" i="92"/>
  <c r="E27" i="92"/>
  <c r="F27" i="92"/>
  <c r="G27" i="92"/>
  <c r="H27" i="92"/>
  <c r="I27" i="92"/>
  <c r="J27" i="92"/>
  <c r="K27" i="92"/>
  <c r="C26" i="92"/>
  <c r="C27" i="92"/>
  <c r="D23" i="92"/>
  <c r="E23" i="92"/>
  <c r="F23" i="92"/>
  <c r="G23" i="92"/>
  <c r="H23" i="92"/>
  <c r="I23" i="92"/>
  <c r="J23" i="92"/>
  <c r="K23" i="92"/>
  <c r="D17" i="92"/>
  <c r="E17" i="92"/>
  <c r="F17" i="92"/>
  <c r="G17" i="92"/>
  <c r="H17" i="92"/>
  <c r="I17" i="92"/>
  <c r="J17" i="92"/>
  <c r="K17" i="92"/>
  <c r="L49" i="92"/>
  <c r="L48" i="92"/>
  <c r="L27" i="92"/>
  <c r="L26" i="92"/>
  <c r="X25" i="92"/>
  <c r="W25" i="92"/>
  <c r="V25" i="92"/>
  <c r="U25" i="92"/>
  <c r="T25" i="92"/>
  <c r="S25" i="92"/>
  <c r="R25" i="92"/>
  <c r="Q25" i="92"/>
  <c r="X24" i="92"/>
  <c r="W24" i="92"/>
  <c r="V24" i="92"/>
  <c r="U24" i="92"/>
  <c r="T24" i="92"/>
  <c r="S24" i="92"/>
  <c r="R24" i="92"/>
  <c r="Q24" i="92"/>
  <c r="C23" i="92"/>
  <c r="L21" i="92"/>
  <c r="K21" i="92"/>
  <c r="J21" i="92"/>
  <c r="I21" i="92"/>
  <c r="H21" i="92"/>
  <c r="G21" i="92"/>
  <c r="F21" i="92"/>
  <c r="E21" i="92"/>
  <c r="D21" i="92"/>
  <c r="C21" i="92"/>
  <c r="K20" i="92"/>
  <c r="J20" i="92"/>
  <c r="I20" i="92"/>
  <c r="H20" i="92"/>
  <c r="G20" i="92"/>
  <c r="F20" i="92"/>
  <c r="E20" i="92"/>
  <c r="D20" i="92"/>
  <c r="C20" i="92"/>
  <c r="K19" i="92"/>
  <c r="J19" i="92"/>
  <c r="I19" i="92"/>
  <c r="H19" i="92"/>
  <c r="G19" i="92"/>
  <c r="F19" i="92"/>
  <c r="E19" i="92"/>
  <c r="D19" i="92"/>
  <c r="C19" i="92"/>
  <c r="K18" i="92"/>
  <c r="J18" i="92"/>
  <c r="I18" i="92"/>
  <c r="H18" i="92"/>
  <c r="G18" i="92"/>
  <c r="F18" i="92"/>
  <c r="E18" i="92"/>
  <c r="D18" i="92"/>
  <c r="C18" i="92"/>
  <c r="Q17" i="92"/>
  <c r="C17" i="92"/>
  <c r="Y15" i="92"/>
  <c r="X15" i="92"/>
  <c r="W15" i="92"/>
  <c r="V15" i="92"/>
  <c r="U15" i="92"/>
  <c r="T15" i="92"/>
  <c r="S15" i="92"/>
  <c r="R15" i="92"/>
  <c r="Q15" i="92"/>
  <c r="Y14" i="92"/>
  <c r="X14" i="92"/>
  <c r="W14" i="92"/>
  <c r="V14" i="92"/>
  <c r="U14" i="92"/>
  <c r="T14" i="92"/>
  <c r="S14" i="92"/>
  <c r="R14" i="92"/>
  <c r="Q14" i="92"/>
  <c r="Y13" i="92"/>
  <c r="X13" i="92"/>
  <c r="W13" i="92"/>
  <c r="V13" i="92"/>
  <c r="U13" i="92"/>
  <c r="T13" i="92"/>
  <c r="S13" i="92"/>
  <c r="R13" i="92"/>
  <c r="Q13" i="92"/>
  <c r="Y12" i="92"/>
  <c r="X12" i="92"/>
  <c r="W12" i="92"/>
  <c r="V12" i="92"/>
  <c r="U12" i="92"/>
  <c r="T12" i="92"/>
  <c r="S12" i="92"/>
  <c r="R12" i="92"/>
  <c r="Q12" i="92"/>
  <c r="Y11" i="92"/>
  <c r="X11" i="92"/>
  <c r="W11" i="92"/>
  <c r="V11" i="92"/>
  <c r="U11" i="92"/>
  <c r="T11" i="92"/>
  <c r="S11" i="92"/>
  <c r="R11" i="92"/>
  <c r="Q11" i="92"/>
  <c r="S9" i="91"/>
  <c r="U9" i="91"/>
  <c r="S8" i="91"/>
  <c r="U8" i="91"/>
  <c r="Y24" i="92"/>
  <c r="Y25" i="92"/>
  <c r="G31" i="91"/>
  <c r="G32" i="91"/>
  <c r="D31" i="91"/>
  <c r="D32" i="91"/>
  <c r="D49" i="91"/>
  <c r="E31" i="91"/>
  <c r="E32" i="91"/>
  <c r="C32" i="91"/>
  <c r="F31" i="91"/>
  <c r="F37" i="91"/>
  <c r="F32" i="91"/>
  <c r="C31" i="91"/>
  <c r="E33" i="91"/>
  <c r="C33" i="91"/>
  <c r="C37" i="91"/>
  <c r="G33" i="91"/>
  <c r="F33" i="91"/>
  <c r="D33" i="91"/>
  <c r="D50" i="91"/>
  <c r="G50" i="91"/>
  <c r="F50" i="91"/>
  <c r="E50" i="91"/>
  <c r="C50" i="91"/>
  <c r="G49" i="91"/>
  <c r="F49" i="91"/>
  <c r="E49" i="91"/>
  <c r="C49" i="91"/>
  <c r="G48" i="91"/>
  <c r="D48" i="91"/>
  <c r="F48" i="91"/>
  <c r="E48" i="91"/>
  <c r="C48" i="91"/>
  <c r="G44" i="91"/>
  <c r="D44" i="91"/>
  <c r="F44" i="91"/>
  <c r="E44" i="91"/>
  <c r="C44" i="91"/>
  <c r="G41" i="91"/>
  <c r="D41" i="91"/>
  <c r="F41" i="91"/>
  <c r="E41" i="91"/>
  <c r="C41" i="91"/>
  <c r="G40" i="91"/>
  <c r="F40" i="91"/>
  <c r="E40" i="91"/>
  <c r="C40" i="91"/>
  <c r="G39" i="91"/>
  <c r="D39" i="91"/>
  <c r="F39" i="91"/>
  <c r="E39" i="91"/>
  <c r="C39" i="91"/>
  <c r="G37" i="91"/>
  <c r="D37" i="91"/>
  <c r="E37" i="91"/>
  <c r="G26" i="91"/>
  <c r="D26" i="91"/>
  <c r="F26" i="91"/>
  <c r="E26" i="91"/>
  <c r="C26" i="91"/>
  <c r="G23" i="91"/>
  <c r="D23" i="91"/>
  <c r="F23" i="91"/>
  <c r="E23" i="91"/>
  <c r="C23" i="91"/>
  <c r="G22" i="91"/>
  <c r="D22" i="91"/>
  <c r="F22" i="91"/>
  <c r="E22" i="91"/>
  <c r="C22" i="91"/>
  <c r="D21" i="91"/>
  <c r="F21" i="91"/>
  <c r="E21" i="91"/>
  <c r="C21" i="91"/>
  <c r="G19" i="91"/>
  <c r="D19" i="91"/>
  <c r="F19" i="91"/>
  <c r="E19" i="91"/>
  <c r="C19" i="91"/>
  <c r="G12" i="91"/>
  <c r="D12" i="91"/>
  <c r="F12" i="91"/>
  <c r="E12" i="91"/>
  <c r="C12" i="91"/>
  <c r="D40" i="91"/>
  <c r="C54" i="91"/>
  <c r="F45" i="91"/>
  <c r="F54" i="91"/>
  <c r="C45" i="91"/>
  <c r="E54" i="91"/>
  <c r="G45" i="91"/>
  <c r="D27" i="91"/>
  <c r="E27" i="91"/>
  <c r="D45" i="91"/>
  <c r="C27" i="91"/>
  <c r="G27" i="91"/>
  <c r="G54" i="91"/>
  <c r="F27" i="91"/>
  <c r="E45" i="91"/>
  <c r="D54" i="91"/>
  <c r="E28" i="91"/>
  <c r="D28" i="91"/>
  <c r="G28" i="91"/>
  <c r="F28" i="91"/>
  <c r="C28" i="91"/>
  <c r="R25" i="90"/>
  <c r="S25" i="90"/>
  <c r="T25" i="90"/>
  <c r="U25" i="90"/>
  <c r="V25" i="90"/>
  <c r="W25" i="90"/>
  <c r="X25" i="90"/>
  <c r="Y25" i="90"/>
  <c r="Q25" i="90"/>
  <c r="R24" i="90"/>
  <c r="S24" i="90"/>
  <c r="T24" i="90"/>
  <c r="U24" i="90"/>
  <c r="V24" i="90"/>
  <c r="W24" i="90"/>
  <c r="X24" i="90"/>
  <c r="Y24" i="90"/>
  <c r="Q24" i="90"/>
  <c r="C23" i="90"/>
  <c r="C24" i="90"/>
  <c r="D17" i="90"/>
  <c r="D18" i="90"/>
  <c r="D19" i="90"/>
  <c r="D20" i="90"/>
  <c r="D21" i="90"/>
  <c r="R11" i="90"/>
  <c r="R12" i="90"/>
  <c r="R13" i="90"/>
  <c r="R14" i="90"/>
  <c r="R15" i="90"/>
  <c r="G7" i="86"/>
  <c r="M9" i="86"/>
  <c r="P9" i="86"/>
  <c r="Q9" i="86"/>
  <c r="R9" i="86"/>
  <c r="S9" i="86"/>
  <c r="N9" i="86"/>
  <c r="O9" i="86"/>
  <c r="T9" i="86"/>
  <c r="U9" i="86"/>
  <c r="L9" i="86"/>
  <c r="L21" i="90"/>
  <c r="L26" i="90"/>
  <c r="L27" i="90"/>
  <c r="L48" i="90"/>
  <c r="L49" i="90"/>
  <c r="F17" i="90"/>
  <c r="F18" i="90"/>
  <c r="F19" i="90"/>
  <c r="F20" i="90"/>
  <c r="F21" i="90"/>
  <c r="T11" i="90"/>
  <c r="T12" i="90"/>
  <c r="T13" i="90"/>
  <c r="T14" i="90"/>
  <c r="T15" i="90"/>
  <c r="J17" i="90"/>
  <c r="J18" i="90"/>
  <c r="J19" i="90"/>
  <c r="J20" i="90"/>
  <c r="J21" i="90"/>
  <c r="X11" i="90"/>
  <c r="X12" i="90"/>
  <c r="X13" i="90"/>
  <c r="X14" i="90"/>
  <c r="X15" i="90"/>
  <c r="H17" i="90"/>
  <c r="H18" i="90"/>
  <c r="H19" i="90"/>
  <c r="H20" i="90"/>
  <c r="H21" i="90"/>
  <c r="V11" i="90"/>
  <c r="V12" i="90"/>
  <c r="V13" i="90"/>
  <c r="V14" i="90"/>
  <c r="V15" i="90"/>
  <c r="Y15" i="90"/>
  <c r="S15" i="90"/>
  <c r="W15" i="90"/>
  <c r="U15" i="90"/>
  <c r="Q15" i="90"/>
  <c r="Y14" i="90"/>
  <c r="S14" i="90"/>
  <c r="W14" i="90"/>
  <c r="U14" i="90"/>
  <c r="Q14" i="90"/>
  <c r="Y13" i="90"/>
  <c r="S13" i="90"/>
  <c r="W13" i="90"/>
  <c r="U13" i="90"/>
  <c r="Q13" i="90"/>
  <c r="Y12" i="90"/>
  <c r="S12" i="90"/>
  <c r="W12" i="90"/>
  <c r="U12" i="90"/>
  <c r="Q12" i="90"/>
  <c r="Y11" i="90"/>
  <c r="S11" i="90"/>
  <c r="W11" i="90"/>
  <c r="U11" i="90"/>
  <c r="Q11" i="90"/>
  <c r="Y21" i="90"/>
  <c r="S21" i="90"/>
  <c r="W21" i="90"/>
  <c r="Q21" i="90"/>
  <c r="Q18" i="90"/>
  <c r="Y17" i="90"/>
  <c r="S17" i="90"/>
  <c r="W17" i="90"/>
  <c r="Q17" i="90"/>
  <c r="K21" i="90"/>
  <c r="E21" i="90"/>
  <c r="I21" i="90"/>
  <c r="G21" i="90"/>
  <c r="C21" i="90"/>
  <c r="K20" i="90"/>
  <c r="E20" i="90"/>
  <c r="I20" i="90"/>
  <c r="G20" i="90"/>
  <c r="C20" i="90"/>
  <c r="K19" i="90"/>
  <c r="E19" i="90"/>
  <c r="I19" i="90"/>
  <c r="G19" i="90"/>
  <c r="C19" i="90"/>
  <c r="K18" i="90"/>
  <c r="E18" i="90"/>
  <c r="I18" i="90"/>
  <c r="G18" i="90"/>
  <c r="C18" i="90"/>
  <c r="K17" i="90"/>
  <c r="E17" i="90"/>
  <c r="I17" i="90"/>
  <c r="G17" i="90"/>
  <c r="C17" i="90"/>
  <c r="K27" i="90"/>
  <c r="E27" i="90"/>
  <c r="I27" i="90"/>
  <c r="C27" i="90"/>
  <c r="C25" i="90"/>
  <c r="K23" i="90"/>
  <c r="E23" i="90"/>
  <c r="I23" i="90"/>
  <c r="C23" i="87"/>
  <c r="D23" i="87"/>
  <c r="E23" i="87"/>
  <c r="F23" i="87"/>
  <c r="G23" i="87"/>
  <c r="H23" i="87"/>
  <c r="I23" i="87"/>
  <c r="J23" i="87"/>
  <c r="K23" i="87"/>
  <c r="L23" i="87"/>
  <c r="C24" i="87"/>
  <c r="D24" i="87"/>
  <c r="E24" i="87"/>
  <c r="F24" i="87"/>
  <c r="G24" i="87"/>
  <c r="H24" i="87"/>
  <c r="I24" i="87"/>
  <c r="J24" i="87"/>
  <c r="K24" i="87"/>
  <c r="L24" i="87"/>
  <c r="C25" i="87"/>
  <c r="D25" i="87"/>
  <c r="E25" i="87"/>
  <c r="F25" i="87"/>
  <c r="G25" i="87"/>
  <c r="H25" i="87"/>
  <c r="I25" i="87"/>
  <c r="J25" i="87"/>
  <c r="K25" i="87"/>
  <c r="L25" i="87"/>
  <c r="C26" i="87"/>
  <c r="D26" i="87"/>
  <c r="E26" i="87"/>
  <c r="F26" i="87"/>
  <c r="G26" i="87"/>
  <c r="H26" i="87"/>
  <c r="I26" i="87"/>
  <c r="J26" i="87"/>
  <c r="K26" i="87"/>
  <c r="L26" i="87"/>
  <c r="D22" i="87"/>
  <c r="E22" i="87"/>
  <c r="F22" i="87"/>
  <c r="G22" i="87"/>
  <c r="H22" i="87"/>
  <c r="I22" i="87"/>
  <c r="J22" i="87"/>
  <c r="K22" i="87"/>
  <c r="L22" i="87"/>
  <c r="C22" i="87"/>
  <c r="D44" i="87"/>
  <c r="E44" i="87"/>
  <c r="F44" i="87"/>
  <c r="G44" i="87"/>
  <c r="H44" i="87"/>
  <c r="I44" i="87"/>
  <c r="J44" i="87"/>
  <c r="K44" i="87"/>
  <c r="L44" i="87"/>
  <c r="D45" i="87"/>
  <c r="E45" i="87"/>
  <c r="F45" i="87"/>
  <c r="G45" i="87"/>
  <c r="H45" i="87"/>
  <c r="I45" i="87"/>
  <c r="J45" i="87"/>
  <c r="K45" i="87"/>
  <c r="L45" i="87"/>
  <c r="D46" i="87"/>
  <c r="E46" i="87"/>
  <c r="F46" i="87"/>
  <c r="G46" i="87"/>
  <c r="H46" i="87"/>
  <c r="I46" i="87"/>
  <c r="J46" i="87"/>
  <c r="K46" i="87"/>
  <c r="L46" i="87"/>
  <c r="D47" i="87"/>
  <c r="E47" i="87"/>
  <c r="F47" i="87"/>
  <c r="G47" i="87"/>
  <c r="H47" i="87"/>
  <c r="I47" i="87"/>
  <c r="J47" i="87"/>
  <c r="K47" i="87"/>
  <c r="L47" i="87"/>
  <c r="D48" i="87"/>
  <c r="E48" i="87"/>
  <c r="F48" i="87"/>
  <c r="G48" i="87"/>
  <c r="H48" i="87"/>
  <c r="I48" i="87"/>
  <c r="J48" i="87"/>
  <c r="K48" i="87"/>
  <c r="L48" i="87"/>
  <c r="C45" i="87"/>
  <c r="C46" i="87"/>
  <c r="C47" i="87"/>
  <c r="C48" i="87"/>
  <c r="C44" i="87"/>
  <c r="D38" i="87"/>
  <c r="H38" i="87"/>
  <c r="J38" i="87"/>
  <c r="L38" i="87"/>
  <c r="D39" i="87"/>
  <c r="G42" i="87"/>
  <c r="I42" i="87"/>
  <c r="K42" i="87"/>
  <c r="C42" i="87"/>
  <c r="D16" i="87"/>
  <c r="H16" i="87"/>
  <c r="J16" i="87"/>
  <c r="L16" i="87"/>
  <c r="D17" i="87"/>
  <c r="D18" i="87"/>
  <c r="G20" i="87"/>
  <c r="I20" i="87"/>
  <c r="K20" i="87"/>
  <c r="L20" i="87"/>
  <c r="C20" i="87"/>
  <c r="L22" i="88"/>
  <c r="M22" i="88"/>
  <c r="N22" i="88"/>
  <c r="O22" i="88"/>
  <c r="P22" i="88"/>
  <c r="Q22" i="88"/>
  <c r="R22" i="88"/>
  <c r="S22" i="88"/>
  <c r="T22" i="88"/>
  <c r="U22" i="88"/>
  <c r="L13" i="88"/>
  <c r="M13" i="88"/>
  <c r="N13" i="88"/>
  <c r="O13" i="88"/>
  <c r="P13" i="88"/>
  <c r="Q13" i="88"/>
  <c r="R13" i="88"/>
  <c r="S13" i="88"/>
  <c r="T13" i="88"/>
  <c r="U13" i="88"/>
  <c r="D27" i="89"/>
  <c r="L26" i="89"/>
  <c r="K26" i="89"/>
  <c r="J26" i="89"/>
  <c r="I26" i="89"/>
  <c r="H26" i="89"/>
  <c r="G26" i="89"/>
  <c r="E26" i="89"/>
  <c r="D26" i="89"/>
  <c r="C26" i="89"/>
  <c r="L20" i="89"/>
  <c r="K20" i="89"/>
  <c r="J20" i="89"/>
  <c r="I20" i="89"/>
  <c r="H20" i="89"/>
  <c r="G20" i="89"/>
  <c r="F20" i="89"/>
  <c r="E20" i="89"/>
  <c r="D20" i="89"/>
  <c r="C20" i="89"/>
  <c r="L17" i="89"/>
  <c r="K17" i="89"/>
  <c r="I17" i="89"/>
  <c r="G17" i="89"/>
  <c r="E17" i="89"/>
  <c r="C17" i="89"/>
  <c r="D16" i="89"/>
  <c r="D15" i="89"/>
  <c r="L14" i="89"/>
  <c r="K14" i="89"/>
  <c r="J14" i="89"/>
  <c r="I14" i="89"/>
  <c r="H14" i="89"/>
  <c r="G14" i="89"/>
  <c r="F14" i="89"/>
  <c r="E14" i="89"/>
  <c r="D14" i="89"/>
  <c r="C14" i="89"/>
  <c r="L12" i="88"/>
  <c r="L21" i="88"/>
  <c r="M12" i="88"/>
  <c r="M21" i="88"/>
  <c r="N12" i="88"/>
  <c r="O12" i="88"/>
  <c r="O21" i="88"/>
  <c r="P12" i="88"/>
  <c r="P21" i="88"/>
  <c r="Q12" i="88"/>
  <c r="R12" i="88"/>
  <c r="S12" i="88"/>
  <c r="T12" i="88"/>
  <c r="T21" i="88"/>
  <c r="U12" i="88"/>
  <c r="U21" i="88"/>
  <c r="N21" i="88"/>
  <c r="Q21" i="88"/>
  <c r="R21" i="88"/>
  <c r="S21" i="88"/>
  <c r="G5" i="86"/>
  <c r="G8" i="86"/>
  <c r="G6" i="86"/>
  <c r="G9" i="86"/>
  <c r="R28" i="85"/>
  <c r="Q28" i="85"/>
  <c r="O28" i="85"/>
  <c r="N28" i="85"/>
  <c r="L28" i="85"/>
  <c r="K28" i="85"/>
  <c r="I28" i="85"/>
  <c r="H28" i="85"/>
  <c r="F23" i="85"/>
  <c r="H23" i="85"/>
  <c r="I23" i="85"/>
  <c r="J23" i="85"/>
  <c r="K23" i="85"/>
  <c r="L23" i="85"/>
  <c r="M23" i="85"/>
  <c r="N23" i="85"/>
  <c r="O23" i="85"/>
  <c r="P23" i="85"/>
  <c r="Q23" i="85"/>
  <c r="R23" i="85"/>
  <c r="S23" i="85"/>
  <c r="F24" i="85"/>
  <c r="F25" i="85"/>
  <c r="G25" i="85"/>
  <c r="G26" i="85"/>
  <c r="H26" i="85"/>
  <c r="J26" i="85"/>
  <c r="K26" i="85"/>
  <c r="M26" i="85"/>
  <c r="N26" i="85"/>
  <c r="P26" i="85"/>
  <c r="Q26" i="85"/>
  <c r="R26" i="85"/>
  <c r="S26" i="85"/>
  <c r="H27" i="85"/>
  <c r="I27" i="85"/>
  <c r="J27" i="85"/>
  <c r="K27" i="85"/>
  <c r="L27" i="85"/>
  <c r="M27" i="85"/>
  <c r="N27" i="85"/>
  <c r="O27" i="85"/>
  <c r="P27" i="85"/>
  <c r="Q27" i="85"/>
  <c r="R27" i="85"/>
  <c r="S27" i="85"/>
  <c r="E26" i="85"/>
  <c r="E23" i="85"/>
  <c r="S20" i="85"/>
  <c r="S19" i="85"/>
  <c r="S18" i="85"/>
  <c r="S17" i="85"/>
  <c r="P20" i="85"/>
  <c r="P19" i="85"/>
  <c r="P18" i="85"/>
  <c r="P17" i="85"/>
  <c r="M20" i="85"/>
  <c r="M19" i="85"/>
  <c r="M18" i="85"/>
  <c r="M17" i="85"/>
  <c r="J20" i="85"/>
  <c r="J19" i="85"/>
  <c r="J18" i="85"/>
  <c r="J17" i="85"/>
  <c r="G20" i="85"/>
  <c r="G19" i="85"/>
  <c r="G18" i="85"/>
  <c r="G24" i="85"/>
  <c r="G17" i="85"/>
  <c r="G23" i="85"/>
  <c r="R21" i="85"/>
  <c r="Q21" i="85"/>
  <c r="S21" i="85"/>
  <c r="O21" i="85"/>
  <c r="P21" i="85"/>
  <c r="N21" i="85"/>
  <c r="L21" i="85"/>
  <c r="K21" i="85"/>
  <c r="I21" i="85"/>
  <c r="H21" i="85"/>
  <c r="F21" i="85"/>
  <c r="F27" i="85"/>
  <c r="E21" i="85"/>
  <c r="E27" i="85"/>
  <c r="R12" i="85"/>
  <c r="R15" i="85"/>
  <c r="Q15" i="85"/>
  <c r="Q12" i="85"/>
  <c r="O12" i="85"/>
  <c r="O15" i="85"/>
  <c r="N15" i="85"/>
  <c r="N12" i="85"/>
  <c r="L12" i="85"/>
  <c r="L15" i="85"/>
  <c r="K15" i="85"/>
  <c r="K12" i="85"/>
  <c r="I12" i="85"/>
  <c r="I15" i="85"/>
  <c r="H15" i="85"/>
  <c r="H12" i="85"/>
  <c r="F13" i="85"/>
  <c r="F14" i="85"/>
  <c r="F15" i="85"/>
  <c r="E15" i="85"/>
  <c r="E14" i="85"/>
  <c r="E13" i="85"/>
  <c r="F12" i="85"/>
  <c r="E12" i="85"/>
  <c r="S8" i="85"/>
  <c r="S7" i="85"/>
  <c r="S6" i="85"/>
  <c r="S5" i="85"/>
  <c r="P8" i="85"/>
  <c r="P7" i="85"/>
  <c r="P6" i="85"/>
  <c r="P5" i="85"/>
  <c r="M8" i="85"/>
  <c r="M7" i="85"/>
  <c r="M6" i="85"/>
  <c r="M5" i="85"/>
  <c r="J8" i="85"/>
  <c r="J7" i="85"/>
  <c r="J6" i="85"/>
  <c r="J5" i="85"/>
  <c r="G6" i="85"/>
  <c r="G7" i="85"/>
  <c r="G8" i="85"/>
  <c r="G5" i="85"/>
  <c r="F9" i="85"/>
  <c r="H9" i="85"/>
  <c r="J9" i="85"/>
  <c r="I9" i="85"/>
  <c r="K9" i="85"/>
  <c r="M9" i="85"/>
  <c r="L9" i="85"/>
  <c r="N9" i="85"/>
  <c r="P9" i="85"/>
  <c r="O9" i="85"/>
  <c r="Q9" i="85"/>
  <c r="S9" i="85"/>
  <c r="R9" i="85"/>
  <c r="E9" i="85"/>
  <c r="G9" i="85"/>
  <c r="G21" i="85"/>
  <c r="G27" i="85"/>
  <c r="E28" i="85"/>
  <c r="M21" i="85"/>
  <c r="J21" i="85"/>
  <c r="F28" i="85"/>
  <c r="N5" i="84"/>
  <c r="N5" i="83"/>
  <c r="N6" i="83"/>
  <c r="N6" i="84"/>
  <c r="N7" i="83"/>
  <c r="N7" i="84"/>
  <c r="N8" i="83"/>
  <c r="N5" i="82"/>
  <c r="N5" i="81"/>
  <c r="N6" i="81"/>
  <c r="N7" i="81"/>
  <c r="N6" i="82"/>
  <c r="N8" i="84"/>
  <c r="N9" i="83"/>
  <c r="N8" i="81"/>
  <c r="N7" i="82"/>
  <c r="N9" i="84"/>
  <c r="N10" i="83"/>
  <c r="N8" i="82"/>
  <c r="N9" i="81"/>
  <c r="N10" i="84"/>
  <c r="N11" i="83"/>
  <c r="N9" i="82"/>
  <c r="N10" i="81"/>
  <c r="N11" i="84"/>
  <c r="N12" i="83"/>
  <c r="N10" i="82"/>
  <c r="N11" i="81"/>
  <c r="N12" i="84"/>
  <c r="N13" i="83"/>
  <c r="N11" i="82"/>
  <c r="N12" i="81"/>
  <c r="N13" i="84"/>
  <c r="N14" i="83"/>
  <c r="N12" i="82"/>
  <c r="N13" i="81"/>
  <c r="N14" i="84"/>
  <c r="N15" i="83"/>
  <c r="N13" i="82"/>
  <c r="N14" i="81"/>
  <c r="N15" i="84"/>
  <c r="N16" i="83"/>
  <c r="N17" i="83"/>
  <c r="N18" i="83"/>
  <c r="N19" i="83"/>
  <c r="N14" i="82"/>
  <c r="N15" i="81"/>
  <c r="N16" i="84"/>
  <c r="N15" i="82"/>
  <c r="N16" i="81"/>
  <c r="N17" i="81"/>
  <c r="N17" i="84"/>
  <c r="N16" i="82"/>
  <c r="N17" i="82"/>
  <c r="N18" i="84"/>
  <c r="N18" i="81"/>
  <c r="N19" i="84"/>
  <c r="N20" i="83"/>
  <c r="N18" i="82"/>
  <c r="N19" i="81"/>
  <c r="N20" i="84"/>
  <c r="N21" i="83"/>
  <c r="N19" i="82"/>
  <c r="N20" i="81"/>
  <c r="N21" i="84"/>
  <c r="N22" i="83"/>
  <c r="N20" i="82"/>
  <c r="N21" i="81"/>
  <c r="N22" i="84"/>
  <c r="N23" i="83"/>
  <c r="N21" i="82"/>
  <c r="N22" i="81"/>
  <c r="N23" i="84"/>
  <c r="N24" i="83"/>
  <c r="N22" i="82"/>
  <c r="N23" i="81"/>
  <c r="N24" i="84"/>
  <c r="N25" i="83"/>
  <c r="N23" i="82"/>
  <c r="N24" i="81"/>
  <c r="R24" i="81"/>
  <c r="N25" i="84"/>
  <c r="R26" i="84"/>
  <c r="N24" i="82"/>
  <c r="R25" i="81"/>
  <c r="N25" i="81"/>
  <c r="R26" i="81"/>
  <c r="R25" i="82"/>
  <c r="N25" i="82"/>
  <c r="R26" i="82"/>
  <c r="N5" i="80"/>
  <c r="E418" i="60"/>
  <c r="E417" i="60"/>
  <c r="E407" i="60"/>
  <c r="E325" i="60"/>
  <c r="E324" i="60"/>
  <c r="E314" i="60"/>
  <c r="E232" i="60"/>
  <c r="E231" i="60"/>
  <c r="E230" i="60"/>
  <c r="E138" i="60"/>
  <c r="E137" i="60"/>
  <c r="E136" i="60"/>
  <c r="E41" i="60"/>
  <c r="E40" i="60"/>
  <c r="E39" i="60"/>
  <c r="N6" i="80"/>
  <c r="N7" i="80"/>
  <c r="N8" i="80"/>
  <c r="N9" i="80"/>
  <c r="N10" i="80"/>
  <c r="N11" i="80"/>
  <c r="N12" i="80"/>
  <c r="N13" i="80"/>
  <c r="N14" i="80"/>
  <c r="N15" i="80"/>
  <c r="N16" i="80"/>
  <c r="N17" i="80"/>
  <c r="N18" i="80"/>
  <c r="N19" i="80"/>
  <c r="N20" i="80"/>
  <c r="N21" i="80"/>
  <c r="N22" i="80"/>
  <c r="N23" i="80"/>
  <c r="N24" i="80"/>
  <c r="G121" i="74"/>
  <c r="H121" i="74"/>
  <c r="F121" i="74"/>
  <c r="N112" i="74"/>
  <c r="O112" i="74"/>
  <c r="P112" i="74"/>
  <c r="Q112" i="74"/>
  <c r="R112" i="74"/>
  <c r="N113" i="74"/>
  <c r="O113" i="74"/>
  <c r="P113" i="74"/>
  <c r="Q113" i="74"/>
  <c r="R113" i="74"/>
  <c r="N114" i="74"/>
  <c r="O114" i="74"/>
  <c r="P114" i="74"/>
  <c r="Q114" i="74"/>
  <c r="R114" i="74"/>
  <c r="N115" i="74"/>
  <c r="O115" i="74"/>
  <c r="P115" i="74"/>
  <c r="Q115" i="74"/>
  <c r="R115" i="74"/>
  <c r="N116" i="74"/>
  <c r="O116" i="74"/>
  <c r="P116" i="74"/>
  <c r="Q116" i="74"/>
  <c r="R116" i="74"/>
  <c r="N117" i="74"/>
  <c r="O117" i="74"/>
  <c r="P117" i="74"/>
  <c r="Q117" i="74"/>
  <c r="R117" i="74"/>
  <c r="N118" i="74"/>
  <c r="O118" i="74"/>
  <c r="P118" i="74"/>
  <c r="Q118" i="74"/>
  <c r="R118" i="74"/>
  <c r="O111" i="74"/>
  <c r="P111" i="74"/>
  <c r="Q111" i="74"/>
  <c r="R111" i="74"/>
  <c r="N111" i="74"/>
  <c r="N91" i="74"/>
  <c r="N107" i="74"/>
  <c r="O107" i="74"/>
  <c r="P107" i="74"/>
  <c r="Q107" i="74"/>
  <c r="R107" i="74"/>
  <c r="N108" i="74"/>
  <c r="O108" i="74"/>
  <c r="P108" i="74"/>
  <c r="Q108" i="74"/>
  <c r="R108" i="74"/>
  <c r="N109" i="74"/>
  <c r="O109" i="74"/>
  <c r="P109" i="74"/>
  <c r="Q109" i="74"/>
  <c r="R109" i="74"/>
  <c r="O106" i="74"/>
  <c r="P106" i="74"/>
  <c r="Q106" i="74"/>
  <c r="R106" i="74"/>
  <c r="N106" i="74"/>
  <c r="N31" i="74"/>
  <c r="O31" i="74"/>
  <c r="P31" i="74"/>
  <c r="Q31" i="74"/>
  <c r="M31" i="74"/>
  <c r="N32" i="74"/>
  <c r="O32" i="74"/>
  <c r="P32" i="74"/>
  <c r="Q32" i="74"/>
  <c r="M32" i="74"/>
  <c r="N25" i="80"/>
  <c r="N98" i="74"/>
  <c r="O98" i="74"/>
  <c r="P98" i="74"/>
  <c r="Q98" i="74"/>
  <c r="R98" i="74"/>
  <c r="N99" i="74"/>
  <c r="O99" i="74"/>
  <c r="P99" i="74"/>
  <c r="Q99" i="74"/>
  <c r="R99" i="74"/>
  <c r="N100" i="74"/>
  <c r="O100" i="74"/>
  <c r="P100" i="74"/>
  <c r="Q100" i="74"/>
  <c r="R100" i="74"/>
  <c r="N101" i="74"/>
  <c r="O101" i="74"/>
  <c r="P101" i="74"/>
  <c r="Q101" i="74"/>
  <c r="R101" i="74"/>
  <c r="N102" i="74"/>
  <c r="O102" i="74"/>
  <c r="P102" i="74"/>
  <c r="Q102" i="74"/>
  <c r="R102" i="74"/>
  <c r="N103" i="74"/>
  <c r="O103" i="74"/>
  <c r="P103" i="74"/>
  <c r="Q103" i="74"/>
  <c r="R103" i="74"/>
  <c r="N104" i="74"/>
  <c r="O104" i="74"/>
  <c r="P104" i="74"/>
  <c r="Q104" i="74"/>
  <c r="R104" i="74"/>
  <c r="N105" i="74"/>
  <c r="O105" i="74"/>
  <c r="P105" i="74"/>
  <c r="Q105" i="74"/>
  <c r="R105" i="74"/>
  <c r="N110" i="74"/>
  <c r="O110" i="74"/>
  <c r="P110" i="74"/>
  <c r="Q110" i="74"/>
  <c r="R110" i="74"/>
  <c r="O97" i="74"/>
  <c r="P97" i="74"/>
  <c r="Q97" i="74"/>
  <c r="R97" i="74"/>
  <c r="N97" i="74"/>
  <c r="N96" i="74"/>
  <c r="O96" i="74"/>
  <c r="P96" i="74"/>
  <c r="Q96" i="74"/>
  <c r="R96" i="74"/>
  <c r="N90" i="74"/>
  <c r="O90" i="74"/>
  <c r="P90" i="74"/>
  <c r="Q90" i="74"/>
  <c r="R90" i="74"/>
  <c r="O91" i="74"/>
  <c r="P91" i="74"/>
  <c r="Q91" i="74"/>
  <c r="R91" i="74"/>
  <c r="N92" i="74"/>
  <c r="O92" i="74"/>
  <c r="P92" i="74"/>
  <c r="Q92" i="74"/>
  <c r="R92" i="74"/>
  <c r="N93" i="74"/>
  <c r="O93" i="74"/>
  <c r="P93" i="74"/>
  <c r="Q93" i="74"/>
  <c r="R93" i="74"/>
  <c r="N94" i="74"/>
  <c r="O94" i="74"/>
  <c r="P94" i="74"/>
  <c r="Q94" i="74"/>
  <c r="R94" i="74"/>
  <c r="N95" i="74"/>
  <c r="O95" i="74"/>
  <c r="P95" i="74"/>
  <c r="Q95" i="74"/>
  <c r="R95" i="74"/>
  <c r="O89" i="74"/>
  <c r="P89" i="74"/>
  <c r="Q89" i="74"/>
  <c r="R89" i="74"/>
  <c r="N89" i="74"/>
  <c r="N30" i="74"/>
  <c r="O30" i="74"/>
  <c r="P30" i="74"/>
  <c r="Q30" i="74"/>
  <c r="M30" i="74"/>
  <c r="N29" i="74"/>
  <c r="O29" i="74"/>
  <c r="P29" i="74"/>
  <c r="Q29" i="74"/>
  <c r="M29" i="74"/>
  <c r="A527" i="5"/>
  <c r="AF57" i="74"/>
  <c r="H57" i="78"/>
  <c r="E57" i="78"/>
  <c r="G17" i="78"/>
  <c r="F17" i="78"/>
  <c r="E17" i="78"/>
  <c r="N29" i="78"/>
  <c r="K29" i="78"/>
  <c r="S54" i="78"/>
  <c r="J54" i="78"/>
  <c r="P54" i="78"/>
  <c r="M54" i="78"/>
  <c r="G54" i="78"/>
  <c r="H51" i="78"/>
  <c r="N51" i="78"/>
  <c r="K51" i="78"/>
  <c r="E51" i="78"/>
  <c r="H48" i="78"/>
  <c r="N48" i="78"/>
  <c r="K48" i="78"/>
  <c r="S45" i="78"/>
  <c r="Q45" i="78"/>
  <c r="J45" i="78"/>
  <c r="H45" i="78"/>
  <c r="P45" i="78"/>
  <c r="N45" i="78"/>
  <c r="M45" i="78"/>
  <c r="K45" i="78"/>
  <c r="G45" i="78"/>
  <c r="E45" i="78"/>
  <c r="S41" i="78"/>
  <c r="R41" i="78"/>
  <c r="Q41" i="78"/>
  <c r="J41" i="78"/>
  <c r="I41" i="78"/>
  <c r="H41" i="78"/>
  <c r="P41" i="78"/>
  <c r="O41" i="78"/>
  <c r="N41" i="78"/>
  <c r="M41" i="78"/>
  <c r="L41" i="78"/>
  <c r="K41" i="78"/>
  <c r="G41" i="78"/>
  <c r="F41" i="78"/>
  <c r="E41" i="78"/>
  <c r="S38" i="78"/>
  <c r="R38" i="78"/>
  <c r="Q38" i="78"/>
  <c r="J38" i="78"/>
  <c r="I38" i="78"/>
  <c r="H38" i="78"/>
  <c r="P38" i="78"/>
  <c r="O38" i="78"/>
  <c r="N38" i="78"/>
  <c r="M38" i="78"/>
  <c r="L38" i="78"/>
  <c r="K38" i="78"/>
  <c r="G38" i="78"/>
  <c r="F38" i="78"/>
  <c r="E38" i="78"/>
  <c r="S35" i="78"/>
  <c r="R35" i="78"/>
  <c r="Q35" i="78"/>
  <c r="J35" i="78"/>
  <c r="I35" i="78"/>
  <c r="H35" i="78"/>
  <c r="P35" i="78"/>
  <c r="O35" i="78"/>
  <c r="N35" i="78"/>
  <c r="M35" i="78"/>
  <c r="L35" i="78"/>
  <c r="K35" i="78"/>
  <c r="G35" i="78"/>
  <c r="F35" i="78"/>
  <c r="E35" i="78"/>
  <c r="S32" i="78"/>
  <c r="R32" i="78"/>
  <c r="Q32" i="78"/>
  <c r="J32" i="78"/>
  <c r="I32" i="78"/>
  <c r="H32" i="78"/>
  <c r="P32" i="78"/>
  <c r="O32" i="78"/>
  <c r="N32" i="78"/>
  <c r="M32" i="78"/>
  <c r="L32" i="78"/>
  <c r="K32" i="78"/>
  <c r="G32" i="78"/>
  <c r="F32" i="78"/>
  <c r="E32" i="78"/>
  <c r="S29" i="78"/>
  <c r="R29" i="78"/>
  <c r="Q29" i="78"/>
  <c r="J29" i="78"/>
  <c r="I29" i="78"/>
  <c r="H29" i="78"/>
  <c r="P29" i="78"/>
  <c r="O29" i="78"/>
  <c r="M29" i="78"/>
  <c r="L29" i="78"/>
  <c r="G29" i="78"/>
  <c r="F29" i="78"/>
  <c r="E29" i="78"/>
  <c r="S26" i="78"/>
  <c r="R26" i="78"/>
  <c r="Q26" i="78"/>
  <c r="J26" i="78"/>
  <c r="I26" i="78"/>
  <c r="H26" i="78"/>
  <c r="P26" i="78"/>
  <c r="O26" i="78"/>
  <c r="N26" i="78"/>
  <c r="M26" i="78"/>
  <c r="L26" i="78"/>
  <c r="K26" i="78"/>
  <c r="G26" i="78"/>
  <c r="F26" i="78"/>
  <c r="E26" i="78"/>
  <c r="S23" i="78"/>
  <c r="R23" i="78"/>
  <c r="Q23" i="78"/>
  <c r="J23" i="78"/>
  <c r="I23" i="78"/>
  <c r="H23" i="78"/>
  <c r="P23" i="78"/>
  <c r="O23" i="78"/>
  <c r="N23" i="78"/>
  <c r="M23" i="78"/>
  <c r="L23" i="78"/>
  <c r="K23" i="78"/>
  <c r="G23" i="78"/>
  <c r="F23" i="78"/>
  <c r="E23" i="78"/>
  <c r="S20" i="78"/>
  <c r="R20" i="78"/>
  <c r="Q20" i="78"/>
  <c r="J20" i="78"/>
  <c r="I20" i="78"/>
  <c r="H20" i="78"/>
  <c r="P20" i="78"/>
  <c r="O20" i="78"/>
  <c r="N20" i="78"/>
  <c r="M20" i="78"/>
  <c r="L20" i="78"/>
  <c r="K20" i="78"/>
  <c r="G20" i="78"/>
  <c r="F20" i="78"/>
  <c r="E20" i="78"/>
  <c r="S17" i="78"/>
  <c r="R17" i="78"/>
  <c r="Q17" i="78"/>
  <c r="J17" i="78"/>
  <c r="I17" i="78"/>
  <c r="H17" i="78"/>
  <c r="P17" i="78"/>
  <c r="O17" i="78"/>
  <c r="N17" i="78"/>
  <c r="M17" i="78"/>
  <c r="L17" i="78"/>
  <c r="K17" i="78"/>
  <c r="S14" i="78"/>
  <c r="R14" i="78"/>
  <c r="Q14" i="78"/>
  <c r="J14" i="78"/>
  <c r="I14" i="78"/>
  <c r="H14" i="78"/>
  <c r="P14" i="78"/>
  <c r="O14" i="78"/>
  <c r="N14" i="78"/>
  <c r="M14" i="78"/>
  <c r="K14" i="78"/>
  <c r="G14" i="78"/>
  <c r="F14" i="78"/>
  <c r="E14" i="78"/>
  <c r="S11" i="78"/>
  <c r="R11" i="78"/>
  <c r="Q11" i="78"/>
  <c r="J11" i="78"/>
  <c r="I11" i="78"/>
  <c r="H11" i="78"/>
  <c r="P11" i="78"/>
  <c r="O11" i="78"/>
  <c r="N11" i="78"/>
  <c r="M11" i="78"/>
  <c r="L11" i="78"/>
  <c r="K11" i="78"/>
  <c r="G11" i="78"/>
  <c r="F11" i="78"/>
  <c r="E11" i="78"/>
  <c r="S8" i="78"/>
  <c r="R8" i="78"/>
  <c r="Q8" i="78"/>
  <c r="J8" i="78"/>
  <c r="I8" i="78"/>
  <c r="H8" i="78"/>
  <c r="P8" i="78"/>
  <c r="O8" i="78"/>
  <c r="N8" i="78"/>
  <c r="M8" i="78"/>
  <c r="L8" i="78"/>
  <c r="K8" i="78"/>
  <c r="G8" i="78"/>
  <c r="F8" i="78"/>
  <c r="E8" i="78"/>
  <c r="S5" i="78"/>
  <c r="R5" i="78"/>
  <c r="Q5" i="78"/>
  <c r="J5" i="78"/>
  <c r="I5" i="78"/>
  <c r="H5" i="78"/>
  <c r="P5" i="78"/>
  <c r="O5" i="78"/>
  <c r="N5" i="78"/>
  <c r="M5" i="78"/>
  <c r="L5" i="78"/>
  <c r="K5" i="78"/>
  <c r="G5" i="78"/>
  <c r="F5" i="78"/>
  <c r="E5" i="78"/>
  <c r="A119" i="5"/>
  <c r="A501" i="60"/>
  <c r="H218" i="59"/>
  <c r="H219" i="59"/>
  <c r="H220" i="59"/>
  <c r="H221" i="59"/>
  <c r="H222" i="59"/>
  <c r="H223" i="59"/>
  <c r="H224" i="59"/>
  <c r="H225" i="59"/>
  <c r="H226" i="59"/>
  <c r="H227" i="59"/>
  <c r="H228" i="59"/>
  <c r="H229" i="59"/>
  <c r="H230" i="59"/>
  <c r="H231" i="59"/>
  <c r="H232" i="59"/>
  <c r="H233" i="59"/>
  <c r="H234" i="59"/>
  <c r="H235" i="59"/>
  <c r="H236" i="59"/>
  <c r="H237" i="59"/>
  <c r="H238" i="59"/>
  <c r="H239" i="59"/>
  <c r="H240" i="59"/>
  <c r="H241" i="59"/>
  <c r="H242" i="59"/>
  <c r="H243" i="59"/>
  <c r="H244" i="59"/>
  <c r="H245" i="59"/>
  <c r="H246" i="59"/>
  <c r="H247" i="59"/>
  <c r="H248" i="59"/>
  <c r="H249" i="59"/>
  <c r="H250" i="59"/>
  <c r="H251" i="59"/>
  <c r="H252" i="59"/>
  <c r="H253" i="59"/>
  <c r="H254" i="59"/>
  <c r="H255" i="59"/>
  <c r="H256" i="59"/>
  <c r="H257" i="59"/>
  <c r="H258" i="59"/>
  <c r="H259" i="59"/>
  <c r="H260" i="59"/>
  <c r="H261" i="59"/>
  <c r="H262" i="59"/>
  <c r="H263" i="59"/>
  <c r="H264" i="59"/>
  <c r="H265" i="59"/>
  <c r="H266" i="59"/>
  <c r="H267" i="59"/>
  <c r="H268" i="59"/>
  <c r="H269" i="59"/>
  <c r="H270" i="59"/>
  <c r="H271" i="59"/>
  <c r="H272" i="59"/>
  <c r="H273" i="59"/>
  <c r="H274" i="59"/>
  <c r="H275" i="59"/>
  <c r="H276" i="59"/>
  <c r="H277" i="59"/>
  <c r="H278" i="59"/>
  <c r="H279" i="59"/>
  <c r="H280" i="59"/>
  <c r="H281" i="59"/>
  <c r="H282" i="59"/>
  <c r="H283" i="59"/>
  <c r="H284" i="59"/>
  <c r="H285" i="59"/>
  <c r="H286" i="59"/>
  <c r="H287" i="59"/>
  <c r="H9" i="59"/>
  <c r="H10" i="59"/>
  <c r="H11" i="59"/>
  <c r="H12" i="59"/>
  <c r="H13" i="59"/>
  <c r="H14" i="59"/>
  <c r="H15" i="59"/>
  <c r="H16" i="59"/>
  <c r="H17" i="59"/>
  <c r="H18" i="59"/>
  <c r="H19" i="59"/>
  <c r="H20" i="59"/>
  <c r="H21" i="59"/>
  <c r="H22" i="59"/>
  <c r="H23" i="59"/>
  <c r="H24" i="59"/>
  <c r="H25" i="59"/>
  <c r="H26" i="59"/>
  <c r="H27" i="59"/>
  <c r="H28" i="59"/>
  <c r="H29" i="59"/>
  <c r="H30" i="59"/>
  <c r="H31" i="59"/>
  <c r="H32" i="59"/>
  <c r="H33" i="59"/>
  <c r="H34" i="59"/>
  <c r="H35" i="59"/>
  <c r="H36" i="59"/>
  <c r="H37" i="59"/>
  <c r="H38" i="59"/>
  <c r="H39" i="59"/>
  <c r="H40" i="59"/>
  <c r="H41" i="59"/>
  <c r="H42" i="59"/>
  <c r="H43" i="59"/>
  <c r="H44" i="59"/>
  <c r="H45" i="59"/>
  <c r="H46" i="59"/>
  <c r="H47" i="59"/>
  <c r="H48" i="59"/>
  <c r="H49" i="59"/>
  <c r="H50" i="59"/>
  <c r="H51" i="59"/>
  <c r="H52" i="59"/>
  <c r="H53" i="59"/>
  <c r="H54" i="59"/>
  <c r="H55" i="59"/>
  <c r="H56" i="59"/>
  <c r="H57" i="59"/>
  <c r="H58" i="59"/>
  <c r="H59" i="59"/>
  <c r="H60" i="59"/>
  <c r="H61" i="59"/>
  <c r="H62" i="59"/>
  <c r="H63" i="59"/>
  <c r="H64" i="59"/>
  <c r="H65" i="59"/>
  <c r="H66" i="59"/>
  <c r="H67" i="59"/>
  <c r="H68" i="59"/>
  <c r="H69" i="59"/>
  <c r="H70" i="59"/>
  <c r="H71" i="59"/>
  <c r="H72" i="59"/>
  <c r="H73" i="59"/>
  <c r="H74" i="59"/>
  <c r="H75" i="59"/>
  <c r="H76" i="59"/>
  <c r="H77" i="59"/>
  <c r="H78" i="59"/>
  <c r="H79" i="59"/>
  <c r="H80" i="59"/>
  <c r="H81" i="59"/>
  <c r="H82" i="59"/>
  <c r="H83" i="59"/>
  <c r="H84" i="59"/>
  <c r="H85" i="59"/>
  <c r="H86" i="59"/>
  <c r="H87" i="59"/>
  <c r="H88" i="59"/>
  <c r="H89" i="59"/>
  <c r="H90" i="59"/>
  <c r="H91" i="59"/>
  <c r="H92" i="59"/>
  <c r="H93" i="59"/>
  <c r="H94" i="59"/>
  <c r="H95" i="59"/>
  <c r="H96" i="59"/>
  <c r="H97" i="59"/>
  <c r="H98" i="59"/>
  <c r="H99" i="59"/>
  <c r="H100" i="59"/>
  <c r="H101" i="59"/>
  <c r="H102" i="59"/>
  <c r="H103" i="59"/>
  <c r="H104" i="59"/>
  <c r="H105" i="59"/>
  <c r="H106" i="59"/>
  <c r="H107" i="59"/>
  <c r="H108" i="59"/>
  <c r="H109" i="59"/>
  <c r="H110" i="59"/>
  <c r="H111" i="59"/>
  <c r="H112" i="59"/>
  <c r="H113" i="59"/>
  <c r="H114" i="59"/>
  <c r="H115" i="59"/>
  <c r="H116" i="59"/>
  <c r="H117" i="59"/>
  <c r="H118" i="59"/>
  <c r="H119" i="59"/>
  <c r="H120" i="59"/>
  <c r="H121" i="59"/>
  <c r="H122" i="59"/>
  <c r="H123" i="59"/>
  <c r="H124" i="59"/>
  <c r="H125" i="59"/>
  <c r="H126" i="59"/>
  <c r="H127" i="59"/>
  <c r="H128" i="59"/>
  <c r="H129" i="59"/>
  <c r="H130" i="59"/>
  <c r="H131" i="59"/>
  <c r="H132" i="59"/>
  <c r="H133" i="59"/>
  <c r="H134" i="59"/>
  <c r="H135" i="59"/>
  <c r="H136" i="59"/>
  <c r="H137" i="59"/>
  <c r="H138" i="59"/>
  <c r="H139" i="59"/>
  <c r="H140" i="59"/>
  <c r="H141" i="59"/>
  <c r="H142" i="59"/>
  <c r="H143" i="59"/>
  <c r="H144" i="59"/>
  <c r="H145" i="59"/>
  <c r="H146" i="59"/>
  <c r="H147" i="59"/>
  <c r="H148" i="59"/>
  <c r="H149" i="59"/>
  <c r="H150" i="59"/>
  <c r="H151" i="59"/>
  <c r="H152" i="59"/>
  <c r="H153" i="59"/>
  <c r="H154" i="59"/>
  <c r="H155" i="59"/>
  <c r="H156" i="59"/>
  <c r="H157" i="59"/>
  <c r="H158" i="59"/>
  <c r="H159" i="59"/>
  <c r="H160" i="59"/>
  <c r="H161" i="59"/>
  <c r="H162" i="59"/>
  <c r="H163" i="59"/>
  <c r="H164" i="59"/>
  <c r="H165" i="59"/>
  <c r="H166" i="59"/>
  <c r="H167" i="59"/>
  <c r="H168" i="59"/>
  <c r="H169" i="59"/>
  <c r="H170" i="59"/>
  <c r="H171" i="59"/>
  <c r="H172" i="59"/>
  <c r="H173" i="59"/>
  <c r="H174" i="59"/>
  <c r="H175" i="59"/>
  <c r="H176" i="59"/>
  <c r="H177" i="59"/>
  <c r="H178" i="59"/>
  <c r="H179" i="59"/>
  <c r="H180" i="59"/>
  <c r="H181" i="59"/>
  <c r="H182" i="59"/>
  <c r="H183" i="59"/>
  <c r="H184" i="59"/>
  <c r="H185" i="59"/>
  <c r="H186" i="59"/>
  <c r="H187" i="59"/>
  <c r="H188" i="59"/>
  <c r="H189" i="59"/>
  <c r="H190" i="59"/>
  <c r="H191" i="59"/>
  <c r="H192" i="59"/>
  <c r="H193" i="59"/>
  <c r="H194" i="59"/>
  <c r="H195" i="59"/>
  <c r="H196" i="59"/>
  <c r="H197" i="59"/>
  <c r="H198" i="59"/>
  <c r="H199" i="59"/>
  <c r="H200" i="59"/>
  <c r="H201" i="59"/>
  <c r="H202" i="59"/>
  <c r="H203" i="59"/>
  <c r="H204" i="59"/>
  <c r="H205" i="59"/>
  <c r="H206" i="59"/>
  <c r="H207" i="59"/>
  <c r="H208" i="59"/>
  <c r="H209" i="59"/>
  <c r="H210" i="59"/>
  <c r="H211" i="59"/>
  <c r="H212" i="59"/>
  <c r="H213" i="59"/>
  <c r="H214" i="59"/>
  <c r="H215" i="59"/>
  <c r="H216" i="59"/>
  <c r="H217" i="59"/>
  <c r="H288" i="59"/>
  <c r="H289" i="59"/>
  <c r="H290" i="59"/>
  <c r="H291" i="59"/>
  <c r="H292" i="59"/>
  <c r="H293" i="59"/>
  <c r="H294" i="59"/>
  <c r="H295" i="59"/>
  <c r="H296" i="59"/>
  <c r="H297" i="59"/>
  <c r="H298" i="59"/>
  <c r="H299" i="59"/>
  <c r="H300" i="59"/>
  <c r="H301" i="59"/>
  <c r="H302" i="59"/>
  <c r="H303" i="59"/>
  <c r="H304" i="59"/>
  <c r="H305" i="59"/>
  <c r="H306" i="59"/>
  <c r="H307" i="59"/>
  <c r="H308" i="59"/>
  <c r="H309" i="59"/>
  <c r="H310" i="59"/>
  <c r="H311" i="59"/>
  <c r="H312" i="59"/>
  <c r="H313" i="59"/>
  <c r="H314" i="59"/>
  <c r="H315" i="59"/>
  <c r="H316" i="59"/>
  <c r="H317" i="59"/>
  <c r="H318" i="59"/>
  <c r="H319" i="59"/>
  <c r="H320" i="59"/>
  <c r="H321" i="59"/>
  <c r="H322" i="59"/>
  <c r="H323" i="59"/>
  <c r="H324" i="59"/>
  <c r="H325" i="59"/>
  <c r="H326" i="59"/>
  <c r="H327" i="59"/>
  <c r="H328" i="59"/>
  <c r="H329" i="59"/>
  <c r="H330" i="59"/>
  <c r="H331" i="59"/>
  <c r="H332" i="59"/>
  <c r="H333" i="59"/>
  <c r="H334" i="59"/>
  <c r="H335" i="59"/>
  <c r="H336" i="59"/>
  <c r="H337" i="59"/>
  <c r="H338" i="59"/>
  <c r="H339" i="59"/>
  <c r="H340" i="59"/>
  <c r="H341" i="59"/>
  <c r="H342" i="59"/>
  <c r="H343" i="59"/>
  <c r="H344" i="59"/>
  <c r="H345" i="59"/>
  <c r="H346" i="59"/>
  <c r="H347" i="59"/>
  <c r="H348" i="59"/>
  <c r="H349" i="59"/>
  <c r="H350" i="59"/>
  <c r="H351" i="59"/>
  <c r="H352" i="59"/>
  <c r="H353" i="59"/>
  <c r="H354" i="59"/>
  <c r="H355" i="59"/>
  <c r="H356" i="59"/>
  <c r="H357" i="59"/>
  <c r="H8" i="59"/>
  <c r="A3" i="76"/>
  <c r="A4" i="76"/>
  <c r="A5" i="76"/>
  <c r="A6" i="76"/>
  <c r="A7" i="76"/>
  <c r="A8" i="76"/>
  <c r="A9" i="76"/>
  <c r="A10" i="76"/>
  <c r="A11" i="76"/>
  <c r="A12" i="76"/>
  <c r="A13" i="76"/>
  <c r="A14" i="76"/>
  <c r="A15" i="76"/>
  <c r="A16" i="76"/>
  <c r="A17" i="76"/>
  <c r="A18" i="76"/>
  <c r="A19" i="76"/>
  <c r="A20" i="76"/>
  <c r="A21" i="76"/>
  <c r="A22" i="76"/>
  <c r="A23" i="76"/>
  <c r="A24" i="76"/>
  <c r="A25" i="76"/>
  <c r="A26" i="76"/>
  <c r="A27" i="76"/>
  <c r="A28" i="76"/>
  <c r="A29" i="76"/>
  <c r="A30" i="76"/>
  <c r="A31" i="76"/>
  <c r="A32" i="76"/>
  <c r="A33" i="76"/>
  <c r="A34" i="76"/>
  <c r="A35" i="76"/>
  <c r="A36" i="76"/>
  <c r="A37" i="76"/>
  <c r="A38" i="76"/>
  <c r="A39" i="76"/>
  <c r="A40" i="76"/>
  <c r="A41" i="76"/>
  <c r="A42" i="76"/>
  <c r="A43" i="76"/>
  <c r="A44" i="76"/>
  <c r="A45" i="76"/>
  <c r="A46" i="76"/>
  <c r="A47" i="76"/>
  <c r="A48" i="76"/>
  <c r="A49" i="76"/>
  <c r="A50" i="76"/>
  <c r="A51" i="76"/>
  <c r="A52" i="76"/>
  <c r="A53" i="76"/>
  <c r="A54" i="76"/>
  <c r="A55" i="76"/>
  <c r="A56" i="76"/>
  <c r="A57" i="76"/>
  <c r="A58" i="76"/>
  <c r="A59" i="76"/>
  <c r="A60" i="76"/>
  <c r="A61" i="76"/>
  <c r="A62" i="76"/>
  <c r="A63" i="76"/>
  <c r="A64" i="76"/>
  <c r="A65" i="76"/>
  <c r="A66" i="76"/>
  <c r="A67" i="76"/>
  <c r="A68" i="76"/>
  <c r="A69" i="76"/>
  <c r="A70" i="76"/>
  <c r="A71" i="76"/>
  <c r="A72" i="76"/>
  <c r="A73" i="76"/>
  <c r="A74" i="76"/>
  <c r="A75" i="76"/>
  <c r="A76" i="76"/>
  <c r="A77" i="76"/>
  <c r="A78" i="76"/>
  <c r="A79" i="76"/>
  <c r="A80" i="76"/>
  <c r="A81" i="76"/>
  <c r="A82" i="76"/>
  <c r="A83" i="76"/>
  <c r="A84" i="76"/>
  <c r="A85" i="76"/>
  <c r="A86" i="76"/>
  <c r="A87" i="76"/>
  <c r="A88" i="76"/>
  <c r="A89" i="76"/>
  <c r="A90" i="76"/>
  <c r="A91" i="76"/>
  <c r="A92" i="76"/>
  <c r="A93" i="76"/>
  <c r="A94" i="76"/>
  <c r="A95" i="76"/>
  <c r="A96" i="76"/>
  <c r="A97" i="76"/>
  <c r="A98" i="76"/>
  <c r="A99" i="76"/>
  <c r="A100" i="76"/>
  <c r="A101" i="76"/>
  <c r="A102" i="76"/>
  <c r="A103" i="76"/>
  <c r="A104" i="76"/>
  <c r="A105" i="76"/>
  <c r="A106" i="76"/>
  <c r="A107" i="76"/>
  <c r="A108" i="76"/>
  <c r="A109" i="76"/>
  <c r="A110" i="76"/>
  <c r="A111" i="76"/>
  <c r="A112" i="76"/>
  <c r="A113" i="76"/>
  <c r="A114" i="76"/>
  <c r="A115" i="76"/>
  <c r="A116" i="76"/>
  <c r="A117" i="76"/>
  <c r="A118" i="76"/>
  <c r="A119" i="76"/>
  <c r="A120" i="76"/>
  <c r="A121" i="76"/>
  <c r="A122" i="76"/>
  <c r="A123" i="76"/>
  <c r="A124" i="76"/>
  <c r="A125" i="76"/>
  <c r="A126" i="76"/>
  <c r="A127" i="76"/>
  <c r="A128" i="76"/>
  <c r="A129" i="76"/>
  <c r="A130" i="76"/>
  <c r="A131" i="76"/>
  <c r="A132" i="76"/>
  <c r="A133" i="76"/>
  <c r="A134" i="76"/>
  <c r="A135" i="76"/>
  <c r="A136" i="76"/>
  <c r="A137" i="76"/>
  <c r="A138" i="76"/>
  <c r="A139" i="76"/>
  <c r="A140" i="76"/>
  <c r="A141" i="76"/>
  <c r="A142" i="76"/>
  <c r="A143" i="76"/>
  <c r="A144" i="76"/>
  <c r="A145" i="76"/>
  <c r="A146" i="76"/>
  <c r="A147" i="76"/>
  <c r="A148" i="76"/>
  <c r="A149" i="76"/>
  <c r="A150" i="76"/>
  <c r="A151" i="76"/>
  <c r="A152" i="76"/>
  <c r="A153" i="76"/>
  <c r="A154" i="76"/>
  <c r="A155" i="76"/>
  <c r="A156" i="76"/>
  <c r="A157" i="76"/>
  <c r="A158" i="76"/>
  <c r="A159" i="76"/>
  <c r="A160" i="76"/>
  <c r="A161" i="76"/>
  <c r="A162" i="76"/>
  <c r="A163" i="76"/>
  <c r="A164" i="76"/>
  <c r="A165" i="76"/>
  <c r="A166" i="76"/>
  <c r="A167" i="76"/>
  <c r="A168" i="76"/>
  <c r="A169" i="76"/>
  <c r="A170" i="76"/>
  <c r="A171" i="76"/>
  <c r="A172" i="76"/>
  <c r="A173" i="76"/>
  <c r="A174" i="76"/>
  <c r="A175" i="76"/>
  <c r="A176" i="76"/>
  <c r="A177" i="76"/>
  <c r="A178" i="76"/>
  <c r="A179" i="76"/>
  <c r="A180" i="76"/>
  <c r="A181" i="76"/>
  <c r="A182" i="76"/>
  <c r="A183" i="76"/>
  <c r="A184" i="76"/>
  <c r="A185" i="76"/>
  <c r="A186" i="76"/>
  <c r="A187" i="76"/>
  <c r="A188" i="76"/>
  <c r="A189" i="76"/>
  <c r="A190" i="76"/>
  <c r="A191" i="76"/>
  <c r="A192" i="76"/>
  <c r="A193" i="76"/>
  <c r="A194" i="76"/>
  <c r="A195" i="76"/>
  <c r="A196" i="76"/>
  <c r="A197" i="76"/>
  <c r="A198" i="76"/>
  <c r="A199" i="76"/>
  <c r="A200" i="76"/>
  <c r="A201" i="76"/>
  <c r="A202" i="76"/>
  <c r="A203" i="76"/>
  <c r="A204" i="76"/>
  <c r="A205" i="76"/>
  <c r="A206" i="76"/>
  <c r="A207" i="76"/>
  <c r="A208" i="76"/>
  <c r="A209" i="76"/>
  <c r="A210" i="76"/>
  <c r="A211" i="76"/>
  <c r="A212" i="76"/>
  <c r="A213" i="76"/>
  <c r="A214" i="76"/>
  <c r="A215" i="76"/>
  <c r="A216" i="76"/>
  <c r="A217" i="76"/>
  <c r="A218" i="76"/>
  <c r="A219" i="76"/>
  <c r="A220" i="76"/>
  <c r="A221" i="76"/>
  <c r="A222" i="76"/>
  <c r="A223" i="76"/>
  <c r="A224" i="76"/>
  <c r="A225" i="76"/>
  <c r="A226" i="76"/>
  <c r="A227" i="76"/>
  <c r="A228" i="76"/>
  <c r="A229" i="76"/>
  <c r="A230" i="76"/>
  <c r="A231" i="76"/>
  <c r="A232" i="76"/>
  <c r="A233" i="76"/>
  <c r="A234" i="76"/>
  <c r="A235" i="76"/>
  <c r="A236" i="76"/>
  <c r="A237" i="76"/>
  <c r="A238" i="76"/>
  <c r="A239" i="76"/>
  <c r="A240" i="76"/>
  <c r="A241" i="76"/>
  <c r="A242" i="76"/>
  <c r="A243" i="76"/>
  <c r="A244" i="76"/>
  <c r="A245" i="76"/>
  <c r="A246" i="76"/>
  <c r="A247" i="76"/>
  <c r="A248" i="76"/>
  <c r="A249" i="76"/>
  <c r="A250" i="76"/>
  <c r="A251" i="76"/>
  <c r="A252" i="76"/>
  <c r="A253" i="76"/>
  <c r="A254" i="76"/>
  <c r="A255" i="76"/>
  <c r="A256" i="76"/>
  <c r="A257" i="76"/>
  <c r="A258" i="76"/>
  <c r="A259" i="76"/>
  <c r="A260" i="76"/>
  <c r="A261" i="76"/>
  <c r="A262" i="76"/>
  <c r="A263" i="76"/>
  <c r="A264" i="76"/>
  <c r="A265" i="76"/>
  <c r="A266" i="76"/>
  <c r="A267" i="76"/>
  <c r="A268" i="76"/>
  <c r="A269" i="76"/>
  <c r="A270" i="76"/>
  <c r="A271" i="76"/>
  <c r="A272" i="76"/>
  <c r="A273" i="76"/>
  <c r="A274" i="76"/>
  <c r="A275" i="76"/>
  <c r="A276" i="76"/>
  <c r="A277" i="76"/>
  <c r="A278" i="76"/>
  <c r="A279" i="76"/>
  <c r="A280" i="76"/>
  <c r="A281" i="76"/>
  <c r="A282" i="76"/>
  <c r="A283" i="76"/>
  <c r="A284" i="76"/>
  <c r="A285" i="76"/>
  <c r="A286" i="76"/>
  <c r="A287" i="76"/>
  <c r="A288" i="76"/>
  <c r="A289" i="76"/>
  <c r="A290" i="76"/>
  <c r="A291" i="76"/>
  <c r="A292" i="76"/>
  <c r="A293" i="76"/>
  <c r="A294" i="76"/>
  <c r="A295" i="76"/>
  <c r="A296" i="76"/>
  <c r="A297" i="76"/>
  <c r="A298" i="76"/>
  <c r="A299" i="76"/>
  <c r="A300" i="76"/>
  <c r="A301" i="76"/>
  <c r="A302" i="76"/>
  <c r="A303" i="76"/>
  <c r="A304" i="76"/>
  <c r="A305" i="76"/>
  <c r="A306" i="76"/>
  <c r="A307" i="76"/>
  <c r="A308" i="76"/>
  <c r="A309" i="76"/>
  <c r="A310" i="76"/>
  <c r="A311" i="76"/>
  <c r="A312" i="76"/>
  <c r="A313" i="76"/>
  <c r="A314" i="76"/>
  <c r="A315" i="76"/>
  <c r="A316" i="76"/>
  <c r="A317" i="76"/>
  <c r="A318" i="76"/>
  <c r="A319" i="76"/>
  <c r="A320" i="76"/>
  <c r="A321" i="76"/>
  <c r="A322" i="76"/>
  <c r="A323" i="76"/>
  <c r="A324" i="76"/>
  <c r="A325" i="76"/>
  <c r="A326" i="76"/>
  <c r="A327" i="76"/>
  <c r="A328" i="76"/>
  <c r="A329" i="76"/>
  <c r="A330" i="76"/>
  <c r="A331" i="76"/>
  <c r="A332" i="76"/>
  <c r="A333" i="76"/>
  <c r="A334" i="76"/>
  <c r="A335" i="76"/>
  <c r="A336" i="76"/>
  <c r="A337" i="76"/>
  <c r="A338" i="76"/>
  <c r="A339" i="76"/>
  <c r="A340" i="76"/>
  <c r="A341" i="76"/>
  <c r="A342" i="76"/>
  <c r="A343" i="76"/>
  <c r="A344" i="76"/>
  <c r="A345" i="76"/>
  <c r="A346" i="76"/>
  <c r="A347" i="76"/>
  <c r="A348" i="76"/>
  <c r="A349" i="76"/>
  <c r="A350" i="76"/>
  <c r="A351" i="76"/>
  <c r="A352" i="76"/>
  <c r="A353" i="76"/>
  <c r="A354" i="76"/>
  <c r="A355" i="76"/>
  <c r="A356" i="76"/>
  <c r="A357" i="76"/>
  <c r="A358" i="76"/>
  <c r="A359" i="76"/>
  <c r="A360" i="76"/>
  <c r="A361" i="76"/>
  <c r="A362" i="76"/>
  <c r="A363" i="76"/>
  <c r="A364" i="76"/>
  <c r="A365" i="76"/>
  <c r="A366" i="76"/>
  <c r="A367" i="76"/>
  <c r="A368" i="76"/>
  <c r="A369" i="76"/>
  <c r="A370" i="76"/>
  <c r="A371" i="76"/>
  <c r="A372" i="76"/>
  <c r="A373" i="76"/>
  <c r="A374" i="76"/>
  <c r="A375" i="76"/>
  <c r="A376" i="76"/>
  <c r="A377" i="76"/>
  <c r="A378" i="76"/>
  <c r="A379" i="76"/>
  <c r="A380" i="76"/>
  <c r="A381" i="76"/>
  <c r="A382" i="76"/>
  <c r="A383" i="76"/>
  <c r="A384" i="76"/>
  <c r="A385" i="76"/>
  <c r="A386" i="76"/>
  <c r="A387" i="76"/>
  <c r="A388" i="76"/>
  <c r="A389" i="76"/>
  <c r="A390" i="76"/>
  <c r="A391" i="76"/>
  <c r="A392" i="76"/>
  <c r="A393" i="76"/>
  <c r="A394" i="76"/>
  <c r="A395" i="76"/>
  <c r="A396" i="76"/>
  <c r="A397" i="76"/>
  <c r="A398" i="76"/>
  <c r="A399" i="76"/>
  <c r="A400" i="76"/>
  <c r="A401" i="76"/>
  <c r="A402" i="76"/>
  <c r="A403" i="76"/>
  <c r="A404" i="76"/>
  <c r="A405" i="76"/>
  <c r="A406" i="76"/>
  <c r="A407" i="76"/>
  <c r="A408" i="76"/>
  <c r="A409" i="76"/>
  <c r="A410" i="76"/>
  <c r="A411" i="76"/>
  <c r="A412" i="76"/>
  <c r="A413" i="76"/>
  <c r="A414" i="76"/>
  <c r="A415" i="76"/>
  <c r="A416" i="76"/>
  <c r="A417" i="76"/>
  <c r="A418" i="76"/>
  <c r="A419" i="76"/>
  <c r="A420" i="76"/>
  <c r="A421" i="76"/>
  <c r="A422" i="76"/>
  <c r="A423" i="76"/>
  <c r="A424" i="76"/>
  <c r="A425" i="76"/>
  <c r="A426" i="76"/>
  <c r="A427" i="76"/>
  <c r="A428" i="76"/>
  <c r="A429" i="76"/>
  <c r="A430" i="76"/>
  <c r="A431" i="76"/>
  <c r="A432" i="76"/>
  <c r="A433" i="76"/>
  <c r="A434" i="76"/>
  <c r="A435" i="76"/>
  <c r="A436" i="76"/>
  <c r="A437" i="76"/>
  <c r="A438" i="76"/>
  <c r="A439" i="76"/>
  <c r="A440" i="76"/>
  <c r="A441" i="76"/>
  <c r="A442" i="76"/>
  <c r="A443" i="76"/>
  <c r="A444" i="76"/>
  <c r="A445" i="76"/>
  <c r="A446" i="76"/>
  <c r="A447" i="76"/>
  <c r="A448" i="76"/>
  <c r="A449" i="76"/>
  <c r="A450" i="76"/>
  <c r="A451" i="76"/>
  <c r="A452" i="76"/>
  <c r="A453" i="76"/>
  <c r="A454" i="76"/>
  <c r="A455" i="76"/>
  <c r="A456" i="76"/>
  <c r="A457" i="76"/>
  <c r="A458" i="76"/>
  <c r="A459" i="76"/>
  <c r="A460" i="76"/>
  <c r="A461" i="76"/>
  <c r="A462" i="76"/>
  <c r="A463" i="76"/>
  <c r="A464" i="76"/>
  <c r="A465" i="76"/>
  <c r="A466" i="76"/>
  <c r="A467" i="76"/>
  <c r="A468" i="76"/>
  <c r="A469" i="76"/>
  <c r="A470" i="76"/>
  <c r="A471" i="76"/>
  <c r="A472" i="76"/>
  <c r="A473" i="76"/>
  <c r="A474" i="76"/>
  <c r="A475" i="76"/>
  <c r="A476" i="76"/>
  <c r="A477" i="76"/>
  <c r="A478" i="76"/>
  <c r="A479" i="76"/>
  <c r="A480" i="76"/>
  <c r="A481" i="76"/>
  <c r="A482" i="76"/>
  <c r="A483" i="76"/>
  <c r="A484" i="76"/>
  <c r="A485" i="76"/>
  <c r="A486" i="76"/>
  <c r="A487" i="76"/>
  <c r="A488" i="76"/>
  <c r="A489" i="76"/>
  <c r="A490" i="76"/>
  <c r="A491" i="76"/>
  <c r="A492" i="76"/>
  <c r="A493" i="76"/>
  <c r="A494" i="76"/>
  <c r="A495" i="76"/>
  <c r="A496" i="76"/>
  <c r="A497" i="76"/>
  <c r="A498" i="76"/>
  <c r="A499" i="76"/>
  <c r="A500" i="76"/>
  <c r="A501" i="76"/>
  <c r="A502" i="76"/>
  <c r="A503" i="76"/>
  <c r="A504" i="76"/>
  <c r="A505" i="76"/>
  <c r="A506" i="76"/>
  <c r="A507" i="76"/>
  <c r="A508" i="76"/>
  <c r="A509" i="76"/>
  <c r="A510" i="76"/>
  <c r="A511" i="76"/>
  <c r="A512" i="76"/>
  <c r="A513" i="76"/>
  <c r="A514" i="76"/>
  <c r="A515" i="76"/>
  <c r="A516" i="76"/>
  <c r="A517" i="76"/>
  <c r="A518" i="76"/>
  <c r="A519" i="76"/>
  <c r="A520" i="76"/>
  <c r="A521" i="76"/>
  <c r="A522" i="76"/>
  <c r="A523" i="76"/>
  <c r="A524" i="76"/>
  <c r="A525" i="76"/>
  <c r="A526" i="76"/>
  <c r="A527" i="76"/>
  <c r="A528" i="76"/>
  <c r="A529" i="76"/>
  <c r="A530" i="76"/>
  <c r="A531" i="76"/>
  <c r="A2" i="76"/>
  <c r="E3" i="72"/>
  <c r="E4" i="72"/>
  <c r="J1554" i="68"/>
  <c r="J1553" i="68"/>
  <c r="J1552" i="68"/>
  <c r="J1551" i="68"/>
  <c r="J1550" i="68"/>
  <c r="J1549" i="68"/>
  <c r="J1548" i="68"/>
  <c r="J1547" i="68"/>
  <c r="J1546" i="68"/>
  <c r="J1545" i="68"/>
  <c r="J1544" i="68"/>
  <c r="J1543" i="68"/>
  <c r="J1529" i="68"/>
  <c r="J1528" i="68"/>
  <c r="J1527" i="68"/>
  <c r="J1526" i="68"/>
  <c r="J1525" i="68"/>
  <c r="J1524" i="68"/>
  <c r="J1523" i="68"/>
  <c r="J1522" i="68"/>
  <c r="J1521" i="68"/>
  <c r="J1520" i="68"/>
  <c r="J1519" i="68"/>
  <c r="J1518" i="68"/>
  <c r="J741" i="68"/>
  <c r="J740" i="68"/>
  <c r="J739" i="68"/>
  <c r="J738" i="68"/>
  <c r="J737" i="68"/>
  <c r="J736" i="68"/>
  <c r="J735" i="68"/>
  <c r="J734" i="68"/>
  <c r="J733" i="68"/>
  <c r="J732" i="68"/>
  <c r="J731" i="68"/>
  <c r="J730" i="68"/>
  <c r="J729" i="68"/>
  <c r="J728" i="68"/>
  <c r="J727" i="68"/>
  <c r="J715" i="68"/>
  <c r="J714" i="68"/>
  <c r="J713" i="68"/>
  <c r="J712" i="68"/>
  <c r="J711" i="68"/>
  <c r="J710" i="68"/>
  <c r="J709" i="68"/>
  <c r="J708" i="68"/>
  <c r="J707" i="68"/>
  <c r="J706" i="68"/>
  <c r="J705" i="68"/>
  <c r="J704" i="68"/>
  <c r="J703" i="68"/>
  <c r="J702" i="68"/>
  <c r="J701" i="68"/>
  <c r="J700" i="68"/>
  <c r="J699" i="68"/>
  <c r="J698" i="68"/>
  <c r="J697" i="68"/>
  <c r="J696" i="68"/>
  <c r="J695" i="68"/>
  <c r="J693" i="68"/>
  <c r="J692" i="68"/>
  <c r="J691" i="68"/>
  <c r="J690" i="68"/>
  <c r="J689" i="68"/>
  <c r="J688" i="68"/>
  <c r="J687" i="68"/>
  <c r="J686" i="68"/>
  <c r="J685" i="68"/>
  <c r="J684" i="68"/>
  <c r="J683" i="68"/>
  <c r="J292" i="68"/>
  <c r="J291" i="68"/>
  <c r="J290" i="68"/>
  <c r="J289" i="68"/>
  <c r="J288" i="68"/>
  <c r="J287" i="68"/>
  <c r="J286" i="68"/>
  <c r="J285" i="68"/>
  <c r="J284" i="68"/>
  <c r="J283" i="68"/>
  <c r="J282" i="68"/>
  <c r="J281" i="68"/>
  <c r="J280" i="68"/>
  <c r="J279" i="68"/>
  <c r="J278" i="68"/>
  <c r="J277" i="68"/>
  <c r="J276" i="68"/>
  <c r="J275" i="68"/>
  <c r="J274" i="68"/>
  <c r="J273" i="68"/>
  <c r="J272" i="68"/>
  <c r="J271" i="68"/>
  <c r="J269" i="68"/>
  <c r="J268" i="68"/>
  <c r="J267" i="68"/>
  <c r="J266" i="68"/>
  <c r="J265" i="68"/>
  <c r="J264" i="68"/>
  <c r="J263" i="68"/>
  <c r="J262" i="68"/>
  <c r="J261" i="68"/>
  <c r="J260" i="68"/>
  <c r="J259" i="68"/>
  <c r="J258" i="68"/>
  <c r="J318" i="68"/>
  <c r="J317" i="68"/>
  <c r="J316" i="68"/>
  <c r="J315" i="68"/>
  <c r="J314" i="68"/>
  <c r="J313" i="68"/>
  <c r="J312" i="68"/>
  <c r="J311" i="68"/>
  <c r="J310" i="68"/>
  <c r="J309" i="68"/>
  <c r="J308" i="68"/>
  <c r="J307" i="68"/>
  <c r="J306" i="68"/>
  <c r="J305" i="68"/>
  <c r="J304" i="68"/>
  <c r="J104" i="68"/>
  <c r="J103" i="68"/>
  <c r="J102" i="68"/>
  <c r="J101" i="68"/>
  <c r="J100" i="68"/>
  <c r="J99" i="68"/>
  <c r="J98" i="68"/>
  <c r="J97" i="68"/>
  <c r="J96" i="68"/>
  <c r="J95" i="68"/>
  <c r="J94" i="68"/>
  <c r="J93" i="68"/>
  <c r="J92" i="68"/>
  <c r="J91" i="68"/>
  <c r="J90" i="68"/>
  <c r="J1135" i="68"/>
  <c r="J1134" i="68"/>
  <c r="J1133" i="68"/>
  <c r="J1132" i="68"/>
  <c r="J1131" i="68"/>
  <c r="J1130" i="68"/>
  <c r="J1129" i="68"/>
  <c r="J1128" i="68"/>
  <c r="J1127" i="68"/>
  <c r="J1126" i="68"/>
  <c r="J1125" i="68"/>
  <c r="J1124" i="68"/>
  <c r="J1123" i="68"/>
  <c r="J1122" i="68"/>
  <c r="J1121" i="68"/>
  <c r="J1120" i="68"/>
  <c r="J1119" i="68"/>
  <c r="J1118" i="68"/>
  <c r="J1117" i="68"/>
  <c r="J1116" i="68"/>
  <c r="J1115" i="68"/>
  <c r="J1114" i="68"/>
  <c r="J1113" i="68"/>
  <c r="J1111" i="68"/>
  <c r="J1110" i="68"/>
  <c r="J1109" i="68"/>
  <c r="J1108" i="68"/>
  <c r="J1107" i="68"/>
  <c r="J1106" i="68"/>
  <c r="J1105" i="68"/>
  <c r="J1104" i="68"/>
  <c r="J1103" i="68"/>
  <c r="J1102" i="68"/>
  <c r="J1101" i="68"/>
  <c r="J1100" i="68"/>
  <c r="J1099" i="68"/>
  <c r="J1161" i="68"/>
  <c r="J1160" i="68"/>
  <c r="J1159" i="68"/>
  <c r="J1158" i="68"/>
  <c r="J1157" i="68"/>
  <c r="J1156" i="68"/>
  <c r="J1155" i="68"/>
  <c r="J1154" i="68"/>
  <c r="J1153" i="68"/>
  <c r="J1152" i="68"/>
  <c r="J1151" i="68"/>
  <c r="J1150" i="68"/>
  <c r="J1149" i="68"/>
  <c r="J1148" i="68"/>
  <c r="J1147" i="68"/>
  <c r="J1581" i="68"/>
  <c r="J1580" i="68"/>
  <c r="J1579" i="68"/>
  <c r="J1578" i="68"/>
  <c r="J1577" i="68"/>
  <c r="J1576" i="68"/>
  <c r="J1575" i="68"/>
  <c r="J1574" i="68"/>
  <c r="J1573" i="68"/>
  <c r="J1572" i="68"/>
  <c r="J1571" i="68"/>
  <c r="J1570" i="68"/>
  <c r="J1569" i="68"/>
  <c r="J1568" i="68"/>
  <c r="J1567" i="68"/>
  <c r="J1566" i="68"/>
  <c r="J1565" i="68"/>
  <c r="J1541" i="68"/>
  <c r="J1540" i="68"/>
  <c r="J1539" i="68"/>
  <c r="J1538" i="68"/>
  <c r="J1537" i="68"/>
  <c r="J1536" i="68"/>
  <c r="J1535" i="68"/>
  <c r="J1534" i="68"/>
  <c r="J1533" i="68"/>
  <c r="J1532" i="68"/>
  <c r="J1531" i="68"/>
  <c r="J2012" i="68"/>
  <c r="J2011" i="68"/>
  <c r="J2010" i="68"/>
  <c r="J2009" i="68"/>
  <c r="J2008" i="68"/>
  <c r="J2007" i="68"/>
  <c r="J2006" i="68"/>
  <c r="J2005" i="68"/>
  <c r="J2004" i="68"/>
  <c r="J2018" i="68"/>
  <c r="J2017" i="68"/>
  <c r="J2016" i="68"/>
  <c r="J2015" i="68"/>
  <c r="J2014" i="68"/>
  <c r="J2013" i="68"/>
  <c r="J1991" i="68"/>
  <c r="J1990" i="68"/>
  <c r="J1989" i="68"/>
  <c r="J1988" i="68"/>
  <c r="J1987" i="68"/>
  <c r="J1986" i="68"/>
  <c r="J1985" i="68"/>
  <c r="J1984" i="68"/>
  <c r="J1983" i="68"/>
  <c r="J1982" i="68"/>
  <c r="J1969" i="68"/>
  <c r="J1970" i="68"/>
  <c r="J1971" i="68"/>
  <c r="J1972" i="68"/>
  <c r="J1973" i="68"/>
  <c r="J1974" i="68"/>
  <c r="J1975" i="68"/>
  <c r="J1976" i="68"/>
  <c r="J1977" i="68"/>
  <c r="J1978" i="68"/>
  <c r="J1979" i="68"/>
  <c r="J1980" i="68"/>
  <c r="J1981" i="68"/>
  <c r="J1968" i="68"/>
  <c r="J1966" i="68"/>
  <c r="J1965" i="68"/>
  <c r="J1964" i="68"/>
  <c r="J1963" i="68"/>
  <c r="J1962" i="68"/>
  <c r="J1961" i="68"/>
  <c r="J1960" i="68"/>
  <c r="J1959" i="68"/>
  <c r="J1958" i="68"/>
  <c r="J1957" i="68"/>
  <c r="J1956" i="68"/>
  <c r="J1955" i="68"/>
  <c r="J1954" i="68"/>
  <c r="J1953" i="68"/>
  <c r="J1750" i="68"/>
  <c r="J1749" i="68"/>
  <c r="J1748" i="68"/>
  <c r="J1747" i="68"/>
  <c r="J1746" i="68"/>
  <c r="J1745" i="68"/>
  <c r="J1744" i="68"/>
  <c r="J1743" i="68"/>
  <c r="J1742" i="68"/>
  <c r="J1741" i="68"/>
  <c r="J1740" i="68"/>
  <c r="J1739" i="68"/>
  <c r="J1738" i="68"/>
  <c r="J1737" i="68"/>
  <c r="M47" i="62"/>
  <c r="N47" i="62"/>
  <c r="O47" i="62"/>
  <c r="D16" i="75"/>
  <c r="E16" i="75"/>
  <c r="F16" i="75"/>
  <c r="G16" i="75"/>
  <c r="C16" i="75"/>
  <c r="D14" i="75"/>
  <c r="E14" i="75"/>
  <c r="F14" i="75"/>
  <c r="G14" i="75"/>
  <c r="C14" i="75"/>
  <c r="AF245" i="74"/>
  <c r="AF244" i="74"/>
  <c r="AF243" i="74"/>
  <c r="AF242" i="74"/>
  <c r="AF241" i="74"/>
  <c r="AF240" i="74"/>
  <c r="AF239" i="74"/>
  <c r="AF238" i="74"/>
  <c r="AF237" i="74"/>
  <c r="AF236" i="74"/>
  <c r="AF235" i="74"/>
  <c r="AF234" i="74"/>
  <c r="AF233" i="74"/>
  <c r="AF232" i="74"/>
  <c r="AF231" i="74"/>
  <c r="AF230" i="74"/>
  <c r="AF229" i="74"/>
  <c r="AF228" i="74"/>
  <c r="AF227" i="74"/>
  <c r="AF226" i="74"/>
  <c r="AF225" i="74"/>
  <c r="AF224" i="74"/>
  <c r="AF223" i="74"/>
  <c r="AF222" i="74"/>
  <c r="AF221" i="74"/>
  <c r="AF220" i="74"/>
  <c r="AF219" i="74"/>
  <c r="AF218" i="74"/>
  <c r="AF217" i="74"/>
  <c r="AF216" i="74"/>
  <c r="AF215" i="74"/>
  <c r="AF214" i="74"/>
  <c r="AF213" i="74"/>
  <c r="AF212" i="74"/>
  <c r="AF211" i="74"/>
  <c r="AF210" i="74"/>
  <c r="AF209" i="74"/>
  <c r="AF208" i="74"/>
  <c r="AF207" i="74"/>
  <c r="AF206" i="74"/>
  <c r="AF205" i="74"/>
  <c r="AF204" i="74"/>
  <c r="AF203" i="74"/>
  <c r="AF202" i="74"/>
  <c r="AF201" i="74"/>
  <c r="AF200" i="74"/>
  <c r="AF199" i="74"/>
  <c r="AF198" i="74"/>
  <c r="AF197" i="74"/>
  <c r="AF196" i="74"/>
  <c r="AF195" i="74"/>
  <c r="AF194" i="74"/>
  <c r="AF193" i="74"/>
  <c r="AF192" i="74"/>
  <c r="AF191" i="74"/>
  <c r="AF190" i="74"/>
  <c r="AF189" i="74"/>
  <c r="AF188" i="74"/>
  <c r="AF187" i="74"/>
  <c r="AF186" i="74"/>
  <c r="AF185" i="74"/>
  <c r="AF184" i="74"/>
  <c r="AF183" i="74"/>
  <c r="AF182" i="74"/>
  <c r="AF181" i="74"/>
  <c r="AF180" i="74"/>
  <c r="AF179" i="74"/>
  <c r="AF178" i="74"/>
  <c r="AF177" i="74"/>
  <c r="AF176" i="74"/>
  <c r="AF175" i="74"/>
  <c r="AF174" i="74"/>
  <c r="AF173" i="74"/>
  <c r="AF172" i="74"/>
  <c r="AF171" i="74"/>
  <c r="AF170" i="74"/>
  <c r="AF169" i="74"/>
  <c r="AF168" i="74"/>
  <c r="AF167" i="74"/>
  <c r="AF166" i="74"/>
  <c r="AF165" i="74"/>
  <c r="AF164" i="74"/>
  <c r="AF163" i="74"/>
  <c r="AF162" i="74"/>
  <c r="AF161" i="74"/>
  <c r="AF160" i="74"/>
  <c r="AF159" i="74"/>
  <c r="AF158" i="74"/>
  <c r="AF157" i="74"/>
  <c r="AF156" i="74"/>
  <c r="AF155" i="74"/>
  <c r="AF154" i="74"/>
  <c r="AF153" i="74"/>
  <c r="AF152" i="74"/>
  <c r="AF151" i="74"/>
  <c r="AF150" i="74"/>
  <c r="AF149" i="74"/>
  <c r="AF148" i="74"/>
  <c r="AF147" i="74"/>
  <c r="AF146" i="74"/>
  <c r="AF145" i="74"/>
  <c r="AF144" i="74"/>
  <c r="AF143" i="74"/>
  <c r="AF142" i="74"/>
  <c r="AF141" i="74"/>
  <c r="AF140" i="74"/>
  <c r="AF139" i="74"/>
  <c r="AF138" i="74"/>
  <c r="AF137" i="74"/>
  <c r="AF136" i="74"/>
  <c r="AF135" i="74"/>
  <c r="AF134" i="74"/>
  <c r="AF133" i="74"/>
  <c r="AF132" i="74"/>
  <c r="AF131" i="74"/>
  <c r="AF130" i="74"/>
  <c r="AF129" i="74"/>
  <c r="AF128" i="74"/>
  <c r="R127" i="74"/>
  <c r="Q127" i="74"/>
  <c r="P127" i="74"/>
  <c r="O127" i="74"/>
  <c r="N127" i="74"/>
  <c r="AF127" i="74"/>
  <c r="R126" i="74"/>
  <c r="Q126" i="74"/>
  <c r="P126" i="74"/>
  <c r="O126" i="74"/>
  <c r="N126" i="74"/>
  <c r="AF126" i="74"/>
  <c r="R125" i="74"/>
  <c r="Q125" i="74"/>
  <c r="P125" i="74"/>
  <c r="O125" i="74"/>
  <c r="N125" i="74"/>
  <c r="AF125" i="74"/>
  <c r="R124" i="74"/>
  <c r="Q124" i="74"/>
  <c r="P124" i="74"/>
  <c r="O124" i="74"/>
  <c r="N124" i="74"/>
  <c r="AF124" i="74"/>
  <c r="R123" i="74"/>
  <c r="Q123" i="74"/>
  <c r="P123" i="74"/>
  <c r="O123" i="74"/>
  <c r="N123" i="74"/>
  <c r="AF123" i="74"/>
  <c r="R122" i="74"/>
  <c r="Q122" i="74"/>
  <c r="P122" i="74"/>
  <c r="O122" i="74"/>
  <c r="N122" i="74"/>
  <c r="AF122" i="74"/>
  <c r="R121" i="74"/>
  <c r="Q121" i="74"/>
  <c r="P121" i="74"/>
  <c r="O121" i="74"/>
  <c r="N121" i="74"/>
  <c r="AF121" i="74"/>
  <c r="R120" i="74"/>
  <c r="Q120" i="74"/>
  <c r="P120" i="74"/>
  <c r="O120" i="74"/>
  <c r="N120" i="74"/>
  <c r="AF120" i="74"/>
  <c r="R119" i="74"/>
  <c r="Q119" i="74"/>
  <c r="P119" i="74"/>
  <c r="O119" i="74"/>
  <c r="N119" i="74"/>
  <c r="AF119" i="74"/>
  <c r="AF118" i="74"/>
  <c r="AF117" i="74"/>
  <c r="AF116" i="74"/>
  <c r="AF115" i="74"/>
  <c r="AF114" i="74"/>
  <c r="AF113" i="74"/>
  <c r="AF112" i="74"/>
  <c r="AF111" i="74"/>
  <c r="AF110" i="74"/>
  <c r="AF109" i="74"/>
  <c r="AF108" i="74"/>
  <c r="AF107" i="74"/>
  <c r="AF106" i="74"/>
  <c r="AF105" i="74"/>
  <c r="AF104" i="74"/>
  <c r="AF103" i="74"/>
  <c r="AF102" i="74"/>
  <c r="AF101" i="74"/>
  <c r="AF100" i="74"/>
  <c r="AF99" i="74"/>
  <c r="AF98" i="74"/>
  <c r="AF97" i="74"/>
  <c r="AF96" i="74"/>
  <c r="AF95" i="74"/>
  <c r="AF94" i="74"/>
  <c r="AF93" i="74"/>
  <c r="AF92" i="74"/>
  <c r="AF91" i="74"/>
  <c r="AF90" i="74"/>
  <c r="AF89" i="74"/>
  <c r="AF88" i="74"/>
  <c r="AF87" i="74"/>
  <c r="AF86" i="74"/>
  <c r="AF85" i="74"/>
  <c r="AF84" i="74"/>
  <c r="AF83" i="74"/>
  <c r="AF82" i="74"/>
  <c r="AF81" i="74"/>
  <c r="AF80" i="74"/>
  <c r="AF79" i="74"/>
  <c r="AF78" i="74"/>
  <c r="AF77" i="74"/>
  <c r="AF76" i="74"/>
  <c r="AF75" i="74"/>
  <c r="AF74" i="74"/>
  <c r="AF73" i="74"/>
  <c r="AF72" i="74"/>
  <c r="AF71" i="74"/>
  <c r="AF70" i="74"/>
  <c r="AF69" i="74"/>
  <c r="AF68" i="74"/>
  <c r="AF67" i="74"/>
  <c r="AF66" i="74"/>
  <c r="AF65" i="74"/>
  <c r="AF64" i="74"/>
  <c r="AF63" i="74"/>
  <c r="AF62" i="74"/>
  <c r="AF61" i="74"/>
  <c r="AF60" i="74"/>
  <c r="AF59" i="74"/>
  <c r="AF58" i="74"/>
  <c r="AF56" i="74"/>
  <c r="AF55" i="74"/>
  <c r="AF54" i="74"/>
  <c r="AF53" i="74"/>
  <c r="AF52" i="74"/>
  <c r="AF51" i="74"/>
  <c r="AF50" i="74"/>
  <c r="AF49" i="74"/>
  <c r="AF48" i="74"/>
  <c r="AF47" i="74"/>
  <c r="AF46" i="74"/>
  <c r="AF45" i="74"/>
  <c r="AF44" i="74"/>
  <c r="AF43" i="74"/>
  <c r="AF42" i="74"/>
  <c r="AF41" i="74"/>
  <c r="AF40" i="74"/>
  <c r="AF39" i="74"/>
  <c r="AF38" i="74"/>
  <c r="AF37" i="74"/>
  <c r="AF36" i="74"/>
  <c r="AF35" i="74"/>
  <c r="AF34" i="74"/>
  <c r="AF33" i="74"/>
  <c r="AF32" i="74"/>
  <c r="L32" i="74"/>
  <c r="AF31" i="74"/>
  <c r="L31" i="74"/>
  <c r="AF30" i="74"/>
  <c r="L30" i="74"/>
  <c r="AF29" i="74"/>
  <c r="L29" i="74"/>
  <c r="AF28" i="74"/>
  <c r="AF27" i="74"/>
  <c r="AF26" i="74"/>
  <c r="AF25" i="74"/>
  <c r="AF24" i="74"/>
  <c r="AF23" i="74"/>
  <c r="AF22" i="74"/>
  <c r="AF21" i="74"/>
  <c r="AF20" i="74"/>
  <c r="AF19" i="74"/>
  <c r="AF18" i="74"/>
  <c r="AF17" i="74"/>
  <c r="AF16" i="74"/>
  <c r="AF15" i="74"/>
  <c r="AF14" i="74"/>
  <c r="AF13" i="74"/>
  <c r="AF12" i="74"/>
  <c r="AF11" i="74"/>
  <c r="AF10" i="74"/>
  <c r="AF9" i="74"/>
  <c r="AF8" i="74"/>
  <c r="AF7" i="74"/>
  <c r="AF6" i="74"/>
  <c r="AF5" i="74"/>
  <c r="AF4" i="74"/>
  <c r="AF3" i="74"/>
  <c r="AF2" i="74"/>
  <c r="I1698" i="68"/>
  <c r="I1272" i="68"/>
  <c r="I856" i="68"/>
  <c r="I434" i="68"/>
  <c r="E2" i="72"/>
  <c r="G4" i="72"/>
  <c r="G2" i="72"/>
  <c r="G3" i="72"/>
  <c r="J90" i="60"/>
  <c r="K90" i="60"/>
  <c r="J91" i="60"/>
  <c r="K91" i="60"/>
  <c r="J92" i="60"/>
  <c r="K92" i="60"/>
  <c r="J186" i="60"/>
  <c r="K186" i="60"/>
  <c r="J187" i="60"/>
  <c r="K187" i="60"/>
  <c r="J188" i="60"/>
  <c r="K188" i="60"/>
  <c r="J286" i="60"/>
  <c r="K286" i="60"/>
  <c r="J287" i="60"/>
  <c r="K287" i="60"/>
  <c r="J288" i="60"/>
  <c r="K288" i="60"/>
  <c r="J295" i="60"/>
  <c r="K295" i="60"/>
  <c r="J298" i="60"/>
  <c r="K298" i="60"/>
  <c r="J299" i="60"/>
  <c r="K299" i="60"/>
  <c r="J388" i="60"/>
  <c r="K388" i="60"/>
  <c r="J391" i="60"/>
  <c r="K391" i="60"/>
  <c r="J392" i="60"/>
  <c r="K392" i="60"/>
  <c r="C3" i="68"/>
  <c r="C4" i="68"/>
  <c r="C5" i="68"/>
  <c r="C6" i="68"/>
  <c r="C7" i="68"/>
  <c r="C8" i="68"/>
  <c r="C9" i="68"/>
  <c r="C10" i="68"/>
  <c r="C11" i="68"/>
  <c r="C12" i="68"/>
  <c r="C13" i="68"/>
  <c r="C14" i="68"/>
  <c r="C15" i="68"/>
  <c r="C16" i="68"/>
  <c r="C17" i="68"/>
  <c r="C18" i="68"/>
  <c r="C19" i="68"/>
  <c r="C20" i="68"/>
  <c r="C21" i="68"/>
  <c r="C22" i="68"/>
  <c r="C23" i="68"/>
  <c r="C24" i="68"/>
  <c r="C25" i="68"/>
  <c r="C26" i="68"/>
  <c r="C27" i="68"/>
  <c r="C28" i="68"/>
  <c r="C29" i="68"/>
  <c r="C30" i="68"/>
  <c r="C31" i="68"/>
  <c r="C32" i="68"/>
  <c r="C33" i="68"/>
  <c r="C34" i="68"/>
  <c r="C35" i="68"/>
  <c r="C36" i="68"/>
  <c r="C37" i="68"/>
  <c r="C38" i="68"/>
  <c r="C39" i="68"/>
  <c r="C40" i="68"/>
  <c r="C41" i="68"/>
  <c r="C42" i="68"/>
  <c r="C43" i="68"/>
  <c r="C44" i="68"/>
  <c r="C45" i="68"/>
  <c r="C46" i="68"/>
  <c r="C47" i="68"/>
  <c r="C48" i="68"/>
  <c r="C49" i="68"/>
  <c r="C50" i="68"/>
  <c r="C51" i="68"/>
  <c r="C52" i="68"/>
  <c r="C53" i="68"/>
  <c r="C54" i="68"/>
  <c r="C55" i="68"/>
  <c r="C56" i="68"/>
  <c r="C57" i="68"/>
  <c r="C58" i="68"/>
  <c r="C59" i="68"/>
  <c r="C60" i="68"/>
  <c r="C61" i="68"/>
  <c r="C62" i="68"/>
  <c r="C63" i="68"/>
  <c r="C64" i="68"/>
  <c r="C65" i="68"/>
  <c r="C66" i="68"/>
  <c r="C67" i="68"/>
  <c r="C68" i="68"/>
  <c r="C69" i="68"/>
  <c r="C70" i="68"/>
  <c r="C71" i="68"/>
  <c r="C72" i="68"/>
  <c r="C73" i="68"/>
  <c r="C74" i="68"/>
  <c r="C75" i="68"/>
  <c r="C76" i="68"/>
  <c r="C77" i="68"/>
  <c r="C78" i="68"/>
  <c r="C79" i="68"/>
  <c r="C80" i="68"/>
  <c r="C81" i="68"/>
  <c r="C82" i="68"/>
  <c r="C83" i="68"/>
  <c r="C84" i="68"/>
  <c r="C85" i="68"/>
  <c r="C86" i="68"/>
  <c r="C87" i="68"/>
  <c r="C88" i="68"/>
  <c r="C89" i="68"/>
  <c r="C90" i="68"/>
  <c r="C91" i="68"/>
  <c r="C92" i="68"/>
  <c r="C93" i="68"/>
  <c r="C94" i="68"/>
  <c r="C95" i="68"/>
  <c r="C96" i="68"/>
  <c r="C97" i="68"/>
  <c r="C98" i="68"/>
  <c r="C99" i="68"/>
  <c r="C100" i="68"/>
  <c r="C101" i="68"/>
  <c r="C102" i="68"/>
  <c r="C103" i="68"/>
  <c r="C104" i="68"/>
  <c r="C105" i="68"/>
  <c r="C106" i="68"/>
  <c r="C107" i="68"/>
  <c r="C108" i="68"/>
  <c r="C109" i="68"/>
  <c r="C110" i="68"/>
  <c r="C111" i="68"/>
  <c r="C112" i="68"/>
  <c r="C113" i="68"/>
  <c r="C114" i="68"/>
  <c r="C115" i="68"/>
  <c r="C116" i="68"/>
  <c r="C117" i="68"/>
  <c r="C118" i="68"/>
  <c r="C119" i="68"/>
  <c r="C120" i="68"/>
  <c r="C121" i="68"/>
  <c r="C122" i="68"/>
  <c r="C123" i="68"/>
  <c r="C124" i="68"/>
  <c r="C125" i="68"/>
  <c r="C126" i="68"/>
  <c r="C127" i="68"/>
  <c r="C128" i="68"/>
  <c r="C129" i="68"/>
  <c r="C130" i="68"/>
  <c r="C131" i="68"/>
  <c r="C132" i="68"/>
  <c r="C133" i="68"/>
  <c r="C134" i="68"/>
  <c r="C135" i="68"/>
  <c r="C136" i="68"/>
  <c r="C137" i="68"/>
  <c r="C138" i="68"/>
  <c r="C139" i="68"/>
  <c r="C140" i="68"/>
  <c r="C141" i="68"/>
  <c r="C142" i="68"/>
  <c r="C143" i="68"/>
  <c r="C144" i="68"/>
  <c r="C145" i="68"/>
  <c r="C146" i="68"/>
  <c r="C147" i="68"/>
  <c r="C148" i="68"/>
  <c r="C149" i="68"/>
  <c r="C150" i="68"/>
  <c r="C151" i="68"/>
  <c r="C152" i="68"/>
  <c r="C153" i="68"/>
  <c r="C154" i="68"/>
  <c r="C155" i="68"/>
  <c r="C156" i="68"/>
  <c r="C157" i="68"/>
  <c r="C158" i="68"/>
  <c r="C159" i="68"/>
  <c r="C160" i="68"/>
  <c r="C161" i="68"/>
  <c r="C162" i="68"/>
  <c r="C163" i="68"/>
  <c r="C164" i="68"/>
  <c r="C165" i="68"/>
  <c r="C166" i="68"/>
  <c r="C167" i="68"/>
  <c r="C168" i="68"/>
  <c r="C169" i="68"/>
  <c r="C170" i="68"/>
  <c r="C171" i="68"/>
  <c r="C172" i="68"/>
  <c r="C173" i="68"/>
  <c r="C174" i="68"/>
  <c r="C175" i="68"/>
  <c r="C176" i="68"/>
  <c r="C177" i="68"/>
  <c r="C178" i="68"/>
  <c r="C179" i="68"/>
  <c r="C180" i="68"/>
  <c r="C181" i="68"/>
  <c r="C182" i="68"/>
  <c r="C183" i="68"/>
  <c r="C184" i="68"/>
  <c r="C185" i="68"/>
  <c r="C186" i="68"/>
  <c r="C187" i="68"/>
  <c r="C188" i="68"/>
  <c r="C189" i="68"/>
  <c r="C190" i="68"/>
  <c r="C191" i="68"/>
  <c r="C192" i="68"/>
  <c r="C193" i="68"/>
  <c r="C194" i="68"/>
  <c r="C195" i="68"/>
  <c r="C196" i="68"/>
  <c r="C197" i="68"/>
  <c r="C198" i="68"/>
  <c r="C199" i="68"/>
  <c r="C200" i="68"/>
  <c r="C201" i="68"/>
  <c r="C202" i="68"/>
  <c r="C203" i="68"/>
  <c r="C204" i="68"/>
  <c r="C205" i="68"/>
  <c r="C206" i="68"/>
  <c r="C207" i="68"/>
  <c r="C208" i="68"/>
  <c r="C209" i="68"/>
  <c r="C210" i="68"/>
  <c r="C211" i="68"/>
  <c r="C212" i="68"/>
  <c r="C213" i="68"/>
  <c r="C214" i="68"/>
  <c r="C215" i="68"/>
  <c r="C216" i="68"/>
  <c r="C217" i="68"/>
  <c r="C218" i="68"/>
  <c r="C219" i="68"/>
  <c r="C220" i="68"/>
  <c r="C221" i="68"/>
  <c r="C222" i="68"/>
  <c r="C223" i="68"/>
  <c r="C224" i="68"/>
  <c r="C225" i="68"/>
  <c r="C226" i="68"/>
  <c r="C227" i="68"/>
  <c r="C228" i="68"/>
  <c r="C229" i="68"/>
  <c r="C230" i="68"/>
  <c r="C231" i="68"/>
  <c r="C232" i="68"/>
  <c r="C233" i="68"/>
  <c r="C234" i="68"/>
  <c r="C235" i="68"/>
  <c r="C236" i="68"/>
  <c r="C237" i="68"/>
  <c r="C238" i="68"/>
  <c r="C239" i="68"/>
  <c r="C240" i="68"/>
  <c r="C241" i="68"/>
  <c r="C242" i="68"/>
  <c r="C243" i="68"/>
  <c r="C244" i="68"/>
  <c r="C245" i="68"/>
  <c r="C246" i="68"/>
  <c r="C247" i="68"/>
  <c r="C248" i="68"/>
  <c r="C249" i="68"/>
  <c r="C250" i="68"/>
  <c r="C251" i="68"/>
  <c r="C252" i="68"/>
  <c r="C253" i="68"/>
  <c r="C254" i="68"/>
  <c r="C255" i="68"/>
  <c r="C256" i="68"/>
  <c r="C257" i="68"/>
  <c r="C258" i="68"/>
  <c r="C259" i="68"/>
  <c r="C260" i="68"/>
  <c r="C261" i="68"/>
  <c r="C262" i="68"/>
  <c r="C263" i="68"/>
  <c r="C264" i="68"/>
  <c r="C265" i="68"/>
  <c r="C266" i="68"/>
  <c r="C267" i="68"/>
  <c r="C268" i="68"/>
  <c r="C269" i="68"/>
  <c r="C270" i="68"/>
  <c r="C271" i="68"/>
  <c r="C272" i="68"/>
  <c r="C273" i="68"/>
  <c r="C274" i="68"/>
  <c r="C275" i="68"/>
  <c r="C276" i="68"/>
  <c r="C277" i="68"/>
  <c r="C278" i="68"/>
  <c r="C279" i="68"/>
  <c r="C280" i="68"/>
  <c r="C281" i="68"/>
  <c r="C282" i="68"/>
  <c r="C283" i="68"/>
  <c r="C284" i="68"/>
  <c r="C285" i="68"/>
  <c r="C286" i="68"/>
  <c r="C287" i="68"/>
  <c r="C288" i="68"/>
  <c r="C289" i="68"/>
  <c r="C290" i="68"/>
  <c r="C291" i="68"/>
  <c r="C292" i="68"/>
  <c r="C293" i="68"/>
  <c r="C294" i="68"/>
  <c r="C295" i="68"/>
  <c r="C296" i="68"/>
  <c r="C297" i="68"/>
  <c r="C298" i="68"/>
  <c r="C299" i="68"/>
  <c r="C300" i="68"/>
  <c r="C301" i="68"/>
  <c r="C302" i="68"/>
  <c r="C303" i="68"/>
  <c r="C304" i="68"/>
  <c r="C305" i="68"/>
  <c r="C306" i="68"/>
  <c r="C307" i="68"/>
  <c r="C308" i="68"/>
  <c r="C309" i="68"/>
  <c r="C310" i="68"/>
  <c r="C311" i="68"/>
  <c r="C312" i="68"/>
  <c r="C313" i="68"/>
  <c r="C314" i="68"/>
  <c r="C315" i="68"/>
  <c r="C316" i="68"/>
  <c r="C317" i="68"/>
  <c r="C318" i="68"/>
  <c r="C319" i="68"/>
  <c r="C320" i="68"/>
  <c r="C321" i="68"/>
  <c r="C322" i="68"/>
  <c r="C323" i="68"/>
  <c r="C324" i="68"/>
  <c r="C325" i="68"/>
  <c r="C326" i="68"/>
  <c r="C327" i="68"/>
  <c r="C328" i="68"/>
  <c r="C329" i="68"/>
  <c r="C330" i="68"/>
  <c r="C331" i="68"/>
  <c r="C332" i="68"/>
  <c r="C333" i="68"/>
  <c r="C334" i="68"/>
  <c r="C335" i="68"/>
  <c r="C336" i="68"/>
  <c r="C337" i="68"/>
  <c r="C338" i="68"/>
  <c r="C339" i="68"/>
  <c r="C340" i="68"/>
  <c r="C341" i="68"/>
  <c r="C342" i="68"/>
  <c r="C343" i="68"/>
  <c r="C344" i="68"/>
  <c r="C345" i="68"/>
  <c r="C346" i="68"/>
  <c r="C347" i="68"/>
  <c r="C348" i="68"/>
  <c r="C349" i="68"/>
  <c r="C350" i="68"/>
  <c r="C351" i="68"/>
  <c r="C352" i="68"/>
  <c r="C353" i="68"/>
  <c r="C354" i="68"/>
  <c r="C355" i="68"/>
  <c r="C356" i="68"/>
  <c r="C357" i="68"/>
  <c r="C358" i="68"/>
  <c r="C359" i="68"/>
  <c r="C360" i="68"/>
  <c r="C361" i="68"/>
  <c r="C362" i="68"/>
  <c r="C363" i="68"/>
  <c r="C364" i="68"/>
  <c r="C365" i="68"/>
  <c r="C366" i="68"/>
  <c r="C367" i="68"/>
  <c r="C368" i="68"/>
  <c r="C369" i="68"/>
  <c r="C370" i="68"/>
  <c r="C371" i="68"/>
  <c r="C372" i="68"/>
  <c r="C373" i="68"/>
  <c r="C374" i="68"/>
  <c r="C375" i="68"/>
  <c r="C376" i="68"/>
  <c r="C377" i="68"/>
  <c r="C378" i="68"/>
  <c r="C379" i="68"/>
  <c r="C380" i="68"/>
  <c r="C381" i="68"/>
  <c r="C382" i="68"/>
  <c r="C383" i="68"/>
  <c r="C384" i="68"/>
  <c r="C385" i="68"/>
  <c r="C386" i="68"/>
  <c r="C387" i="68"/>
  <c r="C388" i="68"/>
  <c r="C389" i="68"/>
  <c r="C390" i="68"/>
  <c r="C391" i="68"/>
  <c r="C392" i="68"/>
  <c r="C393" i="68"/>
  <c r="C394" i="68"/>
  <c r="C395" i="68"/>
  <c r="C396" i="68"/>
  <c r="C397" i="68"/>
  <c r="C398" i="68"/>
  <c r="C399" i="68"/>
  <c r="C400" i="68"/>
  <c r="C401" i="68"/>
  <c r="C402" i="68"/>
  <c r="C403" i="68"/>
  <c r="C404" i="68"/>
  <c r="C405" i="68"/>
  <c r="C406" i="68"/>
  <c r="C407" i="68"/>
  <c r="C408" i="68"/>
  <c r="C409" i="68"/>
  <c r="C410" i="68"/>
  <c r="C411" i="68"/>
  <c r="C412" i="68"/>
  <c r="C413" i="68"/>
  <c r="C414" i="68"/>
  <c r="C415" i="68"/>
  <c r="C416" i="68"/>
  <c r="C417" i="68"/>
  <c r="C418" i="68"/>
  <c r="C419" i="68"/>
  <c r="C420" i="68"/>
  <c r="C421" i="68"/>
  <c r="C422" i="68"/>
  <c r="C423" i="68"/>
  <c r="C424" i="68"/>
  <c r="C425" i="68"/>
  <c r="C426" i="68"/>
  <c r="C427" i="68"/>
  <c r="C428" i="68"/>
  <c r="C429" i="68"/>
  <c r="C430" i="68"/>
  <c r="C431" i="68"/>
  <c r="C432" i="68"/>
  <c r="C433" i="68"/>
  <c r="C434" i="68"/>
  <c r="C435" i="68"/>
  <c r="C436" i="68"/>
  <c r="C437" i="68"/>
  <c r="C438" i="68"/>
  <c r="C439" i="68"/>
  <c r="C440" i="68"/>
  <c r="C441" i="68"/>
  <c r="C442" i="68"/>
  <c r="C443" i="68"/>
  <c r="C444" i="68"/>
  <c r="C445" i="68"/>
  <c r="C446" i="68"/>
  <c r="C447" i="68"/>
  <c r="C448" i="68"/>
  <c r="C449" i="68"/>
  <c r="C450" i="68"/>
  <c r="C451" i="68"/>
  <c r="C452" i="68"/>
  <c r="C453" i="68"/>
  <c r="C454" i="68"/>
  <c r="C455" i="68"/>
  <c r="C456" i="68"/>
  <c r="C457" i="68"/>
  <c r="C458" i="68"/>
  <c r="C459" i="68"/>
  <c r="C460" i="68"/>
  <c r="C461" i="68"/>
  <c r="C462" i="68"/>
  <c r="C463" i="68"/>
  <c r="C464" i="68"/>
  <c r="C465" i="68"/>
  <c r="C466" i="68"/>
  <c r="C467" i="68"/>
  <c r="C468" i="68"/>
  <c r="C469" i="68"/>
  <c r="C470" i="68"/>
  <c r="C471" i="68"/>
  <c r="C472" i="68"/>
  <c r="C473" i="68"/>
  <c r="C474" i="68"/>
  <c r="C475" i="68"/>
  <c r="C476" i="68"/>
  <c r="C477" i="68"/>
  <c r="C478" i="68"/>
  <c r="C479" i="68"/>
  <c r="C480" i="68"/>
  <c r="C481" i="68"/>
  <c r="C482" i="68"/>
  <c r="C483" i="68"/>
  <c r="C484" i="68"/>
  <c r="C485" i="68"/>
  <c r="C486" i="68"/>
  <c r="C487" i="68"/>
  <c r="C488" i="68"/>
  <c r="C489" i="68"/>
  <c r="C490" i="68"/>
  <c r="C491" i="68"/>
  <c r="C492" i="68"/>
  <c r="C493" i="68"/>
  <c r="C494" i="68"/>
  <c r="C495" i="68"/>
  <c r="C496" i="68"/>
  <c r="C497" i="68"/>
  <c r="C498" i="68"/>
  <c r="C499" i="68"/>
  <c r="C500" i="68"/>
  <c r="C501" i="68"/>
  <c r="C502" i="68"/>
  <c r="C503" i="68"/>
  <c r="C504" i="68"/>
  <c r="C505" i="68"/>
  <c r="C506" i="68"/>
  <c r="C507" i="68"/>
  <c r="C508" i="68"/>
  <c r="C509" i="68"/>
  <c r="C510" i="68"/>
  <c r="C511" i="68"/>
  <c r="C512" i="68"/>
  <c r="C513" i="68"/>
  <c r="C514" i="68"/>
  <c r="C515" i="68"/>
  <c r="C516" i="68"/>
  <c r="C517" i="68"/>
  <c r="C518" i="68"/>
  <c r="C519" i="68"/>
  <c r="C520" i="68"/>
  <c r="C521" i="68"/>
  <c r="C522" i="68"/>
  <c r="C523" i="68"/>
  <c r="C524" i="68"/>
  <c r="C525" i="68"/>
  <c r="C526" i="68"/>
  <c r="C527" i="68"/>
  <c r="C528" i="68"/>
  <c r="C529" i="68"/>
  <c r="C530" i="68"/>
  <c r="C531" i="68"/>
  <c r="C532" i="68"/>
  <c r="C533" i="68"/>
  <c r="C534" i="68"/>
  <c r="C535" i="68"/>
  <c r="C536" i="68"/>
  <c r="C537" i="68"/>
  <c r="C538" i="68"/>
  <c r="C539" i="68"/>
  <c r="C540" i="68"/>
  <c r="C541" i="68"/>
  <c r="C542" i="68"/>
  <c r="C543" i="68"/>
  <c r="C544" i="68"/>
  <c r="C545" i="68"/>
  <c r="C546" i="68"/>
  <c r="C547" i="68"/>
  <c r="C548" i="68"/>
  <c r="C549" i="68"/>
  <c r="C550" i="68"/>
  <c r="C551" i="68"/>
  <c r="C552" i="68"/>
  <c r="C553" i="68"/>
  <c r="C554" i="68"/>
  <c r="C555" i="68"/>
  <c r="C556" i="68"/>
  <c r="C557" i="68"/>
  <c r="C558" i="68"/>
  <c r="C559" i="68"/>
  <c r="C560" i="68"/>
  <c r="C561" i="68"/>
  <c r="C562" i="68"/>
  <c r="C563" i="68"/>
  <c r="C564" i="68"/>
  <c r="C565" i="68"/>
  <c r="C566" i="68"/>
  <c r="C567" i="68"/>
  <c r="C568" i="68"/>
  <c r="C569" i="68"/>
  <c r="C570" i="68"/>
  <c r="C571" i="68"/>
  <c r="C572" i="68"/>
  <c r="C573" i="68"/>
  <c r="C574" i="68"/>
  <c r="C575" i="68"/>
  <c r="C576" i="68"/>
  <c r="C577" i="68"/>
  <c r="C578" i="68"/>
  <c r="C579" i="68"/>
  <c r="C580" i="68"/>
  <c r="C581" i="68"/>
  <c r="C582" i="68"/>
  <c r="C583" i="68"/>
  <c r="C584" i="68"/>
  <c r="C585" i="68"/>
  <c r="C586" i="68"/>
  <c r="C587" i="68"/>
  <c r="C588" i="68"/>
  <c r="C589" i="68"/>
  <c r="C590" i="68"/>
  <c r="C591" i="68"/>
  <c r="C592" i="68"/>
  <c r="C593" i="68"/>
  <c r="C594" i="68"/>
  <c r="C595" i="68"/>
  <c r="C596" i="68"/>
  <c r="C597" i="68"/>
  <c r="C598" i="68"/>
  <c r="C599" i="68"/>
  <c r="C600" i="68"/>
  <c r="C601" i="68"/>
  <c r="C602" i="68"/>
  <c r="C603" i="68"/>
  <c r="C604" i="68"/>
  <c r="C605" i="68"/>
  <c r="C606" i="68"/>
  <c r="C607" i="68"/>
  <c r="C608" i="68"/>
  <c r="C609" i="68"/>
  <c r="C610" i="68"/>
  <c r="C611" i="68"/>
  <c r="C612" i="68"/>
  <c r="C613" i="68"/>
  <c r="C614" i="68"/>
  <c r="C615" i="68"/>
  <c r="C616" i="68"/>
  <c r="C617" i="68"/>
  <c r="C618" i="68"/>
  <c r="C619" i="68"/>
  <c r="C620" i="68"/>
  <c r="C621" i="68"/>
  <c r="C622" i="68"/>
  <c r="C623" i="68"/>
  <c r="C624" i="68"/>
  <c r="C625" i="68"/>
  <c r="C626" i="68"/>
  <c r="C627" i="68"/>
  <c r="C628" i="68"/>
  <c r="C629" i="68"/>
  <c r="C630" i="68"/>
  <c r="C631" i="68"/>
  <c r="C632" i="68"/>
  <c r="C633" i="68"/>
  <c r="C634" i="68"/>
  <c r="C635" i="68"/>
  <c r="C636" i="68"/>
  <c r="C637" i="68"/>
  <c r="C638" i="68"/>
  <c r="C639" i="68"/>
  <c r="C640" i="68"/>
  <c r="C641" i="68"/>
  <c r="C642" i="68"/>
  <c r="C643" i="68"/>
  <c r="C644" i="68"/>
  <c r="C645" i="68"/>
  <c r="C646" i="68"/>
  <c r="C647" i="68"/>
  <c r="C648" i="68"/>
  <c r="C649" i="68"/>
  <c r="C650" i="68"/>
  <c r="C651" i="68"/>
  <c r="C652" i="68"/>
  <c r="C653" i="68"/>
  <c r="C654" i="68"/>
  <c r="C655" i="68"/>
  <c r="C656" i="68"/>
  <c r="C657" i="68"/>
  <c r="C658" i="68"/>
  <c r="C659" i="68"/>
  <c r="C660" i="68"/>
  <c r="C661" i="68"/>
  <c r="C662" i="68"/>
  <c r="C663" i="68"/>
  <c r="C664" i="68"/>
  <c r="C665" i="68"/>
  <c r="C666" i="68"/>
  <c r="C667" i="68"/>
  <c r="C668" i="68"/>
  <c r="C669" i="68"/>
  <c r="C670" i="68"/>
  <c r="C671" i="68"/>
  <c r="C672" i="68"/>
  <c r="C673" i="68"/>
  <c r="C674" i="68"/>
  <c r="C675" i="68"/>
  <c r="C676" i="68"/>
  <c r="C677" i="68"/>
  <c r="C678" i="68"/>
  <c r="C679" i="68"/>
  <c r="C680" i="68"/>
  <c r="C681" i="68"/>
  <c r="C682" i="68"/>
  <c r="C683" i="68"/>
  <c r="C684" i="68"/>
  <c r="C685" i="68"/>
  <c r="C686" i="68"/>
  <c r="C687" i="68"/>
  <c r="C688" i="68"/>
  <c r="C689" i="68"/>
  <c r="C690" i="68"/>
  <c r="C691" i="68"/>
  <c r="C692" i="68"/>
  <c r="C693" i="68"/>
  <c r="C694" i="68"/>
  <c r="C695" i="68"/>
  <c r="C696" i="68"/>
  <c r="C697" i="68"/>
  <c r="C698" i="68"/>
  <c r="C699" i="68"/>
  <c r="C700" i="68"/>
  <c r="C701" i="68"/>
  <c r="C702" i="68"/>
  <c r="C703" i="68"/>
  <c r="C704" i="68"/>
  <c r="C705" i="68"/>
  <c r="C706" i="68"/>
  <c r="C707" i="68"/>
  <c r="C708" i="68"/>
  <c r="C709" i="68"/>
  <c r="C710" i="68"/>
  <c r="C711" i="68"/>
  <c r="C712" i="68"/>
  <c r="C713" i="68"/>
  <c r="C714" i="68"/>
  <c r="C715" i="68"/>
  <c r="C716" i="68"/>
  <c r="C717" i="68"/>
  <c r="C718" i="68"/>
  <c r="C719" i="68"/>
  <c r="C720" i="68"/>
  <c r="C721" i="68"/>
  <c r="C722" i="68"/>
  <c r="C723" i="68"/>
  <c r="C724" i="68"/>
  <c r="C725" i="68"/>
  <c r="C726" i="68"/>
  <c r="C727" i="68"/>
  <c r="C728" i="68"/>
  <c r="C729" i="68"/>
  <c r="C730" i="68"/>
  <c r="C731" i="68"/>
  <c r="C732" i="68"/>
  <c r="C733" i="68"/>
  <c r="C734" i="68"/>
  <c r="C735" i="68"/>
  <c r="C736" i="68"/>
  <c r="C737" i="68"/>
  <c r="C738" i="68"/>
  <c r="C739" i="68"/>
  <c r="C740" i="68"/>
  <c r="C741" i="68"/>
  <c r="C742" i="68"/>
  <c r="C743" i="68"/>
  <c r="C744" i="68"/>
  <c r="C745" i="68"/>
  <c r="C746" i="68"/>
  <c r="C747" i="68"/>
  <c r="C748" i="68"/>
  <c r="C749" i="68"/>
  <c r="C750" i="68"/>
  <c r="C751" i="68"/>
  <c r="C752" i="68"/>
  <c r="C753" i="68"/>
  <c r="C754" i="68"/>
  <c r="C755" i="68"/>
  <c r="C756" i="68"/>
  <c r="C757" i="68"/>
  <c r="C758" i="68"/>
  <c r="C759" i="68"/>
  <c r="C760" i="68"/>
  <c r="C761" i="68"/>
  <c r="C762" i="68"/>
  <c r="C763" i="68"/>
  <c r="C764" i="68"/>
  <c r="C765" i="68"/>
  <c r="C766" i="68"/>
  <c r="C767" i="68"/>
  <c r="C768" i="68"/>
  <c r="C769" i="68"/>
  <c r="C770" i="68"/>
  <c r="C771" i="68"/>
  <c r="C772" i="68"/>
  <c r="C773" i="68"/>
  <c r="C774" i="68"/>
  <c r="C775" i="68"/>
  <c r="C776" i="68"/>
  <c r="C777" i="68"/>
  <c r="C778" i="68"/>
  <c r="C779" i="68"/>
  <c r="C780" i="68"/>
  <c r="C781" i="68"/>
  <c r="C782" i="68"/>
  <c r="C783" i="68"/>
  <c r="C784" i="68"/>
  <c r="C785" i="68"/>
  <c r="C786" i="68"/>
  <c r="C787" i="68"/>
  <c r="C788" i="68"/>
  <c r="C789" i="68"/>
  <c r="C790" i="68"/>
  <c r="C791" i="68"/>
  <c r="C792" i="68"/>
  <c r="C793" i="68"/>
  <c r="C794" i="68"/>
  <c r="C795" i="68"/>
  <c r="C796" i="68"/>
  <c r="C797" i="68"/>
  <c r="C798" i="68"/>
  <c r="C799" i="68"/>
  <c r="C800" i="68"/>
  <c r="C801" i="68"/>
  <c r="C802" i="68"/>
  <c r="C803" i="68"/>
  <c r="C804" i="68"/>
  <c r="C805" i="68"/>
  <c r="C806" i="68"/>
  <c r="C807" i="68"/>
  <c r="C808" i="68"/>
  <c r="C809" i="68"/>
  <c r="C810" i="68"/>
  <c r="C811" i="68"/>
  <c r="C812" i="68"/>
  <c r="C813" i="68"/>
  <c r="C814" i="68"/>
  <c r="C815" i="68"/>
  <c r="C816" i="68"/>
  <c r="C817" i="68"/>
  <c r="C818" i="68"/>
  <c r="C819" i="68"/>
  <c r="C820" i="68"/>
  <c r="C821" i="68"/>
  <c r="C822" i="68"/>
  <c r="C823" i="68"/>
  <c r="C824" i="68"/>
  <c r="C825" i="68"/>
  <c r="C826" i="68"/>
  <c r="C827" i="68"/>
  <c r="C828" i="68"/>
  <c r="C829" i="68"/>
  <c r="C830" i="68"/>
  <c r="C831" i="68"/>
  <c r="C832" i="68"/>
  <c r="C833" i="68"/>
  <c r="C834" i="68"/>
  <c r="C835" i="68"/>
  <c r="C836" i="68"/>
  <c r="C837" i="68"/>
  <c r="C838" i="68"/>
  <c r="C839" i="68"/>
  <c r="C840" i="68"/>
  <c r="C841" i="68"/>
  <c r="C842" i="68"/>
  <c r="C843" i="68"/>
  <c r="C844" i="68"/>
  <c r="C845" i="68"/>
  <c r="C846" i="68"/>
  <c r="C847" i="68"/>
  <c r="C848" i="68"/>
  <c r="C849" i="68"/>
  <c r="C850" i="68"/>
  <c r="C851" i="68"/>
  <c r="C852" i="68"/>
  <c r="C853" i="68"/>
  <c r="C854" i="68"/>
  <c r="C855" i="68"/>
  <c r="C856" i="68"/>
  <c r="C857" i="68"/>
  <c r="C858" i="68"/>
  <c r="C859" i="68"/>
  <c r="C860" i="68"/>
  <c r="C861" i="68"/>
  <c r="C862" i="68"/>
  <c r="C863" i="68"/>
  <c r="C864" i="68"/>
  <c r="C865" i="68"/>
  <c r="C866" i="68"/>
  <c r="C867" i="68"/>
  <c r="C868" i="68"/>
  <c r="C869" i="68"/>
  <c r="C870" i="68"/>
  <c r="C871" i="68"/>
  <c r="C872" i="68"/>
  <c r="C873" i="68"/>
  <c r="C874" i="68"/>
  <c r="C875" i="68"/>
  <c r="C876" i="68"/>
  <c r="C877" i="68"/>
  <c r="C878" i="68"/>
  <c r="C879" i="68"/>
  <c r="C880" i="68"/>
  <c r="C881" i="68"/>
  <c r="C882" i="68"/>
  <c r="C883" i="68"/>
  <c r="C884" i="68"/>
  <c r="C885" i="68"/>
  <c r="C886" i="68"/>
  <c r="C887" i="68"/>
  <c r="C888" i="68"/>
  <c r="C889" i="68"/>
  <c r="C890" i="68"/>
  <c r="C891" i="68"/>
  <c r="C892" i="68"/>
  <c r="C893" i="68"/>
  <c r="C894" i="68"/>
  <c r="C895" i="68"/>
  <c r="C896" i="68"/>
  <c r="C897" i="68"/>
  <c r="C898" i="68"/>
  <c r="C899" i="68"/>
  <c r="C900" i="68"/>
  <c r="C901" i="68"/>
  <c r="C902" i="68"/>
  <c r="C903" i="68"/>
  <c r="C904" i="68"/>
  <c r="C905" i="68"/>
  <c r="C906" i="68"/>
  <c r="C907" i="68"/>
  <c r="C908" i="68"/>
  <c r="C909" i="68"/>
  <c r="C910" i="68"/>
  <c r="C911" i="68"/>
  <c r="C912" i="68"/>
  <c r="C913" i="68"/>
  <c r="C914" i="68"/>
  <c r="C915" i="68"/>
  <c r="C916" i="68"/>
  <c r="C917" i="68"/>
  <c r="C918" i="68"/>
  <c r="C919" i="68"/>
  <c r="C920" i="68"/>
  <c r="C921" i="68"/>
  <c r="C922" i="68"/>
  <c r="C923" i="68"/>
  <c r="C924" i="68"/>
  <c r="C925" i="68"/>
  <c r="C926" i="68"/>
  <c r="C927" i="68"/>
  <c r="C928" i="68"/>
  <c r="C929" i="68"/>
  <c r="C930" i="68"/>
  <c r="C931" i="68"/>
  <c r="C932" i="68"/>
  <c r="C933" i="68"/>
  <c r="C934" i="68"/>
  <c r="C935" i="68"/>
  <c r="C936" i="68"/>
  <c r="C937" i="68"/>
  <c r="C938" i="68"/>
  <c r="C939" i="68"/>
  <c r="C940" i="68"/>
  <c r="C941" i="68"/>
  <c r="C942" i="68"/>
  <c r="C943" i="68"/>
  <c r="C944" i="68"/>
  <c r="C945" i="68"/>
  <c r="C946" i="68"/>
  <c r="C947" i="68"/>
  <c r="C948" i="68"/>
  <c r="C949" i="68"/>
  <c r="C950" i="68"/>
  <c r="C951" i="68"/>
  <c r="C952" i="68"/>
  <c r="C953" i="68"/>
  <c r="C954" i="68"/>
  <c r="C955" i="68"/>
  <c r="C956" i="68"/>
  <c r="C957" i="68"/>
  <c r="C958" i="68"/>
  <c r="C959" i="68"/>
  <c r="C960" i="68"/>
  <c r="C961" i="68"/>
  <c r="C962" i="68"/>
  <c r="C963" i="68"/>
  <c r="C964" i="68"/>
  <c r="C965" i="68"/>
  <c r="C966" i="68"/>
  <c r="C967" i="68"/>
  <c r="C968" i="68"/>
  <c r="C969" i="68"/>
  <c r="C970" i="68"/>
  <c r="C971" i="68"/>
  <c r="C972" i="68"/>
  <c r="C973" i="68"/>
  <c r="C974" i="68"/>
  <c r="C975" i="68"/>
  <c r="C976" i="68"/>
  <c r="C977" i="68"/>
  <c r="C978" i="68"/>
  <c r="C979" i="68"/>
  <c r="C980" i="68"/>
  <c r="C981" i="68"/>
  <c r="C982" i="68"/>
  <c r="C983" i="68"/>
  <c r="C984" i="68"/>
  <c r="C985" i="68"/>
  <c r="C986" i="68"/>
  <c r="C987" i="68"/>
  <c r="C988" i="68"/>
  <c r="C989" i="68"/>
  <c r="C990" i="68"/>
  <c r="C991" i="68"/>
  <c r="C992" i="68"/>
  <c r="C993" i="68"/>
  <c r="C994" i="68"/>
  <c r="C995" i="68"/>
  <c r="C996" i="68"/>
  <c r="C997" i="68"/>
  <c r="C998" i="68"/>
  <c r="C999" i="68"/>
  <c r="C1000" i="68"/>
  <c r="C1001" i="68"/>
  <c r="C1002" i="68"/>
  <c r="C1003" i="68"/>
  <c r="C1004" i="68"/>
  <c r="C1005" i="68"/>
  <c r="C1006" i="68"/>
  <c r="C1007" i="68"/>
  <c r="C1008" i="68"/>
  <c r="C1009" i="68"/>
  <c r="C1010" i="68"/>
  <c r="C1011" i="68"/>
  <c r="C1012" i="68"/>
  <c r="C1013" i="68"/>
  <c r="C1014" i="68"/>
  <c r="C1015" i="68"/>
  <c r="C1016" i="68"/>
  <c r="C1017" i="68"/>
  <c r="C1018" i="68"/>
  <c r="C1019" i="68"/>
  <c r="C1020" i="68"/>
  <c r="C1021" i="68"/>
  <c r="C1022" i="68"/>
  <c r="C1023" i="68"/>
  <c r="C1024" i="68"/>
  <c r="C1025" i="68"/>
  <c r="C1026" i="68"/>
  <c r="C1027" i="68"/>
  <c r="C1028" i="68"/>
  <c r="C1029" i="68"/>
  <c r="C1030" i="68"/>
  <c r="C1031" i="68"/>
  <c r="C1032" i="68"/>
  <c r="C1033" i="68"/>
  <c r="C1034" i="68"/>
  <c r="C1035" i="68"/>
  <c r="C1036" i="68"/>
  <c r="C1037" i="68"/>
  <c r="C1038" i="68"/>
  <c r="C1039" i="68"/>
  <c r="C1040" i="68"/>
  <c r="C1041" i="68"/>
  <c r="C1042" i="68"/>
  <c r="C1043" i="68"/>
  <c r="C1044" i="68"/>
  <c r="C1045" i="68"/>
  <c r="C1046" i="68"/>
  <c r="C1047" i="68"/>
  <c r="C1048" i="68"/>
  <c r="C1049" i="68"/>
  <c r="C1050" i="68"/>
  <c r="C1051" i="68"/>
  <c r="C1052" i="68"/>
  <c r="C1053" i="68"/>
  <c r="C1054" i="68"/>
  <c r="C1055" i="68"/>
  <c r="C1056" i="68"/>
  <c r="C1057" i="68"/>
  <c r="C1058" i="68"/>
  <c r="C1059" i="68"/>
  <c r="C1060" i="68"/>
  <c r="C1061" i="68"/>
  <c r="C1062" i="68"/>
  <c r="C1063" i="68"/>
  <c r="C1064" i="68"/>
  <c r="C1065" i="68"/>
  <c r="C1066" i="68"/>
  <c r="C1067" i="68"/>
  <c r="C1068" i="68"/>
  <c r="C1069" i="68"/>
  <c r="C1070" i="68"/>
  <c r="C1071" i="68"/>
  <c r="C1072" i="68"/>
  <c r="C1073" i="68"/>
  <c r="C1074" i="68"/>
  <c r="C1075" i="68"/>
  <c r="C1076" i="68"/>
  <c r="C1077" i="68"/>
  <c r="C1078" i="68"/>
  <c r="C1079" i="68"/>
  <c r="C1080" i="68"/>
  <c r="C1081" i="68"/>
  <c r="C1082" i="68"/>
  <c r="C1083" i="68"/>
  <c r="C1084" i="68"/>
  <c r="C1085" i="68"/>
  <c r="C1086" i="68"/>
  <c r="C1087" i="68"/>
  <c r="C1088" i="68"/>
  <c r="C1089" i="68"/>
  <c r="C1090" i="68"/>
  <c r="C1091" i="68"/>
  <c r="C1092" i="68"/>
  <c r="C1093" i="68"/>
  <c r="C1094" i="68"/>
  <c r="C1095" i="68"/>
  <c r="C1096" i="68"/>
  <c r="C1097" i="68"/>
  <c r="C1098" i="68"/>
  <c r="C1099" i="68"/>
  <c r="C1100" i="68"/>
  <c r="C1101" i="68"/>
  <c r="C1102" i="68"/>
  <c r="C1103" i="68"/>
  <c r="C1104" i="68"/>
  <c r="C1105" i="68"/>
  <c r="C1106" i="68"/>
  <c r="C1107" i="68"/>
  <c r="C1108" i="68"/>
  <c r="C1109" i="68"/>
  <c r="C1110" i="68"/>
  <c r="C1111" i="68"/>
  <c r="C1112" i="68"/>
  <c r="C1113" i="68"/>
  <c r="C1114" i="68"/>
  <c r="C1115" i="68"/>
  <c r="C1116" i="68"/>
  <c r="C1117" i="68"/>
  <c r="C1118" i="68"/>
  <c r="C1119" i="68"/>
  <c r="C1120" i="68"/>
  <c r="C1121" i="68"/>
  <c r="C1122" i="68"/>
  <c r="C1123" i="68"/>
  <c r="C1124" i="68"/>
  <c r="C1125" i="68"/>
  <c r="C1126" i="68"/>
  <c r="C1127" i="68"/>
  <c r="C1128" i="68"/>
  <c r="C1129" i="68"/>
  <c r="C1130" i="68"/>
  <c r="C1131" i="68"/>
  <c r="C1132" i="68"/>
  <c r="C1133" i="68"/>
  <c r="C1134" i="68"/>
  <c r="C1135" i="68"/>
  <c r="C1136" i="68"/>
  <c r="C1137" i="68"/>
  <c r="C1138" i="68"/>
  <c r="C1139" i="68"/>
  <c r="C1140" i="68"/>
  <c r="C1141" i="68"/>
  <c r="C1142" i="68"/>
  <c r="C1143" i="68"/>
  <c r="C1144" i="68"/>
  <c r="C1145" i="68"/>
  <c r="C1146" i="68"/>
  <c r="C1147" i="68"/>
  <c r="C1148" i="68"/>
  <c r="C1149" i="68"/>
  <c r="C1150" i="68"/>
  <c r="C1151" i="68"/>
  <c r="C1152" i="68"/>
  <c r="C1153" i="68"/>
  <c r="C1154" i="68"/>
  <c r="C1155" i="68"/>
  <c r="C1156" i="68"/>
  <c r="C1157" i="68"/>
  <c r="C1158" i="68"/>
  <c r="C1159" i="68"/>
  <c r="C1160" i="68"/>
  <c r="C1161" i="68"/>
  <c r="C1162" i="68"/>
  <c r="C1163" i="68"/>
  <c r="C1164" i="68"/>
  <c r="C1165" i="68"/>
  <c r="C1166" i="68"/>
  <c r="C1167" i="68"/>
  <c r="C1168" i="68"/>
  <c r="C1169" i="68"/>
  <c r="C1170" i="68"/>
  <c r="C1171" i="68"/>
  <c r="C1172" i="68"/>
  <c r="C1173" i="68"/>
  <c r="C1174" i="68"/>
  <c r="C1175" i="68"/>
  <c r="C1176" i="68"/>
  <c r="C1177" i="68"/>
  <c r="C1178" i="68"/>
  <c r="C1179" i="68"/>
  <c r="C1180" i="68"/>
  <c r="C1181" i="68"/>
  <c r="C1182" i="68"/>
  <c r="C1183" i="68"/>
  <c r="C1184" i="68"/>
  <c r="C1185" i="68"/>
  <c r="C1186" i="68"/>
  <c r="C1187" i="68"/>
  <c r="C1188" i="68"/>
  <c r="C1189" i="68"/>
  <c r="C1190" i="68"/>
  <c r="C1191" i="68"/>
  <c r="C1192" i="68"/>
  <c r="C1193" i="68"/>
  <c r="C1194" i="68"/>
  <c r="C1195" i="68"/>
  <c r="C1196" i="68"/>
  <c r="C1197" i="68"/>
  <c r="C1198" i="68"/>
  <c r="C1199" i="68"/>
  <c r="C1200" i="68"/>
  <c r="C1201" i="68"/>
  <c r="C1202" i="68"/>
  <c r="C1203" i="68"/>
  <c r="C1204" i="68"/>
  <c r="C1205" i="68"/>
  <c r="C1206" i="68"/>
  <c r="C1207" i="68"/>
  <c r="C1208" i="68"/>
  <c r="C1209" i="68"/>
  <c r="C1210" i="68"/>
  <c r="C1211" i="68"/>
  <c r="C1212" i="68"/>
  <c r="C1213" i="68"/>
  <c r="C1214" i="68"/>
  <c r="C1215" i="68"/>
  <c r="C1216" i="68"/>
  <c r="C1217" i="68"/>
  <c r="C1218" i="68"/>
  <c r="C1219" i="68"/>
  <c r="C1220" i="68"/>
  <c r="C1221" i="68"/>
  <c r="C1222" i="68"/>
  <c r="C1223" i="68"/>
  <c r="C1224" i="68"/>
  <c r="C1225" i="68"/>
  <c r="C1226" i="68"/>
  <c r="C1227" i="68"/>
  <c r="C1228" i="68"/>
  <c r="C1229" i="68"/>
  <c r="C1230" i="68"/>
  <c r="C1231" i="68"/>
  <c r="C1232" i="68"/>
  <c r="C1233" i="68"/>
  <c r="C1234" i="68"/>
  <c r="C1235" i="68"/>
  <c r="C1236" i="68"/>
  <c r="C1237" i="68"/>
  <c r="C1238" i="68"/>
  <c r="C1239" i="68"/>
  <c r="C1240" i="68"/>
  <c r="C1241" i="68"/>
  <c r="C1242" i="68"/>
  <c r="C1243" i="68"/>
  <c r="C1244" i="68"/>
  <c r="C1245" i="68"/>
  <c r="C1246" i="68"/>
  <c r="C1247" i="68"/>
  <c r="C1248" i="68"/>
  <c r="C1249" i="68"/>
  <c r="C1250" i="68"/>
  <c r="C1251" i="68"/>
  <c r="C1252" i="68"/>
  <c r="C1253" i="68"/>
  <c r="C1254" i="68"/>
  <c r="C1255" i="68"/>
  <c r="C1256" i="68"/>
  <c r="C1257" i="68"/>
  <c r="C1258" i="68"/>
  <c r="C1259" i="68"/>
  <c r="C1260" i="68"/>
  <c r="C1261" i="68"/>
  <c r="C1262" i="68"/>
  <c r="C1263" i="68"/>
  <c r="C1264" i="68"/>
  <c r="C1265" i="68"/>
  <c r="C1266" i="68"/>
  <c r="C1267" i="68"/>
  <c r="C1268" i="68"/>
  <c r="C1269" i="68"/>
  <c r="C1270" i="68"/>
  <c r="C1271" i="68"/>
  <c r="C1272" i="68"/>
  <c r="C1273" i="68"/>
  <c r="C1274" i="68"/>
  <c r="C1275" i="68"/>
  <c r="C1276" i="68"/>
  <c r="C1277" i="68"/>
  <c r="C1278" i="68"/>
  <c r="C1279" i="68"/>
  <c r="C1280" i="68"/>
  <c r="C1281" i="68"/>
  <c r="C1282" i="68"/>
  <c r="C1283" i="68"/>
  <c r="C1284" i="68"/>
  <c r="C1285" i="68"/>
  <c r="C1286" i="68"/>
  <c r="C1287" i="68"/>
  <c r="C1288" i="68"/>
  <c r="C1289" i="68"/>
  <c r="C1290" i="68"/>
  <c r="C1291" i="68"/>
  <c r="C1292" i="68"/>
  <c r="C1293" i="68"/>
  <c r="C1294" i="68"/>
  <c r="C1295" i="68"/>
  <c r="C1296" i="68"/>
  <c r="C1297" i="68"/>
  <c r="C1298" i="68"/>
  <c r="C1299" i="68"/>
  <c r="C1300" i="68"/>
  <c r="C1301" i="68"/>
  <c r="C1302" i="68"/>
  <c r="C1303" i="68"/>
  <c r="C1304" i="68"/>
  <c r="C1305" i="68"/>
  <c r="C1306" i="68"/>
  <c r="C1307" i="68"/>
  <c r="C1308" i="68"/>
  <c r="C1309" i="68"/>
  <c r="C1310" i="68"/>
  <c r="C1311" i="68"/>
  <c r="C1312" i="68"/>
  <c r="C1313" i="68"/>
  <c r="C1314" i="68"/>
  <c r="C1315" i="68"/>
  <c r="C1316" i="68"/>
  <c r="C1317" i="68"/>
  <c r="C1318" i="68"/>
  <c r="C1319" i="68"/>
  <c r="C1320" i="68"/>
  <c r="C1321" i="68"/>
  <c r="C1322" i="68"/>
  <c r="C1323" i="68"/>
  <c r="C1324" i="68"/>
  <c r="C1325" i="68"/>
  <c r="C1326" i="68"/>
  <c r="C1327" i="68"/>
  <c r="C1328" i="68"/>
  <c r="C1329" i="68"/>
  <c r="C1330" i="68"/>
  <c r="C1331" i="68"/>
  <c r="C1332" i="68"/>
  <c r="C1333" i="68"/>
  <c r="C1334" i="68"/>
  <c r="C1335" i="68"/>
  <c r="C1336" i="68"/>
  <c r="C1337" i="68"/>
  <c r="C1338" i="68"/>
  <c r="C1339" i="68"/>
  <c r="C1340" i="68"/>
  <c r="C1341" i="68"/>
  <c r="C1342" i="68"/>
  <c r="C1343" i="68"/>
  <c r="C1344" i="68"/>
  <c r="C1345" i="68"/>
  <c r="C1346" i="68"/>
  <c r="C1347" i="68"/>
  <c r="C1348" i="68"/>
  <c r="C1349" i="68"/>
  <c r="C1350" i="68"/>
  <c r="C1351" i="68"/>
  <c r="C1352" i="68"/>
  <c r="C1353" i="68"/>
  <c r="C1354" i="68"/>
  <c r="C1355" i="68"/>
  <c r="C1356" i="68"/>
  <c r="C1357" i="68"/>
  <c r="C1358" i="68"/>
  <c r="C1359" i="68"/>
  <c r="C1360" i="68"/>
  <c r="C1361" i="68"/>
  <c r="C1362" i="68"/>
  <c r="C1363" i="68"/>
  <c r="C1364" i="68"/>
  <c r="C1365" i="68"/>
  <c r="C1366" i="68"/>
  <c r="C1367" i="68"/>
  <c r="C1368" i="68"/>
  <c r="C1369" i="68"/>
  <c r="C1370" i="68"/>
  <c r="C1371" i="68"/>
  <c r="C1372" i="68"/>
  <c r="C1373" i="68"/>
  <c r="C1374" i="68"/>
  <c r="C1375" i="68"/>
  <c r="C1376" i="68"/>
  <c r="C1377" i="68"/>
  <c r="C1378" i="68"/>
  <c r="C1379" i="68"/>
  <c r="C1380" i="68"/>
  <c r="C1381" i="68"/>
  <c r="C1382" i="68"/>
  <c r="C1383" i="68"/>
  <c r="C1384" i="68"/>
  <c r="C1385" i="68"/>
  <c r="C1386" i="68"/>
  <c r="C1387" i="68"/>
  <c r="C1388" i="68"/>
  <c r="C1389" i="68"/>
  <c r="C1390" i="68"/>
  <c r="C1391" i="68"/>
  <c r="C1392" i="68"/>
  <c r="C1393" i="68"/>
  <c r="C1394" i="68"/>
  <c r="C1395" i="68"/>
  <c r="C1396" i="68"/>
  <c r="C1397" i="68"/>
  <c r="C1398" i="68"/>
  <c r="C1399" i="68"/>
  <c r="C1400" i="68"/>
  <c r="C1401" i="68"/>
  <c r="C1402" i="68"/>
  <c r="C1403" i="68"/>
  <c r="C1404" i="68"/>
  <c r="C1405" i="68"/>
  <c r="C1406" i="68"/>
  <c r="C1407" i="68"/>
  <c r="C1408" i="68"/>
  <c r="C1409" i="68"/>
  <c r="C1410" i="68"/>
  <c r="C1411" i="68"/>
  <c r="C1412" i="68"/>
  <c r="C1413" i="68"/>
  <c r="C1414" i="68"/>
  <c r="C1415" i="68"/>
  <c r="C1416" i="68"/>
  <c r="C1417" i="68"/>
  <c r="C1418" i="68"/>
  <c r="C1419" i="68"/>
  <c r="C1420" i="68"/>
  <c r="C1421" i="68"/>
  <c r="C1422" i="68"/>
  <c r="C1423" i="68"/>
  <c r="C1424" i="68"/>
  <c r="C1425" i="68"/>
  <c r="C1426" i="68"/>
  <c r="C1427" i="68"/>
  <c r="C1428" i="68"/>
  <c r="C1429" i="68"/>
  <c r="C1430" i="68"/>
  <c r="C1431" i="68"/>
  <c r="C1432" i="68"/>
  <c r="C1433" i="68"/>
  <c r="C1434" i="68"/>
  <c r="C1435" i="68"/>
  <c r="C1436" i="68"/>
  <c r="C1437" i="68"/>
  <c r="C1438" i="68"/>
  <c r="C1439" i="68"/>
  <c r="C1440" i="68"/>
  <c r="C1441" i="68"/>
  <c r="C1442" i="68"/>
  <c r="C1443" i="68"/>
  <c r="C1444" i="68"/>
  <c r="C1445" i="68"/>
  <c r="C1446" i="68"/>
  <c r="C1447" i="68"/>
  <c r="C1448" i="68"/>
  <c r="C1449" i="68"/>
  <c r="C1450" i="68"/>
  <c r="C1451" i="68"/>
  <c r="C1452" i="68"/>
  <c r="C1453" i="68"/>
  <c r="C1454" i="68"/>
  <c r="C1455" i="68"/>
  <c r="C1456" i="68"/>
  <c r="C1457" i="68"/>
  <c r="C1458" i="68"/>
  <c r="C1459" i="68"/>
  <c r="C1460" i="68"/>
  <c r="C1461" i="68"/>
  <c r="C1462" i="68"/>
  <c r="C1463" i="68"/>
  <c r="C1464" i="68"/>
  <c r="C1465" i="68"/>
  <c r="C1466" i="68"/>
  <c r="C1467" i="68"/>
  <c r="C1468" i="68"/>
  <c r="C1469" i="68"/>
  <c r="C1470" i="68"/>
  <c r="C1471" i="68"/>
  <c r="C1472" i="68"/>
  <c r="C1473" i="68"/>
  <c r="C1474" i="68"/>
  <c r="C1475" i="68"/>
  <c r="C1476" i="68"/>
  <c r="C1477" i="68"/>
  <c r="C1478" i="68"/>
  <c r="C1479" i="68"/>
  <c r="C1480" i="68"/>
  <c r="C1481" i="68"/>
  <c r="C1482" i="68"/>
  <c r="C1483" i="68"/>
  <c r="C1484" i="68"/>
  <c r="C1485" i="68"/>
  <c r="C1486" i="68"/>
  <c r="C1487" i="68"/>
  <c r="C1488" i="68"/>
  <c r="C1489" i="68"/>
  <c r="C1490" i="68"/>
  <c r="C1491" i="68"/>
  <c r="C1492" i="68"/>
  <c r="C1493" i="68"/>
  <c r="C1494" i="68"/>
  <c r="C1495" i="68"/>
  <c r="C1496" i="68"/>
  <c r="C1497" i="68"/>
  <c r="C1498" i="68"/>
  <c r="C1499" i="68"/>
  <c r="C1500" i="68"/>
  <c r="C1501" i="68"/>
  <c r="C1502" i="68"/>
  <c r="C1503" i="68"/>
  <c r="C1504" i="68"/>
  <c r="C1505" i="68"/>
  <c r="C1506" i="68"/>
  <c r="C1507" i="68"/>
  <c r="C1508" i="68"/>
  <c r="C1509" i="68"/>
  <c r="C1510" i="68"/>
  <c r="C1511" i="68"/>
  <c r="C1512" i="68"/>
  <c r="C1513" i="68"/>
  <c r="C1514" i="68"/>
  <c r="C1515" i="68"/>
  <c r="C1516" i="68"/>
  <c r="C1517" i="68"/>
  <c r="C1518" i="68"/>
  <c r="C1519" i="68"/>
  <c r="C1520" i="68"/>
  <c r="C1521" i="68"/>
  <c r="C1522" i="68"/>
  <c r="C1523" i="68"/>
  <c r="C1524" i="68"/>
  <c r="C1525" i="68"/>
  <c r="C1526" i="68"/>
  <c r="C1527" i="68"/>
  <c r="C1528" i="68"/>
  <c r="C1529" i="68"/>
  <c r="C1530" i="68"/>
  <c r="C1531" i="68"/>
  <c r="C1532" i="68"/>
  <c r="C1533" i="68"/>
  <c r="C1534" i="68"/>
  <c r="C1535" i="68"/>
  <c r="C1536" i="68"/>
  <c r="C1537" i="68"/>
  <c r="C1538" i="68"/>
  <c r="C1539" i="68"/>
  <c r="C1540" i="68"/>
  <c r="C1541" i="68"/>
  <c r="C1542" i="68"/>
  <c r="C1543" i="68"/>
  <c r="C1544" i="68"/>
  <c r="C1545" i="68"/>
  <c r="C1546" i="68"/>
  <c r="C1547" i="68"/>
  <c r="C1548" i="68"/>
  <c r="C1549" i="68"/>
  <c r="C1550" i="68"/>
  <c r="C1551" i="68"/>
  <c r="C1552" i="68"/>
  <c r="C1553" i="68"/>
  <c r="C1554" i="68"/>
  <c r="C1555" i="68"/>
  <c r="C1556" i="68"/>
  <c r="C1557" i="68"/>
  <c r="C1558" i="68"/>
  <c r="C1559" i="68"/>
  <c r="C1560" i="68"/>
  <c r="C1561" i="68"/>
  <c r="C1562" i="68"/>
  <c r="C1563" i="68"/>
  <c r="C1564" i="68"/>
  <c r="C1565" i="68"/>
  <c r="C1566" i="68"/>
  <c r="C1567" i="68"/>
  <c r="C1568" i="68"/>
  <c r="C1569" i="68"/>
  <c r="C1570" i="68"/>
  <c r="C1571" i="68"/>
  <c r="C1572" i="68"/>
  <c r="C1573" i="68"/>
  <c r="C1574" i="68"/>
  <c r="C1575" i="68"/>
  <c r="C1576" i="68"/>
  <c r="C1577" i="68"/>
  <c r="C1578" i="68"/>
  <c r="C1579" i="68"/>
  <c r="C1580" i="68"/>
  <c r="C1581" i="68"/>
  <c r="C1582" i="68"/>
  <c r="C1583" i="68"/>
  <c r="C1584" i="68"/>
  <c r="C1585" i="68"/>
  <c r="C1586" i="68"/>
  <c r="C1587" i="68"/>
  <c r="C1588" i="68"/>
  <c r="C1589" i="68"/>
  <c r="C1590" i="68"/>
  <c r="C1591" i="68"/>
  <c r="C1592" i="68"/>
  <c r="C1593" i="68"/>
  <c r="C1594" i="68"/>
  <c r="C1595" i="68"/>
  <c r="C1596" i="68"/>
  <c r="C1597" i="68"/>
  <c r="C1598" i="68"/>
  <c r="C1599" i="68"/>
  <c r="C1600" i="68"/>
  <c r="C1601" i="68"/>
  <c r="C1602" i="68"/>
  <c r="C1603" i="68"/>
  <c r="C1604" i="68"/>
  <c r="C1605" i="68"/>
  <c r="C1606" i="68"/>
  <c r="C1607" i="68"/>
  <c r="C1608" i="68"/>
  <c r="C1609" i="68"/>
  <c r="C1610" i="68"/>
  <c r="C1611" i="68"/>
  <c r="C1612" i="68"/>
  <c r="C1613" i="68"/>
  <c r="C1614" i="68"/>
  <c r="C1615" i="68"/>
  <c r="C1616" i="68"/>
  <c r="C1617" i="68"/>
  <c r="C1618" i="68"/>
  <c r="C1619" i="68"/>
  <c r="C1620" i="68"/>
  <c r="C1621" i="68"/>
  <c r="C1622" i="68"/>
  <c r="C1623" i="68"/>
  <c r="C1624" i="68"/>
  <c r="C1625" i="68"/>
  <c r="C1626" i="68"/>
  <c r="C1627" i="68"/>
  <c r="C1628" i="68"/>
  <c r="C1629" i="68"/>
  <c r="C1630" i="68"/>
  <c r="C1631" i="68"/>
  <c r="C1632" i="68"/>
  <c r="C1633" i="68"/>
  <c r="C1634" i="68"/>
  <c r="C1635" i="68"/>
  <c r="C1636" i="68"/>
  <c r="C1637" i="68"/>
  <c r="C1638" i="68"/>
  <c r="C1639" i="68"/>
  <c r="C1640" i="68"/>
  <c r="C1641" i="68"/>
  <c r="C1642" i="68"/>
  <c r="C1643" i="68"/>
  <c r="C1644" i="68"/>
  <c r="C1645" i="68"/>
  <c r="C1646" i="68"/>
  <c r="C1647" i="68"/>
  <c r="C1648" i="68"/>
  <c r="C1649" i="68"/>
  <c r="C1650" i="68"/>
  <c r="C1651" i="68"/>
  <c r="C1652" i="68"/>
  <c r="C1653" i="68"/>
  <c r="C1654" i="68"/>
  <c r="C1655" i="68"/>
  <c r="C1656" i="68"/>
  <c r="C1657" i="68"/>
  <c r="C1658" i="68"/>
  <c r="C1659" i="68"/>
  <c r="C1660" i="68"/>
  <c r="C1661" i="68"/>
  <c r="C1662" i="68"/>
  <c r="C1663" i="68"/>
  <c r="C1664" i="68"/>
  <c r="C1665" i="68"/>
  <c r="C1666" i="68"/>
  <c r="C1667" i="68"/>
  <c r="C1668" i="68"/>
  <c r="C1669" i="68"/>
  <c r="C1670" i="68"/>
  <c r="C1671" i="68"/>
  <c r="C1672" i="68"/>
  <c r="C1673" i="68"/>
  <c r="C1674" i="68"/>
  <c r="C1675" i="68"/>
  <c r="C1676" i="68"/>
  <c r="C1677" i="68"/>
  <c r="C1678" i="68"/>
  <c r="C1679" i="68"/>
  <c r="C1680" i="68"/>
  <c r="C1681" i="68"/>
  <c r="C1682" i="68"/>
  <c r="C1683" i="68"/>
  <c r="C1684" i="68"/>
  <c r="C1685" i="68"/>
  <c r="C1686" i="68"/>
  <c r="C1687" i="68"/>
  <c r="C1688" i="68"/>
  <c r="C1689" i="68"/>
  <c r="C1690" i="68"/>
  <c r="C1691" i="68"/>
  <c r="C1692" i="68"/>
  <c r="C1693" i="68"/>
  <c r="C1694" i="68"/>
  <c r="C1695" i="68"/>
  <c r="C1696" i="68"/>
  <c r="C1697" i="68"/>
  <c r="C1698" i="68"/>
  <c r="C1699" i="68"/>
  <c r="C1700" i="68"/>
  <c r="C1701" i="68"/>
  <c r="C1702" i="68"/>
  <c r="C1703" i="68"/>
  <c r="C1704" i="68"/>
  <c r="C1705" i="68"/>
  <c r="C1706" i="68"/>
  <c r="C1707" i="68"/>
  <c r="C1708" i="68"/>
  <c r="C1709" i="68"/>
  <c r="C1710" i="68"/>
  <c r="C1711" i="68"/>
  <c r="C1712" i="68"/>
  <c r="C1713" i="68"/>
  <c r="C1714" i="68"/>
  <c r="C1715" i="68"/>
  <c r="C1716" i="68"/>
  <c r="C1717" i="68"/>
  <c r="C1718" i="68"/>
  <c r="C1719" i="68"/>
  <c r="C1720" i="68"/>
  <c r="C1721" i="68"/>
  <c r="C1722" i="68"/>
  <c r="C1723" i="68"/>
  <c r="C1724" i="68"/>
  <c r="C1725" i="68"/>
  <c r="C1726" i="68"/>
  <c r="C1727" i="68"/>
  <c r="C1728" i="68"/>
  <c r="C1729" i="68"/>
  <c r="C1730" i="68"/>
  <c r="C1731" i="68"/>
  <c r="C1732" i="68"/>
  <c r="C1733" i="68"/>
  <c r="C1734" i="68"/>
  <c r="C1735" i="68"/>
  <c r="C1736" i="68"/>
  <c r="C1737" i="68"/>
  <c r="C1738" i="68"/>
  <c r="C1739" i="68"/>
  <c r="C1740" i="68"/>
  <c r="C1741" i="68"/>
  <c r="C1742" i="68"/>
  <c r="C1743" i="68"/>
  <c r="C1744" i="68"/>
  <c r="C1745" i="68"/>
  <c r="C1746" i="68"/>
  <c r="C1747" i="68"/>
  <c r="C1748" i="68"/>
  <c r="C1749" i="68"/>
  <c r="C1750" i="68"/>
  <c r="C1751" i="68"/>
  <c r="C1752" i="68"/>
  <c r="C1753" i="68"/>
  <c r="C1754" i="68"/>
  <c r="C1755" i="68"/>
  <c r="C1756" i="68"/>
  <c r="C1757" i="68"/>
  <c r="C1758" i="68"/>
  <c r="C1759" i="68"/>
  <c r="C1760" i="68"/>
  <c r="C1761" i="68"/>
  <c r="C1762" i="68"/>
  <c r="C1763" i="68"/>
  <c r="C1764" i="68"/>
  <c r="C1765" i="68"/>
  <c r="C1766" i="68"/>
  <c r="C1767" i="68"/>
  <c r="C1768" i="68"/>
  <c r="C1769" i="68"/>
  <c r="C1770" i="68"/>
  <c r="C1771" i="68"/>
  <c r="C1772" i="68"/>
  <c r="C1773" i="68"/>
  <c r="C1774" i="68"/>
  <c r="C1775" i="68"/>
  <c r="C1776" i="68"/>
  <c r="C1777" i="68"/>
  <c r="C1778" i="68"/>
  <c r="C1779" i="68"/>
  <c r="C1780" i="68"/>
  <c r="C1781" i="68"/>
  <c r="C1782" i="68"/>
  <c r="C1783" i="68"/>
  <c r="C1784" i="68"/>
  <c r="C1785" i="68"/>
  <c r="C1786" i="68"/>
  <c r="C1787" i="68"/>
  <c r="C1788" i="68"/>
  <c r="C1789" i="68"/>
  <c r="C1790" i="68"/>
  <c r="C1791" i="68"/>
  <c r="C1792" i="68"/>
  <c r="C1793" i="68"/>
  <c r="C1794" i="68"/>
  <c r="C1795" i="68"/>
  <c r="C1796" i="68"/>
  <c r="C1797" i="68"/>
  <c r="C1798" i="68"/>
  <c r="C1799" i="68"/>
  <c r="C1800" i="68"/>
  <c r="C1801" i="68"/>
  <c r="C1802" i="68"/>
  <c r="C1803" i="68"/>
  <c r="C1804" i="68"/>
  <c r="C1805" i="68"/>
  <c r="C1806" i="68"/>
  <c r="C1807" i="68"/>
  <c r="C1808" i="68"/>
  <c r="C1809" i="68"/>
  <c r="C1810" i="68"/>
  <c r="C1811" i="68"/>
  <c r="C1812" i="68"/>
  <c r="C1813" i="68"/>
  <c r="C1814" i="68"/>
  <c r="C1815" i="68"/>
  <c r="C1816" i="68"/>
  <c r="C1817" i="68"/>
  <c r="C1818" i="68"/>
  <c r="C1819" i="68"/>
  <c r="C1820" i="68"/>
  <c r="C1821" i="68"/>
  <c r="C1822" i="68"/>
  <c r="C1823" i="68"/>
  <c r="C1824" i="68"/>
  <c r="C1825" i="68"/>
  <c r="C1826" i="68"/>
  <c r="C1827" i="68"/>
  <c r="C1828" i="68"/>
  <c r="C1829" i="68"/>
  <c r="C1830" i="68"/>
  <c r="C1831" i="68"/>
  <c r="C1832" i="68"/>
  <c r="C1833" i="68"/>
  <c r="C1834" i="68"/>
  <c r="C1835" i="68"/>
  <c r="C1836" i="68"/>
  <c r="C1837" i="68"/>
  <c r="C1838" i="68"/>
  <c r="C1839" i="68"/>
  <c r="C1840" i="68"/>
  <c r="C1841" i="68"/>
  <c r="C1842" i="68"/>
  <c r="C1843" i="68"/>
  <c r="C1844" i="68"/>
  <c r="C1845" i="68"/>
  <c r="C1846" i="68"/>
  <c r="C1847" i="68"/>
  <c r="C1848" i="68"/>
  <c r="C1849" i="68"/>
  <c r="C1850" i="68"/>
  <c r="C1851" i="68"/>
  <c r="C1852" i="68"/>
  <c r="C1853" i="68"/>
  <c r="C1854" i="68"/>
  <c r="C1855" i="68"/>
  <c r="C1856" i="68"/>
  <c r="C1857" i="68"/>
  <c r="C1858" i="68"/>
  <c r="C1859" i="68"/>
  <c r="C1860" i="68"/>
  <c r="C1861" i="68"/>
  <c r="C1862" i="68"/>
  <c r="C1863" i="68"/>
  <c r="C1864" i="68"/>
  <c r="C1865" i="68"/>
  <c r="C1866" i="68"/>
  <c r="C1867" i="68"/>
  <c r="C1868" i="68"/>
  <c r="C1869" i="68"/>
  <c r="C1870" i="68"/>
  <c r="C1871" i="68"/>
  <c r="C1872" i="68"/>
  <c r="C1873" i="68"/>
  <c r="C1874" i="68"/>
  <c r="C1875" i="68"/>
  <c r="C1876" i="68"/>
  <c r="C1877" i="68"/>
  <c r="C1878" i="68"/>
  <c r="C1879" i="68"/>
  <c r="C1880" i="68"/>
  <c r="C1881" i="68"/>
  <c r="C1882" i="68"/>
  <c r="C1883" i="68"/>
  <c r="C1884" i="68"/>
  <c r="C1885" i="68"/>
  <c r="C1886" i="68"/>
  <c r="C1887" i="68"/>
  <c r="C1888" i="68"/>
  <c r="C1889" i="68"/>
  <c r="C1890" i="68"/>
  <c r="C1891" i="68"/>
  <c r="C1892" i="68"/>
  <c r="C1893" i="68"/>
  <c r="C1894" i="68"/>
  <c r="C1895" i="68"/>
  <c r="C1896" i="68"/>
  <c r="C1897" i="68"/>
  <c r="C1898" i="68"/>
  <c r="C1899" i="68"/>
  <c r="C1900" i="68"/>
  <c r="C1901" i="68"/>
  <c r="C1902" i="68"/>
  <c r="C1903" i="68"/>
  <c r="C1904" i="68"/>
  <c r="C1905" i="68"/>
  <c r="C1906" i="68"/>
  <c r="C1907" i="68"/>
  <c r="C1908" i="68"/>
  <c r="C1909" i="68"/>
  <c r="C1910" i="68"/>
  <c r="C1911" i="68"/>
  <c r="C1912" i="68"/>
  <c r="C1913" i="68"/>
  <c r="C1914" i="68"/>
  <c r="C1915" i="68"/>
  <c r="C1916" i="68"/>
  <c r="C1917" i="68"/>
  <c r="C1918" i="68"/>
  <c r="C1919" i="68"/>
  <c r="C1920" i="68"/>
  <c r="C1921" i="68"/>
  <c r="C1922" i="68"/>
  <c r="C1923" i="68"/>
  <c r="C1924" i="68"/>
  <c r="C1925" i="68"/>
  <c r="C1926" i="68"/>
  <c r="C1927" i="68"/>
  <c r="C1928" i="68"/>
  <c r="C1929" i="68"/>
  <c r="C1930" i="68"/>
  <c r="C1931" i="68"/>
  <c r="C1932" i="68"/>
  <c r="C1933" i="68"/>
  <c r="C1934" i="68"/>
  <c r="C1935" i="68"/>
  <c r="C1936" i="68"/>
  <c r="C1937" i="68"/>
  <c r="C1938" i="68"/>
  <c r="C1939" i="68"/>
  <c r="C1940" i="68"/>
  <c r="C1941" i="68"/>
  <c r="C1942" i="68"/>
  <c r="C1943" i="68"/>
  <c r="C1944" i="68"/>
  <c r="C1945" i="68"/>
  <c r="C1946" i="68"/>
  <c r="C1947" i="68"/>
  <c r="C1948" i="68"/>
  <c r="C1949" i="68"/>
  <c r="C1950" i="68"/>
  <c r="C1951" i="68"/>
  <c r="C1952" i="68"/>
  <c r="C1953" i="68"/>
  <c r="C1954" i="68"/>
  <c r="C1955" i="68"/>
  <c r="C1956" i="68"/>
  <c r="C1957" i="68"/>
  <c r="C1958" i="68"/>
  <c r="C1959" i="68"/>
  <c r="C1960" i="68"/>
  <c r="C1961" i="68"/>
  <c r="C1962" i="68"/>
  <c r="C1963" i="68"/>
  <c r="C1964" i="68"/>
  <c r="C1965" i="68"/>
  <c r="C1966" i="68"/>
  <c r="C1967" i="68"/>
  <c r="C1968" i="68"/>
  <c r="C1969" i="68"/>
  <c r="C1970" i="68"/>
  <c r="C1971" i="68"/>
  <c r="C1972" i="68"/>
  <c r="C1973" i="68"/>
  <c r="C1974" i="68"/>
  <c r="C1975" i="68"/>
  <c r="C1976" i="68"/>
  <c r="C1977" i="68"/>
  <c r="C1978" i="68"/>
  <c r="C1979" i="68"/>
  <c r="C1980" i="68"/>
  <c r="C1981" i="68"/>
  <c r="C1982" i="68"/>
  <c r="C1983" i="68"/>
  <c r="C1984" i="68"/>
  <c r="C1985" i="68"/>
  <c r="C1986" i="68"/>
  <c r="C1987" i="68"/>
  <c r="C1988" i="68"/>
  <c r="C1989" i="68"/>
  <c r="C1990" i="68"/>
  <c r="C1991" i="68"/>
  <c r="C1992" i="68"/>
  <c r="C1993" i="68"/>
  <c r="C1994" i="68"/>
  <c r="C1995" i="68"/>
  <c r="C1996" i="68"/>
  <c r="C1997" i="68"/>
  <c r="C1998" i="68"/>
  <c r="C1999" i="68"/>
  <c r="C2000" i="68"/>
  <c r="C2001" i="68"/>
  <c r="C2002" i="68"/>
  <c r="C2003" i="68"/>
  <c r="C2004" i="68"/>
  <c r="C2005" i="68"/>
  <c r="C2006" i="68"/>
  <c r="C2007" i="68"/>
  <c r="C2008" i="68"/>
  <c r="C2009" i="68"/>
  <c r="C2010" i="68"/>
  <c r="C2011" i="68"/>
  <c r="C2012" i="68"/>
  <c r="C2013" i="68"/>
  <c r="C2014" i="68"/>
  <c r="C2015" i="68"/>
  <c r="C2016" i="68"/>
  <c r="C2017" i="68"/>
  <c r="C2018" i="68"/>
  <c r="C2019" i="68"/>
  <c r="C2020" i="68"/>
  <c r="C2021" i="68"/>
  <c r="C2022" i="68"/>
  <c r="C2023" i="68"/>
  <c r="C2024" i="68"/>
  <c r="C2025" i="68"/>
  <c r="C2026" i="68"/>
  <c r="C2027" i="68"/>
  <c r="C2028" i="68"/>
  <c r="C2029" i="68"/>
  <c r="C2030" i="68"/>
  <c r="C2031" i="68"/>
  <c r="C2032" i="68"/>
  <c r="C2033" i="68"/>
  <c r="C2034" i="68"/>
  <c r="C2035" i="68"/>
  <c r="C2036" i="68"/>
  <c r="C2037" i="68"/>
  <c r="C2038" i="68"/>
  <c r="C2039" i="68"/>
  <c r="C2040" i="68"/>
  <c r="C2041" i="68"/>
  <c r="C2042" i="68"/>
  <c r="C2043" i="68"/>
  <c r="C2044" i="68"/>
  <c r="C2045" i="68"/>
  <c r="C2046" i="68"/>
  <c r="C2047" i="68"/>
  <c r="C2048" i="68"/>
  <c r="C2049" i="68"/>
  <c r="C2050" i="68"/>
  <c r="C2051" i="68"/>
  <c r="C2052" i="68"/>
  <c r="C2053" i="68"/>
  <c r="C2054" i="68"/>
  <c r="C2055" i="68"/>
  <c r="C2056" i="68"/>
  <c r="C2057" i="68"/>
  <c r="C2058" i="68"/>
  <c r="C2059" i="68"/>
  <c r="C2060" i="68"/>
  <c r="C2061" i="68"/>
  <c r="C2062" i="68"/>
  <c r="C2063" i="68"/>
  <c r="C2064" i="68"/>
  <c r="C2065" i="68"/>
  <c r="C2066" i="68"/>
  <c r="C2067" i="68"/>
  <c r="C2068" i="68"/>
  <c r="C2069" i="68"/>
  <c r="C2070" i="68"/>
  <c r="C2071" i="68"/>
  <c r="C2072" i="68"/>
  <c r="C2073" i="68"/>
  <c r="C2074" i="68"/>
  <c r="C2075" i="68"/>
  <c r="C2076" i="68"/>
  <c r="C2077" i="68"/>
  <c r="C2078" i="68"/>
  <c r="C2079" i="68"/>
  <c r="C2080" i="68"/>
  <c r="C2081" i="68"/>
  <c r="C2082" i="68"/>
  <c r="C2083" i="68"/>
  <c r="C2084" i="68"/>
  <c r="C2085" i="68"/>
  <c r="C2086" i="68"/>
  <c r="C2087" i="68"/>
  <c r="C2088" i="68"/>
  <c r="C2089" i="68"/>
  <c r="C2090" i="68"/>
  <c r="C2091" i="68"/>
  <c r="C2092" i="68"/>
  <c r="C2093" i="68"/>
  <c r="C2094" i="68"/>
  <c r="C2095" i="68"/>
  <c r="C2096" i="68"/>
  <c r="C2097" i="68"/>
  <c r="C2098" i="68"/>
  <c r="C2099" i="68"/>
  <c r="C2100" i="68"/>
  <c r="C2101" i="68"/>
  <c r="C2102" i="68"/>
  <c r="C2103" i="68"/>
  <c r="C2104" i="68"/>
  <c r="C2105" i="68"/>
  <c r="C2106" i="68"/>
  <c r="C2107" i="68"/>
  <c r="C2108" i="68"/>
  <c r="C2109" i="68"/>
  <c r="C2110" i="68"/>
  <c r="C2111" i="68"/>
  <c r="C2112" i="68"/>
  <c r="C2113" i="68"/>
  <c r="C2114" i="68"/>
  <c r="C2115" i="68"/>
  <c r="C2116" i="68"/>
  <c r="C2117" i="68"/>
  <c r="C2118" i="68"/>
  <c r="C2119" i="68"/>
  <c r="C2120" i="68"/>
  <c r="C2121" i="68"/>
  <c r="C2122" i="68"/>
  <c r="C2123" i="68"/>
  <c r="C2124" i="68"/>
  <c r="C2125" i="68"/>
  <c r="C2" i="68"/>
  <c r="C4" i="65"/>
  <c r="C5" i="65"/>
  <c r="C6" i="65"/>
  <c r="C7" i="65"/>
  <c r="C8" i="65"/>
  <c r="C9" i="65"/>
  <c r="C10" i="65"/>
  <c r="C11" i="65"/>
  <c r="C12" i="65"/>
  <c r="C13" i="65"/>
  <c r="C14" i="65"/>
  <c r="C15" i="65"/>
  <c r="C16" i="65"/>
  <c r="C17" i="65"/>
  <c r="C18" i="65"/>
  <c r="C19" i="65"/>
  <c r="C20" i="65"/>
  <c r="C21" i="65"/>
  <c r="C22" i="65"/>
  <c r="C23" i="65"/>
  <c r="C24" i="65"/>
  <c r="C25" i="65"/>
  <c r="C26" i="65"/>
  <c r="C27" i="65"/>
  <c r="C28" i="65"/>
  <c r="C29" i="65"/>
  <c r="C30" i="65"/>
  <c r="C31" i="65"/>
  <c r="C32" i="65"/>
  <c r="C33" i="65"/>
  <c r="C34" i="65"/>
  <c r="C35" i="65"/>
  <c r="C36" i="65"/>
  <c r="C37" i="65"/>
  <c r="C38" i="65"/>
  <c r="C39" i="65"/>
  <c r="C40" i="65"/>
  <c r="C41" i="65"/>
  <c r="C42" i="65"/>
  <c r="C43" i="65"/>
  <c r="C44" i="65"/>
  <c r="C45" i="65"/>
  <c r="C46" i="65"/>
  <c r="C47" i="65"/>
  <c r="C48" i="65"/>
  <c r="C49" i="65"/>
  <c r="C50" i="65"/>
  <c r="C51" i="65"/>
  <c r="C52" i="65"/>
  <c r="C53" i="65"/>
  <c r="C54" i="65"/>
  <c r="C55" i="65"/>
  <c r="C56" i="65"/>
  <c r="C57" i="65"/>
  <c r="C58" i="65"/>
  <c r="C59" i="65"/>
  <c r="C60" i="65"/>
  <c r="C61" i="65"/>
  <c r="C62" i="65"/>
  <c r="C63" i="65"/>
  <c r="C64" i="65"/>
  <c r="C65" i="65"/>
  <c r="C66" i="65"/>
  <c r="C67" i="65"/>
  <c r="C68" i="65"/>
  <c r="C69" i="65"/>
  <c r="C70" i="65"/>
  <c r="C71" i="65"/>
  <c r="C72" i="65"/>
  <c r="C73" i="65"/>
  <c r="C74" i="65"/>
  <c r="C75" i="65"/>
  <c r="C76" i="65"/>
  <c r="C77" i="65"/>
  <c r="C78" i="65"/>
  <c r="C79" i="65"/>
  <c r="C80" i="65"/>
  <c r="C81" i="65"/>
  <c r="C82" i="65"/>
  <c r="C83" i="65"/>
  <c r="C84" i="65"/>
  <c r="C85" i="65"/>
  <c r="C86" i="65"/>
  <c r="C87" i="65"/>
  <c r="C88" i="65"/>
  <c r="C89" i="65"/>
  <c r="C90" i="65"/>
  <c r="C91" i="65"/>
  <c r="C92" i="65"/>
  <c r="C93" i="65"/>
  <c r="C94" i="65"/>
  <c r="C95" i="65"/>
  <c r="C96" i="65"/>
  <c r="C97" i="65"/>
  <c r="C98" i="65"/>
  <c r="C99" i="65"/>
  <c r="C100" i="65"/>
  <c r="C101" i="65"/>
  <c r="C102" i="65"/>
  <c r="C103" i="65"/>
  <c r="C104" i="65"/>
  <c r="C105" i="65"/>
  <c r="C106" i="65"/>
  <c r="C107" i="65"/>
  <c r="C108" i="65"/>
  <c r="C109" i="65"/>
  <c r="C110" i="65"/>
  <c r="C111" i="65"/>
  <c r="C112" i="65"/>
  <c r="C113" i="65"/>
  <c r="C114" i="65"/>
  <c r="C115" i="65"/>
  <c r="C116" i="65"/>
  <c r="C117" i="65"/>
  <c r="C118" i="65"/>
  <c r="C119" i="65"/>
  <c r="C120" i="65"/>
  <c r="C121" i="65"/>
  <c r="C122" i="65"/>
  <c r="C123" i="65"/>
  <c r="C124" i="65"/>
  <c r="C125" i="65"/>
  <c r="C126" i="65"/>
  <c r="C127" i="65"/>
  <c r="C128" i="65"/>
  <c r="C129" i="65"/>
  <c r="C130" i="65"/>
  <c r="C131" i="65"/>
  <c r="C132" i="65"/>
  <c r="C133" i="65"/>
  <c r="C134" i="65"/>
  <c r="C135" i="65"/>
  <c r="C136" i="65"/>
  <c r="C137" i="65"/>
  <c r="C138" i="65"/>
  <c r="C139" i="65"/>
  <c r="C140" i="65"/>
  <c r="C141" i="65"/>
  <c r="C142" i="65"/>
  <c r="C143" i="65"/>
  <c r="C144" i="65"/>
  <c r="C145" i="65"/>
  <c r="C146" i="65"/>
  <c r="C147" i="65"/>
  <c r="C148" i="65"/>
  <c r="C149" i="65"/>
  <c r="C150" i="65"/>
  <c r="C151" i="65"/>
  <c r="C152" i="65"/>
  <c r="C153" i="65"/>
  <c r="C154" i="65"/>
  <c r="C155" i="65"/>
  <c r="C156" i="65"/>
  <c r="C157" i="65"/>
  <c r="C158" i="65"/>
  <c r="C159" i="65"/>
  <c r="C160" i="65"/>
  <c r="C161" i="65"/>
  <c r="C162" i="65"/>
  <c r="C163" i="65"/>
  <c r="C164" i="65"/>
  <c r="C165" i="65"/>
  <c r="C166" i="65"/>
  <c r="C167" i="65"/>
  <c r="C168" i="65"/>
  <c r="C169" i="65"/>
  <c r="C170" i="65"/>
  <c r="C171" i="65"/>
  <c r="C172" i="65"/>
  <c r="C173" i="65"/>
  <c r="C174" i="65"/>
  <c r="C175" i="65"/>
  <c r="C176" i="65"/>
  <c r="C177" i="65"/>
  <c r="C178" i="65"/>
  <c r="C179" i="65"/>
  <c r="C180" i="65"/>
  <c r="C181" i="65"/>
  <c r="C182" i="65"/>
  <c r="C183" i="65"/>
  <c r="C184" i="65"/>
  <c r="C185" i="65"/>
  <c r="C186" i="65"/>
  <c r="C187" i="65"/>
  <c r="C188" i="65"/>
  <c r="C189" i="65"/>
  <c r="C190" i="65"/>
  <c r="C191" i="65"/>
  <c r="C192" i="65"/>
  <c r="C193" i="65"/>
  <c r="C194" i="65"/>
  <c r="C195" i="65"/>
  <c r="C196" i="65"/>
  <c r="C197" i="65"/>
  <c r="C198" i="65"/>
  <c r="C199" i="65"/>
  <c r="C200" i="65"/>
  <c r="C201" i="65"/>
  <c r="C202" i="65"/>
  <c r="C203" i="65"/>
  <c r="C204" i="65"/>
  <c r="C205" i="65"/>
  <c r="C206" i="65"/>
  <c r="C207" i="65"/>
  <c r="C208" i="65"/>
  <c r="C209" i="65"/>
  <c r="C210" i="65"/>
  <c r="C211" i="65"/>
  <c r="C212" i="65"/>
  <c r="C213" i="65"/>
  <c r="C214" i="65"/>
  <c r="C215" i="65"/>
  <c r="C216" i="65"/>
  <c r="C217" i="65"/>
  <c r="C218" i="65"/>
  <c r="C219" i="65"/>
  <c r="C220" i="65"/>
  <c r="C221" i="65"/>
  <c r="C222" i="65"/>
  <c r="C223" i="65"/>
  <c r="C224" i="65"/>
  <c r="C225" i="65"/>
  <c r="C226" i="65"/>
  <c r="C227" i="65"/>
  <c r="C228" i="65"/>
  <c r="C229" i="65"/>
  <c r="C230" i="65"/>
  <c r="C231" i="65"/>
  <c r="C232" i="65"/>
  <c r="C233" i="65"/>
  <c r="C234" i="65"/>
  <c r="C235" i="65"/>
  <c r="C236" i="65"/>
  <c r="C237" i="65"/>
  <c r="C238" i="65"/>
  <c r="C239" i="65"/>
  <c r="C240" i="65"/>
  <c r="C241" i="65"/>
  <c r="C242" i="65"/>
  <c r="C243" i="65"/>
  <c r="C244" i="65"/>
  <c r="C245" i="65"/>
  <c r="C246" i="65"/>
  <c r="C247" i="65"/>
  <c r="C248" i="65"/>
  <c r="C249" i="65"/>
  <c r="C250" i="65"/>
  <c r="C251" i="65"/>
  <c r="C252" i="65"/>
  <c r="C253" i="65"/>
  <c r="C254" i="65"/>
  <c r="C255" i="65"/>
  <c r="C256" i="65"/>
  <c r="C257" i="65"/>
  <c r="C258" i="65"/>
  <c r="C259" i="65"/>
  <c r="C260" i="65"/>
  <c r="C261" i="65"/>
  <c r="C262" i="65"/>
  <c r="C263" i="65"/>
  <c r="C264" i="65"/>
  <c r="C265" i="65"/>
  <c r="C266" i="65"/>
  <c r="C267" i="65"/>
  <c r="C268" i="65"/>
  <c r="C269" i="65"/>
  <c r="C270" i="65"/>
  <c r="C271" i="65"/>
  <c r="C272" i="65"/>
  <c r="C273" i="65"/>
  <c r="C274" i="65"/>
  <c r="C275" i="65"/>
  <c r="C276" i="65"/>
  <c r="C277" i="65"/>
  <c r="C278" i="65"/>
  <c r="C279" i="65"/>
  <c r="C280" i="65"/>
  <c r="C281" i="65"/>
  <c r="C282" i="65"/>
  <c r="C283" i="65"/>
  <c r="C284" i="65"/>
  <c r="C285" i="65"/>
  <c r="C286" i="65"/>
  <c r="C287" i="65"/>
  <c r="C288" i="65"/>
  <c r="C289" i="65"/>
  <c r="C290" i="65"/>
  <c r="C291" i="65"/>
  <c r="C292" i="65"/>
  <c r="C293" i="65"/>
  <c r="C294" i="65"/>
  <c r="C295" i="65"/>
  <c r="C296" i="65"/>
  <c r="C297" i="65"/>
  <c r="C298" i="65"/>
  <c r="C299" i="65"/>
  <c r="C300" i="65"/>
  <c r="C301" i="65"/>
  <c r="C302" i="65"/>
  <c r="C303" i="65"/>
  <c r="C304" i="65"/>
  <c r="C305" i="65"/>
  <c r="C306" i="65"/>
  <c r="C307" i="65"/>
  <c r="C308" i="65"/>
  <c r="C309" i="65"/>
  <c r="C310" i="65"/>
  <c r="C311" i="65"/>
  <c r="C312" i="65"/>
  <c r="C313" i="65"/>
  <c r="C314" i="65"/>
  <c r="C315" i="65"/>
  <c r="C316" i="65"/>
  <c r="C317" i="65"/>
  <c r="C318" i="65"/>
  <c r="C319" i="65"/>
  <c r="C320" i="65"/>
  <c r="C321" i="65"/>
  <c r="C322" i="65"/>
  <c r="C323" i="65"/>
  <c r="C324" i="65"/>
  <c r="C325" i="65"/>
  <c r="C326" i="65"/>
  <c r="C327" i="65"/>
  <c r="C328" i="65"/>
  <c r="C329" i="65"/>
  <c r="C330" i="65"/>
  <c r="C331" i="65"/>
  <c r="C332" i="65"/>
  <c r="C333" i="65"/>
  <c r="C334" i="65"/>
  <c r="C335" i="65"/>
  <c r="C336" i="65"/>
  <c r="C337" i="65"/>
  <c r="C338" i="65"/>
  <c r="C339" i="65"/>
  <c r="C340" i="65"/>
  <c r="C341" i="65"/>
  <c r="C342" i="65"/>
  <c r="C343" i="65"/>
  <c r="C344" i="65"/>
  <c r="C345" i="65"/>
  <c r="C346" i="65"/>
  <c r="C347" i="65"/>
  <c r="C348" i="65"/>
  <c r="C349" i="65"/>
  <c r="C350" i="65"/>
  <c r="C351" i="65"/>
  <c r="C352" i="65"/>
  <c r="C353" i="65"/>
  <c r="C354" i="65"/>
  <c r="C355" i="65"/>
  <c r="C356" i="65"/>
  <c r="C357" i="65"/>
  <c r="C358" i="65"/>
  <c r="C359" i="65"/>
  <c r="C360" i="65"/>
  <c r="C361" i="65"/>
  <c r="C362" i="65"/>
  <c r="C363" i="65"/>
  <c r="C364" i="65"/>
  <c r="C365" i="65"/>
  <c r="C366" i="65"/>
  <c r="C367" i="65"/>
  <c r="C368" i="65"/>
  <c r="C369" i="65"/>
  <c r="C370" i="65"/>
  <c r="C371" i="65"/>
  <c r="C372" i="65"/>
  <c r="C373" i="65"/>
  <c r="C374" i="65"/>
  <c r="C375" i="65"/>
  <c r="C376" i="65"/>
  <c r="C377" i="65"/>
  <c r="C378" i="65"/>
  <c r="C379" i="65"/>
  <c r="C380" i="65"/>
  <c r="C381" i="65"/>
  <c r="C382" i="65"/>
  <c r="C383" i="65"/>
  <c r="C384" i="65"/>
  <c r="C385" i="65"/>
  <c r="C386" i="65"/>
  <c r="C387" i="65"/>
  <c r="C388" i="65"/>
  <c r="C389" i="65"/>
  <c r="C390" i="65"/>
  <c r="C391" i="65"/>
  <c r="C392" i="65"/>
  <c r="C393" i="65"/>
  <c r="C394" i="65"/>
  <c r="C395" i="65"/>
  <c r="C396" i="65"/>
  <c r="C397" i="65"/>
  <c r="C398" i="65"/>
  <c r="C399" i="65"/>
  <c r="C400" i="65"/>
  <c r="C401" i="65"/>
  <c r="C402" i="65"/>
  <c r="C403" i="65"/>
  <c r="C404" i="65"/>
  <c r="C405" i="65"/>
  <c r="C406" i="65"/>
  <c r="C407" i="65"/>
  <c r="C408" i="65"/>
  <c r="C409" i="65"/>
  <c r="C410" i="65"/>
  <c r="C411" i="65"/>
  <c r="C412" i="65"/>
  <c r="C413" i="65"/>
  <c r="C414" i="65"/>
  <c r="C415" i="65"/>
  <c r="C416" i="65"/>
  <c r="C417" i="65"/>
  <c r="C418" i="65"/>
  <c r="C419" i="65"/>
  <c r="C420" i="65"/>
  <c r="C421" i="65"/>
  <c r="C422" i="65"/>
  <c r="C423" i="65"/>
  <c r="C424" i="65"/>
  <c r="C425" i="65"/>
  <c r="C426" i="65"/>
  <c r="C427" i="65"/>
  <c r="C428" i="65"/>
  <c r="C429" i="65"/>
  <c r="C430" i="65"/>
  <c r="C431" i="65"/>
  <c r="C432" i="65"/>
  <c r="C433" i="65"/>
  <c r="C434" i="65"/>
  <c r="C435" i="65"/>
  <c r="C436" i="65"/>
  <c r="C437" i="65"/>
  <c r="C438" i="65"/>
  <c r="C439" i="65"/>
  <c r="C440" i="65"/>
  <c r="C441" i="65"/>
  <c r="C442" i="65"/>
  <c r="C443" i="65"/>
  <c r="C444" i="65"/>
  <c r="C445" i="65"/>
  <c r="C446" i="65"/>
  <c r="C447" i="65"/>
  <c r="C448" i="65"/>
  <c r="C449" i="65"/>
  <c r="C450" i="65"/>
  <c r="C451" i="65"/>
  <c r="C452" i="65"/>
  <c r="C453" i="65"/>
  <c r="C454" i="65"/>
  <c r="C455" i="65"/>
  <c r="C456" i="65"/>
  <c r="C457" i="65"/>
  <c r="C458" i="65"/>
  <c r="C459" i="65"/>
  <c r="C460" i="65"/>
  <c r="C461" i="65"/>
  <c r="C462" i="65"/>
  <c r="C463" i="65"/>
  <c r="C464" i="65"/>
  <c r="C465" i="65"/>
  <c r="C466" i="65"/>
  <c r="C467" i="65"/>
  <c r="C468" i="65"/>
  <c r="C469" i="65"/>
  <c r="C470" i="65"/>
  <c r="C471" i="65"/>
  <c r="C472" i="65"/>
  <c r="C473" i="65"/>
  <c r="C474" i="65"/>
  <c r="C475" i="65"/>
  <c r="C476" i="65"/>
  <c r="C477" i="65"/>
  <c r="C478" i="65"/>
  <c r="C479" i="65"/>
  <c r="C3" i="65"/>
  <c r="X2" i="59"/>
  <c r="P5" i="59"/>
  <c r="P6" i="59"/>
  <c r="P7" i="59"/>
  <c r="P8" i="59"/>
  <c r="P9" i="59"/>
  <c r="P10" i="59"/>
  <c r="P11" i="59"/>
  <c r="P12" i="59"/>
  <c r="P13" i="59"/>
  <c r="P14" i="59"/>
  <c r="P15" i="59"/>
  <c r="P16" i="59"/>
  <c r="P17" i="59"/>
  <c r="P18" i="59"/>
  <c r="P19" i="59"/>
  <c r="P20" i="59"/>
  <c r="P21" i="59"/>
  <c r="P22" i="59"/>
  <c r="P23" i="59"/>
  <c r="P24" i="59"/>
  <c r="P25" i="59"/>
  <c r="P4" i="59"/>
  <c r="I9" i="59"/>
  <c r="I10" i="59"/>
  <c r="I11" i="59"/>
  <c r="I12" i="59"/>
  <c r="I13" i="59"/>
  <c r="I14" i="59"/>
  <c r="I15" i="59"/>
  <c r="I16" i="59"/>
  <c r="I17" i="59"/>
  <c r="I18" i="59"/>
  <c r="I19" i="59"/>
  <c r="I20" i="59"/>
  <c r="I21" i="59"/>
  <c r="I22" i="59"/>
  <c r="I23" i="59"/>
  <c r="I24" i="59"/>
  <c r="I25" i="59"/>
  <c r="I26" i="59"/>
  <c r="I27" i="59"/>
  <c r="I28" i="59"/>
  <c r="I29" i="59"/>
  <c r="I30" i="59"/>
  <c r="I31" i="59"/>
  <c r="I32" i="59"/>
  <c r="I33" i="59"/>
  <c r="I34" i="59"/>
  <c r="I35" i="59"/>
  <c r="I36" i="59"/>
  <c r="I37" i="59"/>
  <c r="I38" i="59"/>
  <c r="I39" i="59"/>
  <c r="I40" i="59"/>
  <c r="I41" i="59"/>
  <c r="I42" i="59"/>
  <c r="I43" i="59"/>
  <c r="I44" i="59"/>
  <c r="I45" i="59"/>
  <c r="I46" i="59"/>
  <c r="I47" i="59"/>
  <c r="I48" i="59"/>
  <c r="I49" i="59"/>
  <c r="I50" i="59"/>
  <c r="I51" i="59"/>
  <c r="I52" i="59"/>
  <c r="I53" i="59"/>
  <c r="I54" i="59"/>
  <c r="I55" i="59"/>
  <c r="I56" i="59"/>
  <c r="I57" i="59"/>
  <c r="I58" i="59"/>
  <c r="I59" i="59"/>
  <c r="I60" i="59"/>
  <c r="I61" i="59"/>
  <c r="I62" i="59"/>
  <c r="I63" i="59"/>
  <c r="I64" i="59"/>
  <c r="I65" i="59"/>
  <c r="I66" i="59"/>
  <c r="I67" i="59"/>
  <c r="I68" i="59"/>
  <c r="I69" i="59"/>
  <c r="I70" i="59"/>
  <c r="I71" i="59"/>
  <c r="I72" i="59"/>
  <c r="I73" i="59"/>
  <c r="I74" i="59"/>
  <c r="I75" i="59"/>
  <c r="I76" i="59"/>
  <c r="I77" i="59"/>
  <c r="I78" i="59"/>
  <c r="I79" i="59"/>
  <c r="I80" i="59"/>
  <c r="I81" i="59"/>
  <c r="I82" i="59"/>
  <c r="I83" i="59"/>
  <c r="I84" i="59"/>
  <c r="I85" i="59"/>
  <c r="I86" i="59"/>
  <c r="I87" i="59"/>
  <c r="I88" i="59"/>
  <c r="I89" i="59"/>
  <c r="I90" i="59"/>
  <c r="I91" i="59"/>
  <c r="I92" i="59"/>
  <c r="I93" i="59"/>
  <c r="I94" i="59"/>
  <c r="I95" i="59"/>
  <c r="I96" i="59"/>
  <c r="I97" i="59"/>
  <c r="I98" i="59"/>
  <c r="I99" i="59"/>
  <c r="I100" i="59"/>
  <c r="I101" i="59"/>
  <c r="I102" i="59"/>
  <c r="I103" i="59"/>
  <c r="I104" i="59"/>
  <c r="I105" i="59"/>
  <c r="I106" i="59"/>
  <c r="I107" i="59"/>
  <c r="I108" i="59"/>
  <c r="I109" i="59"/>
  <c r="I110" i="59"/>
  <c r="I111" i="59"/>
  <c r="I112" i="59"/>
  <c r="I113" i="59"/>
  <c r="I114" i="59"/>
  <c r="I115" i="59"/>
  <c r="I116" i="59"/>
  <c r="I117" i="59"/>
  <c r="I118" i="59"/>
  <c r="I119" i="59"/>
  <c r="I120" i="59"/>
  <c r="I121" i="59"/>
  <c r="I122" i="59"/>
  <c r="I123" i="59"/>
  <c r="I124" i="59"/>
  <c r="I125" i="59"/>
  <c r="I126" i="59"/>
  <c r="I127" i="59"/>
  <c r="I128" i="59"/>
  <c r="I129" i="59"/>
  <c r="I130" i="59"/>
  <c r="I131" i="59"/>
  <c r="I132" i="59"/>
  <c r="I133" i="59"/>
  <c r="I134" i="59"/>
  <c r="I135" i="59"/>
  <c r="I136" i="59"/>
  <c r="I137" i="59"/>
  <c r="I138" i="59"/>
  <c r="I139" i="59"/>
  <c r="I140" i="59"/>
  <c r="I141" i="59"/>
  <c r="I142" i="59"/>
  <c r="I143" i="59"/>
  <c r="I144" i="59"/>
  <c r="I145" i="59"/>
  <c r="I146" i="59"/>
  <c r="I147" i="59"/>
  <c r="I148" i="59"/>
  <c r="I149" i="59"/>
  <c r="I150" i="59"/>
  <c r="I151" i="59"/>
  <c r="I152" i="59"/>
  <c r="I153" i="59"/>
  <c r="I154" i="59"/>
  <c r="I155" i="59"/>
  <c r="I156" i="59"/>
  <c r="I157" i="59"/>
  <c r="I158" i="59"/>
  <c r="I159" i="59"/>
  <c r="I160" i="59"/>
  <c r="I161" i="59"/>
  <c r="I162" i="59"/>
  <c r="I163" i="59"/>
  <c r="I164" i="59"/>
  <c r="I165" i="59"/>
  <c r="I166" i="59"/>
  <c r="I167" i="59"/>
  <c r="I168" i="59"/>
  <c r="I169" i="59"/>
  <c r="I170" i="59"/>
  <c r="I171" i="59"/>
  <c r="I172" i="59"/>
  <c r="I173" i="59"/>
  <c r="I174" i="59"/>
  <c r="I175" i="59"/>
  <c r="I176" i="59"/>
  <c r="I177" i="59"/>
  <c r="I178" i="59"/>
  <c r="I179" i="59"/>
  <c r="I180" i="59"/>
  <c r="I181" i="59"/>
  <c r="I182" i="59"/>
  <c r="I183" i="59"/>
  <c r="I184" i="59"/>
  <c r="I185" i="59"/>
  <c r="I186" i="59"/>
  <c r="I187" i="59"/>
  <c r="I188" i="59"/>
  <c r="I189" i="59"/>
  <c r="I190" i="59"/>
  <c r="I191" i="59"/>
  <c r="I192" i="59"/>
  <c r="I193" i="59"/>
  <c r="I194" i="59"/>
  <c r="I195" i="59"/>
  <c r="I196" i="59"/>
  <c r="I197" i="59"/>
  <c r="I198" i="59"/>
  <c r="I199" i="59"/>
  <c r="I200" i="59"/>
  <c r="I201" i="59"/>
  <c r="I202" i="59"/>
  <c r="I203" i="59"/>
  <c r="I204" i="59"/>
  <c r="I205" i="59"/>
  <c r="I206" i="59"/>
  <c r="I207" i="59"/>
  <c r="I208" i="59"/>
  <c r="I209" i="59"/>
  <c r="I210" i="59"/>
  <c r="I211" i="59"/>
  <c r="I212" i="59"/>
  <c r="I213" i="59"/>
  <c r="I214" i="59"/>
  <c r="I215" i="59"/>
  <c r="I216" i="59"/>
  <c r="I217" i="59"/>
  <c r="I218" i="59"/>
  <c r="I219" i="59"/>
  <c r="I220" i="59"/>
  <c r="I221" i="59"/>
  <c r="I222" i="59"/>
  <c r="I223" i="59"/>
  <c r="I224" i="59"/>
  <c r="I225" i="59"/>
  <c r="I226" i="59"/>
  <c r="I227" i="59"/>
  <c r="I228" i="59"/>
  <c r="I229" i="59"/>
  <c r="I230" i="59"/>
  <c r="I231" i="59"/>
  <c r="I232" i="59"/>
  <c r="I233" i="59"/>
  <c r="I234" i="59"/>
  <c r="I235" i="59"/>
  <c r="I236" i="59"/>
  <c r="I237" i="59"/>
  <c r="I238" i="59"/>
  <c r="I239" i="59"/>
  <c r="I240" i="59"/>
  <c r="I241" i="59"/>
  <c r="I242" i="59"/>
  <c r="I243" i="59"/>
  <c r="I244" i="59"/>
  <c r="I245" i="59"/>
  <c r="I246" i="59"/>
  <c r="I247" i="59"/>
  <c r="I248" i="59"/>
  <c r="I249" i="59"/>
  <c r="I250" i="59"/>
  <c r="I251" i="59"/>
  <c r="I252" i="59"/>
  <c r="I253" i="59"/>
  <c r="I254" i="59"/>
  <c r="I255" i="59"/>
  <c r="I256" i="59"/>
  <c r="I257" i="59"/>
  <c r="I258" i="59"/>
  <c r="I259" i="59"/>
  <c r="I260" i="59"/>
  <c r="I261" i="59"/>
  <c r="I262" i="59"/>
  <c r="I263" i="59"/>
  <c r="I264" i="59"/>
  <c r="I265" i="59"/>
  <c r="I266" i="59"/>
  <c r="I267" i="59"/>
  <c r="I268" i="59"/>
  <c r="I269" i="59"/>
  <c r="I270" i="59"/>
  <c r="I271" i="59"/>
  <c r="I272" i="59"/>
  <c r="I273" i="59"/>
  <c r="I274" i="59"/>
  <c r="I275" i="59"/>
  <c r="I276" i="59"/>
  <c r="I277" i="59"/>
  <c r="I278" i="59"/>
  <c r="I279" i="59"/>
  <c r="I280" i="59"/>
  <c r="I281" i="59"/>
  <c r="I282" i="59"/>
  <c r="I283" i="59"/>
  <c r="I284" i="59"/>
  <c r="I285" i="59"/>
  <c r="I286" i="59"/>
  <c r="I287" i="59"/>
  <c r="I288" i="59"/>
  <c r="I289" i="59"/>
  <c r="I290" i="59"/>
  <c r="I291" i="59"/>
  <c r="I292" i="59"/>
  <c r="I293" i="59"/>
  <c r="I294" i="59"/>
  <c r="I295" i="59"/>
  <c r="I296" i="59"/>
  <c r="I297" i="59"/>
  <c r="I298" i="59"/>
  <c r="I299" i="59"/>
  <c r="I300" i="59"/>
  <c r="I301" i="59"/>
  <c r="I302" i="59"/>
  <c r="I303" i="59"/>
  <c r="I304" i="59"/>
  <c r="I305" i="59"/>
  <c r="I306" i="59"/>
  <c r="I307" i="59"/>
  <c r="I308" i="59"/>
  <c r="I309" i="59"/>
  <c r="I310" i="59"/>
  <c r="I311" i="59"/>
  <c r="I312" i="59"/>
  <c r="I313" i="59"/>
  <c r="I314" i="59"/>
  <c r="I315" i="59"/>
  <c r="I316" i="59"/>
  <c r="I317" i="59"/>
  <c r="I318" i="59"/>
  <c r="I319" i="59"/>
  <c r="I320" i="59"/>
  <c r="I321" i="59"/>
  <c r="I322" i="59"/>
  <c r="I323" i="59"/>
  <c r="I324" i="59"/>
  <c r="I325" i="59"/>
  <c r="I326" i="59"/>
  <c r="I327" i="59"/>
  <c r="I328" i="59"/>
  <c r="I329" i="59"/>
  <c r="I330" i="59"/>
  <c r="I331" i="59"/>
  <c r="I332" i="59"/>
  <c r="I333" i="59"/>
  <c r="I334" i="59"/>
  <c r="I335" i="59"/>
  <c r="I336" i="59"/>
  <c r="I337" i="59"/>
  <c r="I338" i="59"/>
  <c r="I339" i="59"/>
  <c r="I340" i="59"/>
  <c r="I341" i="59"/>
  <c r="I342" i="59"/>
  <c r="I343" i="59"/>
  <c r="I344" i="59"/>
  <c r="I345" i="59"/>
  <c r="I346" i="59"/>
  <c r="I347" i="59"/>
  <c r="I348" i="59"/>
  <c r="I349" i="59"/>
  <c r="I350" i="59"/>
  <c r="I351" i="59"/>
  <c r="I352" i="59"/>
  <c r="I353" i="59"/>
  <c r="I354" i="59"/>
  <c r="I355" i="59"/>
  <c r="I356" i="59"/>
  <c r="I357" i="59"/>
  <c r="I8" i="59"/>
  <c r="J501" i="60"/>
  <c r="J196" i="60"/>
  <c r="J581" i="60"/>
  <c r="J577" i="60"/>
  <c r="J571" i="60"/>
  <c r="J565" i="60"/>
  <c r="J561" i="60"/>
  <c r="J555" i="60"/>
  <c r="J549" i="60"/>
  <c r="J545" i="60"/>
  <c r="J539" i="60"/>
  <c r="J535" i="60"/>
  <c r="J529" i="60"/>
  <c r="J523" i="60"/>
  <c r="J517" i="60"/>
  <c r="J513" i="60"/>
  <c r="J507" i="60"/>
  <c r="J503" i="60"/>
  <c r="J496" i="60"/>
  <c r="J490" i="60"/>
  <c r="J486" i="60"/>
  <c r="J480" i="60"/>
  <c r="J476" i="60"/>
  <c r="J470" i="60"/>
  <c r="J464" i="60"/>
  <c r="J458" i="60"/>
  <c r="J454" i="60"/>
  <c r="J448" i="60"/>
  <c r="J444" i="60"/>
  <c r="J440" i="60"/>
  <c r="J434" i="60"/>
  <c r="J430" i="60"/>
  <c r="J424" i="60"/>
  <c r="J416" i="60"/>
  <c r="J400" i="60"/>
  <c r="J382" i="60"/>
  <c r="J378" i="60"/>
  <c r="J366" i="60"/>
  <c r="J356" i="60"/>
  <c r="J332" i="60"/>
  <c r="J316" i="60"/>
  <c r="K297" i="60"/>
  <c r="K281" i="60"/>
  <c r="K249" i="60"/>
  <c r="J169" i="60"/>
  <c r="K3" i="60"/>
  <c r="K5" i="60"/>
  <c r="K7" i="60"/>
  <c r="K9" i="60"/>
  <c r="K11" i="60"/>
  <c r="K13" i="60"/>
  <c r="K15" i="60"/>
  <c r="K17" i="60"/>
  <c r="K19" i="60"/>
  <c r="K21" i="60"/>
  <c r="K23" i="60"/>
  <c r="K25" i="60"/>
  <c r="K27" i="60"/>
  <c r="K29" i="60"/>
  <c r="K31" i="60"/>
  <c r="K33" i="60"/>
  <c r="K35" i="60"/>
  <c r="K37" i="60"/>
  <c r="K39" i="60"/>
  <c r="K41" i="60"/>
  <c r="K43" i="60"/>
  <c r="K45" i="60"/>
  <c r="K47" i="60"/>
  <c r="K49" i="60"/>
  <c r="K51" i="60"/>
  <c r="K53" i="60"/>
  <c r="K55" i="60"/>
  <c r="K57" i="60"/>
  <c r="K59" i="60"/>
  <c r="K61" i="60"/>
  <c r="K63" i="60"/>
  <c r="K65" i="60"/>
  <c r="K67" i="60"/>
  <c r="K69" i="60"/>
  <c r="K71" i="60"/>
  <c r="K73" i="60"/>
  <c r="K75" i="60"/>
  <c r="K77" i="60"/>
  <c r="K79" i="60"/>
  <c r="K81" i="60"/>
  <c r="K83" i="60"/>
  <c r="K85" i="60"/>
  <c r="K87" i="60"/>
  <c r="K89" i="60"/>
  <c r="K93" i="60"/>
  <c r="K95" i="60"/>
  <c r="K97" i="60"/>
  <c r="K99" i="60"/>
  <c r="K101" i="60"/>
  <c r="K103" i="60"/>
  <c r="K105" i="60"/>
  <c r="K107" i="60"/>
  <c r="K109" i="60"/>
  <c r="K111" i="60"/>
  <c r="K113" i="60"/>
  <c r="K115" i="60"/>
  <c r="K117" i="60"/>
  <c r="K119" i="60"/>
  <c r="K121" i="60"/>
  <c r="K123" i="60"/>
  <c r="K125" i="60"/>
  <c r="K127" i="60"/>
  <c r="K129" i="60"/>
  <c r="K131" i="60"/>
  <c r="K133" i="60"/>
  <c r="K135" i="60"/>
  <c r="K137" i="60"/>
  <c r="K139" i="60"/>
  <c r="K141" i="60"/>
  <c r="K143" i="60"/>
  <c r="K145" i="60"/>
  <c r="K147" i="60"/>
  <c r="K149" i="60"/>
  <c r="K151" i="60"/>
  <c r="K153" i="60"/>
  <c r="K155" i="60"/>
  <c r="K157" i="60"/>
  <c r="K159" i="60"/>
  <c r="K161" i="60"/>
  <c r="K163" i="60"/>
  <c r="K165" i="60"/>
  <c r="K167" i="60"/>
  <c r="K169" i="60"/>
  <c r="K171" i="60"/>
  <c r="J4" i="60"/>
  <c r="J6" i="60"/>
  <c r="J8" i="60"/>
  <c r="J10" i="60"/>
  <c r="J12" i="60"/>
  <c r="J14" i="60"/>
  <c r="J16" i="60"/>
  <c r="J18" i="60"/>
  <c r="J20" i="60"/>
  <c r="J22" i="60"/>
  <c r="J24" i="60"/>
  <c r="J26" i="60"/>
  <c r="J28" i="60"/>
  <c r="J30" i="60"/>
  <c r="J32" i="60"/>
  <c r="J34" i="60"/>
  <c r="J36" i="60"/>
  <c r="J38" i="60"/>
  <c r="J40" i="60"/>
  <c r="J42" i="60"/>
  <c r="J44" i="60"/>
  <c r="J46" i="60"/>
  <c r="J48" i="60"/>
  <c r="J50" i="60"/>
  <c r="J52" i="60"/>
  <c r="J54" i="60"/>
  <c r="J56" i="60"/>
  <c r="J58" i="60"/>
  <c r="J60" i="60"/>
  <c r="J62" i="60"/>
  <c r="J64" i="60"/>
  <c r="J66" i="60"/>
  <c r="J68" i="60"/>
  <c r="J70" i="60"/>
  <c r="J72" i="60"/>
  <c r="J74" i="60"/>
  <c r="J76" i="60"/>
  <c r="J78" i="60"/>
  <c r="J80" i="60"/>
  <c r="J82" i="60"/>
  <c r="J84" i="60"/>
  <c r="J86" i="60"/>
  <c r="J88" i="60"/>
  <c r="J94" i="60"/>
  <c r="J96" i="60"/>
  <c r="J98" i="60"/>
  <c r="J100" i="60"/>
  <c r="J102" i="60"/>
  <c r="J104" i="60"/>
  <c r="J106" i="60"/>
  <c r="J108" i="60"/>
  <c r="J110" i="60"/>
  <c r="J112" i="60"/>
  <c r="J114" i="60"/>
  <c r="J116" i="60"/>
  <c r="J118" i="60"/>
  <c r="J120" i="60"/>
  <c r="J122" i="60"/>
  <c r="J124" i="60"/>
  <c r="J126" i="60"/>
  <c r="J128" i="60"/>
  <c r="J130" i="60"/>
  <c r="J132" i="60"/>
  <c r="J134" i="60"/>
  <c r="J136" i="60"/>
  <c r="J138" i="60"/>
  <c r="J140" i="60"/>
  <c r="J142" i="60"/>
  <c r="J144" i="60"/>
  <c r="J146" i="60"/>
  <c r="J148" i="60"/>
  <c r="J150" i="60"/>
  <c r="J152" i="60"/>
  <c r="J154" i="60"/>
  <c r="J156" i="60"/>
  <c r="J158" i="60"/>
  <c r="J160" i="60"/>
  <c r="J162" i="60"/>
  <c r="J164" i="60"/>
  <c r="J166" i="60"/>
  <c r="J168" i="60"/>
  <c r="J170" i="60"/>
  <c r="J172" i="60"/>
  <c r="J174" i="60"/>
  <c r="J176" i="60"/>
  <c r="K4" i="60"/>
  <c r="K6" i="60"/>
  <c r="K8" i="60"/>
  <c r="K10" i="60"/>
  <c r="K12" i="60"/>
  <c r="K14" i="60"/>
  <c r="K16" i="60"/>
  <c r="K18" i="60"/>
  <c r="K20" i="60"/>
  <c r="K22" i="60"/>
  <c r="K24" i="60"/>
  <c r="K26" i="60"/>
  <c r="K28" i="60"/>
  <c r="K30" i="60"/>
  <c r="K32" i="60"/>
  <c r="K34" i="60"/>
  <c r="K36" i="60"/>
  <c r="K38" i="60"/>
  <c r="K40" i="60"/>
  <c r="K42" i="60"/>
  <c r="K44" i="60"/>
  <c r="K46" i="60"/>
  <c r="K48" i="60"/>
  <c r="K50" i="60"/>
  <c r="K52" i="60"/>
  <c r="K54" i="60"/>
  <c r="K56" i="60"/>
  <c r="K58" i="60"/>
  <c r="K60" i="60"/>
  <c r="K62" i="60"/>
  <c r="K64" i="60"/>
  <c r="K66" i="60"/>
  <c r="K68" i="60"/>
  <c r="K70" i="60"/>
  <c r="K72" i="60"/>
  <c r="K74" i="60"/>
  <c r="K76" i="60"/>
  <c r="K78" i="60"/>
  <c r="K80" i="60"/>
  <c r="K82" i="60"/>
  <c r="K84" i="60"/>
  <c r="K86" i="60"/>
  <c r="K88" i="60"/>
  <c r="K94" i="60"/>
  <c r="K96" i="60"/>
  <c r="K98" i="60"/>
  <c r="K100" i="60"/>
  <c r="K102" i="60"/>
  <c r="K104" i="60"/>
  <c r="K106" i="60"/>
  <c r="K108" i="60"/>
  <c r="K110" i="60"/>
  <c r="K112" i="60"/>
  <c r="K114" i="60"/>
  <c r="K116" i="60"/>
  <c r="K118" i="60"/>
  <c r="K120" i="60"/>
  <c r="J5" i="60"/>
  <c r="J13" i="60"/>
  <c r="J21" i="60"/>
  <c r="J29" i="60"/>
  <c r="J37" i="60"/>
  <c r="J45" i="60"/>
  <c r="J53" i="60"/>
  <c r="J61" i="60"/>
  <c r="J69" i="60"/>
  <c r="J77" i="60"/>
  <c r="J85" i="60"/>
  <c r="J99" i="60"/>
  <c r="J107" i="60"/>
  <c r="J115" i="60"/>
  <c r="K122" i="60"/>
  <c r="K126" i="60"/>
  <c r="K130" i="60"/>
  <c r="K134" i="60"/>
  <c r="K138" i="60"/>
  <c r="K142" i="60"/>
  <c r="K146" i="60"/>
  <c r="K150" i="60"/>
  <c r="K154" i="60"/>
  <c r="K158" i="60"/>
  <c r="K162" i="60"/>
  <c r="K166" i="60"/>
  <c r="K170" i="60"/>
  <c r="K173" i="60"/>
  <c r="K176" i="60"/>
  <c r="K178" i="60"/>
  <c r="K180" i="60"/>
  <c r="K182" i="60"/>
  <c r="K184" i="60"/>
  <c r="K190" i="60"/>
  <c r="K192" i="60"/>
  <c r="K194" i="60"/>
  <c r="K196" i="60"/>
  <c r="K198" i="60"/>
  <c r="K200" i="60"/>
  <c r="K202" i="60"/>
  <c r="K204" i="60"/>
  <c r="K206" i="60"/>
  <c r="K208" i="60"/>
  <c r="K210" i="60"/>
  <c r="K212" i="60"/>
  <c r="K214" i="60"/>
  <c r="K216" i="60"/>
  <c r="K218" i="60"/>
  <c r="K220" i="60"/>
  <c r="K222" i="60"/>
  <c r="K224" i="60"/>
  <c r="K226" i="60"/>
  <c r="K228" i="60"/>
  <c r="K230" i="60"/>
  <c r="K232" i="60"/>
  <c r="K234" i="60"/>
  <c r="K236" i="60"/>
  <c r="K238" i="60"/>
  <c r="K240" i="60"/>
  <c r="K242" i="60"/>
  <c r="K244" i="60"/>
  <c r="K246" i="60"/>
  <c r="K248" i="60"/>
  <c r="K250" i="60"/>
  <c r="K252" i="60"/>
  <c r="K254" i="60"/>
  <c r="K256" i="60"/>
  <c r="K258" i="60"/>
  <c r="K260" i="60"/>
  <c r="K262" i="60"/>
  <c r="K264" i="60"/>
  <c r="K266" i="60"/>
  <c r="K268" i="60"/>
  <c r="K270" i="60"/>
  <c r="K272" i="60"/>
  <c r="K274" i="60"/>
  <c r="K276" i="60"/>
  <c r="K278" i="60"/>
  <c r="K280" i="60"/>
  <c r="K282" i="60"/>
  <c r="K284" i="60"/>
  <c r="K290" i="60"/>
  <c r="K292" i="60"/>
  <c r="K294" i="60"/>
  <c r="K296" i="60"/>
  <c r="J7" i="60"/>
  <c r="J15" i="60"/>
  <c r="J23" i="60"/>
  <c r="J31" i="60"/>
  <c r="J39" i="60"/>
  <c r="J47" i="60"/>
  <c r="J55" i="60"/>
  <c r="J63" i="60"/>
  <c r="J71" i="60"/>
  <c r="J79" i="60"/>
  <c r="J87" i="60"/>
  <c r="J93" i="60"/>
  <c r="J101" i="60"/>
  <c r="J109" i="60"/>
  <c r="J117" i="60"/>
  <c r="J123" i="60"/>
  <c r="J127" i="60"/>
  <c r="J131" i="60"/>
  <c r="J135" i="60"/>
  <c r="J139" i="60"/>
  <c r="J143" i="60"/>
  <c r="J147" i="60"/>
  <c r="J151" i="60"/>
  <c r="J155" i="60"/>
  <c r="J159" i="60"/>
  <c r="J163" i="60"/>
  <c r="J167" i="60"/>
  <c r="J171" i="60"/>
  <c r="K174" i="60"/>
  <c r="J177" i="60"/>
  <c r="J179" i="60"/>
  <c r="J181" i="60"/>
  <c r="J183" i="60"/>
  <c r="J185" i="60"/>
  <c r="J189" i="60"/>
  <c r="J191" i="60"/>
  <c r="J193" i="60"/>
  <c r="J195" i="60"/>
  <c r="J197" i="60"/>
  <c r="J199" i="60"/>
  <c r="J201" i="60"/>
  <c r="J203" i="60"/>
  <c r="J205" i="60"/>
  <c r="J207" i="60"/>
  <c r="J209" i="60"/>
  <c r="J211" i="60"/>
  <c r="J213" i="60"/>
  <c r="J215" i="60"/>
  <c r="J217" i="60"/>
  <c r="J219" i="60"/>
  <c r="J221" i="60"/>
  <c r="J223" i="60"/>
  <c r="J225" i="60"/>
  <c r="J227" i="60"/>
  <c r="J229" i="60"/>
  <c r="J231" i="60"/>
  <c r="J233" i="60"/>
  <c r="J235" i="60"/>
  <c r="J237" i="60"/>
  <c r="J239" i="60"/>
  <c r="J241" i="60"/>
  <c r="J243" i="60"/>
  <c r="J245" i="60"/>
  <c r="J247" i="60"/>
  <c r="J249" i="60"/>
  <c r="J251" i="60"/>
  <c r="J253" i="60"/>
  <c r="J255" i="60"/>
  <c r="J257" i="60"/>
  <c r="J259" i="60"/>
  <c r="J261" i="60"/>
  <c r="J263" i="60"/>
  <c r="J265" i="60"/>
  <c r="J267" i="60"/>
  <c r="J269" i="60"/>
  <c r="J271" i="60"/>
  <c r="J273" i="60"/>
  <c r="J275" i="60"/>
  <c r="J277" i="60"/>
  <c r="J279" i="60"/>
  <c r="J281" i="60"/>
  <c r="J283" i="60"/>
  <c r="J285" i="60"/>
  <c r="J289" i="60"/>
  <c r="J291" i="60"/>
  <c r="J293" i="60"/>
  <c r="J297" i="60"/>
  <c r="J301" i="60"/>
  <c r="J9" i="60"/>
  <c r="J17" i="60"/>
  <c r="J25" i="60"/>
  <c r="J33" i="60"/>
  <c r="J41" i="60"/>
  <c r="J49" i="60"/>
  <c r="J57" i="60"/>
  <c r="J65" i="60"/>
  <c r="J73" i="60"/>
  <c r="J81" i="60"/>
  <c r="J89" i="60"/>
  <c r="J95" i="60"/>
  <c r="J103" i="60"/>
  <c r="J111" i="60"/>
  <c r="J119" i="60"/>
  <c r="K124" i="60"/>
  <c r="K128" i="60"/>
  <c r="K132" i="60"/>
  <c r="K136" i="60"/>
  <c r="K140" i="60"/>
  <c r="K144" i="60"/>
  <c r="K148" i="60"/>
  <c r="K152" i="60"/>
  <c r="K156" i="60"/>
  <c r="K160" i="60"/>
  <c r="K164" i="60"/>
  <c r="K168" i="60"/>
  <c r="K172" i="60"/>
  <c r="J175" i="60"/>
  <c r="K177" i="60"/>
  <c r="K179" i="60"/>
  <c r="K181" i="60"/>
  <c r="K183" i="60"/>
  <c r="K185" i="60"/>
  <c r="K189" i="60"/>
  <c r="K191" i="60"/>
  <c r="K193" i="60"/>
  <c r="K195" i="60"/>
  <c r="K197" i="60"/>
  <c r="K199" i="60"/>
  <c r="K201" i="60"/>
  <c r="K203" i="60"/>
  <c r="K205" i="60"/>
  <c r="K207" i="60"/>
  <c r="K209" i="60"/>
  <c r="K211" i="60"/>
  <c r="K213" i="60"/>
  <c r="K215" i="60"/>
  <c r="K217" i="60"/>
  <c r="K219" i="60"/>
  <c r="K221" i="60"/>
  <c r="K223" i="60"/>
  <c r="K225" i="60"/>
  <c r="K227" i="60"/>
  <c r="K229" i="60"/>
  <c r="K231" i="60"/>
  <c r="K233" i="60"/>
  <c r="K235" i="60"/>
  <c r="K237" i="60"/>
  <c r="J11" i="60"/>
  <c r="J43" i="60"/>
  <c r="J75" i="60"/>
  <c r="J97" i="60"/>
  <c r="J125" i="60"/>
  <c r="J141" i="60"/>
  <c r="J157" i="60"/>
  <c r="J173" i="60"/>
  <c r="J182" i="60"/>
  <c r="J190" i="60"/>
  <c r="J198" i="60"/>
  <c r="J206" i="60"/>
  <c r="J214" i="60"/>
  <c r="J222" i="60"/>
  <c r="J230" i="60"/>
  <c r="J238" i="60"/>
  <c r="J242" i="60"/>
  <c r="J246" i="60"/>
  <c r="J250" i="60"/>
  <c r="J254" i="60"/>
  <c r="J258" i="60"/>
  <c r="J262" i="60"/>
  <c r="J266" i="60"/>
  <c r="J270" i="60"/>
  <c r="J274" i="60"/>
  <c r="J278" i="60"/>
  <c r="J282" i="60"/>
  <c r="K291" i="60"/>
  <c r="J300" i="60"/>
  <c r="K302" i="60"/>
  <c r="K304" i="60"/>
  <c r="K306" i="60"/>
  <c r="K308" i="60"/>
  <c r="K310" i="60"/>
  <c r="K312" i="60"/>
  <c r="K314" i="60"/>
  <c r="K316" i="60"/>
  <c r="K318" i="60"/>
  <c r="K320" i="60"/>
  <c r="K322" i="60"/>
  <c r="K324" i="60"/>
  <c r="K326" i="60"/>
  <c r="K328" i="60"/>
  <c r="K330" i="60"/>
  <c r="K332" i="60"/>
  <c r="K334" i="60"/>
  <c r="K336" i="60"/>
  <c r="K338" i="60"/>
  <c r="K340" i="60"/>
  <c r="K342" i="60"/>
  <c r="K344" i="60"/>
  <c r="K346" i="60"/>
  <c r="K348" i="60"/>
  <c r="K350" i="60"/>
  <c r="K352" i="60"/>
  <c r="K354" i="60"/>
  <c r="K356" i="60"/>
  <c r="K358" i="60"/>
  <c r="J19" i="60"/>
  <c r="J51" i="60"/>
  <c r="J83" i="60"/>
  <c r="J105" i="60"/>
  <c r="J129" i="60"/>
  <c r="J145" i="60"/>
  <c r="J161" i="60"/>
  <c r="K175" i="60"/>
  <c r="J184" i="60"/>
  <c r="J192" i="60"/>
  <c r="J200" i="60"/>
  <c r="J208" i="60"/>
  <c r="J216" i="60"/>
  <c r="J224" i="60"/>
  <c r="J232" i="60"/>
  <c r="K239" i="60"/>
  <c r="K243" i="60"/>
  <c r="K247" i="60"/>
  <c r="K251" i="60"/>
  <c r="K255" i="60"/>
  <c r="K259" i="60"/>
  <c r="K263" i="60"/>
  <c r="K267" i="60"/>
  <c r="K271" i="60"/>
  <c r="K275" i="60"/>
  <c r="K279" i="60"/>
  <c r="K283" i="60"/>
  <c r="J292" i="60"/>
  <c r="K300" i="60"/>
  <c r="J303" i="60"/>
  <c r="J305" i="60"/>
  <c r="J307" i="60"/>
  <c r="J309" i="60"/>
  <c r="J311" i="60"/>
  <c r="J313" i="60"/>
  <c r="J315" i="60"/>
  <c r="J317" i="60"/>
  <c r="J319" i="60"/>
  <c r="J321" i="60"/>
  <c r="J323" i="60"/>
  <c r="J325" i="60"/>
  <c r="J327" i="60"/>
  <c r="J329" i="60"/>
  <c r="J331" i="60"/>
  <c r="J333" i="60"/>
  <c r="J335" i="60"/>
  <c r="J337" i="60"/>
  <c r="J339" i="60"/>
  <c r="J341" i="60"/>
  <c r="J343" i="60"/>
  <c r="J345" i="60"/>
  <c r="J347" i="60"/>
  <c r="J349" i="60"/>
  <c r="J351" i="60"/>
  <c r="J353" i="60"/>
  <c r="J355" i="60"/>
  <c r="J357" i="60"/>
  <c r="J359" i="60"/>
  <c r="J361" i="60"/>
  <c r="J363" i="60"/>
  <c r="J365" i="60"/>
  <c r="J367" i="60"/>
  <c r="J369" i="60"/>
  <c r="J371" i="60"/>
  <c r="J373" i="60"/>
  <c r="J375" i="60"/>
  <c r="J377" i="60"/>
  <c r="J379" i="60"/>
  <c r="J381" i="60"/>
  <c r="J383" i="60"/>
  <c r="J385" i="60"/>
  <c r="J387" i="60"/>
  <c r="J389" i="60"/>
  <c r="J393" i="60"/>
  <c r="J395" i="60"/>
  <c r="J397" i="60"/>
  <c r="J399" i="60"/>
  <c r="J401" i="60"/>
  <c r="J403" i="60"/>
  <c r="J405" i="60"/>
  <c r="J407" i="60"/>
  <c r="J409" i="60"/>
  <c r="J411" i="60"/>
  <c r="J413" i="60"/>
  <c r="J415" i="60"/>
  <c r="J417" i="60"/>
  <c r="J419" i="60"/>
  <c r="J421" i="60"/>
  <c r="J423" i="60"/>
  <c r="J27" i="60"/>
  <c r="J59" i="60"/>
  <c r="J113" i="60"/>
  <c r="J133" i="60"/>
  <c r="J149" i="60"/>
  <c r="J165" i="60"/>
  <c r="J178" i="60"/>
  <c r="J194" i="60"/>
  <c r="J202" i="60"/>
  <c r="J210" i="60"/>
  <c r="J218" i="60"/>
  <c r="J226" i="60"/>
  <c r="J234" i="60"/>
  <c r="J240" i="60"/>
  <c r="J244" i="60"/>
  <c r="J248" i="60"/>
  <c r="J252" i="60"/>
  <c r="J256" i="60"/>
  <c r="J260" i="60"/>
  <c r="J264" i="60"/>
  <c r="J268" i="60"/>
  <c r="J272" i="60"/>
  <c r="J276" i="60"/>
  <c r="J280" i="60"/>
  <c r="J284" i="60"/>
  <c r="K289" i="60"/>
  <c r="K293" i="60"/>
  <c r="J296" i="60"/>
  <c r="K301" i="60"/>
  <c r="K303" i="60"/>
  <c r="K305" i="60"/>
  <c r="K307" i="60"/>
  <c r="K309" i="60"/>
  <c r="K311" i="60"/>
  <c r="K313" i="60"/>
  <c r="K315" i="60"/>
  <c r="K317" i="60"/>
  <c r="K319" i="60"/>
  <c r="K321" i="60"/>
  <c r="K323" i="60"/>
  <c r="K325" i="60"/>
  <c r="K327" i="60"/>
  <c r="K329" i="60"/>
  <c r="K331" i="60"/>
  <c r="K333" i="60"/>
  <c r="K335" i="60"/>
  <c r="K337" i="60"/>
  <c r="K339" i="60"/>
  <c r="K341" i="60"/>
  <c r="K343" i="60"/>
  <c r="K345" i="60"/>
  <c r="K347" i="60"/>
  <c r="K349" i="60"/>
  <c r="K351" i="60"/>
  <c r="K353" i="60"/>
  <c r="K355" i="60"/>
  <c r="K357" i="60"/>
  <c r="K359" i="60"/>
  <c r="K361" i="60"/>
  <c r="K363" i="60"/>
  <c r="K365" i="60"/>
  <c r="K367" i="60"/>
  <c r="K369" i="60"/>
  <c r="K371" i="60"/>
  <c r="K373" i="60"/>
  <c r="K375" i="60"/>
  <c r="K377" i="60"/>
  <c r="K379" i="60"/>
  <c r="K381" i="60"/>
  <c r="K383" i="60"/>
  <c r="K385" i="60"/>
  <c r="K387" i="60"/>
  <c r="K389" i="60"/>
  <c r="K393" i="60"/>
  <c r="K395" i="60"/>
  <c r="K397" i="60"/>
  <c r="K399" i="60"/>
  <c r="K401" i="60"/>
  <c r="K403" i="60"/>
  <c r="K405" i="60"/>
  <c r="K407" i="60"/>
  <c r="K409" i="60"/>
  <c r="K411" i="60"/>
  <c r="K413" i="60"/>
  <c r="K415" i="60"/>
  <c r="J2" i="60"/>
  <c r="K582" i="60"/>
  <c r="K580" i="60"/>
  <c r="K578" i="60"/>
  <c r="K576" i="60"/>
  <c r="K574" i="60"/>
  <c r="K572" i="60"/>
  <c r="K570" i="60"/>
  <c r="K568" i="60"/>
  <c r="K566" i="60"/>
  <c r="K564" i="60"/>
  <c r="K562" i="60"/>
  <c r="K560" i="60"/>
  <c r="K558" i="60"/>
  <c r="K556" i="60"/>
  <c r="K554" i="60"/>
  <c r="K552" i="60"/>
  <c r="K550" i="60"/>
  <c r="K548" i="60"/>
  <c r="K546" i="60"/>
  <c r="K544" i="60"/>
  <c r="K542" i="60"/>
  <c r="K540" i="60"/>
  <c r="K538" i="60"/>
  <c r="K536" i="60"/>
  <c r="K534" i="60"/>
  <c r="K532" i="60"/>
  <c r="K530" i="60"/>
  <c r="K528" i="60"/>
  <c r="K526" i="60"/>
  <c r="K524" i="60"/>
  <c r="K522" i="60"/>
  <c r="K520" i="60"/>
  <c r="K518" i="60"/>
  <c r="K516" i="60"/>
  <c r="K514" i="60"/>
  <c r="K512" i="60"/>
  <c r="K510" i="60"/>
  <c r="K508" i="60"/>
  <c r="K506" i="60"/>
  <c r="K504" i="60"/>
  <c r="K502" i="60"/>
  <c r="K499" i="60"/>
  <c r="K497" i="60"/>
  <c r="K495" i="60"/>
  <c r="K493" i="60"/>
  <c r="K491" i="60"/>
  <c r="K489" i="60"/>
  <c r="K487" i="60"/>
  <c r="K485" i="60"/>
  <c r="K483" i="60"/>
  <c r="K481" i="60"/>
  <c r="K479" i="60"/>
  <c r="K477" i="60"/>
  <c r="K475" i="60"/>
  <c r="K473" i="60"/>
  <c r="K471" i="60"/>
  <c r="K469" i="60"/>
  <c r="K467" i="60"/>
  <c r="K465" i="60"/>
  <c r="K463" i="60"/>
  <c r="K461" i="60"/>
  <c r="K459" i="60"/>
  <c r="K457" i="60"/>
  <c r="K455" i="60"/>
  <c r="K453" i="60"/>
  <c r="K451" i="60"/>
  <c r="K449" i="60"/>
  <c r="K447" i="60"/>
  <c r="K445" i="60"/>
  <c r="K443" i="60"/>
  <c r="K441" i="60"/>
  <c r="K439" i="60"/>
  <c r="K437" i="60"/>
  <c r="K435" i="60"/>
  <c r="K433" i="60"/>
  <c r="K431" i="60"/>
  <c r="K429" i="60"/>
  <c r="K427" i="60"/>
  <c r="K425" i="60"/>
  <c r="K423" i="60"/>
  <c r="K420" i="60"/>
  <c r="J418" i="60"/>
  <c r="K414" i="60"/>
  <c r="K410" i="60"/>
  <c r="K406" i="60"/>
  <c r="K402" i="60"/>
  <c r="K398" i="60"/>
  <c r="K394" i="60"/>
  <c r="K384" i="60"/>
  <c r="K380" i="60"/>
  <c r="K376" i="60"/>
  <c r="K372" i="60"/>
  <c r="K368" i="60"/>
  <c r="K364" i="60"/>
  <c r="K360" i="60"/>
  <c r="J354" i="60"/>
  <c r="J346" i="60"/>
  <c r="J338" i="60"/>
  <c r="J330" i="60"/>
  <c r="J322" i="60"/>
  <c r="J314" i="60"/>
  <c r="J306" i="60"/>
  <c r="K277" i="60"/>
  <c r="K261" i="60"/>
  <c r="K245" i="60"/>
  <c r="J220" i="60"/>
  <c r="J153" i="60"/>
  <c r="J583" i="60"/>
  <c r="J579" i="60"/>
  <c r="J573" i="60"/>
  <c r="J569" i="60"/>
  <c r="J563" i="60"/>
  <c r="J557" i="60"/>
  <c r="J553" i="60"/>
  <c r="J547" i="60"/>
  <c r="J541" i="60"/>
  <c r="J537" i="60"/>
  <c r="J531" i="60"/>
  <c r="J527" i="60"/>
  <c r="J521" i="60"/>
  <c r="J515" i="60"/>
  <c r="J509" i="60"/>
  <c r="J505" i="60"/>
  <c r="J498" i="60"/>
  <c r="J494" i="60"/>
  <c r="J488" i="60"/>
  <c r="J482" i="60"/>
  <c r="J478" i="60"/>
  <c r="J472" i="60"/>
  <c r="J466" i="60"/>
  <c r="J460" i="60"/>
  <c r="J456" i="60"/>
  <c r="J450" i="60"/>
  <c r="J442" i="60"/>
  <c r="J438" i="60"/>
  <c r="J432" i="60"/>
  <c r="J428" i="60"/>
  <c r="K421" i="60"/>
  <c r="J412" i="60"/>
  <c r="J404" i="60"/>
  <c r="J396" i="60"/>
  <c r="J386" i="60"/>
  <c r="J374" i="60"/>
  <c r="J362" i="60"/>
  <c r="J348" i="60"/>
  <c r="J324" i="60"/>
  <c r="J308" i="60"/>
  <c r="J290" i="60"/>
  <c r="K265" i="60"/>
  <c r="J228" i="60"/>
  <c r="J3" i="60"/>
  <c r="K2" i="60"/>
  <c r="J582" i="60"/>
  <c r="J580" i="60"/>
  <c r="J578" i="60"/>
  <c r="J576" i="60"/>
  <c r="J574" i="60"/>
  <c r="J572" i="60"/>
  <c r="J570" i="60"/>
  <c r="J568" i="60"/>
  <c r="J566" i="60"/>
  <c r="J564" i="60"/>
  <c r="J562" i="60"/>
  <c r="J560" i="60"/>
  <c r="J558" i="60"/>
  <c r="J556" i="60"/>
  <c r="J554" i="60"/>
  <c r="J552" i="60"/>
  <c r="J550" i="60"/>
  <c r="J548" i="60"/>
  <c r="J546" i="60"/>
  <c r="J544" i="60"/>
  <c r="J542" i="60"/>
  <c r="J540" i="60"/>
  <c r="J538" i="60"/>
  <c r="J536" i="60"/>
  <c r="J534" i="60"/>
  <c r="J532" i="60"/>
  <c r="J530" i="60"/>
  <c r="J528" i="60"/>
  <c r="J526" i="60"/>
  <c r="J524" i="60"/>
  <c r="J522" i="60"/>
  <c r="J520" i="60"/>
  <c r="J518" i="60"/>
  <c r="J516" i="60"/>
  <c r="J514" i="60"/>
  <c r="J512" i="60"/>
  <c r="J510" i="60"/>
  <c r="J508" i="60"/>
  <c r="J506" i="60"/>
  <c r="J504" i="60"/>
  <c r="J502" i="60"/>
  <c r="J499" i="60"/>
  <c r="J497" i="60"/>
  <c r="J495" i="60"/>
  <c r="J493" i="60"/>
  <c r="J491" i="60"/>
  <c r="J489" i="60"/>
  <c r="J487" i="60"/>
  <c r="J485" i="60"/>
  <c r="J483" i="60"/>
  <c r="J481" i="60"/>
  <c r="J479" i="60"/>
  <c r="J477" i="60"/>
  <c r="J475" i="60"/>
  <c r="J473" i="60"/>
  <c r="J471" i="60"/>
  <c r="J469" i="60"/>
  <c r="J467" i="60"/>
  <c r="J465" i="60"/>
  <c r="J463" i="60"/>
  <c r="J461" i="60"/>
  <c r="J459" i="60"/>
  <c r="J457" i="60"/>
  <c r="J455" i="60"/>
  <c r="J453" i="60"/>
  <c r="J451" i="60"/>
  <c r="J449" i="60"/>
  <c r="J447" i="60"/>
  <c r="J445" i="60"/>
  <c r="J443" i="60"/>
  <c r="J441" i="60"/>
  <c r="J439" i="60"/>
  <c r="J437" i="60"/>
  <c r="J435" i="60"/>
  <c r="J433" i="60"/>
  <c r="J431" i="60"/>
  <c r="J429" i="60"/>
  <c r="J427" i="60"/>
  <c r="J425" i="60"/>
  <c r="K422" i="60"/>
  <c r="J420" i="60"/>
  <c r="K417" i="60"/>
  <c r="J414" i="60"/>
  <c r="J410" i="60"/>
  <c r="J406" i="60"/>
  <c r="J402" i="60"/>
  <c r="J398" i="60"/>
  <c r="J394" i="60"/>
  <c r="J384" i="60"/>
  <c r="J380" i="60"/>
  <c r="J376" i="60"/>
  <c r="J372" i="60"/>
  <c r="J368" i="60"/>
  <c r="J364" i="60"/>
  <c r="J360" i="60"/>
  <c r="J352" i="60"/>
  <c r="J344" i="60"/>
  <c r="J336" i="60"/>
  <c r="J328" i="60"/>
  <c r="J320" i="60"/>
  <c r="J312" i="60"/>
  <c r="J304" i="60"/>
  <c r="K273" i="60"/>
  <c r="K257" i="60"/>
  <c r="K241" i="60"/>
  <c r="J212" i="60"/>
  <c r="J137" i="60"/>
  <c r="J67" i="60"/>
  <c r="J575" i="60"/>
  <c r="J567" i="60"/>
  <c r="J559" i="60"/>
  <c r="J551" i="60"/>
  <c r="J543" i="60"/>
  <c r="J533" i="60"/>
  <c r="J525" i="60"/>
  <c r="J519" i="60"/>
  <c r="J511" i="60"/>
  <c r="J500" i="60"/>
  <c r="J492" i="60"/>
  <c r="J484" i="60"/>
  <c r="J474" i="60"/>
  <c r="J468" i="60"/>
  <c r="J462" i="60"/>
  <c r="J452" i="60"/>
  <c r="J446" i="60"/>
  <c r="J436" i="60"/>
  <c r="J426" i="60"/>
  <c r="K418" i="60"/>
  <c r="J408" i="60"/>
  <c r="J390" i="60"/>
  <c r="J370" i="60"/>
  <c r="J340" i="60"/>
  <c r="K583" i="60"/>
  <c r="K581" i="60"/>
  <c r="K579" i="60"/>
  <c r="K577" i="60"/>
  <c r="K575" i="60"/>
  <c r="K573" i="60"/>
  <c r="K571" i="60"/>
  <c r="K569" i="60"/>
  <c r="K567" i="60"/>
  <c r="K565" i="60"/>
  <c r="K563" i="60"/>
  <c r="K561" i="60"/>
  <c r="K559" i="60"/>
  <c r="K557" i="60"/>
  <c r="K555" i="60"/>
  <c r="K553" i="60"/>
  <c r="K551" i="60"/>
  <c r="K549" i="60"/>
  <c r="K547" i="60"/>
  <c r="K545" i="60"/>
  <c r="K543" i="60"/>
  <c r="K541" i="60"/>
  <c r="K539" i="60"/>
  <c r="K537" i="60"/>
  <c r="K535" i="60"/>
  <c r="K533" i="60"/>
  <c r="K531" i="60"/>
  <c r="K529" i="60"/>
  <c r="K527" i="60"/>
  <c r="K525" i="60"/>
  <c r="K523" i="60"/>
  <c r="K521" i="60"/>
  <c r="K519" i="60"/>
  <c r="K517" i="60"/>
  <c r="K515" i="60"/>
  <c r="K513" i="60"/>
  <c r="K511" i="60"/>
  <c r="K509" i="60"/>
  <c r="K507" i="60"/>
  <c r="K505" i="60"/>
  <c r="K503" i="60"/>
  <c r="K498" i="60"/>
  <c r="K496" i="60"/>
  <c r="K494" i="60"/>
  <c r="K492" i="60"/>
  <c r="K490" i="60"/>
  <c r="K488" i="60"/>
  <c r="K486" i="60"/>
  <c r="K484" i="60"/>
  <c r="K482" i="60"/>
  <c r="K480" i="60"/>
  <c r="K478" i="60"/>
  <c r="K476" i="60"/>
  <c r="K474" i="60"/>
  <c r="K472" i="60"/>
  <c r="K470" i="60"/>
  <c r="K468" i="60"/>
  <c r="K466" i="60"/>
  <c r="K464" i="60"/>
  <c r="K462" i="60"/>
  <c r="K460" i="60"/>
  <c r="K458" i="60"/>
  <c r="K456" i="60"/>
  <c r="K454" i="60"/>
  <c r="K452" i="60"/>
  <c r="K450" i="60"/>
  <c r="K448" i="60"/>
  <c r="K446" i="60"/>
  <c r="K444" i="60"/>
  <c r="K442" i="60"/>
  <c r="K440" i="60"/>
  <c r="K438" i="60"/>
  <c r="K436" i="60"/>
  <c r="K434" i="60"/>
  <c r="K432" i="60"/>
  <c r="K430" i="60"/>
  <c r="K428" i="60"/>
  <c r="K426" i="60"/>
  <c r="K424" i="60"/>
  <c r="J422" i="60"/>
  <c r="K419" i="60"/>
  <c r="K416" i="60"/>
  <c r="K412" i="60"/>
  <c r="K408" i="60"/>
  <c r="K404" i="60"/>
  <c r="K400" i="60"/>
  <c r="K396" i="60"/>
  <c r="K390" i="60"/>
  <c r="K386" i="60"/>
  <c r="K382" i="60"/>
  <c r="K378" i="60"/>
  <c r="K374" i="60"/>
  <c r="K370" i="60"/>
  <c r="K366" i="60"/>
  <c r="K362" i="60"/>
  <c r="J358" i="60"/>
  <c r="J350" i="60"/>
  <c r="J342" i="60"/>
  <c r="J334" i="60"/>
  <c r="J326" i="60"/>
  <c r="J318" i="60"/>
  <c r="J310" i="60"/>
  <c r="J302" i="60"/>
  <c r="J294" i="60"/>
  <c r="K285" i="60"/>
  <c r="K269" i="60"/>
  <c r="K253" i="60"/>
  <c r="J236" i="60"/>
  <c r="J204" i="60"/>
  <c r="J180" i="60"/>
  <c r="J121" i="60"/>
  <c r="J35" i="60"/>
  <c r="X3" i="59"/>
  <c r="I68" i="62"/>
  <c r="I65" i="62"/>
  <c r="F62" i="62"/>
  <c r="H62" i="62"/>
  <c r="E62" i="62"/>
  <c r="F59" i="62"/>
  <c r="H59" i="62"/>
  <c r="G59" i="62"/>
  <c r="E59" i="62"/>
  <c r="I56" i="62"/>
  <c r="F56" i="62"/>
  <c r="H56" i="62"/>
  <c r="G56" i="62"/>
  <c r="E56" i="62"/>
  <c r="I53" i="62"/>
  <c r="F53" i="62"/>
  <c r="H53" i="62"/>
  <c r="G53" i="62"/>
  <c r="E53" i="62"/>
  <c r="I50" i="62"/>
  <c r="F50" i="62"/>
  <c r="H50" i="62"/>
  <c r="G50" i="62"/>
  <c r="E50" i="62"/>
  <c r="I47" i="62"/>
  <c r="F47" i="62"/>
  <c r="H47" i="62"/>
  <c r="G47" i="62"/>
  <c r="E47" i="62"/>
  <c r="I43" i="62"/>
  <c r="F43" i="62"/>
  <c r="H43" i="62"/>
  <c r="G43" i="62"/>
  <c r="E43" i="62"/>
  <c r="I40" i="62"/>
  <c r="F40" i="62"/>
  <c r="H40" i="62"/>
  <c r="G40" i="62"/>
  <c r="E40" i="62"/>
  <c r="I37" i="62"/>
  <c r="F37" i="62"/>
  <c r="H37" i="62"/>
  <c r="G37" i="62"/>
  <c r="E37" i="62"/>
  <c r="I34" i="62"/>
  <c r="F34" i="62"/>
  <c r="H34" i="62"/>
  <c r="G34" i="62"/>
  <c r="E34" i="62"/>
  <c r="I31" i="62"/>
  <c r="F31" i="62"/>
  <c r="H31" i="62"/>
  <c r="G31" i="62"/>
  <c r="E31" i="62"/>
  <c r="I28" i="62"/>
  <c r="F28" i="62"/>
  <c r="H28" i="62"/>
  <c r="G28" i="62"/>
  <c r="E28" i="62"/>
  <c r="I25" i="62"/>
  <c r="F25" i="62"/>
  <c r="H25" i="62"/>
  <c r="G25" i="62"/>
  <c r="E25" i="62"/>
  <c r="I22" i="62"/>
  <c r="F22" i="62"/>
  <c r="H22" i="62"/>
  <c r="G22" i="62"/>
  <c r="E22" i="62"/>
  <c r="I19" i="62"/>
  <c r="F19" i="62"/>
  <c r="H19" i="62"/>
  <c r="G19" i="62"/>
  <c r="E19" i="62"/>
  <c r="I16" i="62"/>
  <c r="F16" i="62"/>
  <c r="H16" i="62"/>
  <c r="G16" i="62"/>
  <c r="E16" i="62"/>
  <c r="I13" i="62"/>
  <c r="F13" i="62"/>
  <c r="H13" i="62"/>
  <c r="G13" i="62"/>
  <c r="E13" i="62"/>
  <c r="I10" i="62"/>
  <c r="F10" i="62"/>
  <c r="H10" i="62"/>
  <c r="G10" i="62"/>
  <c r="E10" i="62"/>
  <c r="I7" i="62"/>
  <c r="F7" i="62"/>
  <c r="H7" i="62"/>
  <c r="G7" i="62"/>
  <c r="E7" i="62"/>
  <c r="I4" i="62"/>
  <c r="F4" i="62"/>
  <c r="H4" i="62"/>
  <c r="G4" i="62"/>
  <c r="E4" i="62"/>
  <c r="A665" i="5"/>
  <c r="A672" i="60"/>
  <c r="A670" i="60"/>
  <c r="A671" i="60"/>
  <c r="A669" i="60"/>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578" i="5"/>
  <c r="A665" i="60"/>
  <c r="A664" i="60"/>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667" i="60"/>
  <c r="A668" i="60"/>
  <c r="A666" i="60"/>
  <c r="A459"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S5" i="1"/>
  <c r="S6" i="1"/>
  <c r="S7" i="1"/>
  <c r="S8" i="1"/>
  <c r="S9" i="1"/>
  <c r="S10" i="1"/>
  <c r="S11" i="1"/>
  <c r="S12" i="1"/>
  <c r="S13" i="1"/>
  <c r="S14" i="1"/>
  <c r="S15" i="1"/>
  <c r="S16" i="1"/>
  <c r="S17" i="1"/>
  <c r="S18" i="1"/>
  <c r="T4" i="1"/>
  <c r="S19" i="1"/>
  <c r="S20" i="1"/>
  <c r="S21" i="1"/>
  <c r="S22" i="1"/>
  <c r="S23" i="1"/>
  <c r="S24" i="1"/>
  <c r="S25" i="1"/>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2" i="5"/>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660" i="60"/>
  <c r="A661" i="60"/>
  <c r="A662" i="60"/>
  <c r="A663" i="60"/>
  <c r="A230" i="60"/>
  <c r="A231" i="60"/>
  <c r="A232" i="60"/>
  <c r="A233" i="60"/>
  <c r="A234" i="60"/>
  <c r="A235" i="60"/>
  <c r="A236" i="60"/>
  <c r="A237" i="60"/>
  <c r="A238" i="60"/>
  <c r="A239" i="60"/>
  <c r="A240" i="60"/>
  <c r="A241" i="60"/>
  <c r="A242" i="60"/>
  <c r="A243" i="60"/>
  <c r="A244" i="60"/>
  <c r="A245" i="60"/>
  <c r="A246" i="60"/>
  <c r="A247" i="60"/>
  <c r="A248" i="60"/>
  <c r="A249" i="60"/>
  <c r="A250" i="60"/>
  <c r="A251" i="60"/>
  <c r="A252" i="60"/>
  <c r="A253" i="60"/>
  <c r="A254" i="60"/>
  <c r="A255" i="60"/>
  <c r="A256" i="60"/>
  <c r="A257" i="60"/>
  <c r="A258" i="60"/>
  <c r="A259" i="60"/>
  <c r="A260" i="60"/>
  <c r="A261" i="60"/>
  <c r="A262" i="60"/>
  <c r="A263" i="60"/>
  <c r="A264" i="60"/>
  <c r="A265" i="60"/>
  <c r="A266" i="60"/>
  <c r="A267" i="60"/>
  <c r="A268" i="60"/>
  <c r="A269" i="60"/>
  <c r="A270" i="60"/>
  <c r="A271" i="60"/>
  <c r="A272" i="60"/>
  <c r="A273" i="60"/>
  <c r="A274" i="60"/>
  <c r="A275" i="60"/>
  <c r="A276" i="60"/>
  <c r="A277" i="60"/>
  <c r="A278" i="60"/>
  <c r="A279" i="60"/>
  <c r="A280" i="60"/>
  <c r="A281" i="60"/>
  <c r="A282" i="60"/>
  <c r="A283" i="60"/>
  <c r="A284" i="60"/>
  <c r="A285" i="60"/>
  <c r="A286" i="60"/>
  <c r="A287" i="60"/>
  <c r="A288" i="60"/>
  <c r="A289" i="60"/>
  <c r="A290" i="60"/>
  <c r="A291" i="60"/>
  <c r="A292" i="60"/>
  <c r="A293" i="60"/>
  <c r="A294" i="60"/>
  <c r="A295" i="60"/>
  <c r="A296" i="60"/>
  <c r="A297" i="60"/>
  <c r="A298" i="60"/>
  <c r="A299" i="60"/>
  <c r="A300" i="60"/>
  <c r="A301" i="60"/>
  <c r="A302" i="60"/>
  <c r="A303" i="60"/>
  <c r="A304" i="60"/>
  <c r="A305" i="60"/>
  <c r="A306" i="60"/>
  <c r="A307" i="60"/>
  <c r="A308" i="60"/>
  <c r="A309" i="60"/>
  <c r="A310" i="60"/>
  <c r="A311" i="60"/>
  <c r="A312" i="60"/>
  <c r="A313" i="60"/>
  <c r="A314" i="60"/>
  <c r="A315" i="60"/>
  <c r="A316" i="60"/>
  <c r="A317" i="60"/>
  <c r="A318" i="60"/>
  <c r="A319" i="60"/>
  <c r="A320" i="60"/>
  <c r="A321" i="60"/>
  <c r="A322" i="60"/>
  <c r="A323" i="60"/>
  <c r="A324" i="60"/>
  <c r="A325" i="60"/>
  <c r="A326" i="60"/>
  <c r="A327" i="60"/>
  <c r="A328" i="60"/>
  <c r="A329" i="60"/>
  <c r="A330" i="60"/>
  <c r="A331" i="60"/>
  <c r="A332" i="60"/>
  <c r="A333" i="60"/>
  <c r="A334" i="60"/>
  <c r="A335" i="60"/>
  <c r="A336" i="60"/>
  <c r="A337" i="60"/>
  <c r="A338" i="60"/>
  <c r="A339" i="60"/>
  <c r="A340" i="60"/>
  <c r="A341" i="60"/>
  <c r="A342" i="60"/>
  <c r="A343" i="60"/>
  <c r="A344" i="60"/>
  <c r="A345" i="60"/>
  <c r="A346" i="60"/>
  <c r="A347" i="60"/>
  <c r="A348" i="60"/>
  <c r="A349" i="60"/>
  <c r="A350" i="60"/>
  <c r="A351" i="60"/>
  <c r="A352" i="60"/>
  <c r="A353" i="60"/>
  <c r="A354" i="60"/>
  <c r="A355" i="60"/>
  <c r="A356" i="60"/>
  <c r="A357" i="60"/>
  <c r="A358" i="60"/>
  <c r="A359" i="60"/>
  <c r="A360" i="60"/>
  <c r="A361" i="60"/>
  <c r="A362" i="60"/>
  <c r="A363" i="60"/>
  <c r="A364" i="60"/>
  <c r="A365" i="60"/>
  <c r="A366" i="60"/>
  <c r="A367" i="60"/>
  <c r="A368" i="60"/>
  <c r="A369" i="60"/>
  <c r="A370" i="60"/>
  <c r="A371" i="60"/>
  <c r="A372" i="60"/>
  <c r="A373" i="60"/>
  <c r="A374" i="60"/>
  <c r="A375" i="60"/>
  <c r="A376" i="60"/>
  <c r="A377" i="60"/>
  <c r="A378" i="60"/>
  <c r="A379" i="60"/>
  <c r="A380" i="60"/>
  <c r="A381" i="60"/>
  <c r="A382" i="60"/>
  <c r="A383" i="60"/>
  <c r="A384" i="60"/>
  <c r="A385" i="60"/>
  <c r="A386" i="60"/>
  <c r="A387" i="60"/>
  <c r="A388" i="60"/>
  <c r="A389" i="60"/>
  <c r="A390" i="60"/>
  <c r="A391" i="60"/>
  <c r="A392" i="60"/>
  <c r="A393" i="60"/>
  <c r="A394" i="60"/>
  <c r="A395" i="60"/>
  <c r="A396" i="60"/>
  <c r="A397" i="60"/>
  <c r="A398" i="60"/>
  <c r="A399" i="60"/>
  <c r="A400" i="60"/>
  <c r="A401" i="60"/>
  <c r="A402" i="60"/>
  <c r="A403" i="60"/>
  <c r="A404" i="60"/>
  <c r="A405" i="60"/>
  <c r="A406" i="60"/>
  <c r="A407" i="60"/>
  <c r="A408" i="60"/>
  <c r="A409" i="60"/>
  <c r="A410" i="60"/>
  <c r="A411" i="60"/>
  <c r="A412" i="60"/>
  <c r="A413" i="60"/>
  <c r="A414" i="60"/>
  <c r="A415" i="60"/>
  <c r="A416" i="60"/>
  <c r="A417" i="60"/>
  <c r="A418" i="60"/>
  <c r="A419" i="60"/>
  <c r="A420" i="60"/>
  <c r="A421" i="60"/>
  <c r="A422" i="60"/>
  <c r="A423" i="60"/>
  <c r="A424" i="60"/>
  <c r="A425" i="60"/>
  <c r="A426" i="60"/>
  <c r="A427" i="60"/>
  <c r="A428" i="60"/>
  <c r="A429" i="60"/>
  <c r="A430" i="60"/>
  <c r="A431" i="60"/>
  <c r="A432" i="60"/>
  <c r="A433" i="60"/>
  <c r="A434" i="60"/>
  <c r="A435" i="60"/>
  <c r="A436" i="60"/>
  <c r="A437" i="60"/>
  <c r="A438" i="60"/>
  <c r="A439" i="60"/>
  <c r="A440" i="60"/>
  <c r="A441" i="60"/>
  <c r="A442" i="60"/>
  <c r="A443" i="60"/>
  <c r="A444" i="60"/>
  <c r="A445" i="60"/>
  <c r="A446" i="60"/>
  <c r="A447" i="60"/>
  <c r="A448" i="60"/>
  <c r="A449" i="60"/>
  <c r="A450" i="60"/>
  <c r="A451" i="60"/>
  <c r="A452" i="60"/>
  <c r="A453" i="60"/>
  <c r="A454" i="60"/>
  <c r="A455" i="60"/>
  <c r="A456" i="60"/>
  <c r="A457" i="60"/>
  <c r="A458" i="60"/>
  <c r="A459" i="60"/>
  <c r="A460" i="60"/>
  <c r="A461" i="60"/>
  <c r="A462" i="60"/>
  <c r="A463" i="60"/>
  <c r="A464" i="60"/>
  <c r="A465" i="60"/>
  <c r="A466" i="60"/>
  <c r="A467" i="60"/>
  <c r="A468" i="60"/>
  <c r="A469" i="60"/>
  <c r="A470" i="60"/>
  <c r="A471" i="60"/>
  <c r="A472" i="60"/>
  <c r="A473" i="60"/>
  <c r="A474" i="60"/>
  <c r="A475" i="60"/>
  <c r="A476" i="60"/>
  <c r="A477" i="60"/>
  <c r="A478" i="60"/>
  <c r="A479" i="60"/>
  <c r="A480" i="60"/>
  <c r="A481" i="60"/>
  <c r="A482" i="60"/>
  <c r="A483" i="60"/>
  <c r="A484" i="60"/>
  <c r="A485" i="60"/>
  <c r="A486" i="60"/>
  <c r="A487" i="60"/>
  <c r="A488" i="60"/>
  <c r="A489" i="60"/>
  <c r="A490" i="60"/>
  <c r="A491" i="60"/>
  <c r="A492" i="60"/>
  <c r="A493" i="60"/>
  <c r="A494" i="60"/>
  <c r="A495" i="60"/>
  <c r="A496" i="60"/>
  <c r="A497" i="60"/>
  <c r="A498" i="60"/>
  <c r="A499" i="60"/>
  <c r="A500" i="60"/>
  <c r="A502" i="60"/>
  <c r="A503" i="60"/>
  <c r="A504" i="60"/>
  <c r="A505" i="60"/>
  <c r="A506" i="60"/>
  <c r="A507" i="60"/>
  <c r="A508" i="60"/>
  <c r="A509" i="60"/>
  <c r="A510" i="60"/>
  <c r="A511" i="60"/>
  <c r="A512" i="60"/>
  <c r="A513" i="60"/>
  <c r="A514" i="60"/>
  <c r="A515" i="60"/>
  <c r="A516" i="60"/>
  <c r="A517" i="60"/>
  <c r="A518" i="60"/>
  <c r="A519" i="60"/>
  <c r="A520" i="60"/>
  <c r="A521" i="60"/>
  <c r="A522" i="60"/>
  <c r="A523" i="60"/>
  <c r="A524" i="60"/>
  <c r="A525" i="60"/>
  <c r="A526" i="60"/>
  <c r="A527" i="60"/>
  <c r="A528" i="60"/>
  <c r="A529" i="60"/>
  <c r="A530" i="60"/>
  <c r="A531" i="60"/>
  <c r="A532" i="60"/>
  <c r="A533" i="60"/>
  <c r="A534" i="60"/>
  <c r="A535" i="60"/>
  <c r="A536" i="60"/>
  <c r="A537" i="60"/>
  <c r="A538" i="60"/>
  <c r="A539" i="60"/>
  <c r="A540" i="60"/>
  <c r="A541" i="60"/>
  <c r="A542" i="60"/>
  <c r="A543" i="60"/>
  <c r="A544" i="60"/>
  <c r="A545" i="60"/>
  <c r="A546" i="60"/>
  <c r="A547" i="60"/>
  <c r="A548" i="60"/>
  <c r="A549" i="60"/>
  <c r="A550" i="60"/>
  <c r="A551" i="60"/>
  <c r="A552" i="60"/>
  <c r="A553" i="60"/>
  <c r="A554" i="60"/>
  <c r="A555" i="60"/>
  <c r="A556" i="60"/>
  <c r="A557" i="60"/>
  <c r="A558" i="60"/>
  <c r="A559" i="60"/>
  <c r="A560" i="60"/>
  <c r="A561" i="60"/>
  <c r="A562" i="60"/>
  <c r="A563" i="60"/>
  <c r="A564" i="60"/>
  <c r="A565" i="60"/>
  <c r="A566" i="60"/>
  <c r="A567" i="60"/>
  <c r="A568" i="60"/>
  <c r="A569" i="60"/>
  <c r="A570" i="60"/>
  <c r="A571" i="60"/>
  <c r="A572" i="60"/>
  <c r="A573" i="60"/>
  <c r="A574" i="60"/>
  <c r="A575" i="60"/>
  <c r="A576" i="60"/>
  <c r="A577" i="60"/>
  <c r="A578" i="60"/>
  <c r="A579" i="60"/>
  <c r="A580" i="60"/>
  <c r="A581" i="60"/>
  <c r="A582" i="60"/>
  <c r="A583" i="60"/>
  <c r="A584" i="60"/>
  <c r="A585" i="60"/>
  <c r="A586" i="60"/>
  <c r="A587" i="60"/>
  <c r="A588" i="60"/>
  <c r="A589" i="60"/>
  <c r="A590" i="60"/>
  <c r="A591" i="60"/>
  <c r="A592" i="60"/>
  <c r="A593" i="60"/>
  <c r="A594" i="60"/>
  <c r="A595" i="60"/>
  <c r="A596" i="60"/>
  <c r="A597" i="60"/>
  <c r="A598" i="60"/>
  <c r="A599" i="60"/>
  <c r="A600" i="60"/>
  <c r="A601" i="60"/>
  <c r="A602" i="60"/>
  <c r="A603" i="60"/>
  <c r="A604" i="60"/>
  <c r="A605" i="60"/>
  <c r="A606" i="60"/>
  <c r="A607" i="60"/>
  <c r="A608" i="60"/>
  <c r="A609" i="60"/>
  <c r="A610" i="60"/>
  <c r="A611" i="60"/>
  <c r="A612" i="60"/>
  <c r="A613" i="60"/>
  <c r="A614" i="60"/>
  <c r="A615" i="60"/>
  <c r="A616" i="60"/>
  <c r="A617" i="60"/>
  <c r="A618" i="60"/>
  <c r="A619" i="60"/>
  <c r="A620" i="60"/>
  <c r="A621" i="60"/>
  <c r="A622" i="60"/>
  <c r="A623" i="60"/>
  <c r="A624" i="60"/>
  <c r="A625" i="60"/>
  <c r="A626" i="60"/>
  <c r="A627" i="60"/>
  <c r="A628" i="60"/>
  <c r="A629" i="60"/>
  <c r="A630" i="60"/>
  <c r="A631" i="60"/>
  <c r="A632" i="60"/>
  <c r="A633" i="60"/>
  <c r="A634" i="60"/>
  <c r="A635" i="60"/>
  <c r="A636" i="60"/>
  <c r="A637" i="60"/>
  <c r="A638" i="60"/>
  <c r="A639" i="60"/>
  <c r="A640" i="60"/>
  <c r="A641" i="60"/>
  <c r="A642" i="60"/>
  <c r="A643" i="60"/>
  <c r="A644" i="60"/>
  <c r="A645" i="60"/>
  <c r="A646" i="60"/>
  <c r="A647" i="60"/>
  <c r="A648" i="60"/>
  <c r="A649" i="60"/>
  <c r="A650" i="60"/>
  <c r="A651" i="60"/>
  <c r="A652" i="60"/>
  <c r="A653" i="60"/>
  <c r="A654" i="60"/>
  <c r="A655" i="60"/>
  <c r="A656" i="60"/>
  <c r="A657" i="60"/>
  <c r="A658" i="60"/>
  <c r="A659" i="60"/>
  <c r="A3" i="60"/>
  <c r="A4" i="60"/>
  <c r="A5" i="60"/>
  <c r="A6" i="60"/>
  <c r="A7" i="60"/>
  <c r="A8" i="60"/>
  <c r="A9" i="60"/>
  <c r="A10" i="60"/>
  <c r="A11" i="60"/>
  <c r="A12" i="60"/>
  <c r="A13" i="60"/>
  <c r="A14" i="60"/>
  <c r="A15" i="60"/>
  <c r="A16" i="60"/>
  <c r="A17" i="60"/>
  <c r="A18" i="60"/>
  <c r="A19" i="60"/>
  <c r="A20" i="60"/>
  <c r="A21" i="60"/>
  <c r="A22" i="60"/>
  <c r="A23" i="60"/>
  <c r="A24" i="60"/>
  <c r="A25" i="60"/>
  <c r="A26" i="60"/>
  <c r="A27" i="60"/>
  <c r="A28" i="60"/>
  <c r="A29" i="60"/>
  <c r="A30" i="60"/>
  <c r="A31" i="60"/>
  <c r="A32" i="60"/>
  <c r="A33" i="60"/>
  <c r="A34" i="60"/>
  <c r="A35" i="60"/>
  <c r="A36" i="60"/>
  <c r="A37" i="60"/>
  <c r="A38" i="60"/>
  <c r="A39" i="60"/>
  <c r="A40" i="60"/>
  <c r="A41" i="60"/>
  <c r="A42" i="60"/>
  <c r="A43" i="60"/>
  <c r="A44" i="60"/>
  <c r="A45" i="60"/>
  <c r="A46" i="60"/>
  <c r="A47" i="60"/>
  <c r="A48" i="60"/>
  <c r="A49" i="60"/>
  <c r="A50" i="60"/>
  <c r="A51" i="60"/>
  <c r="A52" i="60"/>
  <c r="A53" i="60"/>
  <c r="A54" i="60"/>
  <c r="A55" i="60"/>
  <c r="A56" i="60"/>
  <c r="A57" i="60"/>
  <c r="A58" i="60"/>
  <c r="A59" i="60"/>
  <c r="A60" i="60"/>
  <c r="A61" i="60"/>
  <c r="A62" i="60"/>
  <c r="A63" i="60"/>
  <c r="A64" i="60"/>
  <c r="A65" i="60"/>
  <c r="A66" i="60"/>
  <c r="A67" i="60"/>
  <c r="A68" i="60"/>
  <c r="A69" i="60"/>
  <c r="A70" i="60"/>
  <c r="A71" i="60"/>
  <c r="A72" i="60"/>
  <c r="A73" i="60"/>
  <c r="A74" i="60"/>
  <c r="A75" i="60"/>
  <c r="A76" i="60"/>
  <c r="A77" i="60"/>
  <c r="A78" i="60"/>
  <c r="A79" i="60"/>
  <c r="A80" i="60"/>
  <c r="A81" i="60"/>
  <c r="A82" i="60"/>
  <c r="A83" i="60"/>
  <c r="A84" i="60"/>
  <c r="A85" i="60"/>
  <c r="A86" i="60"/>
  <c r="A87" i="60"/>
  <c r="A88" i="60"/>
  <c r="A89" i="60"/>
  <c r="A90" i="60"/>
  <c r="A91" i="60"/>
  <c r="A92" i="60"/>
  <c r="A93" i="60"/>
  <c r="A94" i="60"/>
  <c r="A95" i="60"/>
  <c r="A96" i="60"/>
  <c r="A97" i="60"/>
  <c r="A98" i="60"/>
  <c r="A99" i="60"/>
  <c r="A100" i="60"/>
  <c r="A101" i="60"/>
  <c r="A102" i="60"/>
  <c r="A103" i="60"/>
  <c r="A104" i="60"/>
  <c r="A105" i="60"/>
  <c r="A106" i="60"/>
  <c r="A107" i="60"/>
  <c r="A108" i="60"/>
  <c r="A109" i="60"/>
  <c r="A110" i="60"/>
  <c r="A111" i="60"/>
  <c r="A112" i="60"/>
  <c r="A113" i="60"/>
  <c r="A114" i="60"/>
  <c r="A115" i="60"/>
  <c r="A116" i="60"/>
  <c r="A117" i="60"/>
  <c r="A118" i="60"/>
  <c r="A119" i="60"/>
  <c r="A120" i="60"/>
  <c r="A121" i="60"/>
  <c r="A122" i="60"/>
  <c r="A123" i="60"/>
  <c r="A124" i="60"/>
  <c r="A125" i="60"/>
  <c r="A126" i="60"/>
  <c r="A127" i="60"/>
  <c r="A128" i="60"/>
  <c r="A129" i="60"/>
  <c r="A130" i="60"/>
  <c r="A131" i="60"/>
  <c r="A132" i="60"/>
  <c r="A133" i="60"/>
  <c r="A134" i="60"/>
  <c r="A135" i="60"/>
  <c r="A136" i="60"/>
  <c r="A137" i="60"/>
  <c r="A138" i="60"/>
  <c r="A139" i="60"/>
  <c r="A140" i="60"/>
  <c r="A141" i="60"/>
  <c r="A142" i="60"/>
  <c r="A143" i="60"/>
  <c r="A144" i="60"/>
  <c r="A145" i="60"/>
  <c r="A146" i="60"/>
  <c r="A147" i="60"/>
  <c r="A148" i="60"/>
  <c r="A149" i="60"/>
  <c r="A150" i="60"/>
  <c r="A151" i="60"/>
  <c r="A152" i="60"/>
  <c r="A153" i="60"/>
  <c r="A154" i="60"/>
  <c r="A155" i="60"/>
  <c r="A156" i="60"/>
  <c r="A157" i="60"/>
  <c r="A158" i="60"/>
  <c r="A159" i="60"/>
  <c r="A160" i="60"/>
  <c r="A161" i="60"/>
  <c r="A162" i="60"/>
  <c r="A163" i="60"/>
  <c r="A164" i="60"/>
  <c r="A165" i="60"/>
  <c r="A166" i="60"/>
  <c r="A167" i="60"/>
  <c r="A168" i="60"/>
  <c r="A169" i="60"/>
  <c r="A170" i="60"/>
  <c r="A171" i="60"/>
  <c r="A172" i="60"/>
  <c r="A173" i="60"/>
  <c r="A174" i="60"/>
  <c r="A175" i="60"/>
  <c r="A176" i="60"/>
  <c r="A177" i="60"/>
  <c r="A178" i="60"/>
  <c r="A179" i="60"/>
  <c r="A180" i="60"/>
  <c r="A181" i="60"/>
  <c r="A182" i="60"/>
  <c r="A183" i="60"/>
  <c r="A184" i="60"/>
  <c r="A185" i="60"/>
  <c r="A186" i="60"/>
  <c r="A187" i="60"/>
  <c r="A188" i="60"/>
  <c r="A189" i="60"/>
  <c r="A190" i="60"/>
  <c r="A191" i="60"/>
  <c r="A192" i="60"/>
  <c r="A193" i="60"/>
  <c r="A194" i="60"/>
  <c r="A195" i="60"/>
  <c r="A196" i="60"/>
  <c r="A197" i="60"/>
  <c r="A198" i="60"/>
  <c r="A199" i="60"/>
  <c r="A200" i="60"/>
  <c r="A201" i="60"/>
  <c r="A202" i="60"/>
  <c r="A203" i="60"/>
  <c r="A204" i="60"/>
  <c r="A205" i="60"/>
  <c r="A206" i="60"/>
  <c r="A207" i="60"/>
  <c r="A208" i="60"/>
  <c r="A209" i="60"/>
  <c r="A210" i="60"/>
  <c r="A211" i="60"/>
  <c r="A212" i="60"/>
  <c r="A213" i="60"/>
  <c r="A214" i="60"/>
  <c r="A215" i="60"/>
  <c r="A216" i="60"/>
  <c r="A217" i="60"/>
  <c r="A218" i="60"/>
  <c r="A219" i="60"/>
  <c r="A220" i="60"/>
  <c r="A221" i="60"/>
  <c r="A222" i="60"/>
  <c r="A223" i="60"/>
  <c r="A224" i="60"/>
  <c r="A225" i="60"/>
  <c r="A226" i="60"/>
  <c r="A227" i="60"/>
  <c r="A228" i="60"/>
  <c r="A229" i="60"/>
  <c r="A2" i="60"/>
  <c r="Z57" i="74"/>
  <c r="AA57" i="74"/>
  <c r="X57" i="74"/>
  <c r="Y57" i="74"/>
  <c r="AG57" i="74"/>
  <c r="D7" i="57"/>
  <c r="AA3" i="74"/>
  <c r="AA4" i="74"/>
  <c r="AA5" i="74"/>
  <c r="AA6" i="74"/>
  <c r="AA7" i="74"/>
  <c r="AA8" i="74"/>
  <c r="AA9" i="74"/>
  <c r="AA10" i="74"/>
  <c r="AA11" i="74"/>
  <c r="AA12" i="74"/>
  <c r="AA13" i="74"/>
  <c r="AA14" i="74"/>
  <c r="AA15" i="74"/>
  <c r="AA16" i="74"/>
  <c r="AA17" i="74"/>
  <c r="AA18" i="74"/>
  <c r="AA19" i="74"/>
  <c r="AA20" i="74"/>
  <c r="AA21" i="74"/>
  <c r="AA22" i="74"/>
  <c r="AA23" i="74"/>
  <c r="AA24" i="74"/>
  <c r="AA25" i="74"/>
  <c r="AA26" i="74"/>
  <c r="AA27" i="74"/>
  <c r="AA28" i="74"/>
  <c r="AA29" i="74"/>
  <c r="AA30" i="74"/>
  <c r="AA31" i="74"/>
  <c r="AA32" i="74"/>
  <c r="AA33" i="74"/>
  <c r="AA34" i="74"/>
  <c r="AA35" i="74"/>
  <c r="AA36" i="74"/>
  <c r="AA37" i="74"/>
  <c r="AA38" i="74"/>
  <c r="AA39" i="74"/>
  <c r="AA40" i="74"/>
  <c r="AA41" i="74"/>
  <c r="AA42" i="74"/>
  <c r="AA43" i="74"/>
  <c r="AA44" i="74"/>
  <c r="AA45" i="74"/>
  <c r="AA46" i="74"/>
  <c r="AA47" i="74"/>
  <c r="AA48" i="74"/>
  <c r="AA49" i="74"/>
  <c r="AA50" i="74"/>
  <c r="AA51" i="74"/>
  <c r="AA52" i="74"/>
  <c r="AA53" i="74"/>
  <c r="AA54" i="74"/>
  <c r="AA55" i="74"/>
  <c r="AA56" i="74"/>
  <c r="AA58" i="74"/>
  <c r="AA59" i="74"/>
  <c r="AA60" i="74"/>
  <c r="AA61" i="74"/>
  <c r="AA62" i="74"/>
  <c r="AA63" i="74"/>
  <c r="AA64" i="74"/>
  <c r="AA65" i="74"/>
  <c r="AA66" i="74"/>
  <c r="AA67" i="74"/>
  <c r="AA68" i="74"/>
  <c r="AA69" i="74"/>
  <c r="AA70" i="74"/>
  <c r="AA71" i="74"/>
  <c r="AA72" i="74"/>
  <c r="AA73" i="74"/>
  <c r="AA74" i="74"/>
  <c r="AA75" i="74"/>
  <c r="AA76" i="74"/>
  <c r="AA77" i="74"/>
  <c r="AA78" i="74"/>
  <c r="AA79" i="74"/>
  <c r="AA80" i="74"/>
  <c r="AA81" i="74"/>
  <c r="AA82" i="74"/>
  <c r="AA83" i="74"/>
  <c r="AA84" i="74"/>
  <c r="AA85" i="74"/>
  <c r="AA86" i="74"/>
  <c r="X3" i="74"/>
  <c r="X4" i="74"/>
  <c r="X5" i="74"/>
  <c r="X6" i="74"/>
  <c r="X7" i="74"/>
  <c r="X8" i="74"/>
  <c r="X9" i="74"/>
  <c r="X10" i="74"/>
  <c r="X11" i="74"/>
  <c r="X12" i="74"/>
  <c r="X13" i="74"/>
  <c r="X14" i="74"/>
  <c r="X15" i="74"/>
  <c r="X16" i="74"/>
  <c r="X17" i="74"/>
  <c r="X18" i="74"/>
  <c r="X19" i="74"/>
  <c r="X20" i="74"/>
  <c r="X21" i="74"/>
  <c r="X22" i="74"/>
  <c r="X23" i="74"/>
  <c r="X24" i="74"/>
  <c r="X25" i="74"/>
  <c r="X26" i="74"/>
  <c r="X27" i="74"/>
  <c r="X28" i="74"/>
  <c r="X29" i="74"/>
  <c r="X30" i="74"/>
  <c r="X31" i="74"/>
  <c r="X32" i="74"/>
  <c r="X33" i="74"/>
  <c r="X34" i="74"/>
  <c r="X35" i="74"/>
  <c r="X36" i="74"/>
  <c r="X37" i="74"/>
  <c r="X38" i="74"/>
  <c r="X39" i="74"/>
  <c r="X40" i="74"/>
  <c r="X41" i="74"/>
  <c r="X42" i="74"/>
  <c r="X43" i="74"/>
  <c r="X44" i="74"/>
  <c r="X45" i="74"/>
  <c r="X46" i="74"/>
  <c r="X47" i="74"/>
  <c r="X48" i="74"/>
  <c r="X49" i="74"/>
  <c r="X50" i="74"/>
  <c r="X51" i="74"/>
  <c r="X52" i="74"/>
  <c r="X53" i="74"/>
  <c r="X54" i="74"/>
  <c r="X55" i="74"/>
  <c r="X56" i="74"/>
  <c r="X58" i="74"/>
  <c r="X59" i="74"/>
  <c r="X60" i="74"/>
  <c r="X61" i="74"/>
  <c r="X62" i="74"/>
  <c r="X63" i="74"/>
  <c r="X64" i="74"/>
  <c r="X65" i="74"/>
  <c r="X66" i="74"/>
  <c r="X67" i="74"/>
  <c r="X68" i="74"/>
  <c r="X69" i="74"/>
  <c r="X70" i="74"/>
  <c r="X71" i="74"/>
  <c r="X72" i="74"/>
  <c r="X73" i="74"/>
  <c r="X74" i="74"/>
  <c r="X75" i="74"/>
  <c r="X76" i="74"/>
  <c r="X77" i="74"/>
  <c r="X78" i="74"/>
  <c r="X79" i="74"/>
  <c r="X80" i="74"/>
  <c r="X81" i="74"/>
  <c r="X82" i="74"/>
  <c r="X83" i="74"/>
  <c r="X84" i="74"/>
  <c r="X85" i="74"/>
  <c r="X86" i="74"/>
  <c r="X87" i="74"/>
  <c r="X88" i="74"/>
  <c r="Y3" i="74"/>
  <c r="Y4" i="74"/>
  <c r="Y5" i="74"/>
  <c r="Y6" i="74"/>
  <c r="Y7" i="74"/>
  <c r="Y8" i="74"/>
  <c r="Y9" i="74"/>
  <c r="Y10" i="74"/>
  <c r="Y11" i="74"/>
  <c r="Y12" i="74"/>
  <c r="Y13" i="74"/>
  <c r="Y14" i="74"/>
  <c r="Y15" i="74"/>
  <c r="Y16" i="74"/>
  <c r="Y17" i="74"/>
  <c r="Y18" i="74"/>
  <c r="Y19" i="74"/>
  <c r="Y20" i="74"/>
  <c r="Y21" i="74"/>
  <c r="Y22" i="74"/>
  <c r="Y23" i="74"/>
  <c r="Y24" i="74"/>
  <c r="Y25" i="74"/>
  <c r="Y26" i="74"/>
  <c r="Y27" i="74"/>
  <c r="Y28" i="74"/>
  <c r="Y29" i="74"/>
  <c r="Y30" i="74"/>
  <c r="Y31" i="74"/>
  <c r="Y32" i="74"/>
  <c r="Y33" i="74"/>
  <c r="Y34" i="74"/>
  <c r="Y35" i="74"/>
  <c r="Y36" i="74"/>
  <c r="Y37" i="74"/>
  <c r="Y38" i="74"/>
  <c r="Y39" i="74"/>
  <c r="Y40" i="74"/>
  <c r="Y41" i="74"/>
  <c r="Y42" i="74"/>
  <c r="Y43" i="74"/>
  <c r="Y44" i="74"/>
  <c r="Y45" i="74"/>
  <c r="Y46" i="74"/>
  <c r="Y47" i="74"/>
  <c r="Y48" i="74"/>
  <c r="Y49" i="74"/>
  <c r="Y50" i="74"/>
  <c r="Y51" i="74"/>
  <c r="Y52" i="74"/>
  <c r="Y53" i="74"/>
  <c r="Y54" i="74"/>
  <c r="Y55" i="74"/>
  <c r="Y56" i="74"/>
  <c r="Y58" i="74"/>
  <c r="Y59" i="74"/>
  <c r="Y60" i="74"/>
  <c r="Z6" i="74"/>
  <c r="Z10" i="74"/>
  <c r="Z14" i="74"/>
  <c r="Z18" i="74"/>
  <c r="Z22" i="74"/>
  <c r="Z26" i="74"/>
  <c r="Z30" i="74"/>
  <c r="Z34" i="74"/>
  <c r="Z38" i="74"/>
  <c r="Z42" i="74"/>
  <c r="Z46" i="74"/>
  <c r="Z50" i="74"/>
  <c r="Z54" i="74"/>
  <c r="Z59" i="74"/>
  <c r="Y62" i="74"/>
  <c r="Y64" i="74"/>
  <c r="Y66" i="74"/>
  <c r="Y68" i="74"/>
  <c r="Y70" i="74"/>
  <c r="Y72" i="74"/>
  <c r="Y74" i="74"/>
  <c r="Y76" i="74"/>
  <c r="Y78" i="74"/>
  <c r="Y80" i="74"/>
  <c r="Y82" i="74"/>
  <c r="Y84" i="74"/>
  <c r="Y86" i="74"/>
  <c r="AA87" i="74"/>
  <c r="X89" i="74"/>
  <c r="X90" i="74"/>
  <c r="X91" i="74"/>
  <c r="X92" i="74"/>
  <c r="X93" i="74"/>
  <c r="X94" i="74"/>
  <c r="X95" i="74"/>
  <c r="X96" i="74"/>
  <c r="X97" i="74"/>
  <c r="X98" i="74"/>
  <c r="X99" i="74"/>
  <c r="X100" i="74"/>
  <c r="X101" i="74"/>
  <c r="X102" i="74"/>
  <c r="X103" i="74"/>
  <c r="X104" i="74"/>
  <c r="X105" i="74"/>
  <c r="X106" i="74"/>
  <c r="X107" i="74"/>
  <c r="X108" i="74"/>
  <c r="X109" i="74"/>
  <c r="X110" i="74"/>
  <c r="X111" i="74"/>
  <c r="X112" i="74"/>
  <c r="X113" i="74"/>
  <c r="X114" i="74"/>
  <c r="X115" i="74"/>
  <c r="X116" i="74"/>
  <c r="X117" i="74"/>
  <c r="X118" i="74"/>
  <c r="X119" i="74"/>
  <c r="X120" i="74"/>
  <c r="X121" i="74"/>
  <c r="X122" i="74"/>
  <c r="X123" i="74"/>
  <c r="X124" i="74"/>
  <c r="X125" i="74"/>
  <c r="X126" i="74"/>
  <c r="X127" i="74"/>
  <c r="X128" i="74"/>
  <c r="X129" i="74"/>
  <c r="X130" i="74"/>
  <c r="X131" i="74"/>
  <c r="X132" i="74"/>
  <c r="X133" i="74"/>
  <c r="X134" i="74"/>
  <c r="X135" i="74"/>
  <c r="X136" i="74"/>
  <c r="X137" i="74"/>
  <c r="X138" i="74"/>
  <c r="X139" i="74"/>
  <c r="X140" i="74"/>
  <c r="X141" i="74"/>
  <c r="X142" i="74"/>
  <c r="X143" i="74"/>
  <c r="X144" i="74"/>
  <c r="X145" i="74"/>
  <c r="Z3" i="74"/>
  <c r="Z7" i="74"/>
  <c r="Z11" i="74"/>
  <c r="Z15" i="74"/>
  <c r="Z19" i="74"/>
  <c r="Z23" i="74"/>
  <c r="Z27" i="74"/>
  <c r="Z31" i="74"/>
  <c r="Z35" i="74"/>
  <c r="Z39" i="74"/>
  <c r="Z43" i="74"/>
  <c r="Z47" i="74"/>
  <c r="Z51" i="74"/>
  <c r="Z55" i="74"/>
  <c r="Z60" i="74"/>
  <c r="Z62" i="74"/>
  <c r="Z64" i="74"/>
  <c r="Z66" i="74"/>
  <c r="Z68" i="74"/>
  <c r="Z70" i="74"/>
  <c r="Z72" i="74"/>
  <c r="Z74" i="74"/>
  <c r="Z76" i="74"/>
  <c r="Z78" i="74"/>
  <c r="Z80" i="74"/>
  <c r="Z82" i="74"/>
  <c r="Z84" i="74"/>
  <c r="Z86" i="74"/>
  <c r="Y88" i="74"/>
  <c r="Y89" i="74"/>
  <c r="Y90" i="74"/>
  <c r="Y91" i="74"/>
  <c r="Y92" i="74"/>
  <c r="Y93" i="74"/>
  <c r="Y94" i="74"/>
  <c r="Y95" i="74"/>
  <c r="Y96" i="74"/>
  <c r="Y97" i="74"/>
  <c r="Y98" i="74"/>
  <c r="Y99" i="74"/>
  <c r="Y100" i="74"/>
  <c r="Y101" i="74"/>
  <c r="Y102" i="74"/>
  <c r="Y103" i="74"/>
  <c r="Y104" i="74"/>
  <c r="Y105" i="74"/>
  <c r="Y106" i="74"/>
  <c r="Y107" i="74"/>
  <c r="Y108" i="74"/>
  <c r="Y109" i="74"/>
  <c r="Y110" i="74"/>
  <c r="Y111" i="74"/>
  <c r="Y112" i="74"/>
  <c r="Y113" i="74"/>
  <c r="Y114" i="74"/>
  <c r="Y115" i="74"/>
  <c r="Y116" i="74"/>
  <c r="Y117" i="74"/>
  <c r="Y118" i="74"/>
  <c r="Y119" i="74"/>
  <c r="Y120" i="74"/>
  <c r="Y121" i="74"/>
  <c r="Y122" i="74"/>
  <c r="Y123" i="74"/>
  <c r="Y124" i="74"/>
  <c r="Y125" i="74"/>
  <c r="Y126" i="74"/>
  <c r="Y127" i="74"/>
  <c r="Y128" i="74"/>
  <c r="Y129" i="74"/>
  <c r="Y130" i="74"/>
  <c r="Y131" i="74"/>
  <c r="Y132" i="74"/>
  <c r="Y133" i="74"/>
  <c r="Y134" i="74"/>
  <c r="Y135" i="74"/>
  <c r="Y136" i="74"/>
  <c r="Y137" i="74"/>
  <c r="Y138" i="74"/>
  <c r="Y139" i="74"/>
  <c r="Y140" i="74"/>
  <c r="Y141" i="74"/>
  <c r="Y142" i="74"/>
  <c r="Y143" i="74"/>
  <c r="Y144" i="74"/>
  <c r="Y145" i="74"/>
  <c r="Y146" i="74"/>
  <c r="Z4" i="74"/>
  <c r="Z8" i="74"/>
  <c r="Z12" i="74"/>
  <c r="Z16" i="74"/>
  <c r="Z20" i="74"/>
  <c r="Z24" i="74"/>
  <c r="Z28" i="74"/>
  <c r="Z32" i="74"/>
  <c r="Z36" i="74"/>
  <c r="Z40" i="74"/>
  <c r="Z44" i="74"/>
  <c r="Z48" i="74"/>
  <c r="Z52" i="74"/>
  <c r="Z56" i="74"/>
  <c r="Y61" i="74"/>
  <c r="Y63" i="74"/>
  <c r="Y65" i="74"/>
  <c r="Y67" i="74"/>
  <c r="Y69" i="74"/>
  <c r="Y71" i="74"/>
  <c r="Y73" i="74"/>
  <c r="Y75" i="74"/>
  <c r="Y77" i="74"/>
  <c r="Y79" i="74"/>
  <c r="Y81" i="74"/>
  <c r="Y83" i="74"/>
  <c r="Y85" i="74"/>
  <c r="Y87" i="74"/>
  <c r="Z88" i="74"/>
  <c r="Z89" i="74"/>
  <c r="Z90" i="74"/>
  <c r="Z91" i="74"/>
  <c r="Z92" i="74"/>
  <c r="Z93" i="74"/>
  <c r="Z94" i="74"/>
  <c r="Z95" i="74"/>
  <c r="Z96" i="74"/>
  <c r="Z97" i="74"/>
  <c r="Z98" i="74"/>
  <c r="Z99" i="74"/>
  <c r="Z100" i="74"/>
  <c r="Z101" i="74"/>
  <c r="Z102" i="74"/>
  <c r="Z103" i="74"/>
  <c r="Z104" i="74"/>
  <c r="Z105" i="74"/>
  <c r="Z106" i="74"/>
  <c r="Z107" i="74"/>
  <c r="Z108" i="74"/>
  <c r="Z109" i="74"/>
  <c r="Z110" i="74"/>
  <c r="Z111" i="74"/>
  <c r="Z112" i="74"/>
  <c r="Z17" i="74"/>
  <c r="Z33" i="74"/>
  <c r="Z49" i="74"/>
  <c r="Z63" i="74"/>
  <c r="Z71" i="74"/>
  <c r="Z79" i="74"/>
  <c r="Z87" i="74"/>
  <c r="AA91" i="74"/>
  <c r="AA95" i="74"/>
  <c r="AA99" i="74"/>
  <c r="AA103" i="74"/>
  <c r="AA107" i="74"/>
  <c r="AA111" i="74"/>
  <c r="Z114" i="74"/>
  <c r="Z116" i="74"/>
  <c r="Z118" i="74"/>
  <c r="Z120" i="74"/>
  <c r="Z122" i="74"/>
  <c r="Z124" i="74"/>
  <c r="Z126" i="74"/>
  <c r="Z128" i="74"/>
  <c r="Z130" i="74"/>
  <c r="Z132" i="74"/>
  <c r="Z134" i="74"/>
  <c r="Z136" i="74"/>
  <c r="Z138" i="74"/>
  <c r="Z140" i="74"/>
  <c r="Z142" i="74"/>
  <c r="Z144" i="74"/>
  <c r="X146" i="74"/>
  <c r="Y147" i="74"/>
  <c r="Y148" i="74"/>
  <c r="Y149" i="74"/>
  <c r="Y150" i="74"/>
  <c r="Y151" i="74"/>
  <c r="Y152" i="74"/>
  <c r="Y153" i="74"/>
  <c r="Y154" i="74"/>
  <c r="Y155" i="74"/>
  <c r="Y156" i="74"/>
  <c r="Y157" i="74"/>
  <c r="Y158" i="74"/>
  <c r="Y159" i="74"/>
  <c r="Y160" i="74"/>
  <c r="Y161" i="74"/>
  <c r="Y162" i="74"/>
  <c r="Y163" i="74"/>
  <c r="Y164" i="74"/>
  <c r="Y165" i="74"/>
  <c r="Y166" i="74"/>
  <c r="Y167" i="74"/>
  <c r="Y168" i="74"/>
  <c r="Y169" i="74"/>
  <c r="Y170" i="74"/>
  <c r="Z5" i="74"/>
  <c r="Z21" i="74"/>
  <c r="Z37" i="74"/>
  <c r="Z53" i="74"/>
  <c r="Z65" i="74"/>
  <c r="Z73" i="74"/>
  <c r="Z81" i="74"/>
  <c r="AA88" i="74"/>
  <c r="AA92" i="74"/>
  <c r="AA96" i="74"/>
  <c r="AA100" i="74"/>
  <c r="AA104" i="74"/>
  <c r="AA108" i="74"/>
  <c r="AA112" i="74"/>
  <c r="AA114" i="74"/>
  <c r="AA116" i="74"/>
  <c r="AA118" i="74"/>
  <c r="AA120" i="74"/>
  <c r="AA122" i="74"/>
  <c r="AA124" i="74"/>
  <c r="AA126" i="74"/>
  <c r="AA128" i="74"/>
  <c r="AA130" i="74"/>
  <c r="AA132" i="74"/>
  <c r="AA134" i="74"/>
  <c r="AA136" i="74"/>
  <c r="AA138" i="74"/>
  <c r="AA140" i="74"/>
  <c r="AA142" i="74"/>
  <c r="AA144" i="74"/>
  <c r="Z146" i="74"/>
  <c r="Z147" i="74"/>
  <c r="Z148" i="74"/>
  <c r="Z149" i="74"/>
  <c r="Z150" i="74"/>
  <c r="Z151" i="74"/>
  <c r="Z152" i="74"/>
  <c r="Z153" i="74"/>
  <c r="Z154" i="74"/>
  <c r="Z155" i="74"/>
  <c r="Z156" i="74"/>
  <c r="Z157" i="74"/>
  <c r="Z158" i="74"/>
  <c r="Z159" i="74"/>
  <c r="Z160" i="74"/>
  <c r="Z161" i="74"/>
  <c r="Z162" i="74"/>
  <c r="Z163" i="74"/>
  <c r="Z164" i="74"/>
  <c r="Z165" i="74"/>
  <c r="Z166" i="74"/>
  <c r="Z167" i="74"/>
  <c r="Z168" i="74"/>
  <c r="Z169" i="74"/>
  <c r="Z170" i="74"/>
  <c r="Z171" i="74"/>
  <c r="Z172" i="74"/>
  <c r="Z173" i="74"/>
  <c r="Z174" i="74"/>
  <c r="Z175" i="74"/>
  <c r="Z176" i="74"/>
  <c r="Z177" i="74"/>
  <c r="Z178" i="74"/>
  <c r="Z179" i="74"/>
  <c r="Z180" i="74"/>
  <c r="Z181" i="74"/>
  <c r="Z182" i="74"/>
  <c r="Z183" i="74"/>
  <c r="Z184" i="74"/>
  <c r="Z185" i="74"/>
  <c r="Z186" i="74"/>
  <c r="Z187" i="74"/>
  <c r="Z188" i="74"/>
  <c r="Z189" i="74"/>
  <c r="Z190" i="74"/>
  <c r="Z191" i="74"/>
  <c r="Z192" i="74"/>
  <c r="Z193" i="74"/>
  <c r="Z194" i="74"/>
  <c r="Z195" i="74"/>
  <c r="Z196" i="74"/>
  <c r="Z197" i="74"/>
  <c r="Z198" i="74"/>
  <c r="Z199" i="74"/>
  <c r="Z200" i="74"/>
  <c r="Z201" i="74"/>
  <c r="Z202" i="74"/>
  <c r="Z203" i="74"/>
  <c r="Z9" i="74"/>
  <c r="Z25" i="74"/>
  <c r="Z41" i="74"/>
  <c r="Z58" i="74"/>
  <c r="Z67" i="74"/>
  <c r="Z75" i="74"/>
  <c r="Z83" i="74"/>
  <c r="AA89" i="74"/>
  <c r="AA93" i="74"/>
  <c r="AA97" i="74"/>
  <c r="AA101" i="74"/>
  <c r="AA105" i="74"/>
  <c r="AA109" i="74"/>
  <c r="Z113" i="74"/>
  <c r="Z115" i="74"/>
  <c r="Z117" i="74"/>
  <c r="Z119" i="74"/>
  <c r="Z121" i="74"/>
  <c r="Z123" i="74"/>
  <c r="Z125" i="74"/>
  <c r="Z127" i="74"/>
  <c r="Z129" i="74"/>
  <c r="Z131" i="74"/>
  <c r="Z133" i="74"/>
  <c r="Z135" i="74"/>
  <c r="Z137" i="74"/>
  <c r="Z139" i="74"/>
  <c r="Z141" i="74"/>
  <c r="Z143" i="74"/>
  <c r="Z145" i="74"/>
  <c r="AA146" i="74"/>
  <c r="AA147" i="74"/>
  <c r="AA148" i="74"/>
  <c r="AA149" i="74"/>
  <c r="AA150" i="74"/>
  <c r="AA151" i="74"/>
  <c r="AA152" i="74"/>
  <c r="AA153" i="74"/>
  <c r="AA154" i="74"/>
  <c r="AA155" i="74"/>
  <c r="AA156" i="74"/>
  <c r="AA157" i="74"/>
  <c r="AA158" i="74"/>
  <c r="AA159" i="74"/>
  <c r="AA160" i="74"/>
  <c r="AA161" i="74"/>
  <c r="AA162" i="74"/>
  <c r="AA163" i="74"/>
  <c r="AA164" i="74"/>
  <c r="AA165" i="74"/>
  <c r="AA166" i="74"/>
  <c r="AA167" i="74"/>
  <c r="AA168" i="74"/>
  <c r="AA169" i="74"/>
  <c r="AA170" i="74"/>
  <c r="AA171" i="74"/>
  <c r="AA172" i="74"/>
  <c r="AA173" i="74"/>
  <c r="AA174" i="74"/>
  <c r="AA175" i="74"/>
  <c r="AA176" i="74"/>
  <c r="AA177" i="74"/>
  <c r="AA178" i="74"/>
  <c r="AA179" i="74"/>
  <c r="AA180" i="74"/>
  <c r="AA181" i="74"/>
  <c r="AA182" i="74"/>
  <c r="AA183" i="74"/>
  <c r="AA184" i="74"/>
  <c r="AA185" i="74"/>
  <c r="AA186" i="74"/>
  <c r="AA187" i="74"/>
  <c r="AA188" i="74"/>
  <c r="AA189" i="74"/>
  <c r="AA190" i="74"/>
  <c r="AA191" i="74"/>
  <c r="AA192" i="74"/>
  <c r="AA193" i="74"/>
  <c r="AA194" i="74"/>
  <c r="AA195" i="74"/>
  <c r="AA196" i="74"/>
  <c r="AA197" i="74"/>
  <c r="AA198" i="74"/>
  <c r="AA199" i="74"/>
  <c r="AA200" i="74"/>
  <c r="Z61" i="74"/>
  <c r="AA90" i="74"/>
  <c r="AA106" i="74"/>
  <c r="AA117" i="74"/>
  <c r="AA125" i="74"/>
  <c r="AA133" i="74"/>
  <c r="AA141" i="74"/>
  <c r="X148" i="74"/>
  <c r="X152" i="74"/>
  <c r="X156" i="74"/>
  <c r="X160" i="74"/>
  <c r="X164" i="74"/>
  <c r="X168" i="74"/>
  <c r="Y171" i="74"/>
  <c r="Y173" i="74"/>
  <c r="Y175" i="74"/>
  <c r="Y177" i="74"/>
  <c r="Y179" i="74"/>
  <c r="Y181" i="74"/>
  <c r="Y183" i="74"/>
  <c r="Y185" i="74"/>
  <c r="Y187" i="74"/>
  <c r="Y189" i="74"/>
  <c r="Y191" i="74"/>
  <c r="Y193" i="74"/>
  <c r="Y195" i="74"/>
  <c r="Y197" i="74"/>
  <c r="Y199" i="74"/>
  <c r="Y201" i="74"/>
  <c r="AA202" i="74"/>
  <c r="X204" i="74"/>
  <c r="X205" i="74"/>
  <c r="X206" i="74"/>
  <c r="X207" i="74"/>
  <c r="X208" i="74"/>
  <c r="X209" i="74"/>
  <c r="X210" i="74"/>
  <c r="X211" i="74"/>
  <c r="X212" i="74"/>
  <c r="X213" i="74"/>
  <c r="X214" i="74"/>
  <c r="X215" i="74"/>
  <c r="X216" i="74"/>
  <c r="X217" i="74"/>
  <c r="X218" i="74"/>
  <c r="X219" i="74"/>
  <c r="X220" i="74"/>
  <c r="X221" i="74"/>
  <c r="X222" i="74"/>
  <c r="X223" i="74"/>
  <c r="X224" i="74"/>
  <c r="X225" i="74"/>
  <c r="X226" i="74"/>
  <c r="X227" i="74"/>
  <c r="X228" i="74"/>
  <c r="X229" i="74"/>
  <c r="X230" i="74"/>
  <c r="X231" i="74"/>
  <c r="X232" i="74"/>
  <c r="X233" i="74"/>
  <c r="X234" i="74"/>
  <c r="X235" i="74"/>
  <c r="X236" i="74"/>
  <c r="X237" i="74"/>
  <c r="X238" i="74"/>
  <c r="X239" i="74"/>
  <c r="X240" i="74"/>
  <c r="X241" i="74"/>
  <c r="X242" i="74"/>
  <c r="X243" i="74"/>
  <c r="X244" i="74"/>
  <c r="X245" i="74"/>
  <c r="AA2" i="74"/>
  <c r="Z222" i="74"/>
  <c r="Z225" i="74"/>
  <c r="Z228" i="74"/>
  <c r="Z231" i="74"/>
  <c r="Z232" i="74"/>
  <c r="Z235" i="74"/>
  <c r="Z238" i="74"/>
  <c r="Z241" i="74"/>
  <c r="Z243" i="74"/>
  <c r="Z85" i="74"/>
  <c r="AA115" i="74"/>
  <c r="AA131" i="74"/>
  <c r="X147" i="74"/>
  <c r="X155" i="74"/>
  <c r="X163" i="74"/>
  <c r="X171" i="74"/>
  <c r="X177" i="74"/>
  <c r="X181" i="74"/>
  <c r="X187" i="74"/>
  <c r="X193" i="74"/>
  <c r="X197" i="74"/>
  <c r="Y202" i="74"/>
  <c r="AA204" i="74"/>
  <c r="AA207" i="74"/>
  <c r="AA209" i="74"/>
  <c r="AA212" i="74"/>
  <c r="AA215" i="74"/>
  <c r="AA218" i="74"/>
  <c r="AA221" i="74"/>
  <c r="AA223" i="74"/>
  <c r="AA226" i="74"/>
  <c r="AA228" i="74"/>
  <c r="AA231" i="74"/>
  <c r="AA234" i="74"/>
  <c r="AA236" i="74"/>
  <c r="AA239" i="74"/>
  <c r="AA241" i="74"/>
  <c r="AA243" i="74"/>
  <c r="X2" i="74"/>
  <c r="Z13" i="74"/>
  <c r="Z69" i="74"/>
  <c r="AA94" i="74"/>
  <c r="AA110" i="74"/>
  <c r="AA119" i="74"/>
  <c r="AA127" i="74"/>
  <c r="AA135" i="74"/>
  <c r="AA143" i="74"/>
  <c r="X149" i="74"/>
  <c r="X153" i="74"/>
  <c r="X157" i="74"/>
  <c r="X161" i="74"/>
  <c r="X165" i="74"/>
  <c r="X169" i="74"/>
  <c r="X172" i="74"/>
  <c r="X174" i="74"/>
  <c r="X176" i="74"/>
  <c r="X178" i="74"/>
  <c r="X180" i="74"/>
  <c r="X182" i="74"/>
  <c r="X184" i="74"/>
  <c r="X186" i="74"/>
  <c r="X188" i="74"/>
  <c r="X190" i="74"/>
  <c r="X192" i="74"/>
  <c r="X194" i="74"/>
  <c r="X196" i="74"/>
  <c r="X198" i="74"/>
  <c r="X200" i="74"/>
  <c r="AA201" i="74"/>
  <c r="X203" i="74"/>
  <c r="Y204" i="74"/>
  <c r="Y205" i="74"/>
  <c r="Y206" i="74"/>
  <c r="Y207" i="74"/>
  <c r="Y208" i="74"/>
  <c r="Y209" i="74"/>
  <c r="Y210" i="74"/>
  <c r="Y211" i="74"/>
  <c r="Y212" i="74"/>
  <c r="Y213" i="74"/>
  <c r="Y214" i="74"/>
  <c r="Y215" i="74"/>
  <c r="Y216" i="74"/>
  <c r="Y217" i="74"/>
  <c r="Y218" i="74"/>
  <c r="Y219" i="74"/>
  <c r="Y220" i="74"/>
  <c r="Y221" i="74"/>
  <c r="Y222" i="74"/>
  <c r="Y223" i="74"/>
  <c r="Y224" i="74"/>
  <c r="Y225" i="74"/>
  <c r="Y226" i="74"/>
  <c r="Y227" i="74"/>
  <c r="Y228" i="74"/>
  <c r="Y229" i="74"/>
  <c r="Y230" i="74"/>
  <c r="Y231" i="74"/>
  <c r="Y232" i="74"/>
  <c r="Y233" i="74"/>
  <c r="Y234" i="74"/>
  <c r="Y235" i="74"/>
  <c r="Y236" i="74"/>
  <c r="Y237" i="74"/>
  <c r="Y238" i="74"/>
  <c r="Y239" i="74"/>
  <c r="Y240" i="74"/>
  <c r="Y241" i="74"/>
  <c r="Y242" i="74"/>
  <c r="Y243" i="74"/>
  <c r="Y244" i="74"/>
  <c r="Y245" i="74"/>
  <c r="Z2" i="74"/>
  <c r="Z221" i="74"/>
  <c r="Z226" i="74"/>
  <c r="Z227" i="74"/>
  <c r="Z230" i="74"/>
  <c r="Z233" i="74"/>
  <c r="Z236" i="74"/>
  <c r="Z237" i="74"/>
  <c r="Z240" i="74"/>
  <c r="Z244" i="74"/>
  <c r="Y2" i="74"/>
  <c r="Z45" i="74"/>
  <c r="AA102" i="74"/>
  <c r="AA123" i="74"/>
  <c r="AA139" i="74"/>
  <c r="X159" i="74"/>
  <c r="X167" i="74"/>
  <c r="X173" i="74"/>
  <c r="X179" i="74"/>
  <c r="X185" i="74"/>
  <c r="X189" i="74"/>
  <c r="X195" i="74"/>
  <c r="X199" i="74"/>
  <c r="AA203" i="74"/>
  <c r="AA205" i="74"/>
  <c r="AA208" i="74"/>
  <c r="AA210" i="74"/>
  <c r="AA213" i="74"/>
  <c r="AA214" i="74"/>
  <c r="AA217" i="74"/>
  <c r="AA219" i="74"/>
  <c r="AA222" i="74"/>
  <c r="AA225" i="74"/>
  <c r="AA227" i="74"/>
  <c r="AA230" i="74"/>
  <c r="AA232" i="74"/>
  <c r="AA235" i="74"/>
  <c r="AA238" i="74"/>
  <c r="AA240" i="74"/>
  <c r="AA244" i="74"/>
  <c r="AA245" i="74"/>
  <c r="Z29" i="74"/>
  <c r="Z77" i="74"/>
  <c r="AA98" i="74"/>
  <c r="AA113" i="74"/>
  <c r="AA121" i="74"/>
  <c r="AA129" i="74"/>
  <c r="AA137" i="74"/>
  <c r="AA145" i="74"/>
  <c r="X150" i="74"/>
  <c r="X154" i="74"/>
  <c r="X158" i="74"/>
  <c r="X162" i="74"/>
  <c r="X166" i="74"/>
  <c r="X170" i="74"/>
  <c r="Y172" i="74"/>
  <c r="Y174" i="74"/>
  <c r="Y176" i="74"/>
  <c r="Y178" i="74"/>
  <c r="Y180" i="74"/>
  <c r="Y182" i="74"/>
  <c r="Y184" i="74"/>
  <c r="Y186" i="74"/>
  <c r="Y188" i="74"/>
  <c r="Y190" i="74"/>
  <c r="Y192" i="74"/>
  <c r="Y194" i="74"/>
  <c r="Y196" i="74"/>
  <c r="Y198" i="74"/>
  <c r="Y200" i="74"/>
  <c r="X202" i="74"/>
  <c r="Y203" i="74"/>
  <c r="Z204" i="74"/>
  <c r="Z205" i="74"/>
  <c r="Z206" i="74"/>
  <c r="Z207" i="74"/>
  <c r="Z208" i="74"/>
  <c r="Z209" i="74"/>
  <c r="Z210" i="74"/>
  <c r="Z211" i="74"/>
  <c r="Z212" i="74"/>
  <c r="Z213" i="74"/>
  <c r="Z214" i="74"/>
  <c r="Z215" i="74"/>
  <c r="Z216" i="74"/>
  <c r="Z217" i="74"/>
  <c r="Z218" i="74"/>
  <c r="Z219" i="74"/>
  <c r="Z220" i="74"/>
  <c r="Z223" i="74"/>
  <c r="Z224" i="74"/>
  <c r="Z229" i="74"/>
  <c r="Z234" i="74"/>
  <c r="Z239" i="74"/>
  <c r="Z242" i="74"/>
  <c r="Z245" i="74"/>
  <c r="X151" i="74"/>
  <c r="X175" i="74"/>
  <c r="X183" i="74"/>
  <c r="X191" i="74"/>
  <c r="X201" i="74"/>
  <c r="AA206" i="74"/>
  <c r="AA211" i="74"/>
  <c r="AA216" i="74"/>
  <c r="AA220" i="74"/>
  <c r="AA224" i="74"/>
  <c r="AA229" i="74"/>
  <c r="AA233" i="74"/>
  <c r="AA237" i="74"/>
  <c r="AA242" i="74"/>
  <c r="AG199" i="74"/>
  <c r="AG58" i="74"/>
  <c r="AG154" i="74"/>
  <c r="AG2" i="74"/>
  <c r="AG104" i="74"/>
  <c r="AG171" i="74"/>
  <c r="AG231" i="74"/>
  <c r="AG105" i="74"/>
  <c r="AG178" i="74"/>
  <c r="AG234" i="74"/>
  <c r="AG130" i="74"/>
  <c r="AG223" i="74"/>
  <c r="AG216" i="74"/>
  <c r="AG96" i="74"/>
  <c r="AG157" i="74"/>
  <c r="AG129" i="74"/>
  <c r="AG189" i="74"/>
  <c r="AG240" i="74"/>
  <c r="AG205" i="74"/>
  <c r="AG235" i="74"/>
  <c r="AG52" i="74"/>
  <c r="AG164" i="74"/>
  <c r="AG222" i="74"/>
  <c r="AG109" i="74"/>
  <c r="AG77" i="74"/>
  <c r="AG119" i="74"/>
  <c r="AG94" i="74"/>
  <c r="AG45" i="74"/>
  <c r="AG74" i="74"/>
  <c r="AG46" i="74"/>
  <c r="AG153" i="74"/>
  <c r="AG159" i="74"/>
  <c r="AG192" i="74"/>
  <c r="AG230" i="74"/>
  <c r="AG233" i="74"/>
  <c r="AG182" i="74"/>
  <c r="AG150" i="74"/>
  <c r="AG220" i="74"/>
  <c r="AG117" i="74"/>
  <c r="AG85" i="74"/>
  <c r="AG146" i="74"/>
  <c r="AG92" i="74"/>
  <c r="AG23" i="74"/>
  <c r="AG65" i="74"/>
  <c r="AG44" i="74"/>
  <c r="AG152" i="74"/>
  <c r="AG169" i="74"/>
  <c r="AG48" i="74"/>
  <c r="AG219" i="74"/>
  <c r="AG176" i="74"/>
  <c r="AG148" i="74"/>
  <c r="AG227" i="74"/>
  <c r="AG147" i="74"/>
  <c r="AG102" i="74"/>
  <c r="AG140" i="74"/>
  <c r="AG139" i="74"/>
  <c r="AG18" i="74"/>
  <c r="AG7" i="74"/>
  <c r="AG69" i="74"/>
  <c r="AG32" i="74"/>
  <c r="AG137" i="74"/>
  <c r="AG43" i="74"/>
  <c r="AG56" i="74"/>
  <c r="AG67" i="74"/>
  <c r="AG24" i="74"/>
  <c r="AG163" i="74"/>
  <c r="AG170" i="74"/>
  <c r="AG200" i="74"/>
  <c r="AG134" i="74"/>
  <c r="AG181" i="74"/>
  <c r="AG133" i="74"/>
  <c r="AG51" i="74"/>
  <c r="AG206" i="74"/>
  <c r="AG93" i="74"/>
  <c r="AG165" i="74"/>
  <c r="AG99" i="74"/>
  <c r="AG180" i="74"/>
  <c r="AG214" i="74"/>
  <c r="AG211" i="74"/>
  <c r="AG79" i="74"/>
  <c r="AG132" i="74"/>
  <c r="AG64" i="74"/>
  <c r="AG9" i="74"/>
  <c r="AG83" i="74"/>
  <c r="AG11" i="74"/>
  <c r="AG120" i="74"/>
  <c r="AG167" i="74"/>
  <c r="AG35" i="74"/>
  <c r="AG145" i="74"/>
  <c r="AG158" i="74"/>
  <c r="AG191" i="74"/>
  <c r="AG225" i="74"/>
  <c r="AG212" i="74"/>
  <c r="AG138" i="74"/>
  <c r="AG73" i="74"/>
  <c r="AG106" i="74"/>
  <c r="AG95" i="74"/>
  <c r="AG3" i="74"/>
  <c r="AG82" i="74"/>
  <c r="AG4" i="74"/>
  <c r="AG226" i="74"/>
  <c r="AG177" i="74"/>
  <c r="AG68" i="74"/>
  <c r="AG237" i="74"/>
  <c r="AG185" i="74"/>
  <c r="AG136" i="74"/>
  <c r="AG218" i="74"/>
  <c r="AG131" i="74"/>
  <c r="AG123" i="74"/>
  <c r="AG33" i="74"/>
  <c r="AG5" i="74"/>
  <c r="AG10" i="74"/>
  <c r="AG76" i="74"/>
  <c r="AG55" i="74"/>
  <c r="AG188" i="74"/>
  <c r="AG155" i="74"/>
  <c r="AG115" i="74"/>
  <c r="AG197" i="74"/>
  <c r="AG224" i="74"/>
  <c r="AG50" i="74"/>
  <c r="AG179" i="74"/>
  <c r="AG241" i="74"/>
  <c r="AG100" i="74"/>
  <c r="AG208" i="74"/>
  <c r="AG198" i="74"/>
  <c r="AG187" i="74"/>
  <c r="AG97" i="74"/>
  <c r="AG125" i="74"/>
  <c r="AG14" i="74"/>
  <c r="AG156" i="74"/>
  <c r="AG98" i="74"/>
  <c r="AG141" i="74"/>
  <c r="AG78" i="74"/>
  <c r="AG173" i="74"/>
  <c r="AG114" i="74"/>
  <c r="AG8" i="74"/>
  <c r="AG143" i="74"/>
  <c r="AG203" i="74"/>
  <c r="AG144" i="74"/>
  <c r="AG107" i="74"/>
  <c r="AG71" i="74"/>
  <c r="AG27" i="74"/>
  <c r="AG103" i="74"/>
  <c r="AG28" i="74"/>
  <c r="AG221" i="74"/>
  <c r="AG175" i="74"/>
  <c r="AG54" i="74"/>
  <c r="AG116" i="74"/>
  <c r="AG166" i="74"/>
  <c r="AG30" i="74"/>
  <c r="AG238" i="74"/>
  <c r="AG204" i="74"/>
  <c r="AG209" i="74"/>
  <c r="AG89" i="74"/>
  <c r="AG124" i="74"/>
  <c r="AG81" i="74"/>
  <c r="AG25" i="74"/>
  <c r="AG88" i="74"/>
  <c r="AG26" i="74"/>
  <c r="AG245" i="74"/>
  <c r="AG186" i="74"/>
  <c r="AG149" i="74"/>
  <c r="AG160" i="74"/>
  <c r="AG193" i="74"/>
  <c r="AG242" i="74"/>
  <c r="AG210" i="74"/>
  <c r="AG113" i="74"/>
  <c r="AG59" i="74"/>
  <c r="AG118" i="74"/>
  <c r="AG75" i="74"/>
  <c r="AG21" i="74"/>
  <c r="AG60" i="74"/>
  <c r="AG34" i="74"/>
  <c r="AG12" i="74"/>
  <c r="AG63" i="74"/>
  <c r="AG19" i="74"/>
  <c r="AG72" i="74"/>
  <c r="AG16" i="74"/>
  <c r="AG101" i="74"/>
  <c r="AG183" i="74"/>
  <c r="AG162" i="74"/>
  <c r="AG244" i="74"/>
  <c r="AG122" i="74"/>
  <c r="AG86" i="74"/>
  <c r="AG49" i="74"/>
  <c r="AG213" i="74"/>
  <c r="AG217" i="74"/>
  <c r="AG196" i="74"/>
  <c r="AG172" i="74"/>
  <c r="AG195" i="74"/>
  <c r="AG127" i="74"/>
  <c r="AG121" i="74"/>
  <c r="AG190" i="74"/>
  <c r="AG228" i="74"/>
  <c r="AG232" i="74"/>
  <c r="AG110" i="74"/>
  <c r="AG91" i="74"/>
  <c r="AG111" i="74"/>
  <c r="AG112" i="74"/>
  <c r="AG41" i="74"/>
  <c r="AG37" i="74"/>
  <c r="AG42" i="74"/>
  <c r="AG38" i="74"/>
  <c r="AG239" i="74"/>
  <c r="AG184" i="74"/>
  <c r="AG151" i="74"/>
  <c r="AG215" i="74"/>
  <c r="AG174" i="74"/>
  <c r="AG53" i="74"/>
  <c r="AG229" i="74"/>
  <c r="AG135" i="74"/>
  <c r="AG201" i="74"/>
  <c r="AG142" i="74"/>
  <c r="AG108" i="74"/>
  <c r="AG39" i="74"/>
  <c r="AG15" i="74"/>
  <c r="AG40" i="74"/>
  <c r="AG36" i="74"/>
  <c r="AG161" i="74"/>
  <c r="AG194" i="74"/>
  <c r="AG243" i="74"/>
  <c r="AG168" i="74"/>
  <c r="AG47" i="74"/>
  <c r="AG236" i="74"/>
  <c r="AG202" i="74"/>
  <c r="AG207" i="74"/>
  <c r="AG66" i="74"/>
  <c r="AG128" i="74"/>
  <c r="AG62" i="74"/>
  <c r="AG31" i="74"/>
  <c r="AG80" i="74"/>
  <c r="AG22" i="74"/>
  <c r="AG126" i="74"/>
  <c r="AG87" i="74"/>
  <c r="AG29" i="74"/>
  <c r="AG61" i="74"/>
  <c r="AG20" i="74"/>
  <c r="AG70" i="74"/>
  <c r="AG90" i="74"/>
  <c r="AG13" i="74"/>
  <c r="AG17" i="74"/>
  <c r="AG84" i="74"/>
  <c r="AG6" i="74"/>
  <c r="F10" i="6"/>
  <c r="E10" i="6"/>
  <c r="G10" i="6"/>
  <c r="H10" i="6"/>
  <c r="I10" i="6"/>
  <c r="F13" i="6"/>
  <c r="I12" i="6"/>
  <c r="F7" i="6"/>
  <c r="I6" i="6"/>
  <c r="F5" i="6"/>
  <c r="I4" i="6"/>
  <c r="F12" i="6"/>
  <c r="I5" i="6"/>
  <c r="F4" i="6"/>
  <c r="G13" i="6"/>
  <c r="H12" i="6"/>
  <c r="E12" i="6"/>
  <c r="G7" i="6"/>
  <c r="H6" i="6"/>
  <c r="E6" i="6"/>
  <c r="G5" i="6"/>
  <c r="H4" i="6"/>
  <c r="E4" i="6"/>
  <c r="H13" i="6"/>
  <c r="E13" i="6"/>
  <c r="G12" i="6"/>
  <c r="H7" i="6"/>
  <c r="E7" i="6"/>
  <c r="G6" i="6"/>
  <c r="H5" i="6"/>
  <c r="E5" i="6"/>
  <c r="G4" i="6"/>
  <c r="I13" i="6"/>
  <c r="I7" i="6"/>
  <c r="F6" i="6"/>
  <c r="A4" i="57"/>
  <c r="D4" i="57"/>
  <c r="A5" i="57"/>
  <c r="D5" i="57"/>
  <c r="A6" i="57"/>
  <c r="D6" i="57"/>
  <c r="A7" i="57"/>
  <c r="A8" i="57"/>
  <c r="D8" i="57"/>
  <c r="A9" i="57"/>
  <c r="D9" i="57"/>
  <c r="A10" i="57"/>
  <c r="D10" i="57"/>
  <c r="A11" i="57"/>
  <c r="D11" i="57"/>
  <c r="A12" i="57"/>
  <c r="D12" i="57"/>
  <c r="A16" i="57"/>
  <c r="A17" i="57"/>
  <c r="D17" i="57"/>
  <c r="A18" i="57"/>
  <c r="D18" i="57"/>
  <c r="A19" i="57"/>
  <c r="D19" i="57"/>
  <c r="A20" i="57"/>
  <c r="D20" i="57"/>
  <c r="A21" i="57"/>
  <c r="D21" i="57"/>
  <c r="A22" i="57"/>
  <c r="D22" i="57"/>
  <c r="A23" i="57"/>
  <c r="D23" i="57"/>
  <c r="A24" i="57"/>
  <c r="D24" i="57"/>
  <c r="A25" i="57"/>
  <c r="D25" i="57"/>
  <c r="A26" i="57"/>
  <c r="D26" i="57"/>
  <c r="A3" i="57"/>
  <c r="D3" i="57"/>
  <c r="A4" i="55"/>
  <c r="D4" i="55"/>
  <c r="F4" i="55"/>
  <c r="A5" i="55"/>
  <c r="D5" i="55"/>
  <c r="F5" i="55"/>
  <c r="A6" i="55"/>
  <c r="D6" i="55"/>
  <c r="F6" i="55"/>
  <c r="A7" i="55"/>
  <c r="D7" i="55"/>
  <c r="F7" i="55"/>
  <c r="A8" i="55"/>
  <c r="D8" i="55"/>
  <c r="F8" i="55"/>
  <c r="A9" i="55"/>
  <c r="D9" i="55"/>
  <c r="F9" i="55"/>
  <c r="A10" i="55"/>
  <c r="D10" i="55"/>
  <c r="F10" i="55"/>
  <c r="A11" i="55"/>
  <c r="D11" i="55"/>
  <c r="F11" i="55"/>
  <c r="A12" i="55"/>
  <c r="D12" i="55"/>
  <c r="F12" i="55"/>
  <c r="A13" i="55"/>
  <c r="D13" i="55"/>
  <c r="F13" i="55"/>
  <c r="A14" i="55"/>
  <c r="D14" i="55"/>
  <c r="F14" i="55"/>
  <c r="A15" i="55"/>
  <c r="D15" i="55"/>
  <c r="F15" i="55"/>
  <c r="A16" i="55"/>
  <c r="D16" i="55"/>
  <c r="F16" i="55"/>
  <c r="A17" i="55"/>
  <c r="D17" i="55"/>
  <c r="F17" i="55"/>
  <c r="A18" i="55"/>
  <c r="D18" i="55"/>
  <c r="F18" i="55"/>
  <c r="A19" i="55"/>
  <c r="D19" i="55"/>
  <c r="F19" i="55"/>
  <c r="A20" i="55"/>
  <c r="D20" i="55"/>
  <c r="F20" i="55"/>
  <c r="A21" i="55"/>
  <c r="D21" i="55"/>
  <c r="F21" i="55"/>
  <c r="A22" i="55"/>
  <c r="D22" i="55"/>
  <c r="F22" i="55"/>
  <c r="A23" i="55"/>
  <c r="D23" i="55"/>
  <c r="F23" i="55"/>
  <c r="A24" i="55"/>
  <c r="D24" i="55"/>
  <c r="F24" i="55"/>
  <c r="A25" i="55"/>
  <c r="D25" i="55"/>
  <c r="F25" i="55"/>
  <c r="A26" i="55"/>
  <c r="D26" i="55"/>
  <c r="F26" i="55"/>
  <c r="A27" i="55"/>
  <c r="D27" i="55"/>
  <c r="F27" i="55"/>
  <c r="A28" i="55"/>
  <c r="D28" i="55"/>
  <c r="F28" i="55"/>
  <c r="A29" i="55"/>
  <c r="D29" i="55"/>
  <c r="F29" i="55"/>
  <c r="A30" i="55"/>
  <c r="D30" i="55"/>
  <c r="F30" i="55"/>
  <c r="A31" i="55"/>
  <c r="D31" i="55"/>
  <c r="F31" i="55"/>
  <c r="A32" i="55"/>
  <c r="D32" i="55"/>
  <c r="F32" i="55"/>
  <c r="A33" i="55"/>
  <c r="D33" i="55"/>
  <c r="F33" i="55"/>
  <c r="A34" i="55"/>
  <c r="D34" i="55"/>
  <c r="F34" i="55"/>
  <c r="A35" i="55"/>
  <c r="D35" i="55"/>
  <c r="F35" i="55"/>
  <c r="A36" i="55"/>
  <c r="D36" i="55"/>
  <c r="F36" i="55"/>
  <c r="A37" i="55"/>
  <c r="D37" i="55"/>
  <c r="F37" i="55"/>
  <c r="A38" i="55"/>
  <c r="D38" i="55"/>
  <c r="F38" i="55"/>
  <c r="A39" i="55"/>
  <c r="D39" i="55"/>
  <c r="F39" i="55"/>
  <c r="A40" i="55"/>
  <c r="D40" i="55"/>
  <c r="F40" i="55"/>
  <c r="A41" i="55"/>
  <c r="D41" i="55"/>
  <c r="F41" i="55"/>
  <c r="A42" i="55"/>
  <c r="D42" i="55"/>
  <c r="F42" i="55"/>
  <c r="A43" i="55"/>
  <c r="D43" i="55"/>
  <c r="F43" i="55"/>
  <c r="A44" i="55"/>
  <c r="D44" i="55"/>
  <c r="F44" i="55"/>
  <c r="A45" i="55"/>
  <c r="D45" i="55"/>
  <c r="F45" i="55"/>
  <c r="A46" i="55"/>
  <c r="D46" i="55"/>
  <c r="F46" i="55"/>
  <c r="A47" i="55"/>
  <c r="D47" i="55"/>
  <c r="F47" i="55"/>
  <c r="A48" i="55"/>
  <c r="D48" i="55"/>
  <c r="F48" i="55"/>
  <c r="A49" i="55"/>
  <c r="D49" i="55"/>
  <c r="F49" i="55"/>
  <c r="A50" i="55"/>
  <c r="D50" i="55"/>
  <c r="F50" i="55"/>
  <c r="A51" i="55"/>
  <c r="D51" i="55"/>
  <c r="F51" i="55"/>
  <c r="A52" i="55"/>
  <c r="D52" i="55"/>
  <c r="F52" i="55"/>
  <c r="A53" i="55"/>
  <c r="D53" i="55"/>
  <c r="F53" i="55"/>
  <c r="A54" i="55"/>
  <c r="D54" i="55"/>
  <c r="F54" i="55"/>
  <c r="A55" i="55"/>
  <c r="D55" i="55"/>
  <c r="F55" i="55"/>
  <c r="A56" i="55"/>
  <c r="D56" i="55"/>
  <c r="F56" i="55"/>
  <c r="A57" i="55"/>
  <c r="D57" i="55"/>
  <c r="F57" i="55"/>
  <c r="A58" i="55"/>
  <c r="D58" i="55"/>
  <c r="F58" i="55"/>
  <c r="A59" i="55"/>
  <c r="D59" i="55"/>
  <c r="F59" i="55"/>
  <c r="A60" i="55"/>
  <c r="D60" i="55"/>
  <c r="F60" i="55"/>
  <c r="A61" i="55"/>
  <c r="D61" i="55"/>
  <c r="F61" i="55"/>
  <c r="A62" i="55"/>
  <c r="D62" i="55"/>
  <c r="F62" i="55"/>
  <c r="A63" i="55"/>
  <c r="D63" i="55"/>
  <c r="F63" i="55"/>
  <c r="A64" i="55"/>
  <c r="D64" i="55"/>
  <c r="F64" i="55"/>
  <c r="A65" i="55"/>
  <c r="D65" i="55"/>
  <c r="F65" i="55"/>
  <c r="A66" i="55"/>
  <c r="D66" i="55"/>
  <c r="F66" i="55"/>
  <c r="A67" i="55"/>
  <c r="D67" i="55"/>
  <c r="F67" i="55"/>
  <c r="A68" i="55"/>
  <c r="D68" i="55"/>
  <c r="F68" i="55"/>
  <c r="A69" i="55"/>
  <c r="D69" i="55"/>
  <c r="F69" i="55"/>
  <c r="A70" i="55"/>
  <c r="D70" i="55"/>
  <c r="F70" i="55"/>
  <c r="A71" i="55"/>
  <c r="D71" i="55"/>
  <c r="F71" i="55"/>
  <c r="A72" i="55"/>
  <c r="D72" i="55"/>
  <c r="F72" i="55"/>
  <c r="A3" i="55"/>
  <c r="D3" i="55"/>
  <c r="F3" i="55"/>
  <c r="L353" i="58"/>
  <c r="O353" i="58"/>
  <c r="K353" i="58"/>
  <c r="N353" i="58"/>
  <c r="C353" i="58"/>
  <c r="F353" i="58"/>
  <c r="B353" i="58"/>
  <c r="E353" i="58"/>
  <c r="L352" i="58"/>
  <c r="O352" i="58"/>
  <c r="K352" i="58"/>
  <c r="N352" i="58"/>
  <c r="C352" i="58"/>
  <c r="F352" i="58"/>
  <c r="B352" i="58"/>
  <c r="E352" i="58"/>
  <c r="L351" i="58"/>
  <c r="O351" i="58"/>
  <c r="K351" i="58"/>
  <c r="N351" i="58"/>
  <c r="C351" i="58"/>
  <c r="F351" i="58"/>
  <c r="B351" i="58"/>
  <c r="E351" i="58"/>
  <c r="L350" i="58"/>
  <c r="O350" i="58"/>
  <c r="K350" i="58"/>
  <c r="N350" i="58"/>
  <c r="C350" i="58"/>
  <c r="F350" i="58"/>
  <c r="B350" i="58"/>
  <c r="E350" i="58"/>
  <c r="L349" i="58"/>
  <c r="O349" i="58"/>
  <c r="K349" i="58"/>
  <c r="N349" i="58"/>
  <c r="C349" i="58"/>
  <c r="F349" i="58"/>
  <c r="B349" i="58"/>
  <c r="E349" i="58"/>
  <c r="L348" i="58"/>
  <c r="O348" i="58"/>
  <c r="K348" i="58"/>
  <c r="N348" i="58"/>
  <c r="C348" i="58"/>
  <c r="F348" i="58"/>
  <c r="B348" i="58"/>
  <c r="E348" i="58"/>
  <c r="L347" i="58"/>
  <c r="O347" i="58"/>
  <c r="K347" i="58"/>
  <c r="N347" i="58"/>
  <c r="C347" i="58"/>
  <c r="F347" i="58"/>
  <c r="B347" i="58"/>
  <c r="E347" i="58"/>
  <c r="L346" i="58"/>
  <c r="O346" i="58"/>
  <c r="K346" i="58"/>
  <c r="N346" i="58"/>
  <c r="C346" i="58"/>
  <c r="F346" i="58"/>
  <c r="B346" i="58"/>
  <c r="E346" i="58"/>
  <c r="L345" i="58"/>
  <c r="O345" i="58"/>
  <c r="K345" i="58"/>
  <c r="N345" i="58"/>
  <c r="C345" i="58"/>
  <c r="F345" i="58"/>
  <c r="B345" i="58"/>
  <c r="E345" i="58"/>
  <c r="L344" i="58"/>
  <c r="O344" i="58"/>
  <c r="K344" i="58"/>
  <c r="N344" i="58"/>
  <c r="C344" i="58"/>
  <c r="F344" i="58"/>
  <c r="B344" i="58"/>
  <c r="E344" i="58"/>
  <c r="L343" i="58"/>
  <c r="O343" i="58"/>
  <c r="K343" i="58"/>
  <c r="N343" i="58"/>
  <c r="C343" i="58"/>
  <c r="F343" i="58"/>
  <c r="B343" i="58"/>
  <c r="E343" i="58"/>
  <c r="L342" i="58"/>
  <c r="O342" i="58"/>
  <c r="K342" i="58"/>
  <c r="N342" i="58"/>
  <c r="C342" i="58"/>
  <c r="F342" i="58"/>
  <c r="B342" i="58"/>
  <c r="E342" i="58"/>
  <c r="L341" i="58"/>
  <c r="O341" i="58"/>
  <c r="K341" i="58"/>
  <c r="N341" i="58"/>
  <c r="C341" i="58"/>
  <c r="F341" i="58"/>
  <c r="B341" i="58"/>
  <c r="E341" i="58"/>
  <c r="L340" i="58"/>
  <c r="O340" i="58"/>
  <c r="K340" i="58"/>
  <c r="N340" i="58"/>
  <c r="C340" i="58"/>
  <c r="F340" i="58"/>
  <c r="B340" i="58"/>
  <c r="E340" i="58"/>
  <c r="L339" i="58"/>
  <c r="O339" i="58"/>
  <c r="K339" i="58"/>
  <c r="N339" i="58"/>
  <c r="C339" i="58"/>
  <c r="F339" i="58"/>
  <c r="B339" i="58"/>
  <c r="E339" i="58"/>
  <c r="L338" i="58"/>
  <c r="O338" i="58"/>
  <c r="K338" i="58"/>
  <c r="N338" i="58"/>
  <c r="C338" i="58"/>
  <c r="F338" i="58"/>
  <c r="B338" i="58"/>
  <c r="E338" i="58"/>
  <c r="L337" i="58"/>
  <c r="O337" i="58"/>
  <c r="K337" i="58"/>
  <c r="N337" i="58"/>
  <c r="C337" i="58"/>
  <c r="F337" i="58"/>
  <c r="B337" i="58"/>
  <c r="E337" i="58"/>
  <c r="L336" i="58"/>
  <c r="O336" i="58"/>
  <c r="K336" i="58"/>
  <c r="N336" i="58"/>
  <c r="C336" i="58"/>
  <c r="F336" i="58"/>
  <c r="B336" i="58"/>
  <c r="E336" i="58"/>
  <c r="L335" i="58"/>
  <c r="O335" i="58"/>
  <c r="K335" i="58"/>
  <c r="N335" i="58"/>
  <c r="C335" i="58"/>
  <c r="F335" i="58"/>
  <c r="B335" i="58"/>
  <c r="E335" i="58"/>
  <c r="L334" i="58"/>
  <c r="O334" i="58"/>
  <c r="K334" i="58"/>
  <c r="N334" i="58"/>
  <c r="C334" i="58"/>
  <c r="F334" i="58"/>
  <c r="B334" i="58"/>
  <c r="E334" i="58"/>
  <c r="L333" i="58"/>
  <c r="O333" i="58"/>
  <c r="K333" i="58"/>
  <c r="N333" i="58"/>
  <c r="C333" i="58"/>
  <c r="F333" i="58"/>
  <c r="B333" i="58"/>
  <c r="E333" i="58"/>
  <c r="L332" i="58"/>
  <c r="O332" i="58"/>
  <c r="K332" i="58"/>
  <c r="N332" i="58"/>
  <c r="C332" i="58"/>
  <c r="F332" i="58"/>
  <c r="B332" i="58"/>
  <c r="E332" i="58"/>
  <c r="L331" i="58"/>
  <c r="O331" i="58"/>
  <c r="K331" i="58"/>
  <c r="N331" i="58"/>
  <c r="C331" i="58"/>
  <c r="F331" i="58"/>
  <c r="B331" i="58"/>
  <c r="E331" i="58"/>
  <c r="L330" i="58"/>
  <c r="O330" i="58"/>
  <c r="K330" i="58"/>
  <c r="N330" i="58"/>
  <c r="C330" i="58"/>
  <c r="F330" i="58"/>
  <c r="B330" i="58"/>
  <c r="E330" i="58"/>
  <c r="L329" i="58"/>
  <c r="O329" i="58"/>
  <c r="K329" i="58"/>
  <c r="N329" i="58"/>
  <c r="C329" i="58"/>
  <c r="F329" i="58"/>
  <c r="B329" i="58"/>
  <c r="E329" i="58"/>
  <c r="L328" i="58"/>
  <c r="O328" i="58"/>
  <c r="K328" i="58"/>
  <c r="N328" i="58"/>
  <c r="C328" i="58"/>
  <c r="F328" i="58"/>
  <c r="B328" i="58"/>
  <c r="E328" i="58"/>
  <c r="L327" i="58"/>
  <c r="O327" i="58"/>
  <c r="K327" i="58"/>
  <c r="N327" i="58"/>
  <c r="C327" i="58"/>
  <c r="F327" i="58"/>
  <c r="B327" i="58"/>
  <c r="E327" i="58"/>
  <c r="L326" i="58"/>
  <c r="O326" i="58"/>
  <c r="K326" i="58"/>
  <c r="N326" i="58"/>
  <c r="C326" i="58"/>
  <c r="F326" i="58"/>
  <c r="B326" i="58"/>
  <c r="E326" i="58"/>
  <c r="L325" i="58"/>
  <c r="O325" i="58"/>
  <c r="K325" i="58"/>
  <c r="N325" i="58"/>
  <c r="C325" i="58"/>
  <c r="F325" i="58"/>
  <c r="B325" i="58"/>
  <c r="E325" i="58"/>
  <c r="L324" i="58"/>
  <c r="O324" i="58"/>
  <c r="K324" i="58"/>
  <c r="N324" i="58"/>
  <c r="C324" i="58"/>
  <c r="F324" i="58"/>
  <c r="B324" i="58"/>
  <c r="E324" i="58"/>
  <c r="L323" i="58"/>
  <c r="O323" i="58"/>
  <c r="K323" i="58"/>
  <c r="N323" i="58"/>
  <c r="C323" i="58"/>
  <c r="F323" i="58"/>
  <c r="B323" i="58"/>
  <c r="E323" i="58"/>
  <c r="L322" i="58"/>
  <c r="O322" i="58"/>
  <c r="K322" i="58"/>
  <c r="N322" i="58"/>
  <c r="C322" i="58"/>
  <c r="F322" i="58"/>
  <c r="B322" i="58"/>
  <c r="E322" i="58"/>
  <c r="L321" i="58"/>
  <c r="O321" i="58"/>
  <c r="K321" i="58"/>
  <c r="N321" i="58"/>
  <c r="C321" i="58"/>
  <c r="F321" i="58"/>
  <c r="B321" i="58"/>
  <c r="E321" i="58"/>
  <c r="L320" i="58"/>
  <c r="O320" i="58"/>
  <c r="K320" i="58"/>
  <c r="N320" i="58"/>
  <c r="C320" i="58"/>
  <c r="F320" i="58"/>
  <c r="B320" i="58"/>
  <c r="E320" i="58"/>
  <c r="L319" i="58"/>
  <c r="O319" i="58"/>
  <c r="K319" i="58"/>
  <c r="N319" i="58"/>
  <c r="C319" i="58"/>
  <c r="F319" i="58"/>
  <c r="B319" i="58"/>
  <c r="E319" i="58"/>
  <c r="L318" i="58"/>
  <c r="O318" i="58"/>
  <c r="K318" i="58"/>
  <c r="N318" i="58"/>
  <c r="C318" i="58"/>
  <c r="F318" i="58"/>
  <c r="B318" i="58"/>
  <c r="E318" i="58"/>
  <c r="L317" i="58"/>
  <c r="O317" i="58"/>
  <c r="K317" i="58"/>
  <c r="N317" i="58"/>
  <c r="C317" i="58"/>
  <c r="F317" i="58"/>
  <c r="B317" i="58"/>
  <c r="E317" i="58"/>
  <c r="L316" i="58"/>
  <c r="O316" i="58"/>
  <c r="K316" i="58"/>
  <c r="N316" i="58"/>
  <c r="C316" i="58"/>
  <c r="F316" i="58"/>
  <c r="B316" i="58"/>
  <c r="E316" i="58"/>
  <c r="L315" i="58"/>
  <c r="O315" i="58"/>
  <c r="K315" i="58"/>
  <c r="N315" i="58"/>
  <c r="C315" i="58"/>
  <c r="F315" i="58"/>
  <c r="B315" i="58"/>
  <c r="E315" i="58"/>
  <c r="L314" i="58"/>
  <c r="O314" i="58"/>
  <c r="K314" i="58"/>
  <c r="N314" i="58"/>
  <c r="C314" i="58"/>
  <c r="F314" i="58"/>
  <c r="B314" i="58"/>
  <c r="E314" i="58"/>
  <c r="L313" i="58"/>
  <c r="O313" i="58"/>
  <c r="K313" i="58"/>
  <c r="N313" i="58"/>
  <c r="C313" i="58"/>
  <c r="F313" i="58"/>
  <c r="B313" i="58"/>
  <c r="E313" i="58"/>
  <c r="L312" i="58"/>
  <c r="O312" i="58"/>
  <c r="K312" i="58"/>
  <c r="N312" i="58"/>
  <c r="C312" i="58"/>
  <c r="F312" i="58"/>
  <c r="B312" i="58"/>
  <c r="E312" i="58"/>
  <c r="L311" i="58"/>
  <c r="O311" i="58"/>
  <c r="K311" i="58"/>
  <c r="N311" i="58"/>
  <c r="C311" i="58"/>
  <c r="F311" i="58"/>
  <c r="B311" i="58"/>
  <c r="E311" i="58"/>
  <c r="L310" i="58"/>
  <c r="O310" i="58"/>
  <c r="K310" i="58"/>
  <c r="N310" i="58"/>
  <c r="C310" i="58"/>
  <c r="F310" i="58"/>
  <c r="B310" i="58"/>
  <c r="E310" i="58"/>
  <c r="L309" i="58"/>
  <c r="O309" i="58"/>
  <c r="K309" i="58"/>
  <c r="N309" i="58"/>
  <c r="C309" i="58"/>
  <c r="F309" i="58"/>
  <c r="B309" i="58"/>
  <c r="E309" i="58"/>
  <c r="L308" i="58"/>
  <c r="O308" i="58"/>
  <c r="K308" i="58"/>
  <c r="N308" i="58"/>
  <c r="C308" i="58"/>
  <c r="F308" i="58"/>
  <c r="B308" i="58"/>
  <c r="E308" i="58"/>
  <c r="L307" i="58"/>
  <c r="O307" i="58"/>
  <c r="K307" i="58"/>
  <c r="N307" i="58"/>
  <c r="C307" i="58"/>
  <c r="F307" i="58"/>
  <c r="B307" i="58"/>
  <c r="E307" i="58"/>
  <c r="L306" i="58"/>
  <c r="O306" i="58"/>
  <c r="K306" i="58"/>
  <c r="N306" i="58"/>
  <c r="C306" i="58"/>
  <c r="F306" i="58"/>
  <c r="B306" i="58"/>
  <c r="E306" i="58"/>
  <c r="L305" i="58"/>
  <c r="O305" i="58"/>
  <c r="K305" i="58"/>
  <c r="N305" i="58"/>
  <c r="C305" i="58"/>
  <c r="F305" i="58"/>
  <c r="B305" i="58"/>
  <c r="E305" i="58"/>
  <c r="L304" i="58"/>
  <c r="O304" i="58"/>
  <c r="K304" i="58"/>
  <c r="N304" i="58"/>
  <c r="C304" i="58"/>
  <c r="F304" i="58"/>
  <c r="B304" i="58"/>
  <c r="E304" i="58"/>
  <c r="L303" i="58"/>
  <c r="O303" i="58"/>
  <c r="K303" i="58"/>
  <c r="N303" i="58"/>
  <c r="C303" i="58"/>
  <c r="F303" i="58"/>
  <c r="B303" i="58"/>
  <c r="E303" i="58"/>
  <c r="L302" i="58"/>
  <c r="O302" i="58"/>
  <c r="K302" i="58"/>
  <c r="N302" i="58"/>
  <c r="C302" i="58"/>
  <c r="F302" i="58"/>
  <c r="B302" i="58"/>
  <c r="E302" i="58"/>
  <c r="L301" i="58"/>
  <c r="O301" i="58"/>
  <c r="K301" i="58"/>
  <c r="N301" i="58"/>
  <c r="C301" i="58"/>
  <c r="F301" i="58"/>
  <c r="B301" i="58"/>
  <c r="E301" i="58"/>
  <c r="L300" i="58"/>
  <c r="O300" i="58"/>
  <c r="K300" i="58"/>
  <c r="N300" i="58"/>
  <c r="C300" i="58"/>
  <c r="F300" i="58"/>
  <c r="B300" i="58"/>
  <c r="E300" i="58"/>
  <c r="L299" i="58"/>
  <c r="O299" i="58"/>
  <c r="K299" i="58"/>
  <c r="N299" i="58"/>
  <c r="C299" i="58"/>
  <c r="F299" i="58"/>
  <c r="B299" i="58"/>
  <c r="E299" i="58"/>
  <c r="L298" i="58"/>
  <c r="O298" i="58"/>
  <c r="K298" i="58"/>
  <c r="N298" i="58"/>
  <c r="C298" i="58"/>
  <c r="F298" i="58"/>
  <c r="B298" i="58"/>
  <c r="E298" i="58"/>
  <c r="L297" i="58"/>
  <c r="O297" i="58"/>
  <c r="K297" i="58"/>
  <c r="N297" i="58"/>
  <c r="C297" i="58"/>
  <c r="F297" i="58"/>
  <c r="B297" i="58"/>
  <c r="E297" i="58"/>
  <c r="L296" i="58"/>
  <c r="O296" i="58"/>
  <c r="K296" i="58"/>
  <c r="N296" i="58"/>
  <c r="C296" i="58"/>
  <c r="F296" i="58"/>
  <c r="B296" i="58"/>
  <c r="E296" i="58"/>
  <c r="L295" i="58"/>
  <c r="O295" i="58"/>
  <c r="K295" i="58"/>
  <c r="N295" i="58"/>
  <c r="C295" i="58"/>
  <c r="F295" i="58"/>
  <c r="B295" i="58"/>
  <c r="E295" i="58"/>
  <c r="L294" i="58"/>
  <c r="O294" i="58"/>
  <c r="K294" i="58"/>
  <c r="N294" i="58"/>
  <c r="C294" i="58"/>
  <c r="F294" i="58"/>
  <c r="B294" i="58"/>
  <c r="E294" i="58"/>
  <c r="L293" i="58"/>
  <c r="O293" i="58"/>
  <c r="K293" i="58"/>
  <c r="N293" i="58"/>
  <c r="C293" i="58"/>
  <c r="F293" i="58"/>
  <c r="B293" i="58"/>
  <c r="E293" i="58"/>
  <c r="L292" i="58"/>
  <c r="O292" i="58"/>
  <c r="K292" i="58"/>
  <c r="N292" i="58"/>
  <c r="C292" i="58"/>
  <c r="F292" i="58"/>
  <c r="B292" i="58"/>
  <c r="E292" i="58"/>
  <c r="L291" i="58"/>
  <c r="O291" i="58"/>
  <c r="K291" i="58"/>
  <c r="N291" i="58"/>
  <c r="C291" i="58"/>
  <c r="F291" i="58"/>
  <c r="B291" i="58"/>
  <c r="E291" i="58"/>
  <c r="L290" i="58"/>
  <c r="O290" i="58"/>
  <c r="K290" i="58"/>
  <c r="N290" i="58"/>
  <c r="C290" i="58"/>
  <c r="F290" i="58"/>
  <c r="B290" i="58"/>
  <c r="E290" i="58"/>
  <c r="L289" i="58"/>
  <c r="O289" i="58"/>
  <c r="K289" i="58"/>
  <c r="N289" i="58"/>
  <c r="C289" i="58"/>
  <c r="F289" i="58"/>
  <c r="B289" i="58"/>
  <c r="E289" i="58"/>
  <c r="L288" i="58"/>
  <c r="O288" i="58"/>
  <c r="K288" i="58"/>
  <c r="N288" i="58"/>
  <c r="C288" i="58"/>
  <c r="F288" i="58"/>
  <c r="B288" i="58"/>
  <c r="E288" i="58"/>
  <c r="L287" i="58"/>
  <c r="O287" i="58"/>
  <c r="K287" i="58"/>
  <c r="N287" i="58"/>
  <c r="C287" i="58"/>
  <c r="F287" i="58"/>
  <c r="B287" i="58"/>
  <c r="E287" i="58"/>
  <c r="L286" i="58"/>
  <c r="O286" i="58"/>
  <c r="K286" i="58"/>
  <c r="N286" i="58"/>
  <c r="C286" i="58"/>
  <c r="F286" i="58"/>
  <c r="B286" i="58"/>
  <c r="E286" i="58"/>
  <c r="L285" i="58"/>
  <c r="O285" i="58"/>
  <c r="K285" i="58"/>
  <c r="N285" i="58"/>
  <c r="C285" i="58"/>
  <c r="F285" i="58"/>
  <c r="B285" i="58"/>
  <c r="E285" i="58"/>
  <c r="L284" i="58"/>
  <c r="O284" i="58"/>
  <c r="K284" i="58"/>
  <c r="N284" i="58"/>
  <c r="C284" i="58"/>
  <c r="F284" i="58"/>
  <c r="B284" i="58"/>
  <c r="E284" i="58"/>
  <c r="L283" i="58"/>
  <c r="O283" i="58"/>
  <c r="K283" i="58"/>
  <c r="N283" i="58"/>
  <c r="C283" i="58"/>
  <c r="F283" i="58"/>
  <c r="B283" i="58"/>
  <c r="E283" i="58"/>
  <c r="L282" i="58"/>
  <c r="O282" i="58"/>
  <c r="K282" i="58"/>
  <c r="N282" i="58"/>
  <c r="C282" i="58"/>
  <c r="F282" i="58"/>
  <c r="B282" i="58"/>
  <c r="E282" i="58"/>
  <c r="L281" i="58"/>
  <c r="O281" i="58"/>
  <c r="K281" i="58"/>
  <c r="N281" i="58"/>
  <c r="C281" i="58"/>
  <c r="F281" i="58"/>
  <c r="B281" i="58"/>
  <c r="E281" i="58"/>
  <c r="L280" i="58"/>
  <c r="O280" i="58"/>
  <c r="K280" i="58"/>
  <c r="N280" i="58"/>
  <c r="C280" i="58"/>
  <c r="F280" i="58"/>
  <c r="B280" i="58"/>
  <c r="E280" i="58"/>
  <c r="L279" i="58"/>
  <c r="O279" i="58"/>
  <c r="K279" i="58"/>
  <c r="N279" i="58"/>
  <c r="C279" i="58"/>
  <c r="F279" i="58"/>
  <c r="B279" i="58"/>
  <c r="E279" i="58"/>
  <c r="L278" i="58"/>
  <c r="O278" i="58"/>
  <c r="K278" i="58"/>
  <c r="N278" i="58"/>
  <c r="C278" i="58"/>
  <c r="F278" i="58"/>
  <c r="B278" i="58"/>
  <c r="E278" i="58"/>
  <c r="L277" i="58"/>
  <c r="O277" i="58"/>
  <c r="K277" i="58"/>
  <c r="N277" i="58"/>
  <c r="C277" i="58"/>
  <c r="F277" i="58"/>
  <c r="B277" i="58"/>
  <c r="E277" i="58"/>
  <c r="L276" i="58"/>
  <c r="O276" i="58"/>
  <c r="K276" i="58"/>
  <c r="N276" i="58"/>
  <c r="C276" i="58"/>
  <c r="F276" i="58"/>
  <c r="B276" i="58"/>
  <c r="E276" i="58"/>
  <c r="L275" i="58"/>
  <c r="O275" i="58"/>
  <c r="K275" i="58"/>
  <c r="N275" i="58"/>
  <c r="C275" i="58"/>
  <c r="F275" i="58"/>
  <c r="B275" i="58"/>
  <c r="E275" i="58"/>
  <c r="L274" i="58"/>
  <c r="O274" i="58"/>
  <c r="K274" i="58"/>
  <c r="N274" i="58"/>
  <c r="C274" i="58"/>
  <c r="F274" i="58"/>
  <c r="B274" i="58"/>
  <c r="E274" i="58"/>
  <c r="L273" i="58"/>
  <c r="O273" i="58"/>
  <c r="K273" i="58"/>
  <c r="N273" i="58"/>
  <c r="C273" i="58"/>
  <c r="F273" i="58"/>
  <c r="B273" i="58"/>
  <c r="E273" i="58"/>
  <c r="L272" i="58"/>
  <c r="O272" i="58"/>
  <c r="K272" i="58"/>
  <c r="N272" i="58"/>
  <c r="C272" i="58"/>
  <c r="F272" i="58"/>
  <c r="B272" i="58"/>
  <c r="E272" i="58"/>
  <c r="L271" i="58"/>
  <c r="O271" i="58"/>
  <c r="K271" i="58"/>
  <c r="N271" i="58"/>
  <c r="C271" i="58"/>
  <c r="F271" i="58"/>
  <c r="B271" i="58"/>
  <c r="E271" i="58"/>
  <c r="L270" i="58"/>
  <c r="O270" i="58"/>
  <c r="K270" i="58"/>
  <c r="N270" i="58"/>
  <c r="C270" i="58"/>
  <c r="F270" i="58"/>
  <c r="B270" i="58"/>
  <c r="E270" i="58"/>
  <c r="L269" i="58"/>
  <c r="O269" i="58"/>
  <c r="K269" i="58"/>
  <c r="N269" i="58"/>
  <c r="C269" i="58"/>
  <c r="F269" i="58"/>
  <c r="B269" i="58"/>
  <c r="E269" i="58"/>
  <c r="L268" i="58"/>
  <c r="O268" i="58"/>
  <c r="K268" i="58"/>
  <c r="N268" i="58"/>
  <c r="C268" i="58"/>
  <c r="F268" i="58"/>
  <c r="B268" i="58"/>
  <c r="E268" i="58"/>
  <c r="L267" i="58"/>
  <c r="O267" i="58"/>
  <c r="K267" i="58"/>
  <c r="N267" i="58"/>
  <c r="C267" i="58"/>
  <c r="F267" i="58"/>
  <c r="B267" i="58"/>
  <c r="E267" i="58"/>
  <c r="L266" i="58"/>
  <c r="O266" i="58"/>
  <c r="K266" i="58"/>
  <c r="N266" i="58"/>
  <c r="C266" i="58"/>
  <c r="F266" i="58"/>
  <c r="B266" i="58"/>
  <c r="E266" i="58"/>
  <c r="L265" i="58"/>
  <c r="O265" i="58"/>
  <c r="K265" i="58"/>
  <c r="N265" i="58"/>
  <c r="C265" i="58"/>
  <c r="F265" i="58"/>
  <c r="B265" i="58"/>
  <c r="E265" i="58"/>
  <c r="L264" i="58"/>
  <c r="O264" i="58"/>
  <c r="K264" i="58"/>
  <c r="N264" i="58"/>
  <c r="C264" i="58"/>
  <c r="F264" i="58"/>
  <c r="B264" i="58"/>
  <c r="E264" i="58"/>
  <c r="L263" i="58"/>
  <c r="O263" i="58"/>
  <c r="K263" i="58"/>
  <c r="N263" i="58"/>
  <c r="C263" i="58"/>
  <c r="F263" i="58"/>
  <c r="B263" i="58"/>
  <c r="E263" i="58"/>
  <c r="L262" i="58"/>
  <c r="O262" i="58"/>
  <c r="K262" i="58"/>
  <c r="N262" i="58"/>
  <c r="C262" i="58"/>
  <c r="F262" i="58"/>
  <c r="B262" i="58"/>
  <c r="E262" i="58"/>
  <c r="L261" i="58"/>
  <c r="O261" i="58"/>
  <c r="K261" i="58"/>
  <c r="N261" i="58"/>
  <c r="C261" i="58"/>
  <c r="F261" i="58"/>
  <c r="B261" i="58"/>
  <c r="E261" i="58"/>
  <c r="L260" i="58"/>
  <c r="O260" i="58"/>
  <c r="K260" i="58"/>
  <c r="N260" i="58"/>
  <c r="C260" i="58"/>
  <c r="F260" i="58"/>
  <c r="B260" i="58"/>
  <c r="E260" i="58"/>
  <c r="L259" i="58"/>
  <c r="O259" i="58"/>
  <c r="K259" i="58"/>
  <c r="N259" i="58"/>
  <c r="C259" i="58"/>
  <c r="F259" i="58"/>
  <c r="B259" i="58"/>
  <c r="E259" i="58"/>
  <c r="L258" i="58"/>
  <c r="O258" i="58"/>
  <c r="K258" i="58"/>
  <c r="N258" i="58"/>
  <c r="C258" i="58"/>
  <c r="F258" i="58"/>
  <c r="B258" i="58"/>
  <c r="E258" i="58"/>
  <c r="L257" i="58"/>
  <c r="O257" i="58"/>
  <c r="K257" i="58"/>
  <c r="N257" i="58"/>
  <c r="C257" i="58"/>
  <c r="F257" i="58"/>
  <c r="B257" i="58"/>
  <c r="E257" i="58"/>
  <c r="L256" i="58"/>
  <c r="O256" i="58"/>
  <c r="K256" i="58"/>
  <c r="N256" i="58"/>
  <c r="C256" i="58"/>
  <c r="F256" i="58"/>
  <c r="B256" i="58"/>
  <c r="E256" i="58"/>
  <c r="L255" i="58"/>
  <c r="O255" i="58"/>
  <c r="K255" i="58"/>
  <c r="N255" i="58"/>
  <c r="C255" i="58"/>
  <c r="F255" i="58"/>
  <c r="B255" i="58"/>
  <c r="E255" i="58"/>
  <c r="L254" i="58"/>
  <c r="O254" i="58"/>
  <c r="K254" i="58"/>
  <c r="N254" i="58"/>
  <c r="C254" i="58"/>
  <c r="F254" i="58"/>
  <c r="B254" i="58"/>
  <c r="E254" i="58"/>
  <c r="L253" i="58"/>
  <c r="O253" i="58"/>
  <c r="K253" i="58"/>
  <c r="N253" i="58"/>
  <c r="C253" i="58"/>
  <c r="F253" i="58"/>
  <c r="B253" i="58"/>
  <c r="E253" i="58"/>
  <c r="L252" i="58"/>
  <c r="O252" i="58"/>
  <c r="K252" i="58"/>
  <c r="N252" i="58"/>
  <c r="C252" i="58"/>
  <c r="F252" i="58"/>
  <c r="B252" i="58"/>
  <c r="E252" i="58"/>
  <c r="L251" i="58"/>
  <c r="O251" i="58"/>
  <c r="K251" i="58"/>
  <c r="N251" i="58"/>
  <c r="C251" i="58"/>
  <c r="F251" i="58"/>
  <c r="B251" i="58"/>
  <c r="E251" i="58"/>
  <c r="L250" i="58"/>
  <c r="O250" i="58"/>
  <c r="K250" i="58"/>
  <c r="N250" i="58"/>
  <c r="C250" i="58"/>
  <c r="F250" i="58"/>
  <c r="B250" i="58"/>
  <c r="E250" i="58"/>
  <c r="L249" i="58"/>
  <c r="O249" i="58"/>
  <c r="K249" i="58"/>
  <c r="N249" i="58"/>
  <c r="C249" i="58"/>
  <c r="F249" i="58"/>
  <c r="B249" i="58"/>
  <c r="E249" i="58"/>
  <c r="L248" i="58"/>
  <c r="O248" i="58"/>
  <c r="K248" i="58"/>
  <c r="N248" i="58"/>
  <c r="C248" i="58"/>
  <c r="F248" i="58"/>
  <c r="B248" i="58"/>
  <c r="E248" i="58"/>
  <c r="L247" i="58"/>
  <c r="O247" i="58"/>
  <c r="K247" i="58"/>
  <c r="N247" i="58"/>
  <c r="C247" i="58"/>
  <c r="F247" i="58"/>
  <c r="B247" i="58"/>
  <c r="E247" i="58"/>
  <c r="L246" i="58"/>
  <c r="O246" i="58"/>
  <c r="K246" i="58"/>
  <c r="N246" i="58"/>
  <c r="C246" i="58"/>
  <c r="F246" i="58"/>
  <c r="B246" i="58"/>
  <c r="E246" i="58"/>
  <c r="L245" i="58"/>
  <c r="O245" i="58"/>
  <c r="K245" i="58"/>
  <c r="N245" i="58"/>
  <c r="C245" i="58"/>
  <c r="F245" i="58"/>
  <c r="B245" i="58"/>
  <c r="E245" i="58"/>
  <c r="L244" i="58"/>
  <c r="O244" i="58"/>
  <c r="K244" i="58"/>
  <c r="N244" i="58"/>
  <c r="C244" i="58"/>
  <c r="F244" i="58"/>
  <c r="B244" i="58"/>
  <c r="E244" i="58"/>
  <c r="L243" i="58"/>
  <c r="O243" i="58"/>
  <c r="K243" i="58"/>
  <c r="N243" i="58"/>
  <c r="C243" i="58"/>
  <c r="F243" i="58"/>
  <c r="B243" i="58"/>
  <c r="E243" i="58"/>
  <c r="L242" i="58"/>
  <c r="O242" i="58"/>
  <c r="K242" i="58"/>
  <c r="N242" i="58"/>
  <c r="C242" i="58"/>
  <c r="F242" i="58"/>
  <c r="B242" i="58"/>
  <c r="E242" i="58"/>
  <c r="L241" i="58"/>
  <c r="O241" i="58"/>
  <c r="K241" i="58"/>
  <c r="N241" i="58"/>
  <c r="C241" i="58"/>
  <c r="F241" i="58"/>
  <c r="B241" i="58"/>
  <c r="E241" i="58"/>
  <c r="L240" i="58"/>
  <c r="O240" i="58"/>
  <c r="K240" i="58"/>
  <c r="N240" i="58"/>
  <c r="C240" i="58"/>
  <c r="F240" i="58"/>
  <c r="B240" i="58"/>
  <c r="E240" i="58"/>
  <c r="L239" i="58"/>
  <c r="O239" i="58"/>
  <c r="K239" i="58"/>
  <c r="N239" i="58"/>
  <c r="C239" i="58"/>
  <c r="F239" i="58"/>
  <c r="B239" i="58"/>
  <c r="E239" i="58"/>
  <c r="L238" i="58"/>
  <c r="O238" i="58"/>
  <c r="K238" i="58"/>
  <c r="N238" i="58"/>
  <c r="C238" i="58"/>
  <c r="F238" i="58"/>
  <c r="B238" i="58"/>
  <c r="E238" i="58"/>
  <c r="L237" i="58"/>
  <c r="O237" i="58"/>
  <c r="K237" i="58"/>
  <c r="N237" i="58"/>
  <c r="C237" i="58"/>
  <c r="F237" i="58"/>
  <c r="B237" i="58"/>
  <c r="E237" i="58"/>
  <c r="L236" i="58"/>
  <c r="O236" i="58"/>
  <c r="K236" i="58"/>
  <c r="N236" i="58"/>
  <c r="C236" i="58"/>
  <c r="F236" i="58"/>
  <c r="B236" i="58"/>
  <c r="E236" i="58"/>
  <c r="L235" i="58"/>
  <c r="O235" i="58"/>
  <c r="K235" i="58"/>
  <c r="N235" i="58"/>
  <c r="C235" i="58"/>
  <c r="F235" i="58"/>
  <c r="B235" i="58"/>
  <c r="E235" i="58"/>
  <c r="L234" i="58"/>
  <c r="O234" i="58"/>
  <c r="K234" i="58"/>
  <c r="N234" i="58"/>
  <c r="C234" i="58"/>
  <c r="F234" i="58"/>
  <c r="B234" i="58"/>
  <c r="E234" i="58"/>
  <c r="L233" i="58"/>
  <c r="O233" i="58"/>
  <c r="K233" i="58"/>
  <c r="N233" i="58"/>
  <c r="C233" i="58"/>
  <c r="F233" i="58"/>
  <c r="B233" i="58"/>
  <c r="E233" i="58"/>
  <c r="L232" i="58"/>
  <c r="O232" i="58"/>
  <c r="K232" i="58"/>
  <c r="N232" i="58"/>
  <c r="C232" i="58"/>
  <c r="F232" i="58"/>
  <c r="B232" i="58"/>
  <c r="E232" i="58"/>
  <c r="L231" i="58"/>
  <c r="O231" i="58"/>
  <c r="K231" i="58"/>
  <c r="N231" i="58"/>
  <c r="C231" i="58"/>
  <c r="F231" i="58"/>
  <c r="B231" i="58"/>
  <c r="E231" i="58"/>
  <c r="L230" i="58"/>
  <c r="O230" i="58"/>
  <c r="K230" i="58"/>
  <c r="N230" i="58"/>
  <c r="C230" i="58"/>
  <c r="F230" i="58"/>
  <c r="B230" i="58"/>
  <c r="E230" i="58"/>
  <c r="L229" i="58"/>
  <c r="O229" i="58"/>
  <c r="K229" i="58"/>
  <c r="N229" i="58"/>
  <c r="C229" i="58"/>
  <c r="F229" i="58"/>
  <c r="B229" i="58"/>
  <c r="E229" i="58"/>
  <c r="L228" i="58"/>
  <c r="O228" i="58"/>
  <c r="K228" i="58"/>
  <c r="N228" i="58"/>
  <c r="C228" i="58"/>
  <c r="F228" i="58"/>
  <c r="B228" i="58"/>
  <c r="E228" i="58"/>
  <c r="L227" i="58"/>
  <c r="O227" i="58"/>
  <c r="K227" i="58"/>
  <c r="N227" i="58"/>
  <c r="C227" i="58"/>
  <c r="F227" i="58"/>
  <c r="B227" i="58"/>
  <c r="E227" i="58"/>
  <c r="L226" i="58"/>
  <c r="O226" i="58"/>
  <c r="K226" i="58"/>
  <c r="N226" i="58"/>
  <c r="C226" i="58"/>
  <c r="F226" i="58"/>
  <c r="B226" i="58"/>
  <c r="E226" i="58"/>
  <c r="L225" i="58"/>
  <c r="O225" i="58"/>
  <c r="K225" i="58"/>
  <c r="N225" i="58"/>
  <c r="C225" i="58"/>
  <c r="F225" i="58"/>
  <c r="B225" i="58"/>
  <c r="E225" i="58"/>
  <c r="L224" i="58"/>
  <c r="O224" i="58"/>
  <c r="K224" i="58"/>
  <c r="N224" i="58"/>
  <c r="C224" i="58"/>
  <c r="F224" i="58"/>
  <c r="B224" i="58"/>
  <c r="E224" i="58"/>
  <c r="L223" i="58"/>
  <c r="O223" i="58"/>
  <c r="K223" i="58"/>
  <c r="N223" i="58"/>
  <c r="C223" i="58"/>
  <c r="F223" i="58"/>
  <c r="B223" i="58"/>
  <c r="E223" i="58"/>
  <c r="L222" i="58"/>
  <c r="O222" i="58"/>
  <c r="K222" i="58"/>
  <c r="N222" i="58"/>
  <c r="C222" i="58"/>
  <c r="F222" i="58"/>
  <c r="B222" i="58"/>
  <c r="E222" i="58"/>
  <c r="L221" i="58"/>
  <c r="O221" i="58"/>
  <c r="K221" i="58"/>
  <c r="N221" i="58"/>
  <c r="C221" i="58"/>
  <c r="F221" i="58"/>
  <c r="B221" i="58"/>
  <c r="E221" i="58"/>
  <c r="L220" i="58"/>
  <c r="O220" i="58"/>
  <c r="K220" i="58"/>
  <c r="N220" i="58"/>
  <c r="C220" i="58"/>
  <c r="F220" i="58"/>
  <c r="B220" i="58"/>
  <c r="E220" i="58"/>
  <c r="L219" i="58"/>
  <c r="O219" i="58"/>
  <c r="K219" i="58"/>
  <c r="N219" i="58"/>
  <c r="C219" i="58"/>
  <c r="F219" i="58"/>
  <c r="B219" i="58"/>
  <c r="E219" i="58"/>
  <c r="L218" i="58"/>
  <c r="O218" i="58"/>
  <c r="K218" i="58"/>
  <c r="N218" i="58"/>
  <c r="C218" i="58"/>
  <c r="F218" i="58"/>
  <c r="B218" i="58"/>
  <c r="E218" i="58"/>
  <c r="L217" i="58"/>
  <c r="O217" i="58"/>
  <c r="K217" i="58"/>
  <c r="N217" i="58"/>
  <c r="C217" i="58"/>
  <c r="F217" i="58"/>
  <c r="B217" i="58"/>
  <c r="E217" i="58"/>
  <c r="L216" i="58"/>
  <c r="O216" i="58"/>
  <c r="K216" i="58"/>
  <c r="N216" i="58"/>
  <c r="C216" i="58"/>
  <c r="F216" i="58"/>
  <c r="B216" i="58"/>
  <c r="E216" i="58"/>
  <c r="L215" i="58"/>
  <c r="O215" i="58"/>
  <c r="K215" i="58"/>
  <c r="N215" i="58"/>
  <c r="C215" i="58"/>
  <c r="F215" i="58"/>
  <c r="B215" i="58"/>
  <c r="E215" i="58"/>
  <c r="L214" i="58"/>
  <c r="O214" i="58"/>
  <c r="K214" i="58"/>
  <c r="N214" i="58"/>
  <c r="C214" i="58"/>
  <c r="F214" i="58"/>
  <c r="B214" i="58"/>
  <c r="E214" i="58"/>
  <c r="L213" i="58"/>
  <c r="O213" i="58"/>
  <c r="K213" i="58"/>
  <c r="N213" i="58"/>
  <c r="C213" i="58"/>
  <c r="F213" i="58"/>
  <c r="B213" i="58"/>
  <c r="E213" i="58"/>
  <c r="L212" i="58"/>
  <c r="O212" i="58"/>
  <c r="K212" i="58"/>
  <c r="N212" i="58"/>
  <c r="C212" i="58"/>
  <c r="F212" i="58"/>
  <c r="B212" i="58"/>
  <c r="E212" i="58"/>
  <c r="L211" i="58"/>
  <c r="O211" i="58"/>
  <c r="K211" i="58"/>
  <c r="N211" i="58"/>
  <c r="C211" i="58"/>
  <c r="F211" i="58"/>
  <c r="B211" i="58"/>
  <c r="E211" i="58"/>
  <c r="L210" i="58"/>
  <c r="O210" i="58"/>
  <c r="K210" i="58"/>
  <c r="N210" i="58"/>
  <c r="C210" i="58"/>
  <c r="F210" i="58"/>
  <c r="B210" i="58"/>
  <c r="E210" i="58"/>
  <c r="L209" i="58"/>
  <c r="O209" i="58"/>
  <c r="K209" i="58"/>
  <c r="N209" i="58"/>
  <c r="C209" i="58"/>
  <c r="F209" i="58"/>
  <c r="B209" i="58"/>
  <c r="E209" i="58"/>
  <c r="L208" i="58"/>
  <c r="O208" i="58"/>
  <c r="K208" i="58"/>
  <c r="N208" i="58"/>
  <c r="C208" i="58"/>
  <c r="F208" i="58"/>
  <c r="B208" i="58"/>
  <c r="E208" i="58"/>
  <c r="L207" i="58"/>
  <c r="O207" i="58"/>
  <c r="K207" i="58"/>
  <c r="N207" i="58"/>
  <c r="C207" i="58"/>
  <c r="F207" i="58"/>
  <c r="B207" i="58"/>
  <c r="E207" i="58"/>
  <c r="L206" i="58"/>
  <c r="O206" i="58"/>
  <c r="K206" i="58"/>
  <c r="N206" i="58"/>
  <c r="C206" i="58"/>
  <c r="F206" i="58"/>
  <c r="B206" i="58"/>
  <c r="E206" i="58"/>
  <c r="L205" i="58"/>
  <c r="O205" i="58"/>
  <c r="K205" i="58"/>
  <c r="N205" i="58"/>
  <c r="C205" i="58"/>
  <c r="F205" i="58"/>
  <c r="B205" i="58"/>
  <c r="E205" i="58"/>
  <c r="L204" i="58"/>
  <c r="O204" i="58"/>
  <c r="K204" i="58"/>
  <c r="N204" i="58"/>
  <c r="C204" i="58"/>
  <c r="F204" i="58"/>
  <c r="B204" i="58"/>
  <c r="E204" i="58"/>
  <c r="L203" i="58"/>
  <c r="O203" i="58"/>
  <c r="K203" i="58"/>
  <c r="N203" i="58"/>
  <c r="C203" i="58"/>
  <c r="F203" i="58"/>
  <c r="B203" i="58"/>
  <c r="E203" i="58"/>
  <c r="L202" i="58"/>
  <c r="O202" i="58"/>
  <c r="K202" i="58"/>
  <c r="N202" i="58"/>
  <c r="C202" i="58"/>
  <c r="F202" i="58"/>
  <c r="B202" i="58"/>
  <c r="E202" i="58"/>
  <c r="L201" i="58"/>
  <c r="O201" i="58"/>
  <c r="K201" i="58"/>
  <c r="N201" i="58"/>
  <c r="C201" i="58"/>
  <c r="F201" i="58"/>
  <c r="B201" i="58"/>
  <c r="E201" i="58"/>
  <c r="L200" i="58"/>
  <c r="O200" i="58"/>
  <c r="K200" i="58"/>
  <c r="N200" i="58"/>
  <c r="C200" i="58"/>
  <c r="F200" i="58"/>
  <c r="B200" i="58"/>
  <c r="E200" i="58"/>
  <c r="L199" i="58"/>
  <c r="O199" i="58"/>
  <c r="K199" i="58"/>
  <c r="N199" i="58"/>
  <c r="C199" i="58"/>
  <c r="F199" i="58"/>
  <c r="B199" i="58"/>
  <c r="E199" i="58"/>
  <c r="L198" i="58"/>
  <c r="O198" i="58"/>
  <c r="K198" i="58"/>
  <c r="N198" i="58"/>
  <c r="C198" i="58"/>
  <c r="F198" i="58"/>
  <c r="B198" i="58"/>
  <c r="E198" i="58"/>
  <c r="L197" i="58"/>
  <c r="O197" i="58"/>
  <c r="K197" i="58"/>
  <c r="N197" i="58"/>
  <c r="C197" i="58"/>
  <c r="F197" i="58"/>
  <c r="B197" i="58"/>
  <c r="E197" i="58"/>
  <c r="L196" i="58"/>
  <c r="O196" i="58"/>
  <c r="K196" i="58"/>
  <c r="N196" i="58"/>
  <c r="C196" i="58"/>
  <c r="F196" i="58"/>
  <c r="B196" i="58"/>
  <c r="E196" i="58"/>
  <c r="L195" i="58"/>
  <c r="O195" i="58"/>
  <c r="K195" i="58"/>
  <c r="N195" i="58"/>
  <c r="C195" i="58"/>
  <c r="F195" i="58"/>
  <c r="B195" i="58"/>
  <c r="E195" i="58"/>
  <c r="L194" i="58"/>
  <c r="O194" i="58"/>
  <c r="K194" i="58"/>
  <c r="N194" i="58"/>
  <c r="C194" i="58"/>
  <c r="F194" i="58"/>
  <c r="B194" i="58"/>
  <c r="E194" i="58"/>
  <c r="L193" i="58"/>
  <c r="O193" i="58"/>
  <c r="K193" i="58"/>
  <c r="N193" i="58"/>
  <c r="C193" i="58"/>
  <c r="F193" i="58"/>
  <c r="B193" i="58"/>
  <c r="E193" i="58"/>
  <c r="L192" i="58"/>
  <c r="O192" i="58"/>
  <c r="K192" i="58"/>
  <c r="N192" i="58"/>
  <c r="C192" i="58"/>
  <c r="F192" i="58"/>
  <c r="B192" i="58"/>
  <c r="E192" i="58"/>
  <c r="L191" i="58"/>
  <c r="O191" i="58"/>
  <c r="K191" i="58"/>
  <c r="N191" i="58"/>
  <c r="C191" i="58"/>
  <c r="F191" i="58"/>
  <c r="B191" i="58"/>
  <c r="E191" i="58"/>
  <c r="L190" i="58"/>
  <c r="O190" i="58"/>
  <c r="K190" i="58"/>
  <c r="N190" i="58"/>
  <c r="C190" i="58"/>
  <c r="F190" i="58"/>
  <c r="B190" i="58"/>
  <c r="E190" i="58"/>
  <c r="L189" i="58"/>
  <c r="O189" i="58"/>
  <c r="K189" i="58"/>
  <c r="N189" i="58"/>
  <c r="C189" i="58"/>
  <c r="F189" i="58"/>
  <c r="B189" i="58"/>
  <c r="E189" i="58"/>
  <c r="L188" i="58"/>
  <c r="O188" i="58"/>
  <c r="K188" i="58"/>
  <c r="N188" i="58"/>
  <c r="C188" i="58"/>
  <c r="F188" i="58"/>
  <c r="B188" i="58"/>
  <c r="E188" i="58"/>
  <c r="L187" i="58"/>
  <c r="O187" i="58"/>
  <c r="K187" i="58"/>
  <c r="N187" i="58"/>
  <c r="C187" i="58"/>
  <c r="F187" i="58"/>
  <c r="B187" i="58"/>
  <c r="E187" i="58"/>
  <c r="L186" i="58"/>
  <c r="O186" i="58"/>
  <c r="K186" i="58"/>
  <c r="N186" i="58"/>
  <c r="C186" i="58"/>
  <c r="F186" i="58"/>
  <c r="B186" i="58"/>
  <c r="E186" i="58"/>
  <c r="L185" i="58"/>
  <c r="O185" i="58"/>
  <c r="K185" i="58"/>
  <c r="N185" i="58"/>
  <c r="C185" i="58"/>
  <c r="F185" i="58"/>
  <c r="B185" i="58"/>
  <c r="E185" i="58"/>
  <c r="L184" i="58"/>
  <c r="O184" i="58"/>
  <c r="K184" i="58"/>
  <c r="N184" i="58"/>
  <c r="C184" i="58"/>
  <c r="F184" i="58"/>
  <c r="B184" i="58"/>
  <c r="E184" i="58"/>
  <c r="L183" i="58"/>
  <c r="O183" i="58"/>
  <c r="K183" i="58"/>
  <c r="N183" i="58"/>
  <c r="C183" i="58"/>
  <c r="F183" i="58"/>
  <c r="B183" i="58"/>
  <c r="E183" i="58"/>
  <c r="L182" i="58"/>
  <c r="O182" i="58"/>
  <c r="K182" i="58"/>
  <c r="N182" i="58"/>
  <c r="C182" i="58"/>
  <c r="F182" i="58"/>
  <c r="B182" i="58"/>
  <c r="E182" i="58"/>
  <c r="L181" i="58"/>
  <c r="O181" i="58"/>
  <c r="K181" i="58"/>
  <c r="N181" i="58"/>
  <c r="C181" i="58"/>
  <c r="F181" i="58"/>
  <c r="B181" i="58"/>
  <c r="E181" i="58"/>
  <c r="L180" i="58"/>
  <c r="O180" i="58"/>
  <c r="K180" i="58"/>
  <c r="N180" i="58"/>
  <c r="C180" i="58"/>
  <c r="F180" i="58"/>
  <c r="B180" i="58"/>
  <c r="E180" i="58"/>
  <c r="L179" i="58"/>
  <c r="O179" i="58"/>
  <c r="K179" i="58"/>
  <c r="N179" i="58"/>
  <c r="C179" i="58"/>
  <c r="F179" i="58"/>
  <c r="B179" i="58"/>
  <c r="E179" i="58"/>
  <c r="L178" i="58"/>
  <c r="O178" i="58"/>
  <c r="K178" i="58"/>
  <c r="N178" i="58"/>
  <c r="C178" i="58"/>
  <c r="F178" i="58"/>
  <c r="B178" i="58"/>
  <c r="E178" i="58"/>
  <c r="L177" i="58"/>
  <c r="O177" i="58"/>
  <c r="K177" i="58"/>
  <c r="N177" i="58"/>
  <c r="C177" i="58"/>
  <c r="F177" i="58"/>
  <c r="B177" i="58"/>
  <c r="E177" i="58"/>
  <c r="L176" i="58"/>
  <c r="O176" i="58"/>
  <c r="K176" i="58"/>
  <c r="N176" i="58"/>
  <c r="C176" i="58"/>
  <c r="F176" i="58"/>
  <c r="B176" i="58"/>
  <c r="E176" i="58"/>
  <c r="L175" i="58"/>
  <c r="O175" i="58"/>
  <c r="K175" i="58"/>
  <c r="N175" i="58"/>
  <c r="C175" i="58"/>
  <c r="F175" i="58"/>
  <c r="B175" i="58"/>
  <c r="E175" i="58"/>
  <c r="L174" i="58"/>
  <c r="O174" i="58"/>
  <c r="K174" i="58"/>
  <c r="N174" i="58"/>
  <c r="C174" i="58"/>
  <c r="F174" i="58"/>
  <c r="B174" i="58"/>
  <c r="E174" i="58"/>
  <c r="L173" i="58"/>
  <c r="O173" i="58"/>
  <c r="K173" i="58"/>
  <c r="N173" i="58"/>
  <c r="C173" i="58"/>
  <c r="F173" i="58"/>
  <c r="B173" i="58"/>
  <c r="E173" i="58"/>
  <c r="L172" i="58"/>
  <c r="O172" i="58"/>
  <c r="K172" i="58"/>
  <c r="N172" i="58"/>
  <c r="C172" i="58"/>
  <c r="F172" i="58"/>
  <c r="B172" i="58"/>
  <c r="E172" i="58"/>
  <c r="L171" i="58"/>
  <c r="O171" i="58"/>
  <c r="K171" i="58"/>
  <c r="N171" i="58"/>
  <c r="C171" i="58"/>
  <c r="F171" i="58"/>
  <c r="B171" i="58"/>
  <c r="E171" i="58"/>
  <c r="L170" i="58"/>
  <c r="O170" i="58"/>
  <c r="K170" i="58"/>
  <c r="N170" i="58"/>
  <c r="C170" i="58"/>
  <c r="F170" i="58"/>
  <c r="B170" i="58"/>
  <c r="E170" i="58"/>
  <c r="L169" i="58"/>
  <c r="O169" i="58"/>
  <c r="K169" i="58"/>
  <c r="N169" i="58"/>
  <c r="C169" i="58"/>
  <c r="F169" i="58"/>
  <c r="B169" i="58"/>
  <c r="E169" i="58"/>
  <c r="L168" i="58"/>
  <c r="O168" i="58"/>
  <c r="K168" i="58"/>
  <c r="N168" i="58"/>
  <c r="C168" i="58"/>
  <c r="F168" i="58"/>
  <c r="B168" i="58"/>
  <c r="E168" i="58"/>
  <c r="L167" i="58"/>
  <c r="O167" i="58"/>
  <c r="K167" i="58"/>
  <c r="N167" i="58"/>
  <c r="C167" i="58"/>
  <c r="F167" i="58"/>
  <c r="B167" i="58"/>
  <c r="E167" i="58"/>
  <c r="L166" i="58"/>
  <c r="O166" i="58"/>
  <c r="K166" i="58"/>
  <c r="N166" i="58"/>
  <c r="C166" i="58"/>
  <c r="F166" i="58"/>
  <c r="B166" i="58"/>
  <c r="E166" i="58"/>
  <c r="L165" i="58"/>
  <c r="O165" i="58"/>
  <c r="K165" i="58"/>
  <c r="N165" i="58"/>
  <c r="C165" i="58"/>
  <c r="F165" i="58"/>
  <c r="B165" i="58"/>
  <c r="E165" i="58"/>
  <c r="L164" i="58"/>
  <c r="O164" i="58"/>
  <c r="K164" i="58"/>
  <c r="N164" i="58"/>
  <c r="C164" i="58"/>
  <c r="F164" i="58"/>
  <c r="B164" i="58"/>
  <c r="E164" i="58"/>
  <c r="L163" i="58"/>
  <c r="O163" i="58"/>
  <c r="K163" i="58"/>
  <c r="N163" i="58"/>
  <c r="C163" i="58"/>
  <c r="F163" i="58"/>
  <c r="B163" i="58"/>
  <c r="E163" i="58"/>
  <c r="L162" i="58"/>
  <c r="O162" i="58"/>
  <c r="K162" i="58"/>
  <c r="N162" i="58"/>
  <c r="C162" i="58"/>
  <c r="F162" i="58"/>
  <c r="B162" i="58"/>
  <c r="E162" i="58"/>
  <c r="L161" i="58"/>
  <c r="O161" i="58"/>
  <c r="K161" i="58"/>
  <c r="N161" i="58"/>
  <c r="C161" i="58"/>
  <c r="F161" i="58"/>
  <c r="B161" i="58"/>
  <c r="E161" i="58"/>
  <c r="L160" i="58"/>
  <c r="O160" i="58"/>
  <c r="K160" i="58"/>
  <c r="N160" i="58"/>
  <c r="C160" i="58"/>
  <c r="F160" i="58"/>
  <c r="B160" i="58"/>
  <c r="E160" i="58"/>
  <c r="L159" i="58"/>
  <c r="O159" i="58"/>
  <c r="K159" i="58"/>
  <c r="N159" i="58"/>
  <c r="C159" i="58"/>
  <c r="F159" i="58"/>
  <c r="B159" i="58"/>
  <c r="E159" i="58"/>
  <c r="L158" i="58"/>
  <c r="O158" i="58"/>
  <c r="K158" i="58"/>
  <c r="N158" i="58"/>
  <c r="C158" i="58"/>
  <c r="F158" i="58"/>
  <c r="B158" i="58"/>
  <c r="E158" i="58"/>
  <c r="L157" i="58"/>
  <c r="O157" i="58"/>
  <c r="K157" i="58"/>
  <c r="N157" i="58"/>
  <c r="C157" i="58"/>
  <c r="F157" i="58"/>
  <c r="B157" i="58"/>
  <c r="E157" i="58"/>
  <c r="L156" i="58"/>
  <c r="O156" i="58"/>
  <c r="K156" i="58"/>
  <c r="N156" i="58"/>
  <c r="C156" i="58"/>
  <c r="F156" i="58"/>
  <c r="B156" i="58"/>
  <c r="E156" i="58"/>
  <c r="L155" i="58"/>
  <c r="O155" i="58"/>
  <c r="K155" i="58"/>
  <c r="N155" i="58"/>
  <c r="C155" i="58"/>
  <c r="F155" i="58"/>
  <c r="B155" i="58"/>
  <c r="E155" i="58"/>
  <c r="L154" i="58"/>
  <c r="O154" i="58"/>
  <c r="K154" i="58"/>
  <c r="N154" i="58"/>
  <c r="C154" i="58"/>
  <c r="F154" i="58"/>
  <c r="B154" i="58"/>
  <c r="E154" i="58"/>
  <c r="L153" i="58"/>
  <c r="O153" i="58"/>
  <c r="K153" i="58"/>
  <c r="N153" i="58"/>
  <c r="C153" i="58"/>
  <c r="F153" i="58"/>
  <c r="B153" i="58"/>
  <c r="E153" i="58"/>
  <c r="L152" i="58"/>
  <c r="O152" i="58"/>
  <c r="K152" i="58"/>
  <c r="N152" i="58"/>
  <c r="C152" i="58"/>
  <c r="F152" i="58"/>
  <c r="B152" i="58"/>
  <c r="E152" i="58"/>
  <c r="L151" i="58"/>
  <c r="O151" i="58"/>
  <c r="K151" i="58"/>
  <c r="N151" i="58"/>
  <c r="C151" i="58"/>
  <c r="F151" i="58"/>
  <c r="B151" i="58"/>
  <c r="E151" i="58"/>
  <c r="L150" i="58"/>
  <c r="O150" i="58"/>
  <c r="K150" i="58"/>
  <c r="N150" i="58"/>
  <c r="C150" i="58"/>
  <c r="F150" i="58"/>
  <c r="B150" i="58"/>
  <c r="E150" i="58"/>
  <c r="L149" i="58"/>
  <c r="O149" i="58"/>
  <c r="K149" i="58"/>
  <c r="N149" i="58"/>
  <c r="C149" i="58"/>
  <c r="F149" i="58"/>
  <c r="B149" i="58"/>
  <c r="E149" i="58"/>
  <c r="L148" i="58"/>
  <c r="O148" i="58"/>
  <c r="K148" i="58"/>
  <c r="N148" i="58"/>
  <c r="C148" i="58"/>
  <c r="F148" i="58"/>
  <c r="B148" i="58"/>
  <c r="E148" i="58"/>
  <c r="L147" i="58"/>
  <c r="O147" i="58"/>
  <c r="K147" i="58"/>
  <c r="N147" i="58"/>
  <c r="C147" i="58"/>
  <c r="F147" i="58"/>
  <c r="B147" i="58"/>
  <c r="E147" i="58"/>
  <c r="L146" i="58"/>
  <c r="O146" i="58"/>
  <c r="K146" i="58"/>
  <c r="N146" i="58"/>
  <c r="C146" i="58"/>
  <c r="F146" i="58"/>
  <c r="B146" i="58"/>
  <c r="E146" i="58"/>
  <c r="L145" i="58"/>
  <c r="O145" i="58"/>
  <c r="K145" i="58"/>
  <c r="N145" i="58"/>
  <c r="C145" i="58"/>
  <c r="F145" i="58"/>
  <c r="B145" i="58"/>
  <c r="E145" i="58"/>
  <c r="L144" i="58"/>
  <c r="O144" i="58"/>
  <c r="K144" i="58"/>
  <c r="N144" i="58"/>
  <c r="C144" i="58"/>
  <c r="F144" i="58"/>
  <c r="B144" i="58"/>
  <c r="E144" i="58"/>
  <c r="L143" i="58"/>
  <c r="O143" i="58"/>
  <c r="K143" i="58"/>
  <c r="N143" i="58"/>
  <c r="C143" i="58"/>
  <c r="F143" i="58"/>
  <c r="B143" i="58"/>
  <c r="E143" i="58"/>
  <c r="L142" i="58"/>
  <c r="O142" i="58"/>
  <c r="K142" i="58"/>
  <c r="N142" i="58"/>
  <c r="C142" i="58"/>
  <c r="F142" i="58"/>
  <c r="B142" i="58"/>
  <c r="E142" i="58"/>
  <c r="L141" i="58"/>
  <c r="O141" i="58"/>
  <c r="K141" i="58"/>
  <c r="N141" i="58"/>
  <c r="C141" i="58"/>
  <c r="F141" i="58"/>
  <c r="B141" i="58"/>
  <c r="E141" i="58"/>
  <c r="L140" i="58"/>
  <c r="O140" i="58"/>
  <c r="K140" i="58"/>
  <c r="N140" i="58"/>
  <c r="C140" i="58"/>
  <c r="F140" i="58"/>
  <c r="B140" i="58"/>
  <c r="E140" i="58"/>
  <c r="L139" i="58"/>
  <c r="O139" i="58"/>
  <c r="K139" i="58"/>
  <c r="N139" i="58"/>
  <c r="C139" i="58"/>
  <c r="F139" i="58"/>
  <c r="B139" i="58"/>
  <c r="E139" i="58"/>
  <c r="L138" i="58"/>
  <c r="O138" i="58"/>
  <c r="K138" i="58"/>
  <c r="N138" i="58"/>
  <c r="C138" i="58"/>
  <c r="F138" i="58"/>
  <c r="B138" i="58"/>
  <c r="E138" i="58"/>
  <c r="L137" i="58"/>
  <c r="O137" i="58"/>
  <c r="K137" i="58"/>
  <c r="N137" i="58"/>
  <c r="C137" i="58"/>
  <c r="F137" i="58"/>
  <c r="B137" i="58"/>
  <c r="E137" i="58"/>
  <c r="L136" i="58"/>
  <c r="O136" i="58"/>
  <c r="K136" i="58"/>
  <c r="N136" i="58"/>
  <c r="C136" i="58"/>
  <c r="F136" i="58"/>
  <c r="B136" i="58"/>
  <c r="E136" i="58"/>
  <c r="L135" i="58"/>
  <c r="O135" i="58"/>
  <c r="K135" i="58"/>
  <c r="N135" i="58"/>
  <c r="C135" i="58"/>
  <c r="F135" i="58"/>
  <c r="B135" i="58"/>
  <c r="E135" i="58"/>
  <c r="L134" i="58"/>
  <c r="O134" i="58"/>
  <c r="K134" i="58"/>
  <c r="N134" i="58"/>
  <c r="C134" i="58"/>
  <c r="F134" i="58"/>
  <c r="B134" i="58"/>
  <c r="E134" i="58"/>
  <c r="L133" i="58"/>
  <c r="O133" i="58"/>
  <c r="K133" i="58"/>
  <c r="N133" i="58"/>
  <c r="C133" i="58"/>
  <c r="F133" i="58"/>
  <c r="B133" i="58"/>
  <c r="E133" i="58"/>
  <c r="L132" i="58"/>
  <c r="O132" i="58"/>
  <c r="K132" i="58"/>
  <c r="N132" i="58"/>
  <c r="C132" i="58"/>
  <c r="F132" i="58"/>
  <c r="B132" i="58"/>
  <c r="E132" i="58"/>
  <c r="L131" i="58"/>
  <c r="O131" i="58"/>
  <c r="K131" i="58"/>
  <c r="N131" i="58"/>
  <c r="C131" i="58"/>
  <c r="F131" i="58"/>
  <c r="B131" i="58"/>
  <c r="E131" i="58"/>
  <c r="L130" i="58"/>
  <c r="O130" i="58"/>
  <c r="K130" i="58"/>
  <c r="N130" i="58"/>
  <c r="C130" i="58"/>
  <c r="F130" i="58"/>
  <c r="B130" i="58"/>
  <c r="E130" i="58"/>
  <c r="L129" i="58"/>
  <c r="O129" i="58"/>
  <c r="K129" i="58"/>
  <c r="N129" i="58"/>
  <c r="C129" i="58"/>
  <c r="F129" i="58"/>
  <c r="B129" i="58"/>
  <c r="E129" i="58"/>
  <c r="L128" i="58"/>
  <c r="O128" i="58"/>
  <c r="K128" i="58"/>
  <c r="N128" i="58"/>
  <c r="C128" i="58"/>
  <c r="F128" i="58"/>
  <c r="B128" i="58"/>
  <c r="E128" i="58"/>
  <c r="L127" i="58"/>
  <c r="O127" i="58"/>
  <c r="K127" i="58"/>
  <c r="N127" i="58"/>
  <c r="C127" i="58"/>
  <c r="F127" i="58"/>
  <c r="B127" i="58"/>
  <c r="E127" i="58"/>
  <c r="L126" i="58"/>
  <c r="O126" i="58"/>
  <c r="K126" i="58"/>
  <c r="N126" i="58"/>
  <c r="C126" i="58"/>
  <c r="F126" i="58"/>
  <c r="B126" i="58"/>
  <c r="E126" i="58"/>
  <c r="L125" i="58"/>
  <c r="O125" i="58"/>
  <c r="K125" i="58"/>
  <c r="N125" i="58"/>
  <c r="C125" i="58"/>
  <c r="F125" i="58"/>
  <c r="B125" i="58"/>
  <c r="E125" i="58"/>
  <c r="L124" i="58"/>
  <c r="O124" i="58"/>
  <c r="K124" i="58"/>
  <c r="N124" i="58"/>
  <c r="C124" i="58"/>
  <c r="F124" i="58"/>
  <c r="B124" i="58"/>
  <c r="E124" i="58"/>
  <c r="L123" i="58"/>
  <c r="O123" i="58"/>
  <c r="K123" i="58"/>
  <c r="N123" i="58"/>
  <c r="C123" i="58"/>
  <c r="F123" i="58"/>
  <c r="B123" i="58"/>
  <c r="E123" i="58"/>
  <c r="L122" i="58"/>
  <c r="O122" i="58"/>
  <c r="K122" i="58"/>
  <c r="N122" i="58"/>
  <c r="C122" i="58"/>
  <c r="F122" i="58"/>
  <c r="B122" i="58"/>
  <c r="E122" i="58"/>
  <c r="L121" i="58"/>
  <c r="O121" i="58"/>
  <c r="K121" i="58"/>
  <c r="N121" i="58"/>
  <c r="C121" i="58"/>
  <c r="F121" i="58"/>
  <c r="B121" i="58"/>
  <c r="E121" i="58"/>
  <c r="L120" i="58"/>
  <c r="O120" i="58"/>
  <c r="K120" i="58"/>
  <c r="N120" i="58"/>
  <c r="C120" i="58"/>
  <c r="F120" i="58"/>
  <c r="B120" i="58"/>
  <c r="E120" i="58"/>
  <c r="L119" i="58"/>
  <c r="O119" i="58"/>
  <c r="K119" i="58"/>
  <c r="N119" i="58"/>
  <c r="C119" i="58"/>
  <c r="F119" i="58"/>
  <c r="B119" i="58"/>
  <c r="E119" i="58"/>
  <c r="L118" i="58"/>
  <c r="O118" i="58"/>
  <c r="K118" i="58"/>
  <c r="N118" i="58"/>
  <c r="C118" i="58"/>
  <c r="F118" i="58"/>
  <c r="B118" i="58"/>
  <c r="E118" i="58"/>
  <c r="L117" i="58"/>
  <c r="O117" i="58"/>
  <c r="K117" i="58"/>
  <c r="N117" i="58"/>
  <c r="C117" i="58"/>
  <c r="F117" i="58"/>
  <c r="B117" i="58"/>
  <c r="E117" i="58"/>
  <c r="L116" i="58"/>
  <c r="O116" i="58"/>
  <c r="K116" i="58"/>
  <c r="N116" i="58"/>
  <c r="C116" i="58"/>
  <c r="F116" i="58"/>
  <c r="B116" i="58"/>
  <c r="E116" i="58"/>
  <c r="L115" i="58"/>
  <c r="O115" i="58"/>
  <c r="K115" i="58"/>
  <c r="N115" i="58"/>
  <c r="C115" i="58"/>
  <c r="F115" i="58"/>
  <c r="B115" i="58"/>
  <c r="E115" i="58"/>
  <c r="L114" i="58"/>
  <c r="O114" i="58"/>
  <c r="K114" i="58"/>
  <c r="N114" i="58"/>
  <c r="C114" i="58"/>
  <c r="F114" i="58"/>
  <c r="B114" i="58"/>
  <c r="E114" i="58"/>
  <c r="L113" i="58"/>
  <c r="O113" i="58"/>
  <c r="K113" i="58"/>
  <c r="N113" i="58"/>
  <c r="C113" i="58"/>
  <c r="F113" i="58"/>
  <c r="B113" i="58"/>
  <c r="E113" i="58"/>
  <c r="L112" i="58"/>
  <c r="O112" i="58"/>
  <c r="K112" i="58"/>
  <c r="N112" i="58"/>
  <c r="C112" i="58"/>
  <c r="F112" i="58"/>
  <c r="B112" i="58"/>
  <c r="E112" i="58"/>
  <c r="L111" i="58"/>
  <c r="O111" i="58"/>
  <c r="K111" i="58"/>
  <c r="N111" i="58"/>
  <c r="C111" i="58"/>
  <c r="F111" i="58"/>
  <c r="B111" i="58"/>
  <c r="E111" i="58"/>
  <c r="L110" i="58"/>
  <c r="O110" i="58"/>
  <c r="K110" i="58"/>
  <c r="N110" i="58"/>
  <c r="C110" i="58"/>
  <c r="F110" i="58"/>
  <c r="B110" i="58"/>
  <c r="E110" i="58"/>
  <c r="L109" i="58"/>
  <c r="O109" i="58"/>
  <c r="K109" i="58"/>
  <c r="N109" i="58"/>
  <c r="C109" i="58"/>
  <c r="F109" i="58"/>
  <c r="B109" i="58"/>
  <c r="E109" i="58"/>
  <c r="L108" i="58"/>
  <c r="O108" i="58"/>
  <c r="K108" i="58"/>
  <c r="N108" i="58"/>
  <c r="C108" i="58"/>
  <c r="F108" i="58"/>
  <c r="B108" i="58"/>
  <c r="E108" i="58"/>
  <c r="L107" i="58"/>
  <c r="O107" i="58"/>
  <c r="K107" i="58"/>
  <c r="N107" i="58"/>
  <c r="C107" i="58"/>
  <c r="F107" i="58"/>
  <c r="B107" i="58"/>
  <c r="E107" i="58"/>
  <c r="L106" i="58"/>
  <c r="O106" i="58"/>
  <c r="K106" i="58"/>
  <c r="N106" i="58"/>
  <c r="C106" i="58"/>
  <c r="F106" i="58"/>
  <c r="B106" i="58"/>
  <c r="E106" i="58"/>
  <c r="L105" i="58"/>
  <c r="O105" i="58"/>
  <c r="K105" i="58"/>
  <c r="N105" i="58"/>
  <c r="C105" i="58"/>
  <c r="F105" i="58"/>
  <c r="B105" i="58"/>
  <c r="E105" i="58"/>
  <c r="L104" i="58"/>
  <c r="O104" i="58"/>
  <c r="K104" i="58"/>
  <c r="N104" i="58"/>
  <c r="C104" i="58"/>
  <c r="F104" i="58"/>
  <c r="B104" i="58"/>
  <c r="E104" i="58"/>
  <c r="L103" i="58"/>
  <c r="O103" i="58"/>
  <c r="K103" i="58"/>
  <c r="N103" i="58"/>
  <c r="C103" i="58"/>
  <c r="F103" i="58"/>
  <c r="B103" i="58"/>
  <c r="E103" i="58"/>
  <c r="L102" i="58"/>
  <c r="O102" i="58"/>
  <c r="K102" i="58"/>
  <c r="N102" i="58"/>
  <c r="C102" i="58"/>
  <c r="F102" i="58"/>
  <c r="B102" i="58"/>
  <c r="E102" i="58"/>
  <c r="L101" i="58"/>
  <c r="O101" i="58"/>
  <c r="K101" i="58"/>
  <c r="N101" i="58"/>
  <c r="C101" i="58"/>
  <c r="F101" i="58"/>
  <c r="B101" i="58"/>
  <c r="E101" i="58"/>
  <c r="L100" i="58"/>
  <c r="O100" i="58"/>
  <c r="K100" i="58"/>
  <c r="N100" i="58"/>
  <c r="C100" i="58"/>
  <c r="F100" i="58"/>
  <c r="B100" i="58"/>
  <c r="E100" i="58"/>
  <c r="L99" i="58"/>
  <c r="O99" i="58"/>
  <c r="K99" i="58"/>
  <c r="N99" i="58"/>
  <c r="C99" i="58"/>
  <c r="F99" i="58"/>
  <c r="B99" i="58"/>
  <c r="E99" i="58"/>
  <c r="L98" i="58"/>
  <c r="O98" i="58"/>
  <c r="K98" i="58"/>
  <c r="N98" i="58"/>
  <c r="C98" i="58"/>
  <c r="F98" i="58"/>
  <c r="B98" i="58"/>
  <c r="E98" i="58"/>
  <c r="L97" i="58"/>
  <c r="O97" i="58"/>
  <c r="K97" i="58"/>
  <c r="N97" i="58"/>
  <c r="C97" i="58"/>
  <c r="F97" i="58"/>
  <c r="B97" i="58"/>
  <c r="E97" i="58"/>
  <c r="L96" i="58"/>
  <c r="O96" i="58"/>
  <c r="K96" i="58"/>
  <c r="N96" i="58"/>
  <c r="C96" i="58"/>
  <c r="F96" i="58"/>
  <c r="B96" i="58"/>
  <c r="E96" i="58"/>
  <c r="L95" i="58"/>
  <c r="O95" i="58"/>
  <c r="K95" i="58"/>
  <c r="N95" i="58"/>
  <c r="C95" i="58"/>
  <c r="F95" i="58"/>
  <c r="B95" i="58"/>
  <c r="E95" i="58"/>
  <c r="L94" i="58"/>
  <c r="O94" i="58"/>
  <c r="K94" i="58"/>
  <c r="N94" i="58"/>
  <c r="C94" i="58"/>
  <c r="F94" i="58"/>
  <c r="B94" i="58"/>
  <c r="E94" i="58"/>
  <c r="L93" i="58"/>
  <c r="O93" i="58"/>
  <c r="K93" i="58"/>
  <c r="N93" i="58"/>
  <c r="C93" i="58"/>
  <c r="F93" i="58"/>
  <c r="B93" i="58"/>
  <c r="E93" i="58"/>
  <c r="L92" i="58"/>
  <c r="O92" i="58"/>
  <c r="K92" i="58"/>
  <c r="N92" i="58"/>
  <c r="C92" i="58"/>
  <c r="F92" i="58"/>
  <c r="B92" i="58"/>
  <c r="E92" i="58"/>
  <c r="L91" i="58"/>
  <c r="O91" i="58"/>
  <c r="K91" i="58"/>
  <c r="N91" i="58"/>
  <c r="C91" i="58"/>
  <c r="F91" i="58"/>
  <c r="B91" i="58"/>
  <c r="E91" i="58"/>
  <c r="L90" i="58"/>
  <c r="O90" i="58"/>
  <c r="K90" i="58"/>
  <c r="N90" i="58"/>
  <c r="C90" i="58"/>
  <c r="F90" i="58"/>
  <c r="B90" i="58"/>
  <c r="E90" i="58"/>
  <c r="L89" i="58"/>
  <c r="O89" i="58"/>
  <c r="K89" i="58"/>
  <c r="N89" i="58"/>
  <c r="C89" i="58"/>
  <c r="F89" i="58"/>
  <c r="B89" i="58"/>
  <c r="E89" i="58"/>
  <c r="L88" i="58"/>
  <c r="O88" i="58"/>
  <c r="K88" i="58"/>
  <c r="N88" i="58"/>
  <c r="C88" i="58"/>
  <c r="F88" i="58"/>
  <c r="B88" i="58"/>
  <c r="E88" i="58"/>
  <c r="L87" i="58"/>
  <c r="O87" i="58"/>
  <c r="K87" i="58"/>
  <c r="N87" i="58"/>
  <c r="C87" i="58"/>
  <c r="F87" i="58"/>
  <c r="B87" i="58"/>
  <c r="E87" i="58"/>
  <c r="L86" i="58"/>
  <c r="O86" i="58"/>
  <c r="K86" i="58"/>
  <c r="N86" i="58"/>
  <c r="C86" i="58"/>
  <c r="F86" i="58"/>
  <c r="B86" i="58"/>
  <c r="E86" i="58"/>
  <c r="L85" i="58"/>
  <c r="O85" i="58"/>
  <c r="K85" i="58"/>
  <c r="N85" i="58"/>
  <c r="C85" i="58"/>
  <c r="F85" i="58"/>
  <c r="B85" i="58"/>
  <c r="E85" i="58"/>
  <c r="L84" i="58"/>
  <c r="O84" i="58"/>
  <c r="K84" i="58"/>
  <c r="N84" i="58"/>
  <c r="C84" i="58"/>
  <c r="F84" i="58"/>
  <c r="B84" i="58"/>
  <c r="E84" i="58"/>
  <c r="L83" i="58"/>
  <c r="O83" i="58"/>
  <c r="K83" i="58"/>
  <c r="N83" i="58"/>
  <c r="C83" i="58"/>
  <c r="F83" i="58"/>
  <c r="B83" i="58"/>
  <c r="E83" i="58"/>
  <c r="L82" i="58"/>
  <c r="O82" i="58"/>
  <c r="K82" i="58"/>
  <c r="N82" i="58"/>
  <c r="C82" i="58"/>
  <c r="F82" i="58"/>
  <c r="B82" i="58"/>
  <c r="E82" i="58"/>
  <c r="L81" i="58"/>
  <c r="O81" i="58"/>
  <c r="K81" i="58"/>
  <c r="N81" i="58"/>
  <c r="C81" i="58"/>
  <c r="F81" i="58"/>
  <c r="B81" i="58"/>
  <c r="E81" i="58"/>
  <c r="L80" i="58"/>
  <c r="O80" i="58"/>
  <c r="K80" i="58"/>
  <c r="N80" i="58"/>
  <c r="C80" i="58"/>
  <c r="F80" i="58"/>
  <c r="B80" i="58"/>
  <c r="E80" i="58"/>
  <c r="L79" i="58"/>
  <c r="O79" i="58"/>
  <c r="K79" i="58"/>
  <c r="N79" i="58"/>
  <c r="C79" i="58"/>
  <c r="F79" i="58"/>
  <c r="B79" i="58"/>
  <c r="E79" i="58"/>
  <c r="L78" i="58"/>
  <c r="O78" i="58"/>
  <c r="K78" i="58"/>
  <c r="N78" i="58"/>
  <c r="C78" i="58"/>
  <c r="F78" i="58"/>
  <c r="B78" i="58"/>
  <c r="E78" i="58"/>
  <c r="L77" i="58"/>
  <c r="O77" i="58"/>
  <c r="K77" i="58"/>
  <c r="N77" i="58"/>
  <c r="C77" i="58"/>
  <c r="F77" i="58"/>
  <c r="B77" i="58"/>
  <c r="E77" i="58"/>
  <c r="L76" i="58"/>
  <c r="O76" i="58"/>
  <c r="K76" i="58"/>
  <c r="N76" i="58"/>
  <c r="C76" i="58"/>
  <c r="F76" i="58"/>
  <c r="B76" i="58"/>
  <c r="E76" i="58"/>
  <c r="L75" i="58"/>
  <c r="O75" i="58"/>
  <c r="K75" i="58"/>
  <c r="N75" i="58"/>
  <c r="C75" i="58"/>
  <c r="F75" i="58"/>
  <c r="B75" i="58"/>
  <c r="E75" i="58"/>
  <c r="L74" i="58"/>
  <c r="O74" i="58"/>
  <c r="K74" i="58"/>
  <c r="N74" i="58"/>
  <c r="C74" i="58"/>
  <c r="F74" i="58"/>
  <c r="B74" i="58"/>
  <c r="E74" i="58"/>
  <c r="L73" i="58"/>
  <c r="O73" i="58"/>
  <c r="K73" i="58"/>
  <c r="N73" i="58"/>
  <c r="C73" i="58"/>
  <c r="F73" i="58"/>
  <c r="B73" i="58"/>
  <c r="E73" i="58"/>
  <c r="L72" i="58"/>
  <c r="O72" i="58"/>
  <c r="K72" i="58"/>
  <c r="N72" i="58"/>
  <c r="C72" i="58"/>
  <c r="F72" i="58"/>
  <c r="B72" i="58"/>
  <c r="E72" i="58"/>
  <c r="L71" i="58"/>
  <c r="O71" i="58"/>
  <c r="K71" i="58"/>
  <c r="N71" i="58"/>
  <c r="C71" i="58"/>
  <c r="F71" i="58"/>
  <c r="B71" i="58"/>
  <c r="E71" i="58"/>
  <c r="L70" i="58"/>
  <c r="O70" i="58"/>
  <c r="K70" i="58"/>
  <c r="N70" i="58"/>
  <c r="C70" i="58"/>
  <c r="F70" i="58"/>
  <c r="B70" i="58"/>
  <c r="E70" i="58"/>
  <c r="L69" i="58"/>
  <c r="O69" i="58"/>
  <c r="K69" i="58"/>
  <c r="N69" i="58"/>
  <c r="C69" i="58"/>
  <c r="F69" i="58"/>
  <c r="B69" i="58"/>
  <c r="E69" i="58"/>
  <c r="L68" i="58"/>
  <c r="O68" i="58"/>
  <c r="K68" i="58"/>
  <c r="N68" i="58"/>
  <c r="C68" i="58"/>
  <c r="F68" i="58"/>
  <c r="B68" i="58"/>
  <c r="E68" i="58"/>
  <c r="L67" i="58"/>
  <c r="O67" i="58"/>
  <c r="K67" i="58"/>
  <c r="N67" i="58"/>
  <c r="C67" i="58"/>
  <c r="F67" i="58"/>
  <c r="B67" i="58"/>
  <c r="E67" i="58"/>
  <c r="L66" i="58"/>
  <c r="O66" i="58"/>
  <c r="K66" i="58"/>
  <c r="N66" i="58"/>
  <c r="C66" i="58"/>
  <c r="F66" i="58"/>
  <c r="B66" i="58"/>
  <c r="E66" i="58"/>
  <c r="L65" i="58"/>
  <c r="O65" i="58"/>
  <c r="K65" i="58"/>
  <c r="N65" i="58"/>
  <c r="C65" i="58"/>
  <c r="F65" i="58"/>
  <c r="B65" i="58"/>
  <c r="E65" i="58"/>
  <c r="L64" i="58"/>
  <c r="O64" i="58"/>
  <c r="K64" i="58"/>
  <c r="N64" i="58"/>
  <c r="C64" i="58"/>
  <c r="F64" i="58"/>
  <c r="B64" i="58"/>
  <c r="E64" i="58"/>
  <c r="L63" i="58"/>
  <c r="O63" i="58"/>
  <c r="K63" i="58"/>
  <c r="N63" i="58"/>
  <c r="C63" i="58"/>
  <c r="F63" i="58"/>
  <c r="B63" i="58"/>
  <c r="E63" i="58"/>
  <c r="L62" i="58"/>
  <c r="O62" i="58"/>
  <c r="K62" i="58"/>
  <c r="N62" i="58"/>
  <c r="C62" i="58"/>
  <c r="F62" i="58"/>
  <c r="B62" i="58"/>
  <c r="E62" i="58"/>
  <c r="L61" i="58"/>
  <c r="O61" i="58"/>
  <c r="K61" i="58"/>
  <c r="N61" i="58"/>
  <c r="C61" i="58"/>
  <c r="F61" i="58"/>
  <c r="B61" i="58"/>
  <c r="E61" i="58"/>
  <c r="L60" i="58"/>
  <c r="O60" i="58"/>
  <c r="K60" i="58"/>
  <c r="N60" i="58"/>
  <c r="C60" i="58"/>
  <c r="F60" i="58"/>
  <c r="B60" i="58"/>
  <c r="E60" i="58"/>
  <c r="L59" i="58"/>
  <c r="O59" i="58"/>
  <c r="K59" i="58"/>
  <c r="N59" i="58"/>
  <c r="C59" i="58"/>
  <c r="F59" i="58"/>
  <c r="B59" i="58"/>
  <c r="E59" i="58"/>
  <c r="L58" i="58"/>
  <c r="O58" i="58"/>
  <c r="K58" i="58"/>
  <c r="N58" i="58"/>
  <c r="C58" i="58"/>
  <c r="F58" i="58"/>
  <c r="B58" i="58"/>
  <c r="E58" i="58"/>
  <c r="L57" i="58"/>
  <c r="O57" i="58"/>
  <c r="K57" i="58"/>
  <c r="N57" i="58"/>
  <c r="C57" i="58"/>
  <c r="F57" i="58"/>
  <c r="B57" i="58"/>
  <c r="E57" i="58"/>
  <c r="L56" i="58"/>
  <c r="O56" i="58"/>
  <c r="K56" i="58"/>
  <c r="N56" i="58"/>
  <c r="C56" i="58"/>
  <c r="F56" i="58"/>
  <c r="B56" i="58"/>
  <c r="E56" i="58"/>
  <c r="L55" i="58"/>
  <c r="O55" i="58"/>
  <c r="K55" i="58"/>
  <c r="N55" i="58"/>
  <c r="C55" i="58"/>
  <c r="F55" i="58"/>
  <c r="B55" i="58"/>
  <c r="E55" i="58"/>
  <c r="L54" i="58"/>
  <c r="O54" i="58"/>
  <c r="K54" i="58"/>
  <c r="N54" i="58"/>
  <c r="C54" i="58"/>
  <c r="F54" i="58"/>
  <c r="B54" i="58"/>
  <c r="E54" i="58"/>
  <c r="L53" i="58"/>
  <c r="O53" i="58"/>
  <c r="K53" i="58"/>
  <c r="N53" i="58"/>
  <c r="C53" i="58"/>
  <c r="F53" i="58"/>
  <c r="B53" i="58"/>
  <c r="E53" i="58"/>
  <c r="L52" i="58"/>
  <c r="O52" i="58"/>
  <c r="K52" i="58"/>
  <c r="N52" i="58"/>
  <c r="C52" i="58"/>
  <c r="F52" i="58"/>
  <c r="B52" i="58"/>
  <c r="E52" i="58"/>
  <c r="L51" i="58"/>
  <c r="O51" i="58"/>
  <c r="K51" i="58"/>
  <c r="N51" i="58"/>
  <c r="C51" i="58"/>
  <c r="F51" i="58"/>
  <c r="B51" i="58"/>
  <c r="E51" i="58"/>
  <c r="L50" i="58"/>
  <c r="O50" i="58"/>
  <c r="K50" i="58"/>
  <c r="N50" i="58"/>
  <c r="C50" i="58"/>
  <c r="F50" i="58"/>
  <c r="B50" i="58"/>
  <c r="E50" i="58"/>
  <c r="L49" i="58"/>
  <c r="O49" i="58"/>
  <c r="K49" i="58"/>
  <c r="N49" i="58"/>
  <c r="C49" i="58"/>
  <c r="F49" i="58"/>
  <c r="B49" i="58"/>
  <c r="E49" i="58"/>
  <c r="L48" i="58"/>
  <c r="O48" i="58"/>
  <c r="K48" i="58"/>
  <c r="N48" i="58"/>
  <c r="C48" i="58"/>
  <c r="F48" i="58"/>
  <c r="B48" i="58"/>
  <c r="E48" i="58"/>
  <c r="L47" i="58"/>
  <c r="O47" i="58"/>
  <c r="K47" i="58"/>
  <c r="N47" i="58"/>
  <c r="C47" i="58"/>
  <c r="F47" i="58"/>
  <c r="B47" i="58"/>
  <c r="E47" i="58"/>
  <c r="L46" i="58"/>
  <c r="O46" i="58"/>
  <c r="K46" i="58"/>
  <c r="N46" i="58"/>
  <c r="C46" i="58"/>
  <c r="F46" i="58"/>
  <c r="B46" i="58"/>
  <c r="E46" i="58"/>
  <c r="L45" i="58"/>
  <c r="O45" i="58"/>
  <c r="K45" i="58"/>
  <c r="N45" i="58"/>
  <c r="C45" i="58"/>
  <c r="F45" i="58"/>
  <c r="B45" i="58"/>
  <c r="E45" i="58"/>
  <c r="L44" i="58"/>
  <c r="O44" i="58"/>
  <c r="K44" i="58"/>
  <c r="N44" i="58"/>
  <c r="C44" i="58"/>
  <c r="F44" i="58"/>
  <c r="B44" i="58"/>
  <c r="E44" i="58"/>
  <c r="L43" i="58"/>
  <c r="O43" i="58"/>
  <c r="K43" i="58"/>
  <c r="N43" i="58"/>
  <c r="C43" i="58"/>
  <c r="F43" i="58"/>
  <c r="B43" i="58"/>
  <c r="E43" i="58"/>
  <c r="L42" i="58"/>
  <c r="O42" i="58"/>
  <c r="K42" i="58"/>
  <c r="N42" i="58"/>
  <c r="C42" i="58"/>
  <c r="F42" i="58"/>
  <c r="B42" i="58"/>
  <c r="E42" i="58"/>
  <c r="L41" i="58"/>
  <c r="O41" i="58"/>
  <c r="K41" i="58"/>
  <c r="N41" i="58"/>
  <c r="C41" i="58"/>
  <c r="F41" i="58"/>
  <c r="B41" i="58"/>
  <c r="E41" i="58"/>
  <c r="L40" i="58"/>
  <c r="O40" i="58"/>
  <c r="K40" i="58"/>
  <c r="N40" i="58"/>
  <c r="C40" i="58"/>
  <c r="F40" i="58"/>
  <c r="B40" i="58"/>
  <c r="E40" i="58"/>
  <c r="L39" i="58"/>
  <c r="O39" i="58"/>
  <c r="K39" i="58"/>
  <c r="N39" i="58"/>
  <c r="C39" i="58"/>
  <c r="F39" i="58"/>
  <c r="B39" i="58"/>
  <c r="E39" i="58"/>
  <c r="L38" i="58"/>
  <c r="O38" i="58"/>
  <c r="K38" i="58"/>
  <c r="N38" i="58"/>
  <c r="C38" i="58"/>
  <c r="F38" i="58"/>
  <c r="B38" i="58"/>
  <c r="E38" i="58"/>
  <c r="L37" i="58"/>
  <c r="O37" i="58"/>
  <c r="K37" i="58"/>
  <c r="N37" i="58"/>
  <c r="C37" i="58"/>
  <c r="F37" i="58"/>
  <c r="B37" i="58"/>
  <c r="E37" i="58"/>
  <c r="L36" i="58"/>
  <c r="O36" i="58"/>
  <c r="K36" i="58"/>
  <c r="N36" i="58"/>
  <c r="C36" i="58"/>
  <c r="F36" i="58"/>
  <c r="B36" i="58"/>
  <c r="E36" i="58"/>
  <c r="L35" i="58"/>
  <c r="O35" i="58"/>
  <c r="K35" i="58"/>
  <c r="N35" i="58"/>
  <c r="C35" i="58"/>
  <c r="F35" i="58"/>
  <c r="B35" i="58"/>
  <c r="E35" i="58"/>
  <c r="L34" i="58"/>
  <c r="O34" i="58"/>
  <c r="K34" i="58"/>
  <c r="N34" i="58"/>
  <c r="C34" i="58"/>
  <c r="F34" i="58"/>
  <c r="B34" i="58"/>
  <c r="E34" i="58"/>
  <c r="L33" i="58"/>
  <c r="O33" i="58"/>
  <c r="K33" i="58"/>
  <c r="N33" i="58"/>
  <c r="C33" i="58"/>
  <c r="F33" i="58"/>
  <c r="B33" i="58"/>
  <c r="E33" i="58"/>
  <c r="L32" i="58"/>
  <c r="O32" i="58"/>
  <c r="K32" i="58"/>
  <c r="N32" i="58"/>
  <c r="C32" i="58"/>
  <c r="F32" i="58"/>
  <c r="B32" i="58"/>
  <c r="E32" i="58"/>
  <c r="L31" i="58"/>
  <c r="O31" i="58"/>
  <c r="K31" i="58"/>
  <c r="N31" i="58"/>
  <c r="C31" i="58"/>
  <c r="F31" i="58"/>
  <c r="B31" i="58"/>
  <c r="E31" i="58"/>
  <c r="L30" i="58"/>
  <c r="O30" i="58"/>
  <c r="K30" i="58"/>
  <c r="N30" i="58"/>
  <c r="C30" i="58"/>
  <c r="F30" i="58"/>
  <c r="B30" i="58"/>
  <c r="E30" i="58"/>
  <c r="L29" i="58"/>
  <c r="O29" i="58"/>
  <c r="K29" i="58"/>
  <c r="N29" i="58"/>
  <c r="C29" i="58"/>
  <c r="F29" i="58"/>
  <c r="B29" i="58"/>
  <c r="E29" i="58"/>
  <c r="L28" i="58"/>
  <c r="O28" i="58"/>
  <c r="K28" i="58"/>
  <c r="N28" i="58"/>
  <c r="C28" i="58"/>
  <c r="F28" i="58"/>
  <c r="B28" i="58"/>
  <c r="E28" i="58"/>
  <c r="L27" i="58"/>
  <c r="O27" i="58"/>
  <c r="K27" i="58"/>
  <c r="N27" i="58"/>
  <c r="C27" i="58"/>
  <c r="F27" i="58"/>
  <c r="B27" i="58"/>
  <c r="E27" i="58"/>
  <c r="L26" i="58"/>
  <c r="O26" i="58"/>
  <c r="K26" i="58"/>
  <c r="N26" i="58"/>
  <c r="C26" i="58"/>
  <c r="F26" i="58"/>
  <c r="B26" i="58"/>
  <c r="E26" i="58"/>
  <c r="L25" i="58"/>
  <c r="O25" i="58"/>
  <c r="K25" i="58"/>
  <c r="N25" i="58"/>
  <c r="C25" i="58"/>
  <c r="F25" i="58"/>
  <c r="B25" i="58"/>
  <c r="E25" i="58"/>
  <c r="L24" i="58"/>
  <c r="O24" i="58"/>
  <c r="K24" i="58"/>
  <c r="N24" i="58"/>
  <c r="C24" i="58"/>
  <c r="F24" i="58"/>
  <c r="B24" i="58"/>
  <c r="E24" i="58"/>
  <c r="L23" i="58"/>
  <c r="O23" i="58"/>
  <c r="K23" i="58"/>
  <c r="N23" i="58"/>
  <c r="C23" i="58"/>
  <c r="F23" i="58"/>
  <c r="B23" i="58"/>
  <c r="E23" i="58"/>
  <c r="L22" i="58"/>
  <c r="O22" i="58"/>
  <c r="K22" i="58"/>
  <c r="N22" i="58"/>
  <c r="C22" i="58"/>
  <c r="F22" i="58"/>
  <c r="B22" i="58"/>
  <c r="E22" i="58"/>
  <c r="L21" i="58"/>
  <c r="O21" i="58"/>
  <c r="K21" i="58"/>
  <c r="N21" i="58"/>
  <c r="C21" i="58"/>
  <c r="F21" i="58"/>
  <c r="B21" i="58"/>
  <c r="E21" i="58"/>
  <c r="L20" i="58"/>
  <c r="O20" i="58"/>
  <c r="K20" i="58"/>
  <c r="N20" i="58"/>
  <c r="C20" i="58"/>
  <c r="F20" i="58"/>
  <c r="B20" i="58"/>
  <c r="E20" i="58"/>
  <c r="L19" i="58"/>
  <c r="O19" i="58"/>
  <c r="K19" i="58"/>
  <c r="N19" i="58"/>
  <c r="C19" i="58"/>
  <c r="F19" i="58"/>
  <c r="B19" i="58"/>
  <c r="E19" i="58"/>
  <c r="L18" i="58"/>
  <c r="O18" i="58"/>
  <c r="K18" i="58"/>
  <c r="N18" i="58"/>
  <c r="C18" i="58"/>
  <c r="F18" i="58"/>
  <c r="B18" i="58"/>
  <c r="E18" i="58"/>
  <c r="L17" i="58"/>
  <c r="O17" i="58"/>
  <c r="K17" i="58"/>
  <c r="N17" i="58"/>
  <c r="C17" i="58"/>
  <c r="F17" i="58"/>
  <c r="B17" i="58"/>
  <c r="E17" i="58"/>
  <c r="L16" i="58"/>
  <c r="O16" i="58"/>
  <c r="K16" i="58"/>
  <c r="N16" i="58"/>
  <c r="C16" i="58"/>
  <c r="F16" i="58"/>
  <c r="B16" i="58"/>
  <c r="E16" i="58"/>
  <c r="L15" i="58"/>
  <c r="O15" i="58"/>
  <c r="K15" i="58"/>
  <c r="N15" i="58"/>
  <c r="C15" i="58"/>
  <c r="F15" i="58"/>
  <c r="B15" i="58"/>
  <c r="E15" i="58"/>
  <c r="L14" i="58"/>
  <c r="O14" i="58"/>
  <c r="K14" i="58"/>
  <c r="N14" i="58"/>
  <c r="C14" i="58"/>
  <c r="F14" i="58"/>
  <c r="B14" i="58"/>
  <c r="E14" i="58"/>
  <c r="L13" i="58"/>
  <c r="O13" i="58"/>
  <c r="K13" i="58"/>
  <c r="N13" i="58"/>
  <c r="C13" i="58"/>
  <c r="F13" i="58"/>
  <c r="B13" i="58"/>
  <c r="E13" i="58"/>
  <c r="L12" i="58"/>
  <c r="O12" i="58"/>
  <c r="K12" i="58"/>
  <c r="N12" i="58"/>
  <c r="C12" i="58"/>
  <c r="F12" i="58"/>
  <c r="B12" i="58"/>
  <c r="E12" i="58"/>
  <c r="L11" i="58"/>
  <c r="O11" i="58"/>
  <c r="K11" i="58"/>
  <c r="N11" i="58"/>
  <c r="C11" i="58"/>
  <c r="F11" i="58"/>
  <c r="B11" i="58"/>
  <c r="E11" i="58"/>
  <c r="L10" i="58"/>
  <c r="O10" i="58"/>
  <c r="K10" i="58"/>
  <c r="N10" i="58"/>
  <c r="C10" i="58"/>
  <c r="F10" i="58"/>
  <c r="B10" i="58"/>
  <c r="E10" i="58"/>
  <c r="L9" i="58"/>
  <c r="O9" i="58"/>
  <c r="K9" i="58"/>
  <c r="N9" i="58"/>
  <c r="C9" i="58"/>
  <c r="F9" i="58"/>
  <c r="B9" i="58"/>
  <c r="E9" i="58"/>
  <c r="L8" i="58"/>
  <c r="O8" i="58"/>
  <c r="K8" i="58"/>
  <c r="N8" i="58"/>
  <c r="C8" i="58"/>
  <c r="F8" i="58"/>
  <c r="B8" i="58"/>
  <c r="E8" i="58"/>
  <c r="L7" i="58"/>
  <c r="O7" i="58"/>
  <c r="K7" i="58"/>
  <c r="N7" i="58"/>
  <c r="C7" i="58"/>
  <c r="F7" i="58"/>
  <c r="B7" i="58"/>
  <c r="E7" i="58"/>
  <c r="L6" i="58"/>
  <c r="O6" i="58"/>
  <c r="K6" i="58"/>
  <c r="N6" i="58"/>
  <c r="C6" i="58"/>
  <c r="F6" i="58"/>
  <c r="B6" i="58"/>
  <c r="E6" i="58"/>
  <c r="L5" i="58"/>
  <c r="O5" i="58"/>
  <c r="K5" i="58"/>
  <c r="N5" i="58"/>
  <c r="C5" i="58"/>
  <c r="F5" i="58"/>
  <c r="B5" i="58"/>
  <c r="E5" i="58"/>
  <c r="L4" i="58"/>
  <c r="O4" i="58"/>
  <c r="K4" i="58"/>
  <c r="N4" i="58"/>
  <c r="C4" i="58"/>
  <c r="F4" i="58"/>
  <c r="B4" i="58"/>
  <c r="E4" i="58"/>
  <c r="G4" i="58"/>
  <c r="A34" i="57"/>
  <c r="A33" i="57"/>
  <c r="A32" i="57"/>
  <c r="A31" i="57"/>
  <c r="T5" i="1"/>
  <c r="T6" i="1"/>
  <c r="T7" i="1"/>
  <c r="P318" i="58"/>
  <c r="P56" i="58"/>
  <c r="P30" i="58"/>
  <c r="P103" i="58"/>
  <c r="P34" i="58"/>
  <c r="G83" i="58"/>
  <c r="P225" i="58"/>
  <c r="G18" i="58"/>
  <c r="G52" i="58"/>
  <c r="T8" i="1"/>
  <c r="P90" i="58"/>
  <c r="P163" i="58"/>
  <c r="G135" i="58"/>
  <c r="G242" i="58"/>
  <c r="P24" i="58"/>
  <c r="G142" i="58"/>
  <c r="G150" i="58"/>
  <c r="G222" i="58"/>
  <c r="P228" i="58"/>
  <c r="G209" i="58"/>
  <c r="G56" i="58"/>
  <c r="G257" i="58"/>
  <c r="P125" i="58"/>
  <c r="P13" i="58"/>
  <c r="P237" i="58"/>
  <c r="G20" i="58"/>
  <c r="G44" i="58"/>
  <c r="G261" i="58"/>
  <c r="G276" i="58"/>
  <c r="G292" i="58"/>
  <c r="P14" i="58"/>
  <c r="P6" i="58"/>
  <c r="P38" i="58"/>
  <c r="P70" i="58"/>
  <c r="P67" i="58"/>
  <c r="P55" i="58"/>
  <c r="P79" i="58"/>
  <c r="P126" i="58"/>
  <c r="P84" i="58"/>
  <c r="P182" i="58"/>
  <c r="P222" i="58"/>
  <c r="G13" i="58"/>
  <c r="G29" i="58"/>
  <c r="P26" i="58"/>
  <c r="P41" i="58"/>
  <c r="P280" i="58"/>
  <c r="G77" i="58"/>
  <c r="G125" i="58"/>
  <c r="G349" i="58"/>
  <c r="P36" i="58"/>
  <c r="P242" i="58"/>
  <c r="G17" i="58"/>
  <c r="P76" i="58"/>
  <c r="G149" i="58"/>
  <c r="G139" i="58"/>
  <c r="G119" i="58"/>
  <c r="G183" i="58"/>
  <c r="G25" i="58"/>
  <c r="G41" i="58"/>
  <c r="G89" i="58"/>
  <c r="G217" i="58"/>
  <c r="G281" i="58"/>
  <c r="P22" i="58"/>
  <c r="G58" i="58"/>
  <c r="G74" i="58"/>
  <c r="G170" i="58"/>
  <c r="P10" i="58"/>
  <c r="P42" i="58"/>
  <c r="P64" i="58"/>
  <c r="P65" i="58"/>
  <c r="P174" i="58"/>
  <c r="P176" i="58"/>
  <c r="P269" i="58"/>
  <c r="P293" i="58"/>
  <c r="P264" i="58"/>
  <c r="G195" i="58"/>
  <c r="G227" i="58"/>
  <c r="G43" i="58"/>
  <c r="G232" i="58"/>
  <c r="G256" i="58"/>
  <c r="G344" i="58"/>
  <c r="G84" i="58"/>
  <c r="G148" i="58"/>
  <c r="P39" i="58"/>
  <c r="P207" i="58"/>
  <c r="P170" i="58"/>
  <c r="G245" i="58"/>
  <c r="G309" i="58"/>
  <c r="G131" i="58"/>
  <c r="G163" i="58"/>
  <c r="G61" i="58"/>
  <c r="G160" i="58"/>
  <c r="G76" i="58"/>
  <c r="G180" i="58"/>
  <c r="G308" i="58"/>
  <c r="Q146" i="57"/>
  <c r="Q150" i="57"/>
  <c r="Q154" i="57"/>
  <c r="Q158" i="57"/>
  <c r="Q162" i="57"/>
  <c r="Q166" i="57"/>
  <c r="Q170" i="57"/>
  <c r="Q174" i="57"/>
  <c r="Q178" i="57"/>
  <c r="Q182" i="57"/>
  <c r="Q186" i="57"/>
  <c r="Q190" i="57"/>
  <c r="Q194" i="57"/>
  <c r="Q198" i="57"/>
  <c r="Q202" i="57"/>
  <c r="Q206" i="57"/>
  <c r="Q210" i="57"/>
  <c r="Q145" i="57"/>
  <c r="Q149" i="57"/>
  <c r="Q153" i="57"/>
  <c r="Q157" i="57"/>
  <c r="Q161" i="57"/>
  <c r="Q165" i="57"/>
  <c r="Q169" i="57"/>
  <c r="Q173" i="57"/>
  <c r="Q177" i="57"/>
  <c r="Q181" i="57"/>
  <c r="Q185" i="57"/>
  <c r="Q189" i="57"/>
  <c r="Q193" i="57"/>
  <c r="Q197" i="57"/>
  <c r="Q201" i="57"/>
  <c r="Q205" i="57"/>
  <c r="Q209" i="57"/>
  <c r="Q144" i="57"/>
  <c r="Q152" i="57"/>
  <c r="Q160" i="57"/>
  <c r="Q168" i="57"/>
  <c r="Q176" i="57"/>
  <c r="Q184" i="57"/>
  <c r="Q192" i="57"/>
  <c r="Q200" i="57"/>
  <c r="Q208" i="57"/>
  <c r="Q147" i="57"/>
  <c r="Q155" i="57"/>
  <c r="Q163" i="57"/>
  <c r="Q171" i="57"/>
  <c r="Q179" i="57"/>
  <c r="Q187" i="57"/>
  <c r="Q195" i="57"/>
  <c r="Q203" i="57"/>
  <c r="Q211" i="57"/>
  <c r="Q148" i="57"/>
  <c r="Q164" i="57"/>
  <c r="Q180" i="57"/>
  <c r="Q188" i="57"/>
  <c r="Q204" i="57"/>
  <c r="Q212" i="57"/>
  <c r="Q156" i="57"/>
  <c r="Q172" i="57"/>
  <c r="Q196" i="57"/>
  <c r="Q143" i="57"/>
  <c r="Q175" i="57"/>
  <c r="Q207" i="57"/>
  <c r="Q167" i="57"/>
  <c r="Q199" i="57"/>
  <c r="Q159" i="57"/>
  <c r="Q191" i="57"/>
  <c r="Q151" i="57"/>
  <c r="Q183" i="57"/>
  <c r="O283" i="57"/>
  <c r="O287" i="57"/>
  <c r="O291" i="57"/>
  <c r="O295" i="57"/>
  <c r="O299" i="57"/>
  <c r="O303" i="57"/>
  <c r="O307" i="57"/>
  <c r="O311" i="57"/>
  <c r="O315" i="57"/>
  <c r="O286" i="57"/>
  <c r="O290" i="57"/>
  <c r="O294" i="57"/>
  <c r="O298" i="57"/>
  <c r="O302" i="57"/>
  <c r="O306" i="57"/>
  <c r="O310" i="57"/>
  <c r="O314" i="57"/>
  <c r="O318" i="57"/>
  <c r="O319" i="57"/>
  <c r="O320" i="57"/>
  <c r="O321" i="57"/>
  <c r="O322" i="57"/>
  <c r="O323" i="57"/>
  <c r="O324" i="57"/>
  <c r="O325" i="57"/>
  <c r="O326" i="57"/>
  <c r="O327" i="57"/>
  <c r="O328" i="57"/>
  <c r="O329" i="57"/>
  <c r="O330" i="57"/>
  <c r="O331" i="57"/>
  <c r="O332" i="57"/>
  <c r="O333" i="57"/>
  <c r="O334" i="57"/>
  <c r="O335" i="57"/>
  <c r="O336" i="57"/>
  <c r="O337" i="57"/>
  <c r="O338" i="57"/>
  <c r="O339" i="57"/>
  <c r="O340" i="57"/>
  <c r="O341" i="57"/>
  <c r="O342" i="57"/>
  <c r="O343" i="57"/>
  <c r="O344" i="57"/>
  <c r="O345" i="57"/>
  <c r="O346" i="57"/>
  <c r="O347" i="57"/>
  <c r="O348" i="57"/>
  <c r="O349" i="57"/>
  <c r="O350" i="57"/>
  <c r="O351" i="57"/>
  <c r="O352" i="57"/>
  <c r="O285" i="57"/>
  <c r="O293" i="57"/>
  <c r="O301" i="57"/>
  <c r="O313" i="57"/>
  <c r="O289" i="57"/>
  <c r="O297" i="57"/>
  <c r="O305" i="57"/>
  <c r="O309" i="57"/>
  <c r="O317" i="57"/>
  <c r="O284" i="57"/>
  <c r="O300" i="57"/>
  <c r="O316" i="57"/>
  <c r="O296" i="57"/>
  <c r="O312" i="57"/>
  <c r="O288" i="57"/>
  <c r="O304" i="57"/>
  <c r="O292" i="57"/>
  <c r="O308" i="57"/>
  <c r="P143" i="57"/>
  <c r="P144" i="57"/>
  <c r="P145" i="57"/>
  <c r="P146" i="57"/>
  <c r="P147" i="57"/>
  <c r="P148" i="57"/>
  <c r="S148" i="57"/>
  <c r="P149" i="57"/>
  <c r="S149" i="57"/>
  <c r="P150" i="57"/>
  <c r="P151" i="57"/>
  <c r="S151" i="57"/>
  <c r="P152" i="57"/>
  <c r="S152" i="57"/>
  <c r="P153" i="57"/>
  <c r="P154" i="57"/>
  <c r="S154" i="57"/>
  <c r="P155" i="57"/>
  <c r="S155" i="57"/>
  <c r="P156" i="57"/>
  <c r="P157" i="57"/>
  <c r="P158" i="57"/>
  <c r="S158" i="57"/>
  <c r="P159" i="57"/>
  <c r="S159" i="57"/>
  <c r="P160" i="57"/>
  <c r="S160" i="57"/>
  <c r="P161" i="57"/>
  <c r="P162" i="57"/>
  <c r="S162" i="57"/>
  <c r="P163" i="57"/>
  <c r="P164" i="57"/>
  <c r="S164" i="57"/>
  <c r="P165" i="57"/>
  <c r="S165" i="57"/>
  <c r="P166" i="57"/>
  <c r="P167" i="57"/>
  <c r="S167" i="57"/>
  <c r="P168" i="57"/>
  <c r="S168" i="57"/>
  <c r="P169" i="57"/>
  <c r="P170" i="57"/>
  <c r="S170" i="57"/>
  <c r="P171" i="57"/>
  <c r="S171" i="57"/>
  <c r="P172" i="57"/>
  <c r="S172" i="57"/>
  <c r="P173" i="57"/>
  <c r="P174" i="57"/>
  <c r="S174" i="57"/>
  <c r="P175" i="57"/>
  <c r="S175" i="57"/>
  <c r="P176" i="57"/>
  <c r="P177" i="57"/>
  <c r="P178" i="57"/>
  <c r="S178" i="57"/>
  <c r="P179" i="57"/>
  <c r="P180" i="57"/>
  <c r="P181" i="57"/>
  <c r="S181" i="57"/>
  <c r="P182" i="57"/>
  <c r="P183" i="57"/>
  <c r="P184" i="57"/>
  <c r="S184" i="57"/>
  <c r="P185" i="57"/>
  <c r="P186" i="57"/>
  <c r="S186" i="57"/>
  <c r="P187" i="57"/>
  <c r="S187" i="57"/>
  <c r="P188" i="57"/>
  <c r="S188" i="57"/>
  <c r="P189" i="57"/>
  <c r="S189" i="57"/>
  <c r="P190" i="57"/>
  <c r="S190" i="57"/>
  <c r="P191" i="57"/>
  <c r="P192" i="57"/>
  <c r="S192" i="57"/>
  <c r="P193" i="57"/>
  <c r="P194" i="57"/>
  <c r="S194" i="57"/>
  <c r="P195" i="57"/>
  <c r="P196" i="57"/>
  <c r="S196" i="57"/>
  <c r="P197" i="57"/>
  <c r="S197" i="57"/>
  <c r="P198" i="57"/>
  <c r="P199" i="57"/>
  <c r="P200" i="57"/>
  <c r="S200" i="57"/>
  <c r="P201" i="57"/>
  <c r="P202" i="57"/>
  <c r="S202" i="57"/>
  <c r="P203" i="57"/>
  <c r="S203" i="57"/>
  <c r="P204" i="57"/>
  <c r="S204" i="57"/>
  <c r="P205" i="57"/>
  <c r="P206" i="57"/>
  <c r="S206" i="57"/>
  <c r="P207" i="57"/>
  <c r="P208" i="57"/>
  <c r="S208" i="57"/>
  <c r="P209" i="57"/>
  <c r="P210" i="57"/>
  <c r="S210" i="57"/>
  <c r="P211" i="57"/>
  <c r="P212" i="57"/>
  <c r="S212" i="57"/>
  <c r="N283" i="57"/>
  <c r="R283" i="57"/>
  <c r="N284" i="57"/>
  <c r="R284" i="57"/>
  <c r="N285" i="57"/>
  <c r="N286" i="57"/>
  <c r="R286" i="57"/>
  <c r="N287" i="57"/>
  <c r="N288" i="57"/>
  <c r="N289" i="57"/>
  <c r="N290" i="57"/>
  <c r="R290" i="57"/>
  <c r="N291" i="57"/>
  <c r="N292" i="57"/>
  <c r="N293" i="57"/>
  <c r="N294" i="57"/>
  <c r="R294" i="57"/>
  <c r="N295" i="57"/>
  <c r="N296" i="57"/>
  <c r="N297" i="57"/>
  <c r="N298" i="57"/>
  <c r="N299" i="57"/>
  <c r="R299" i="57"/>
  <c r="N300" i="57"/>
  <c r="N301" i="57"/>
  <c r="R301" i="57"/>
  <c r="N302" i="57"/>
  <c r="R302" i="57"/>
  <c r="N303" i="57"/>
  <c r="N304" i="57"/>
  <c r="N305" i="57"/>
  <c r="R305" i="57"/>
  <c r="N306" i="57"/>
  <c r="R306" i="57"/>
  <c r="N307" i="57"/>
  <c r="N308" i="57"/>
  <c r="R308" i="57"/>
  <c r="N309" i="57"/>
  <c r="N310" i="57"/>
  <c r="R310" i="57"/>
  <c r="N311" i="57"/>
  <c r="N312" i="57"/>
  <c r="R312" i="57"/>
  <c r="N313" i="57"/>
  <c r="N314" i="57"/>
  <c r="R314" i="57"/>
  <c r="N315" i="57"/>
  <c r="R315" i="57"/>
  <c r="N316" i="57"/>
  <c r="N317" i="57"/>
  <c r="N318" i="57"/>
  <c r="R318" i="57"/>
  <c r="N319" i="57"/>
  <c r="N320" i="57"/>
  <c r="N321" i="57"/>
  <c r="N322" i="57"/>
  <c r="R322" i="57"/>
  <c r="N323" i="57"/>
  <c r="N324" i="57"/>
  <c r="N325" i="57"/>
  <c r="N326" i="57"/>
  <c r="N327" i="57"/>
  <c r="N328" i="57"/>
  <c r="N329" i="57"/>
  <c r="N330" i="57"/>
  <c r="N331" i="57"/>
  <c r="N332" i="57"/>
  <c r="N333" i="57"/>
  <c r="N334" i="57"/>
  <c r="N335" i="57"/>
  <c r="N336" i="57"/>
  <c r="N337" i="57"/>
  <c r="N338" i="57"/>
  <c r="N339" i="57"/>
  <c r="N340" i="57"/>
  <c r="N341" i="57"/>
  <c r="N342" i="57"/>
  <c r="N343" i="57"/>
  <c r="N344" i="57"/>
  <c r="N345" i="57"/>
  <c r="N346" i="57"/>
  <c r="N347" i="57"/>
  <c r="N348" i="57"/>
  <c r="N349" i="57"/>
  <c r="N350" i="57"/>
  <c r="N351" i="57"/>
  <c r="N352" i="57"/>
  <c r="O145" i="57"/>
  <c r="O149" i="57"/>
  <c r="O153" i="57"/>
  <c r="O157" i="57"/>
  <c r="O161" i="57"/>
  <c r="O165" i="57"/>
  <c r="O169" i="57"/>
  <c r="O173" i="57"/>
  <c r="O177" i="57"/>
  <c r="O181" i="57"/>
  <c r="O185" i="57"/>
  <c r="O189" i="57"/>
  <c r="O193" i="57"/>
  <c r="O197" i="57"/>
  <c r="O201" i="57"/>
  <c r="O205" i="57"/>
  <c r="O209" i="57"/>
  <c r="O144" i="57"/>
  <c r="O148" i="57"/>
  <c r="O152" i="57"/>
  <c r="O156" i="57"/>
  <c r="O160" i="57"/>
  <c r="O164" i="57"/>
  <c r="O168" i="57"/>
  <c r="O172" i="57"/>
  <c r="O176" i="57"/>
  <c r="O180" i="57"/>
  <c r="O184" i="57"/>
  <c r="O188" i="57"/>
  <c r="O192" i="57"/>
  <c r="O196" i="57"/>
  <c r="O200" i="57"/>
  <c r="O204" i="57"/>
  <c r="O208" i="57"/>
  <c r="O212" i="57"/>
  <c r="O147" i="57"/>
  <c r="O155" i="57"/>
  <c r="O163" i="57"/>
  <c r="O171" i="57"/>
  <c r="O179" i="57"/>
  <c r="O187" i="57"/>
  <c r="O195" i="57"/>
  <c r="O203" i="57"/>
  <c r="O211" i="57"/>
  <c r="O150" i="57"/>
  <c r="O158" i="57"/>
  <c r="O166" i="57"/>
  <c r="O174" i="57"/>
  <c r="O182" i="57"/>
  <c r="O190" i="57"/>
  <c r="O198" i="57"/>
  <c r="O206" i="57"/>
  <c r="O143" i="57"/>
  <c r="O159" i="57"/>
  <c r="O175" i="57"/>
  <c r="O199" i="57"/>
  <c r="O151" i="57"/>
  <c r="O167" i="57"/>
  <c r="O183" i="57"/>
  <c r="O191" i="57"/>
  <c r="O207" i="57"/>
  <c r="O154" i="57"/>
  <c r="O186" i="57"/>
  <c r="O146" i="57"/>
  <c r="O178" i="57"/>
  <c r="O210" i="57"/>
  <c r="O170" i="57"/>
  <c r="O202" i="57"/>
  <c r="O162" i="57"/>
  <c r="O194" i="57"/>
  <c r="Q86" i="57"/>
  <c r="Q73" i="57"/>
  <c r="Q76" i="57"/>
  <c r="Q81" i="57"/>
  <c r="Q87" i="57"/>
  <c r="Q90" i="57"/>
  <c r="Q94" i="57"/>
  <c r="Q98" i="57"/>
  <c r="Q102" i="57"/>
  <c r="Q106" i="57"/>
  <c r="Q110" i="57"/>
  <c r="Q114" i="57"/>
  <c r="Q118" i="57"/>
  <c r="Q122" i="57"/>
  <c r="Q126" i="57"/>
  <c r="Q75" i="57"/>
  <c r="Q79" i="57"/>
  <c r="Q85" i="57"/>
  <c r="Q91" i="57"/>
  <c r="Q93" i="57"/>
  <c r="Q100" i="57"/>
  <c r="Q107" i="57"/>
  <c r="Q109" i="57"/>
  <c r="Q116" i="57"/>
  <c r="Q123" i="57"/>
  <c r="Q125" i="57"/>
  <c r="Q130" i="57"/>
  <c r="Q134" i="57"/>
  <c r="Q138" i="57"/>
  <c r="Q142" i="57"/>
  <c r="Q80" i="57"/>
  <c r="Q83" i="57"/>
  <c r="Q88" i="57"/>
  <c r="Q95" i="57"/>
  <c r="Q97" i="57"/>
  <c r="Q104" i="57"/>
  <c r="Q111" i="57"/>
  <c r="Q113" i="57"/>
  <c r="Q120" i="57"/>
  <c r="Q127" i="57"/>
  <c r="Q129" i="57"/>
  <c r="Q133" i="57"/>
  <c r="Q137" i="57"/>
  <c r="Q141" i="57"/>
  <c r="Q77" i="57"/>
  <c r="Q84" i="57"/>
  <c r="Q92" i="57"/>
  <c r="Q99" i="57"/>
  <c r="Q117" i="57"/>
  <c r="Q124" i="57"/>
  <c r="Q136" i="57"/>
  <c r="Q78" i="57"/>
  <c r="Q89" i="57"/>
  <c r="Q96" i="57"/>
  <c r="Q103" i="57"/>
  <c r="Q121" i="57"/>
  <c r="Q128" i="57"/>
  <c r="Q131" i="57"/>
  <c r="Q139" i="57"/>
  <c r="Q132" i="57"/>
  <c r="Q74" i="57"/>
  <c r="Q101" i="57"/>
  <c r="Q108" i="57"/>
  <c r="Q115" i="57"/>
  <c r="Q140" i="57"/>
  <c r="Q105" i="57"/>
  <c r="Q119" i="57"/>
  <c r="Q135" i="57"/>
  <c r="Q82" i="57"/>
  <c r="Q112" i="57"/>
  <c r="P74" i="57"/>
  <c r="P76" i="57"/>
  <c r="P78" i="57"/>
  <c r="P80" i="57"/>
  <c r="P82" i="57"/>
  <c r="P85" i="57"/>
  <c r="P79" i="57"/>
  <c r="S79" i="57"/>
  <c r="P84" i="57"/>
  <c r="S84" i="57"/>
  <c r="P89" i="57"/>
  <c r="P93" i="57"/>
  <c r="S93" i="57"/>
  <c r="P97" i="57"/>
  <c r="P101" i="57"/>
  <c r="S101" i="57"/>
  <c r="P105" i="57"/>
  <c r="P109" i="57"/>
  <c r="P113" i="57"/>
  <c r="P117" i="57"/>
  <c r="P121" i="57"/>
  <c r="P125" i="57"/>
  <c r="P129" i="57"/>
  <c r="S129" i="57"/>
  <c r="P130" i="57"/>
  <c r="P131" i="57"/>
  <c r="P132" i="57"/>
  <c r="S132" i="57"/>
  <c r="P133" i="57"/>
  <c r="P134" i="57"/>
  <c r="P135" i="57"/>
  <c r="P136" i="57"/>
  <c r="P137" i="57"/>
  <c r="P138" i="57"/>
  <c r="P139" i="57"/>
  <c r="S139" i="57"/>
  <c r="P140" i="57"/>
  <c r="P141" i="57"/>
  <c r="P142" i="57"/>
  <c r="S142" i="57"/>
  <c r="P83" i="57"/>
  <c r="P88" i="57"/>
  <c r="P95" i="57"/>
  <c r="P102" i="57"/>
  <c r="P104" i="57"/>
  <c r="P111" i="57"/>
  <c r="P118" i="57"/>
  <c r="S118" i="57"/>
  <c r="P120" i="57"/>
  <c r="P127" i="57"/>
  <c r="P73" i="57"/>
  <c r="P77" i="57"/>
  <c r="S77" i="57"/>
  <c r="P86" i="57"/>
  <c r="P90" i="57"/>
  <c r="P92" i="57"/>
  <c r="P99" i="57"/>
  <c r="P106" i="57"/>
  <c r="S106" i="57"/>
  <c r="P108" i="57"/>
  <c r="S108" i="57"/>
  <c r="P115" i="57"/>
  <c r="P122" i="57"/>
  <c r="P124" i="57"/>
  <c r="S124" i="57"/>
  <c r="P96" i="57"/>
  <c r="P103" i="57"/>
  <c r="P110" i="57"/>
  <c r="P128" i="57"/>
  <c r="P100" i="57"/>
  <c r="P107" i="57"/>
  <c r="P114" i="57"/>
  <c r="P81" i="57"/>
  <c r="P112" i="57"/>
  <c r="P119" i="57"/>
  <c r="P126" i="57"/>
  <c r="P94" i="57"/>
  <c r="P91" i="57"/>
  <c r="S91" i="57"/>
  <c r="P75" i="57"/>
  <c r="S75" i="57"/>
  <c r="P123" i="57"/>
  <c r="S123" i="57"/>
  <c r="P98" i="57"/>
  <c r="P87" i="57"/>
  <c r="P116" i="57"/>
  <c r="S116" i="57"/>
  <c r="O73" i="57"/>
  <c r="O74" i="57"/>
  <c r="O75" i="57"/>
  <c r="O76" i="57"/>
  <c r="O77" i="57"/>
  <c r="O78" i="57"/>
  <c r="O79" i="57"/>
  <c r="O80" i="57"/>
  <c r="O81" i="57"/>
  <c r="O82" i="57"/>
  <c r="O83" i="57"/>
  <c r="O84" i="57"/>
  <c r="O85" i="57"/>
  <c r="O86" i="57"/>
  <c r="O87" i="57"/>
  <c r="O88" i="57"/>
  <c r="O89" i="57"/>
  <c r="O90" i="57"/>
  <c r="O91" i="57"/>
  <c r="O92" i="57"/>
  <c r="O93" i="57"/>
  <c r="O94" i="57"/>
  <c r="O95" i="57"/>
  <c r="O96" i="57"/>
  <c r="O97" i="57"/>
  <c r="O98" i="57"/>
  <c r="O99" i="57"/>
  <c r="O100" i="57"/>
  <c r="O101" i="57"/>
  <c r="O102" i="57"/>
  <c r="O103" i="57"/>
  <c r="O104" i="57"/>
  <c r="O105" i="57"/>
  <c r="O106" i="57"/>
  <c r="O107" i="57"/>
  <c r="O108" i="57"/>
  <c r="O109" i="57"/>
  <c r="O110" i="57"/>
  <c r="O111" i="57"/>
  <c r="O112" i="57"/>
  <c r="O113" i="57"/>
  <c r="O114" i="57"/>
  <c r="O115" i="57"/>
  <c r="O116" i="57"/>
  <c r="O117" i="57"/>
  <c r="O118" i="57"/>
  <c r="O119" i="57"/>
  <c r="O120" i="57"/>
  <c r="O121" i="57"/>
  <c r="O122" i="57"/>
  <c r="O123" i="57"/>
  <c r="O124" i="57"/>
  <c r="O125" i="57"/>
  <c r="O126" i="57"/>
  <c r="O127" i="57"/>
  <c r="O128" i="57"/>
  <c r="O129" i="57"/>
  <c r="O133" i="57"/>
  <c r="O137" i="57"/>
  <c r="O141" i="57"/>
  <c r="O132" i="57"/>
  <c r="O136" i="57"/>
  <c r="O140" i="57"/>
  <c r="O131" i="57"/>
  <c r="O139" i="57"/>
  <c r="O134" i="57"/>
  <c r="O142" i="57"/>
  <c r="O135" i="57"/>
  <c r="O138" i="57"/>
  <c r="O130" i="57"/>
  <c r="P284" i="57"/>
  <c r="P288" i="57"/>
  <c r="P292" i="57"/>
  <c r="P296" i="57"/>
  <c r="P300" i="57"/>
  <c r="P304" i="57"/>
  <c r="P308" i="57"/>
  <c r="P312" i="57"/>
  <c r="P316" i="57"/>
  <c r="P330" i="57"/>
  <c r="P337" i="57"/>
  <c r="P341" i="57"/>
  <c r="P345" i="57"/>
  <c r="P348" i="57"/>
  <c r="P283" i="57"/>
  <c r="P287" i="57"/>
  <c r="P291" i="57"/>
  <c r="P295" i="57"/>
  <c r="P299" i="57"/>
  <c r="P303" i="57"/>
  <c r="P307" i="57"/>
  <c r="P311" i="57"/>
  <c r="P315" i="57"/>
  <c r="P290" i="57"/>
  <c r="P298" i="57"/>
  <c r="P310" i="57"/>
  <c r="P318" i="57"/>
  <c r="P320" i="57"/>
  <c r="P322" i="57"/>
  <c r="P324" i="57"/>
  <c r="P326" i="57"/>
  <c r="P328" i="57"/>
  <c r="P331" i="57"/>
  <c r="P333" i="57"/>
  <c r="P335" i="57"/>
  <c r="P338" i="57"/>
  <c r="P340" i="57"/>
  <c r="P343" i="57"/>
  <c r="P346" i="57"/>
  <c r="P350" i="57"/>
  <c r="P352" i="57"/>
  <c r="P286" i="57"/>
  <c r="P294" i="57"/>
  <c r="P302" i="57"/>
  <c r="P306" i="57"/>
  <c r="P314" i="57"/>
  <c r="P319" i="57"/>
  <c r="P321" i="57"/>
  <c r="P323" i="57"/>
  <c r="P325" i="57"/>
  <c r="P327" i="57"/>
  <c r="P329" i="57"/>
  <c r="P332" i="57"/>
  <c r="P334" i="57"/>
  <c r="P336" i="57"/>
  <c r="P339" i="57"/>
  <c r="P342" i="57"/>
  <c r="P344" i="57"/>
  <c r="P347" i="57"/>
  <c r="P349" i="57"/>
  <c r="P351" i="57"/>
  <c r="P289" i="57"/>
  <c r="P305" i="57"/>
  <c r="P285" i="57"/>
  <c r="P301" i="57"/>
  <c r="P317" i="57"/>
  <c r="P297" i="57"/>
  <c r="P313" i="57"/>
  <c r="P293" i="57"/>
  <c r="P309" i="57"/>
  <c r="Q4" i="57"/>
  <c r="Q9" i="57"/>
  <c r="Q12" i="57"/>
  <c r="Q17" i="57"/>
  <c r="Q20" i="57"/>
  <c r="Q25" i="57"/>
  <c r="Q28" i="57"/>
  <c r="Q33" i="57"/>
  <c r="Q36" i="57"/>
  <c r="Q41" i="57"/>
  <c r="Q44" i="57"/>
  <c r="Q49" i="57"/>
  <c r="Q52" i="57"/>
  <c r="Q57" i="57"/>
  <c r="Q60" i="57"/>
  <c r="Q65" i="57"/>
  <c r="Q68" i="57"/>
  <c r="Q8" i="57"/>
  <c r="Q11" i="57"/>
  <c r="Q15" i="57"/>
  <c r="Q22" i="57"/>
  <c r="Q26" i="57"/>
  <c r="Q29" i="57"/>
  <c r="Q40" i="57"/>
  <c r="Q43" i="57"/>
  <c r="Q47" i="57"/>
  <c r="Q54" i="57"/>
  <c r="Q58" i="57"/>
  <c r="Q61" i="57"/>
  <c r="Q72" i="57"/>
  <c r="Q5" i="57"/>
  <c r="Q16" i="57"/>
  <c r="Q19" i="57"/>
  <c r="Q23" i="57"/>
  <c r="Q30" i="57"/>
  <c r="Q34" i="57"/>
  <c r="Q37" i="57"/>
  <c r="Q48" i="57"/>
  <c r="Q51" i="57"/>
  <c r="Q55" i="57"/>
  <c r="Q62" i="57"/>
  <c r="Q66" i="57"/>
  <c r="Q69" i="57"/>
  <c r="Q6" i="57"/>
  <c r="Q13" i="57"/>
  <c r="Q27" i="57"/>
  <c r="Q42" i="57"/>
  <c r="Q56" i="57"/>
  <c r="Q63" i="57"/>
  <c r="Q70" i="57"/>
  <c r="Q7" i="57"/>
  <c r="Q14" i="57"/>
  <c r="Q21" i="57"/>
  <c r="Q35" i="57"/>
  <c r="Q50" i="57"/>
  <c r="Q64" i="57"/>
  <c r="Q71" i="57"/>
  <c r="Q24" i="57"/>
  <c r="Q10" i="57"/>
  <c r="Q31" i="57"/>
  <c r="Q38" i="57"/>
  <c r="Q45" i="57"/>
  <c r="Q59" i="57"/>
  <c r="Q39" i="57"/>
  <c r="Q67" i="57"/>
  <c r="Q3" i="57"/>
  <c r="Q18" i="57"/>
  <c r="Q46" i="57"/>
  <c r="Q53" i="57"/>
  <c r="Q32" i="57"/>
  <c r="P213" i="57"/>
  <c r="P214" i="57"/>
  <c r="P215" i="57"/>
  <c r="P216" i="57"/>
  <c r="P217" i="57"/>
  <c r="P218" i="57"/>
  <c r="P219" i="57"/>
  <c r="P220" i="57"/>
  <c r="P221" i="57"/>
  <c r="P222" i="57"/>
  <c r="P223" i="57"/>
  <c r="P224" i="57"/>
  <c r="P225" i="57"/>
  <c r="P226" i="57"/>
  <c r="P227" i="57"/>
  <c r="P228" i="57"/>
  <c r="P229" i="57"/>
  <c r="P230" i="57"/>
  <c r="P231" i="57"/>
  <c r="P232" i="57"/>
  <c r="P233" i="57"/>
  <c r="P234" i="57"/>
  <c r="P235" i="57"/>
  <c r="P237" i="57"/>
  <c r="P239" i="57"/>
  <c r="P241" i="57"/>
  <c r="P243" i="57"/>
  <c r="P245" i="57"/>
  <c r="P247" i="57"/>
  <c r="P249" i="57"/>
  <c r="P251" i="57"/>
  <c r="P253" i="57"/>
  <c r="P255" i="57"/>
  <c r="P257" i="57"/>
  <c r="P259" i="57"/>
  <c r="P261" i="57"/>
  <c r="P263" i="57"/>
  <c r="P265" i="57"/>
  <c r="P267" i="57"/>
  <c r="P269" i="57"/>
  <c r="P271" i="57"/>
  <c r="P273" i="57"/>
  <c r="P275" i="57"/>
  <c r="P277" i="57"/>
  <c r="P280" i="57"/>
  <c r="P279" i="57"/>
  <c r="P238" i="57"/>
  <c r="P242" i="57"/>
  <c r="P246" i="57"/>
  <c r="P250" i="57"/>
  <c r="P254" i="57"/>
  <c r="P258" i="57"/>
  <c r="P262" i="57"/>
  <c r="P268" i="57"/>
  <c r="P272" i="57"/>
  <c r="P276" i="57"/>
  <c r="P282" i="57"/>
  <c r="P236" i="57"/>
  <c r="P240" i="57"/>
  <c r="P244" i="57"/>
  <c r="P248" i="57"/>
  <c r="P252" i="57"/>
  <c r="P256" i="57"/>
  <c r="P260" i="57"/>
  <c r="P264" i="57"/>
  <c r="P266" i="57"/>
  <c r="P270" i="57"/>
  <c r="P274" i="57"/>
  <c r="P278" i="57"/>
  <c r="P281" i="57"/>
  <c r="P4" i="57"/>
  <c r="S4" i="57"/>
  <c r="P6" i="57"/>
  <c r="P8" i="57"/>
  <c r="P10" i="57"/>
  <c r="P12" i="57"/>
  <c r="P14" i="57"/>
  <c r="P16" i="57"/>
  <c r="P18" i="57"/>
  <c r="P20" i="57"/>
  <c r="S20" i="57"/>
  <c r="P22" i="57"/>
  <c r="P24" i="57"/>
  <c r="P26" i="57"/>
  <c r="P28" i="57"/>
  <c r="P30" i="57"/>
  <c r="P32" i="57"/>
  <c r="P34" i="57"/>
  <c r="S34" i="57"/>
  <c r="P36" i="57"/>
  <c r="S36" i="57"/>
  <c r="P38" i="57"/>
  <c r="P40" i="57"/>
  <c r="P42" i="57"/>
  <c r="P44" i="57"/>
  <c r="P46" i="57"/>
  <c r="P48" i="57"/>
  <c r="P50" i="57"/>
  <c r="P52" i="57"/>
  <c r="S52" i="57"/>
  <c r="P54" i="57"/>
  <c r="P56" i="57"/>
  <c r="P58" i="57"/>
  <c r="S58" i="57"/>
  <c r="P60" i="57"/>
  <c r="P62" i="57"/>
  <c r="P64" i="57"/>
  <c r="P66" i="57"/>
  <c r="P68" i="57"/>
  <c r="S68" i="57"/>
  <c r="P70" i="57"/>
  <c r="S70" i="57"/>
  <c r="P72" i="57"/>
  <c r="P7" i="57"/>
  <c r="P15" i="57"/>
  <c r="P23" i="57"/>
  <c r="S23" i="57"/>
  <c r="P31" i="57"/>
  <c r="P39" i="57"/>
  <c r="S39" i="57"/>
  <c r="P47" i="57"/>
  <c r="P55" i="57"/>
  <c r="P63" i="57"/>
  <c r="P71" i="57"/>
  <c r="P5" i="57"/>
  <c r="P19" i="57"/>
  <c r="P33" i="57"/>
  <c r="P37" i="57"/>
  <c r="P51" i="57"/>
  <c r="P65" i="57"/>
  <c r="P69" i="57"/>
  <c r="S69" i="57"/>
  <c r="P9" i="57"/>
  <c r="P13" i="57"/>
  <c r="S13" i="57"/>
  <c r="P27" i="57"/>
  <c r="S27" i="57"/>
  <c r="P41" i="57"/>
  <c r="P45" i="57"/>
  <c r="P59" i="57"/>
  <c r="P21" i="57"/>
  <c r="P35" i="57"/>
  <c r="P49" i="57"/>
  <c r="S49" i="57"/>
  <c r="P29" i="57"/>
  <c r="P43" i="57"/>
  <c r="P57" i="57"/>
  <c r="P3" i="57"/>
  <c r="P53" i="57"/>
  <c r="S53" i="57"/>
  <c r="P67" i="57"/>
  <c r="P17" i="57"/>
  <c r="P11" i="57"/>
  <c r="P25" i="57"/>
  <c r="P61" i="57"/>
  <c r="Q285" i="57"/>
  <c r="Q289" i="57"/>
  <c r="Q293" i="57"/>
  <c r="Q297" i="57"/>
  <c r="Q301" i="57"/>
  <c r="Q305" i="57"/>
  <c r="Q309" i="57"/>
  <c r="Q313" i="57"/>
  <c r="Q317" i="57"/>
  <c r="Q284" i="57"/>
  <c r="Q288" i="57"/>
  <c r="Q292" i="57"/>
  <c r="Q296" i="57"/>
  <c r="Q300" i="57"/>
  <c r="Q304" i="57"/>
  <c r="Q308" i="57"/>
  <c r="Q312" i="57"/>
  <c r="Q316" i="57"/>
  <c r="Q287" i="57"/>
  <c r="Q295" i="57"/>
  <c r="Q303" i="57"/>
  <c r="Q307" i="57"/>
  <c r="Q315" i="57"/>
  <c r="Q283" i="57"/>
  <c r="Q291" i="57"/>
  <c r="Q299" i="57"/>
  <c r="Q311" i="57"/>
  <c r="Q294" i="57"/>
  <c r="Q310" i="57"/>
  <c r="Q320" i="57"/>
  <c r="Q324" i="57"/>
  <c r="Q328" i="57"/>
  <c r="Q332" i="57"/>
  <c r="Q336" i="57"/>
  <c r="Q340" i="57"/>
  <c r="Q344" i="57"/>
  <c r="Q348" i="57"/>
  <c r="Q352" i="57"/>
  <c r="Q298" i="57"/>
  <c r="Q314" i="57"/>
  <c r="Q327" i="57"/>
  <c r="Q339" i="57"/>
  <c r="Q351" i="57"/>
  <c r="Q290" i="57"/>
  <c r="Q306" i="57"/>
  <c r="Q321" i="57"/>
  <c r="Q325" i="57"/>
  <c r="Q329" i="57"/>
  <c r="Q333" i="57"/>
  <c r="Q337" i="57"/>
  <c r="Q341" i="57"/>
  <c r="Q345" i="57"/>
  <c r="Q349" i="57"/>
  <c r="Q319" i="57"/>
  <c r="Q331" i="57"/>
  <c r="Q347" i="57"/>
  <c r="Q286" i="57"/>
  <c r="Q302" i="57"/>
  <c r="Q318" i="57"/>
  <c r="Q322" i="57"/>
  <c r="Q326" i="57"/>
  <c r="Q330" i="57"/>
  <c r="Q334" i="57"/>
  <c r="Q338" i="57"/>
  <c r="Q342" i="57"/>
  <c r="Q346" i="57"/>
  <c r="Q350" i="57"/>
  <c r="Q323" i="57"/>
  <c r="Q335" i="57"/>
  <c r="Q343" i="57"/>
  <c r="O4" i="57"/>
  <c r="O5" i="57"/>
  <c r="O6" i="57"/>
  <c r="O7" i="57"/>
  <c r="O8" i="57"/>
  <c r="O9" i="57"/>
  <c r="O10" i="57"/>
  <c r="O11" i="57"/>
  <c r="O12" i="57"/>
  <c r="O13" i="57"/>
  <c r="O14" i="57"/>
  <c r="O15" i="57"/>
  <c r="O16" i="57"/>
  <c r="O17" i="57"/>
  <c r="O18" i="57"/>
  <c r="O19" i="57"/>
  <c r="O20" i="57"/>
  <c r="O21" i="57"/>
  <c r="O22" i="57"/>
  <c r="O23" i="57"/>
  <c r="O24" i="57"/>
  <c r="O25" i="57"/>
  <c r="O26" i="57"/>
  <c r="O27" i="57"/>
  <c r="O28" i="57"/>
  <c r="O29" i="57"/>
  <c r="O30" i="57"/>
  <c r="O31" i="57"/>
  <c r="O32" i="57"/>
  <c r="O33" i="57"/>
  <c r="O34" i="57"/>
  <c r="O35" i="57"/>
  <c r="O36" i="57"/>
  <c r="O37" i="57"/>
  <c r="O38" i="57"/>
  <c r="O39" i="57"/>
  <c r="O40" i="57"/>
  <c r="O41" i="57"/>
  <c r="O42" i="57"/>
  <c r="O43" i="57"/>
  <c r="O44" i="57"/>
  <c r="O45" i="57"/>
  <c r="O46" i="57"/>
  <c r="O47" i="57"/>
  <c r="O48" i="57"/>
  <c r="O49" i="57"/>
  <c r="O50" i="57"/>
  <c r="O51" i="57"/>
  <c r="O52" i="57"/>
  <c r="O53" i="57"/>
  <c r="O54" i="57"/>
  <c r="O55" i="57"/>
  <c r="O56" i="57"/>
  <c r="O57" i="57"/>
  <c r="O58" i="57"/>
  <c r="O59" i="57"/>
  <c r="O60" i="57"/>
  <c r="O61" i="57"/>
  <c r="O62" i="57"/>
  <c r="O63" i="57"/>
  <c r="O64" i="57"/>
  <c r="O65" i="57"/>
  <c r="O66" i="57"/>
  <c r="O67" i="57"/>
  <c r="O68" i="57"/>
  <c r="O69" i="57"/>
  <c r="O70" i="57"/>
  <c r="O71" i="57"/>
  <c r="O72" i="57"/>
  <c r="O3" i="57"/>
  <c r="Q214" i="57"/>
  <c r="Q218" i="57"/>
  <c r="Q222" i="57"/>
  <c r="Q226" i="57"/>
  <c r="Q230" i="57"/>
  <c r="Q234" i="57"/>
  <c r="Q213" i="57"/>
  <c r="Q217" i="57"/>
  <c r="Q221" i="57"/>
  <c r="Q225" i="57"/>
  <c r="Q229" i="57"/>
  <c r="Q233" i="57"/>
  <c r="Q216" i="57"/>
  <c r="Q224" i="57"/>
  <c r="Q232" i="57"/>
  <c r="Q281" i="57"/>
  <c r="Q219" i="57"/>
  <c r="Q227" i="57"/>
  <c r="Q235" i="57"/>
  <c r="Q237" i="57"/>
  <c r="Q239" i="57"/>
  <c r="Q241" i="57"/>
  <c r="Q243" i="57"/>
  <c r="Q245" i="57"/>
  <c r="Q247" i="57"/>
  <c r="Q249" i="57"/>
  <c r="Q251" i="57"/>
  <c r="Q253" i="57"/>
  <c r="Q255" i="57"/>
  <c r="Q257" i="57"/>
  <c r="Q259" i="57"/>
  <c r="Q261" i="57"/>
  <c r="Q263" i="57"/>
  <c r="Q265" i="57"/>
  <c r="Q267" i="57"/>
  <c r="Q269" i="57"/>
  <c r="Q271" i="57"/>
  <c r="Q273" i="57"/>
  <c r="Q275" i="57"/>
  <c r="Q277" i="57"/>
  <c r="Q280" i="57"/>
  <c r="Q228" i="57"/>
  <c r="Q279" i="57"/>
  <c r="Q220" i="57"/>
  <c r="Q238" i="57"/>
  <c r="Q246" i="57"/>
  <c r="Q254" i="57"/>
  <c r="Q262" i="57"/>
  <c r="Q270" i="57"/>
  <c r="Q278" i="57"/>
  <c r="Q236" i="57"/>
  <c r="Q268" i="57"/>
  <c r="Q282" i="57"/>
  <c r="Q231" i="57"/>
  <c r="Q240" i="57"/>
  <c r="Q248" i="57"/>
  <c r="Q256" i="57"/>
  <c r="Q264" i="57"/>
  <c r="Q272" i="57"/>
  <c r="Q252" i="57"/>
  <c r="Q223" i="57"/>
  <c r="Q242" i="57"/>
  <c r="Q250" i="57"/>
  <c r="Q258" i="57"/>
  <c r="Q266" i="57"/>
  <c r="Q274" i="57"/>
  <c r="Q215" i="57"/>
  <c r="Q244" i="57"/>
  <c r="Q260" i="57"/>
  <c r="Q276" i="57"/>
  <c r="N144" i="57"/>
  <c r="N148" i="57"/>
  <c r="R148" i="57"/>
  <c r="N152" i="57"/>
  <c r="N156" i="57"/>
  <c r="R156" i="57"/>
  <c r="N160" i="57"/>
  <c r="N164" i="57"/>
  <c r="R164" i="57"/>
  <c r="N168" i="57"/>
  <c r="N172" i="57"/>
  <c r="R172" i="57"/>
  <c r="N176" i="57"/>
  <c r="N180" i="57"/>
  <c r="R180" i="57"/>
  <c r="N184" i="57"/>
  <c r="N188" i="57"/>
  <c r="R188" i="57"/>
  <c r="N192" i="57"/>
  <c r="N196" i="57"/>
  <c r="R196" i="57"/>
  <c r="N200" i="57"/>
  <c r="N204" i="57"/>
  <c r="R204" i="57"/>
  <c r="N208" i="57"/>
  <c r="N212" i="57"/>
  <c r="R212" i="57"/>
  <c r="N143" i="57"/>
  <c r="R143" i="57"/>
  <c r="N147" i="57"/>
  <c r="N151" i="57"/>
  <c r="R151" i="57"/>
  <c r="N155" i="57"/>
  <c r="R155" i="57"/>
  <c r="N159" i="57"/>
  <c r="N163" i="57"/>
  <c r="R163" i="57"/>
  <c r="N167" i="57"/>
  <c r="N171" i="57"/>
  <c r="R171" i="57"/>
  <c r="N175" i="57"/>
  <c r="R175" i="57"/>
  <c r="N179" i="57"/>
  <c r="N183" i="57"/>
  <c r="R183" i="57"/>
  <c r="N187" i="57"/>
  <c r="R187" i="57"/>
  <c r="N191" i="57"/>
  <c r="N195" i="57"/>
  <c r="R195" i="57"/>
  <c r="N199" i="57"/>
  <c r="N203" i="57"/>
  <c r="R203" i="57"/>
  <c r="N207" i="57"/>
  <c r="R207" i="57"/>
  <c r="N211" i="57"/>
  <c r="N150" i="57"/>
  <c r="R150" i="57"/>
  <c r="N158" i="57"/>
  <c r="N166" i="57"/>
  <c r="R166" i="57"/>
  <c r="N174" i="57"/>
  <c r="N182" i="57"/>
  <c r="R182" i="57"/>
  <c r="N190" i="57"/>
  <c r="N198" i="57"/>
  <c r="R198" i="57"/>
  <c r="N206" i="57"/>
  <c r="N145" i="57"/>
  <c r="R145" i="57"/>
  <c r="N153" i="57"/>
  <c r="R153" i="57"/>
  <c r="N161" i="57"/>
  <c r="R161" i="57"/>
  <c r="N169" i="57"/>
  <c r="R169" i="57"/>
  <c r="N177" i="57"/>
  <c r="R177" i="57"/>
  <c r="N185" i="57"/>
  <c r="R185" i="57"/>
  <c r="N193" i="57"/>
  <c r="R193" i="57"/>
  <c r="N201" i="57"/>
  <c r="R201" i="57"/>
  <c r="N209" i="57"/>
  <c r="R209" i="57"/>
  <c r="N154" i="57"/>
  <c r="N170" i="57"/>
  <c r="R170" i="57"/>
  <c r="N194" i="57"/>
  <c r="R194" i="57"/>
  <c r="N146" i="57"/>
  <c r="N162" i="57"/>
  <c r="R162" i="57"/>
  <c r="N178" i="57"/>
  <c r="R178" i="57"/>
  <c r="N186" i="57"/>
  <c r="R186" i="57"/>
  <c r="N202" i="57"/>
  <c r="N210" i="57"/>
  <c r="N165" i="57"/>
  <c r="N197" i="57"/>
  <c r="R197" i="57"/>
  <c r="N157" i="57"/>
  <c r="N189" i="57"/>
  <c r="R189" i="57"/>
  <c r="N149" i="57"/>
  <c r="N181" i="57"/>
  <c r="R181" i="57"/>
  <c r="N173" i="57"/>
  <c r="N205" i="57"/>
  <c r="R205" i="57"/>
  <c r="N216" i="57"/>
  <c r="N220" i="57"/>
  <c r="N224" i="57"/>
  <c r="N228" i="57"/>
  <c r="N232" i="57"/>
  <c r="N236" i="57"/>
  <c r="N237" i="57"/>
  <c r="N238" i="57"/>
  <c r="N239" i="57"/>
  <c r="N240" i="57"/>
  <c r="N241" i="57"/>
  <c r="N242" i="57"/>
  <c r="N243" i="57"/>
  <c r="N244" i="57"/>
  <c r="N245" i="57"/>
  <c r="N246" i="57"/>
  <c r="N247" i="57"/>
  <c r="N248" i="57"/>
  <c r="N249" i="57"/>
  <c r="N250" i="57"/>
  <c r="N251" i="57"/>
  <c r="N252" i="57"/>
  <c r="N253" i="57"/>
  <c r="N254" i="57"/>
  <c r="N255" i="57"/>
  <c r="N256" i="57"/>
  <c r="N257" i="57"/>
  <c r="N258" i="57"/>
  <c r="N259" i="57"/>
  <c r="N260" i="57"/>
  <c r="N261" i="57"/>
  <c r="N262" i="57"/>
  <c r="N263" i="57"/>
  <c r="N264" i="57"/>
  <c r="N265" i="57"/>
  <c r="N266" i="57"/>
  <c r="N267" i="57"/>
  <c r="N268" i="57"/>
  <c r="N269" i="57"/>
  <c r="N270" i="57"/>
  <c r="N271" i="57"/>
  <c r="N272" i="57"/>
  <c r="N273" i="57"/>
  <c r="N274" i="57"/>
  <c r="N275" i="57"/>
  <c r="N276" i="57"/>
  <c r="N277" i="57"/>
  <c r="N278" i="57"/>
  <c r="N279" i="57"/>
  <c r="N280" i="57"/>
  <c r="N281" i="57"/>
  <c r="N282" i="57"/>
  <c r="N215" i="57"/>
  <c r="N219" i="57"/>
  <c r="N223" i="57"/>
  <c r="N227" i="57"/>
  <c r="N231" i="57"/>
  <c r="N235" i="57"/>
  <c r="N214" i="57"/>
  <c r="N222" i="57"/>
  <c r="N230" i="57"/>
  <c r="N217" i="57"/>
  <c r="N225" i="57"/>
  <c r="N233" i="57"/>
  <c r="N218" i="57"/>
  <c r="N234" i="57"/>
  <c r="N226" i="57"/>
  <c r="N229" i="57"/>
  <c r="N221" i="57"/>
  <c r="N213" i="57"/>
  <c r="O213" i="57"/>
  <c r="O217" i="57"/>
  <c r="O221" i="57"/>
  <c r="O225" i="57"/>
  <c r="O229" i="57"/>
  <c r="O233" i="57"/>
  <c r="O216" i="57"/>
  <c r="O220" i="57"/>
  <c r="O224" i="57"/>
  <c r="O228" i="57"/>
  <c r="O232" i="57"/>
  <c r="O236" i="57"/>
  <c r="O237" i="57"/>
  <c r="O238" i="57"/>
  <c r="O239" i="57"/>
  <c r="O240" i="57"/>
  <c r="O241" i="57"/>
  <c r="O242" i="57"/>
  <c r="O243" i="57"/>
  <c r="O244" i="57"/>
  <c r="O245" i="57"/>
  <c r="O246" i="57"/>
  <c r="O247" i="57"/>
  <c r="O248" i="57"/>
  <c r="O249" i="57"/>
  <c r="O250" i="57"/>
  <c r="O251" i="57"/>
  <c r="O252" i="57"/>
  <c r="O253" i="57"/>
  <c r="O254" i="57"/>
  <c r="O255" i="57"/>
  <c r="O256" i="57"/>
  <c r="O257" i="57"/>
  <c r="O258" i="57"/>
  <c r="O259" i="57"/>
  <c r="O260" i="57"/>
  <c r="O261" i="57"/>
  <c r="O262" i="57"/>
  <c r="O263" i="57"/>
  <c r="O264" i="57"/>
  <c r="O265" i="57"/>
  <c r="O266" i="57"/>
  <c r="O267" i="57"/>
  <c r="O268" i="57"/>
  <c r="O269" i="57"/>
  <c r="O270" i="57"/>
  <c r="O271" i="57"/>
  <c r="O272" i="57"/>
  <c r="O273" i="57"/>
  <c r="O274" i="57"/>
  <c r="O275" i="57"/>
  <c r="O276" i="57"/>
  <c r="O277" i="57"/>
  <c r="O278" i="57"/>
  <c r="O219" i="57"/>
  <c r="O227" i="57"/>
  <c r="O235" i="57"/>
  <c r="O279" i="57"/>
  <c r="O214" i="57"/>
  <c r="O222" i="57"/>
  <c r="O230" i="57"/>
  <c r="O282" i="57"/>
  <c r="O223" i="57"/>
  <c r="O215" i="57"/>
  <c r="O231" i="57"/>
  <c r="O281" i="57"/>
  <c r="O218" i="57"/>
  <c r="O280" i="57"/>
  <c r="O234" i="57"/>
  <c r="O226" i="57"/>
  <c r="N73" i="57"/>
  <c r="N74" i="57"/>
  <c r="N75" i="57"/>
  <c r="R75" i="57"/>
  <c r="N76" i="57"/>
  <c r="N77" i="57"/>
  <c r="N78" i="57"/>
  <c r="N79" i="57"/>
  <c r="R79" i="57"/>
  <c r="N80" i="57"/>
  <c r="N81" i="57"/>
  <c r="N82" i="57"/>
  <c r="N83" i="57"/>
  <c r="R83" i="57"/>
  <c r="N84" i="57"/>
  <c r="N88" i="57"/>
  <c r="N86" i="57"/>
  <c r="N92" i="57"/>
  <c r="N96" i="57"/>
  <c r="N100" i="57"/>
  <c r="N104" i="57"/>
  <c r="R104" i="57"/>
  <c r="N108" i="57"/>
  <c r="N112" i="57"/>
  <c r="N116" i="57"/>
  <c r="N120" i="57"/>
  <c r="R120" i="57"/>
  <c r="N124" i="57"/>
  <c r="N128" i="57"/>
  <c r="N90" i="57"/>
  <c r="N97" i="57"/>
  <c r="R97" i="57"/>
  <c r="N99" i="57"/>
  <c r="R99" i="57"/>
  <c r="N106" i="57"/>
  <c r="R106" i="57"/>
  <c r="N113" i="57"/>
  <c r="N115" i="57"/>
  <c r="R115" i="57"/>
  <c r="N122" i="57"/>
  <c r="N129" i="57"/>
  <c r="N132" i="57"/>
  <c r="N136" i="57"/>
  <c r="N140" i="57"/>
  <c r="R140" i="57"/>
  <c r="N94" i="57"/>
  <c r="R94" i="57"/>
  <c r="N101" i="57"/>
  <c r="N103" i="57"/>
  <c r="R103" i="57"/>
  <c r="N110" i="57"/>
  <c r="N117" i="57"/>
  <c r="N119" i="57"/>
  <c r="R119" i="57"/>
  <c r="N126" i="57"/>
  <c r="N131" i="57"/>
  <c r="N135" i="57"/>
  <c r="N139" i="57"/>
  <c r="N89" i="57"/>
  <c r="R89" i="57"/>
  <c r="N107" i="57"/>
  <c r="R107" i="57"/>
  <c r="N114" i="57"/>
  <c r="R114" i="57"/>
  <c r="N121" i="57"/>
  <c r="N134" i="57"/>
  <c r="N142" i="57"/>
  <c r="R142" i="57"/>
  <c r="N85" i="57"/>
  <c r="N93" i="57"/>
  <c r="N111" i="57"/>
  <c r="R111" i="57"/>
  <c r="N118" i="57"/>
  <c r="N125" i="57"/>
  <c r="N137" i="57"/>
  <c r="R137" i="57"/>
  <c r="N91" i="57"/>
  <c r="R91" i="57"/>
  <c r="N98" i="57"/>
  <c r="N105" i="57"/>
  <c r="N138" i="57"/>
  <c r="N87" i="57"/>
  <c r="R87" i="57"/>
  <c r="N123" i="57"/>
  <c r="R123" i="57"/>
  <c r="N130" i="57"/>
  <c r="R130" i="57"/>
  <c r="N133" i="57"/>
  <c r="N95" i="57"/>
  <c r="R95" i="57"/>
  <c r="N109" i="57"/>
  <c r="R109" i="57"/>
  <c r="N127" i="57"/>
  <c r="R127" i="57"/>
  <c r="N102" i="57"/>
  <c r="N141" i="57"/>
  <c r="R141" i="57"/>
  <c r="N4" i="57"/>
  <c r="R4" i="57"/>
  <c r="N5" i="57"/>
  <c r="R5" i="57"/>
  <c r="N6" i="57"/>
  <c r="R6" i="57"/>
  <c r="N7" i="57"/>
  <c r="R7" i="57"/>
  <c r="N8" i="57"/>
  <c r="R8" i="57"/>
  <c r="N9" i="57"/>
  <c r="R9" i="57"/>
  <c r="N10" i="57"/>
  <c r="R10" i="57"/>
  <c r="N11" i="57"/>
  <c r="R11" i="57"/>
  <c r="N12" i="57"/>
  <c r="R12" i="57"/>
  <c r="N13" i="57"/>
  <c r="R13" i="57"/>
  <c r="N14" i="57"/>
  <c r="R14" i="57"/>
  <c r="N15" i="57"/>
  <c r="R15" i="57"/>
  <c r="N16" i="57"/>
  <c r="R16" i="57"/>
  <c r="N17" i="57"/>
  <c r="R17" i="57"/>
  <c r="N18" i="57"/>
  <c r="R18" i="57"/>
  <c r="N19" i="57"/>
  <c r="R19" i="57"/>
  <c r="N20" i="57"/>
  <c r="R20" i="57"/>
  <c r="N21" i="57"/>
  <c r="R21" i="57"/>
  <c r="N22" i="57"/>
  <c r="R22" i="57"/>
  <c r="N23" i="57"/>
  <c r="R23" i="57"/>
  <c r="N24" i="57"/>
  <c r="R24" i="57"/>
  <c r="N25" i="57"/>
  <c r="R25" i="57"/>
  <c r="N26" i="57"/>
  <c r="R26" i="57"/>
  <c r="N27" i="57"/>
  <c r="R27" i="57"/>
  <c r="N28" i="57"/>
  <c r="R28" i="57"/>
  <c r="N29" i="57"/>
  <c r="R29" i="57"/>
  <c r="N30" i="57"/>
  <c r="R30" i="57"/>
  <c r="N31" i="57"/>
  <c r="R31" i="57"/>
  <c r="N32" i="57"/>
  <c r="R32" i="57"/>
  <c r="N33" i="57"/>
  <c r="R33" i="57"/>
  <c r="N34" i="57"/>
  <c r="R34" i="57"/>
  <c r="N35" i="57"/>
  <c r="R35" i="57"/>
  <c r="N36" i="57"/>
  <c r="R36" i="57"/>
  <c r="N37" i="57"/>
  <c r="R37" i="57"/>
  <c r="N38" i="57"/>
  <c r="R38" i="57"/>
  <c r="N39" i="57"/>
  <c r="R39" i="57"/>
  <c r="N40" i="57"/>
  <c r="R40" i="57"/>
  <c r="N41" i="57"/>
  <c r="R41" i="57"/>
  <c r="N42" i="57"/>
  <c r="R42" i="57"/>
  <c r="N43" i="57"/>
  <c r="R43" i="57"/>
  <c r="N44" i="57"/>
  <c r="R44" i="57"/>
  <c r="N45" i="57"/>
  <c r="R45" i="57"/>
  <c r="N46" i="57"/>
  <c r="R46" i="57"/>
  <c r="N47" i="57"/>
  <c r="N48" i="57"/>
  <c r="R48" i="57"/>
  <c r="N49" i="57"/>
  <c r="R49" i="57"/>
  <c r="N50" i="57"/>
  <c r="R50" i="57"/>
  <c r="N51" i="57"/>
  <c r="R51" i="57"/>
  <c r="N52" i="57"/>
  <c r="R52" i="57"/>
  <c r="N53" i="57"/>
  <c r="R53" i="57"/>
  <c r="N54" i="57"/>
  <c r="R54" i="57"/>
  <c r="N55" i="57"/>
  <c r="R55" i="57"/>
  <c r="N56" i="57"/>
  <c r="R56" i="57"/>
  <c r="N57" i="57"/>
  <c r="R57" i="57"/>
  <c r="N58" i="57"/>
  <c r="R58" i="57"/>
  <c r="N59" i="57"/>
  <c r="R59" i="57"/>
  <c r="N60" i="57"/>
  <c r="R60" i="57"/>
  <c r="N61" i="57"/>
  <c r="R61" i="57"/>
  <c r="N62" i="57"/>
  <c r="R62" i="57"/>
  <c r="N63" i="57"/>
  <c r="R63" i="57"/>
  <c r="N64" i="57"/>
  <c r="R64" i="57"/>
  <c r="N65" i="57"/>
  <c r="R65" i="57"/>
  <c r="N66" i="57"/>
  <c r="R66" i="57"/>
  <c r="N67" i="57"/>
  <c r="R67" i="57"/>
  <c r="N68" i="57"/>
  <c r="R68" i="57"/>
  <c r="N69" i="57"/>
  <c r="R69" i="57"/>
  <c r="N70" i="57"/>
  <c r="R70" i="57"/>
  <c r="N71" i="57"/>
  <c r="R71" i="57"/>
  <c r="N72" i="57"/>
  <c r="R72" i="57"/>
  <c r="N3" i="57"/>
  <c r="P296" i="58"/>
  <c r="G117" i="58"/>
  <c r="G42" i="58"/>
  <c r="P200" i="58"/>
  <c r="P92" i="58"/>
  <c r="L2" i="55"/>
  <c r="G11" i="6"/>
  <c r="P57" i="58"/>
  <c r="K2" i="55"/>
  <c r="F11" i="6"/>
  <c r="N2" i="55"/>
  <c r="I11" i="6"/>
  <c r="P28" i="58"/>
  <c r="M2" i="55"/>
  <c r="H11" i="6"/>
  <c r="J2" i="55"/>
  <c r="E11" i="6"/>
  <c r="G127" i="58"/>
  <c r="P12" i="58"/>
  <c r="G223" i="58"/>
  <c r="P132" i="58"/>
  <c r="G122" i="58"/>
  <c r="P144" i="58"/>
  <c r="P143" i="58"/>
  <c r="P71" i="58"/>
  <c r="P85" i="58"/>
  <c r="G159" i="58"/>
  <c r="G253" i="58"/>
  <c r="P262" i="58"/>
  <c r="P51" i="58"/>
  <c r="P291" i="58"/>
  <c r="P327" i="58"/>
  <c r="G337" i="58"/>
  <c r="G240" i="58"/>
  <c r="P8" i="58"/>
  <c r="P15" i="58"/>
  <c r="G30" i="58"/>
  <c r="G47" i="58"/>
  <c r="P301" i="58"/>
  <c r="P226" i="58"/>
  <c r="P289" i="58"/>
  <c r="P109" i="58"/>
  <c r="P197" i="58"/>
  <c r="G73" i="58"/>
  <c r="G93" i="58"/>
  <c r="P243" i="58"/>
  <c r="P316" i="58"/>
  <c r="P82" i="58"/>
  <c r="G332" i="58"/>
  <c r="G121" i="58"/>
  <c r="P95" i="58"/>
  <c r="P152" i="58"/>
  <c r="G297" i="58"/>
  <c r="P211" i="58"/>
  <c r="G32" i="58"/>
  <c r="G172" i="58"/>
  <c r="P196" i="58"/>
  <c r="G66" i="58"/>
  <c r="G184" i="58"/>
  <c r="G186" i="58"/>
  <c r="P203" i="58"/>
  <c r="P285" i="58"/>
  <c r="P178" i="58"/>
  <c r="G53" i="58"/>
  <c r="P263" i="58"/>
  <c r="P137" i="58"/>
  <c r="G254" i="58"/>
  <c r="G5" i="58"/>
  <c r="P352" i="58"/>
  <c r="G248" i="58"/>
  <c r="G169" i="58"/>
  <c r="P223" i="58"/>
  <c r="P309" i="58"/>
  <c r="G12" i="58"/>
  <c r="G40" i="58"/>
  <c r="P343" i="58"/>
  <c r="P294" i="58"/>
  <c r="P335" i="58"/>
  <c r="G167" i="58"/>
  <c r="P107" i="58"/>
  <c r="P45" i="58"/>
  <c r="G80" i="58"/>
  <c r="P157" i="58"/>
  <c r="G81" i="58"/>
  <c r="P66" i="58"/>
  <c r="G330" i="58"/>
  <c r="G86" i="58"/>
  <c r="G259" i="58"/>
  <c r="P146" i="58"/>
  <c r="P50" i="58"/>
  <c r="G64" i="58"/>
  <c r="P115" i="58"/>
  <c r="P351" i="58"/>
  <c r="G296" i="58"/>
  <c r="G207" i="58"/>
  <c r="P49" i="58"/>
  <c r="G251" i="58"/>
  <c r="P248" i="58"/>
  <c r="P339" i="58"/>
  <c r="G208" i="58"/>
  <c r="G310" i="58"/>
  <c r="G63" i="58"/>
  <c r="G289" i="58"/>
  <c r="G8" i="58"/>
  <c r="P328" i="58"/>
  <c r="G219" i="58"/>
  <c r="G123" i="58"/>
  <c r="G62" i="58"/>
  <c r="P267" i="58"/>
  <c r="G241" i="58"/>
  <c r="P156" i="58"/>
  <c r="P83" i="58"/>
  <c r="G312" i="58"/>
  <c r="G46" i="58"/>
  <c r="G97" i="58"/>
  <c r="G171" i="58"/>
  <c r="G106" i="58"/>
  <c r="G233" i="58"/>
  <c r="P191" i="58"/>
  <c r="P250" i="58"/>
  <c r="P214" i="58"/>
  <c r="P247" i="58"/>
  <c r="P217" i="58"/>
  <c r="P35" i="58"/>
  <c r="P256" i="58"/>
  <c r="G290" i="58"/>
  <c r="P172" i="58"/>
  <c r="G306" i="58"/>
  <c r="G69" i="58"/>
  <c r="P97" i="58"/>
  <c r="P46" i="58"/>
  <c r="P216" i="58"/>
  <c r="P114" i="58"/>
  <c r="G351" i="58"/>
  <c r="P275" i="58"/>
  <c r="P201" i="58"/>
  <c r="G51" i="58"/>
  <c r="P43" i="58"/>
  <c r="G225" i="58"/>
  <c r="P94" i="58"/>
  <c r="P105" i="58"/>
  <c r="G38" i="58"/>
  <c r="P331" i="58"/>
  <c r="P138" i="58"/>
  <c r="P62" i="58"/>
  <c r="P224" i="58"/>
  <c r="G352" i="58"/>
  <c r="P87" i="58"/>
  <c r="G234" i="58"/>
  <c r="P315" i="58"/>
  <c r="G45" i="58"/>
  <c r="G48" i="58"/>
  <c r="P78" i="58"/>
  <c r="G313" i="58"/>
  <c r="P325" i="58"/>
  <c r="G260" i="58"/>
  <c r="G11" i="58"/>
  <c r="G72" i="58"/>
  <c r="G57" i="58"/>
  <c r="P252" i="58"/>
  <c r="G316" i="58"/>
  <c r="G295" i="58"/>
  <c r="P320" i="58"/>
  <c r="G329" i="58"/>
  <c r="G268" i="58"/>
  <c r="G210" i="58"/>
  <c r="P69" i="58"/>
  <c r="P32" i="58"/>
  <c r="G104" i="58"/>
  <c r="P189" i="58"/>
  <c r="P17" i="58"/>
  <c r="G116" i="58"/>
  <c r="G302" i="58"/>
  <c r="G317" i="58"/>
  <c r="P305" i="58"/>
  <c r="P208" i="58"/>
  <c r="G202" i="58"/>
  <c r="P145" i="58"/>
  <c r="P271" i="58"/>
  <c r="P188" i="58"/>
  <c r="G174" i="58"/>
  <c r="P148" i="58"/>
  <c r="G115" i="58"/>
  <c r="G37" i="58"/>
  <c r="G10" i="58"/>
  <c r="G346" i="58"/>
  <c r="G203" i="58"/>
  <c r="G126" i="58"/>
  <c r="P167" i="58"/>
  <c r="G21" i="58"/>
  <c r="G319" i="58"/>
  <c r="P307" i="58"/>
  <c r="P274" i="58"/>
  <c r="G264" i="58"/>
  <c r="P232" i="58"/>
  <c r="P220" i="58"/>
  <c r="P204" i="58"/>
  <c r="P235" i="58"/>
  <c r="P190" i="58"/>
  <c r="P77" i="58"/>
  <c r="G59" i="58"/>
  <c r="G118" i="58"/>
  <c r="P155" i="58"/>
  <c r="P106" i="58"/>
  <c r="G300" i="58"/>
  <c r="P193" i="58"/>
  <c r="P142" i="58"/>
  <c r="G130" i="58"/>
  <c r="P251" i="58"/>
  <c r="G246" i="58"/>
  <c r="P270" i="58"/>
  <c r="G201" i="58"/>
  <c r="G258" i="58"/>
  <c r="G318" i="58"/>
  <c r="G338" i="58"/>
  <c r="G265" i="58"/>
  <c r="G154" i="58"/>
  <c r="P175" i="58"/>
  <c r="P18" i="58"/>
  <c r="G31" i="58"/>
  <c r="P286" i="58"/>
  <c r="P276" i="58"/>
  <c r="P171" i="58"/>
  <c r="G147" i="58"/>
  <c r="P48" i="58"/>
  <c r="G341" i="58"/>
  <c r="P340" i="58"/>
  <c r="P227" i="58"/>
  <c r="P215" i="58"/>
  <c r="P283" i="58"/>
  <c r="P261" i="58"/>
  <c r="G235" i="58"/>
  <c r="P150" i="58"/>
  <c r="P40" i="58"/>
  <c r="P121" i="58"/>
  <c r="G133" i="58"/>
  <c r="G120" i="58"/>
  <c r="G153" i="58"/>
  <c r="G212" i="58"/>
  <c r="P345" i="58"/>
  <c r="G335" i="58"/>
  <c r="P258" i="58"/>
  <c r="G284" i="58"/>
  <c r="G244" i="58"/>
  <c r="P68" i="58"/>
  <c r="G14" i="58"/>
  <c r="G247" i="58"/>
  <c r="P37" i="58"/>
  <c r="P177" i="58"/>
  <c r="G325" i="58"/>
  <c r="G303" i="58"/>
  <c r="G228" i="58"/>
  <c r="G214" i="58"/>
  <c r="G24" i="58"/>
  <c r="G291" i="58"/>
  <c r="P184" i="58"/>
  <c r="P158" i="58"/>
  <c r="G134" i="58"/>
  <c r="G111" i="58"/>
  <c r="P31" i="58"/>
  <c r="G71" i="58"/>
  <c r="G194" i="58"/>
  <c r="P25" i="58"/>
  <c r="G185" i="58"/>
  <c r="P161" i="58"/>
  <c r="P9" i="58"/>
  <c r="P306" i="58"/>
  <c r="G305" i="58"/>
  <c r="G272" i="58"/>
  <c r="P245" i="58"/>
  <c r="P160" i="58"/>
  <c r="P99" i="58"/>
  <c r="P33" i="58"/>
  <c r="P53" i="58"/>
  <c r="G175" i="58"/>
  <c r="G140" i="58"/>
  <c r="G266" i="58"/>
  <c r="P279" i="58"/>
  <c r="P73" i="58"/>
  <c r="P149" i="58"/>
  <c r="P124" i="58"/>
  <c r="G189" i="58"/>
  <c r="G331" i="58"/>
  <c r="G320" i="58"/>
  <c r="G36" i="58"/>
  <c r="P123" i="58"/>
  <c r="P110" i="58"/>
  <c r="P322" i="58"/>
  <c r="P131" i="58"/>
  <c r="G322" i="58"/>
  <c r="G231" i="58"/>
  <c r="G348" i="58"/>
  <c r="P234" i="58"/>
  <c r="G112" i="58"/>
  <c r="P346" i="58"/>
  <c r="P336" i="58"/>
  <c r="G333" i="58"/>
  <c r="G168" i="58"/>
  <c r="G298" i="58"/>
  <c r="P308" i="58"/>
  <c r="G158" i="58"/>
  <c r="P7" i="58"/>
  <c r="P221" i="58"/>
  <c r="G162" i="58"/>
  <c r="G55" i="58"/>
  <c r="P238" i="58"/>
  <c r="G196" i="58"/>
  <c r="G269" i="58"/>
  <c r="P240" i="58"/>
  <c r="G220" i="58"/>
  <c r="P128" i="58"/>
  <c r="P302" i="58"/>
  <c r="P344" i="58"/>
  <c r="P259" i="58"/>
  <c r="G99" i="58"/>
  <c r="P187" i="58"/>
  <c r="P98" i="58"/>
  <c r="G16" i="58"/>
  <c r="P198" i="58"/>
  <c r="P159" i="58"/>
  <c r="P151" i="58"/>
  <c r="G345" i="58"/>
  <c r="P244" i="58"/>
  <c r="G221" i="58"/>
  <c r="P113" i="58"/>
  <c r="G87" i="58"/>
  <c r="G60" i="58"/>
  <c r="P179" i="58"/>
  <c r="P202" i="58"/>
  <c r="P86" i="58"/>
  <c r="G326" i="58"/>
  <c r="P260" i="58"/>
  <c r="P332" i="58"/>
  <c r="G211" i="58"/>
  <c r="P135" i="58"/>
  <c r="P63" i="58"/>
  <c r="G100" i="58"/>
  <c r="P185" i="58"/>
  <c r="G9" i="58"/>
  <c r="P195" i="58"/>
  <c r="P206" i="58"/>
  <c r="P74" i="58"/>
  <c r="G27" i="58"/>
  <c r="G165" i="58"/>
  <c r="G19" i="58"/>
  <c r="P111" i="58"/>
  <c r="P295" i="58"/>
  <c r="G262" i="58"/>
  <c r="G250" i="58"/>
  <c r="G334" i="58"/>
  <c r="P268" i="58"/>
  <c r="P210" i="58"/>
  <c r="G141" i="58"/>
  <c r="P80" i="58"/>
  <c r="G22" i="58"/>
  <c r="G255" i="58"/>
  <c r="G229" i="58"/>
  <c r="P168" i="58"/>
  <c r="G34" i="58"/>
  <c r="P21" i="58"/>
  <c r="P255" i="58"/>
  <c r="P54" i="58"/>
  <c r="P312" i="58"/>
  <c r="G96" i="58"/>
  <c r="P219" i="58"/>
  <c r="G343" i="58"/>
  <c r="P342" i="58"/>
  <c r="P338" i="58"/>
  <c r="G328" i="58"/>
  <c r="P282" i="58"/>
  <c r="P205" i="58"/>
  <c r="G323" i="58"/>
  <c r="P278" i="58"/>
  <c r="P236" i="58"/>
  <c r="G226" i="58"/>
  <c r="G267" i="58"/>
  <c r="G156" i="58"/>
  <c r="G109" i="58"/>
  <c r="P27" i="58"/>
  <c r="P4" i="58"/>
  <c r="P165" i="58"/>
  <c r="P310" i="58"/>
  <c r="G181" i="58"/>
  <c r="P350" i="58"/>
  <c r="G311" i="58"/>
  <c r="P299" i="58"/>
  <c r="P288" i="58"/>
  <c r="G278" i="58"/>
  <c r="G236" i="58"/>
  <c r="P139" i="58"/>
  <c r="G78" i="58"/>
  <c r="P60" i="58"/>
  <c r="P20" i="58"/>
  <c r="P287" i="58"/>
  <c r="G277" i="58"/>
  <c r="P253" i="58"/>
  <c r="P239" i="58"/>
  <c r="P81" i="58"/>
  <c r="G65" i="58"/>
  <c r="P102" i="58"/>
  <c r="G197" i="58"/>
  <c r="G155" i="58"/>
  <c r="P129" i="58"/>
  <c r="P104" i="58"/>
  <c r="G350" i="58"/>
  <c r="P300" i="58"/>
  <c r="P313" i="58"/>
  <c r="P290" i="58"/>
  <c r="G280" i="58"/>
  <c r="G238" i="58"/>
  <c r="G205" i="58"/>
  <c r="P212" i="58"/>
  <c r="P141" i="58"/>
  <c r="G82" i="58"/>
  <c r="G49" i="58"/>
  <c r="G279" i="58"/>
  <c r="P241" i="58"/>
  <c r="P229" i="58"/>
  <c r="P29" i="58"/>
  <c r="G6" i="58"/>
  <c r="G193" i="58"/>
  <c r="P23" i="58"/>
  <c r="G314" i="58"/>
  <c r="P44" i="58"/>
  <c r="G199" i="58"/>
  <c r="P136" i="58"/>
  <c r="G98" i="58"/>
  <c r="P183" i="58"/>
  <c r="G110" i="58"/>
  <c r="P5" i="58"/>
  <c r="P304" i="58"/>
  <c r="P186" i="58"/>
  <c r="P100" i="58"/>
  <c r="P323" i="58"/>
  <c r="G88" i="58"/>
  <c r="G198" i="58"/>
  <c r="P47" i="58"/>
  <c r="P277" i="58"/>
  <c r="P272" i="58"/>
  <c r="P230" i="58"/>
  <c r="G218" i="58"/>
  <c r="P52" i="58"/>
  <c r="G151" i="58"/>
  <c r="P140" i="58"/>
  <c r="G191" i="58"/>
  <c r="P273" i="58"/>
  <c r="G249" i="58"/>
  <c r="G103" i="58"/>
  <c r="G39" i="58"/>
  <c r="P181" i="58"/>
  <c r="P333" i="58"/>
  <c r="G132" i="58"/>
  <c r="G315" i="58"/>
  <c r="G92" i="58"/>
  <c r="P133" i="58"/>
  <c r="P311" i="58"/>
  <c r="G274" i="58"/>
  <c r="P116" i="58"/>
  <c r="G68" i="58"/>
  <c r="G353" i="58"/>
  <c r="P337" i="58"/>
  <c r="P89" i="58"/>
  <c r="G270" i="58"/>
  <c r="G243" i="58"/>
  <c r="P199" i="58"/>
  <c r="G138" i="58"/>
  <c r="G230" i="58"/>
  <c r="G216" i="58"/>
  <c r="G200" i="58"/>
  <c r="G166" i="58"/>
  <c r="G145" i="58"/>
  <c r="G129" i="58"/>
  <c r="P281" i="58"/>
  <c r="G271" i="58"/>
  <c r="G188" i="58"/>
  <c r="G75" i="58"/>
  <c r="G324" i="58"/>
  <c r="G23" i="58"/>
  <c r="P341" i="58"/>
  <c r="P330" i="58"/>
  <c r="G105" i="58"/>
  <c r="G79" i="58"/>
  <c r="P11" i="58"/>
  <c r="G347" i="58"/>
  <c r="P147" i="58"/>
  <c r="G136" i="58"/>
  <c r="P334" i="58"/>
  <c r="P213" i="58"/>
  <c r="G143" i="58"/>
  <c r="P257" i="58"/>
  <c r="G50" i="58"/>
  <c r="G177" i="58"/>
  <c r="G108" i="58"/>
  <c r="G113" i="58"/>
  <c r="G237" i="58"/>
  <c r="G339" i="58"/>
  <c r="G206" i="58"/>
  <c r="G275" i="58"/>
  <c r="P164" i="58"/>
  <c r="G28" i="58"/>
  <c r="G102" i="58"/>
  <c r="G282" i="58"/>
  <c r="P173" i="58"/>
  <c r="P246" i="58"/>
  <c r="P127" i="58"/>
  <c r="G301" i="58"/>
  <c r="P231" i="58"/>
  <c r="G342" i="58"/>
  <c r="P254" i="58"/>
  <c r="P349" i="58"/>
  <c r="P326" i="58"/>
  <c r="P292" i="58"/>
  <c r="G321" i="58"/>
  <c r="P58" i="58"/>
  <c r="G161" i="58"/>
  <c r="G304" i="58"/>
  <c r="G124" i="58"/>
  <c r="P122" i="58"/>
  <c r="G67" i="58"/>
  <c r="G7" i="58"/>
  <c r="P118" i="58"/>
  <c r="G101" i="58"/>
  <c r="G294" i="58"/>
  <c r="G137" i="58"/>
  <c r="G15" i="58"/>
  <c r="G293" i="58"/>
  <c r="P353" i="58"/>
  <c r="P209" i="58"/>
  <c r="G327" i="58"/>
  <c r="G307" i="58"/>
  <c r="P284" i="58"/>
  <c r="G204" i="58"/>
  <c r="G70" i="58"/>
  <c r="G273" i="58"/>
  <c r="G190" i="58"/>
  <c r="P162" i="58"/>
  <c r="G91" i="58"/>
  <c r="G26" i="58"/>
  <c r="G179" i="58"/>
  <c r="P348" i="58"/>
  <c r="P194" i="58"/>
  <c r="P112" i="58"/>
  <c r="G213" i="58"/>
  <c r="P61" i="58"/>
  <c r="P19" i="58"/>
  <c r="P134" i="58"/>
  <c r="G35" i="58"/>
  <c r="G85" i="58"/>
  <c r="P329" i="58"/>
  <c r="G340" i="58"/>
  <c r="P297" i="58"/>
  <c r="G252" i="58"/>
  <c r="P347" i="58"/>
  <c r="G336" i="58"/>
  <c r="P324" i="58"/>
  <c r="P303" i="58"/>
  <c r="G215" i="58"/>
  <c r="P317" i="58"/>
  <c r="P218" i="58"/>
  <c r="G90" i="58"/>
  <c r="G54" i="58"/>
  <c r="G283" i="58"/>
  <c r="G176" i="58"/>
  <c r="P101" i="58"/>
  <c r="P75" i="58"/>
  <c r="P169" i="58"/>
  <c r="P119" i="58"/>
  <c r="P314" i="58"/>
  <c r="P319" i="58"/>
  <c r="G286" i="58"/>
  <c r="P233" i="58"/>
  <c r="P117" i="58"/>
  <c r="G94" i="58"/>
  <c r="P72" i="58"/>
  <c r="P16" i="58"/>
  <c r="G285" i="58"/>
  <c r="G263" i="58"/>
  <c r="P249" i="58"/>
  <c r="G192" i="58"/>
  <c r="G178" i="58"/>
  <c r="G164" i="58"/>
  <c r="G152" i="58"/>
  <c r="P91" i="58"/>
  <c r="P59" i="58"/>
  <c r="P120" i="58"/>
  <c r="G157" i="58"/>
  <c r="P108" i="58"/>
  <c r="G144" i="58"/>
  <c r="P130" i="58"/>
  <c r="P88" i="58"/>
  <c r="G173" i="58"/>
  <c r="P321" i="58"/>
  <c r="G299" i="58"/>
  <c r="G288" i="58"/>
  <c r="P266" i="58"/>
  <c r="G224" i="58"/>
  <c r="P192" i="58"/>
  <c r="G182" i="58"/>
  <c r="P96" i="58"/>
  <c r="G33" i="58"/>
  <c r="G287" i="58"/>
  <c r="P265" i="58"/>
  <c r="G239" i="58"/>
  <c r="P180" i="58"/>
  <c r="P166" i="58"/>
  <c r="P154" i="58"/>
  <c r="G107" i="58"/>
  <c r="P93" i="58"/>
  <c r="G95" i="58"/>
  <c r="G128" i="58"/>
  <c r="G187" i="58"/>
  <c r="G114" i="58"/>
  <c r="G146" i="58"/>
  <c r="P153" i="58"/>
  <c r="P298" i="58"/>
  <c r="S201" i="57"/>
  <c r="S119" i="57"/>
  <c r="S103" i="57"/>
  <c r="S37" i="57"/>
  <c r="S92" i="57"/>
  <c r="R138" i="57"/>
  <c r="R93" i="57"/>
  <c r="R121" i="57"/>
  <c r="R132" i="57"/>
  <c r="R81" i="57"/>
  <c r="R77" i="57"/>
  <c r="R139" i="57"/>
  <c r="R101" i="57"/>
  <c r="R113" i="57"/>
  <c r="R73" i="57"/>
  <c r="R105" i="57"/>
  <c r="R125" i="57"/>
  <c r="R85" i="57"/>
  <c r="R117" i="57"/>
  <c r="R129" i="57"/>
  <c r="S185" i="57"/>
  <c r="S71" i="57"/>
  <c r="S146" i="57"/>
  <c r="S173" i="57"/>
  <c r="S157" i="57"/>
  <c r="R134" i="57"/>
  <c r="R126" i="57"/>
  <c r="R136" i="57"/>
  <c r="R86" i="57"/>
  <c r="R82" i="57"/>
  <c r="R78" i="57"/>
  <c r="R74" i="57"/>
  <c r="R206" i="57"/>
  <c r="R174" i="57"/>
  <c r="R211" i="57"/>
  <c r="R179" i="57"/>
  <c r="R147" i="57"/>
  <c r="S45" i="57"/>
  <c r="S9" i="57"/>
  <c r="S66" i="57"/>
  <c r="S26" i="57"/>
  <c r="S107" i="57"/>
  <c r="S73" i="57"/>
  <c r="S111" i="57"/>
  <c r="S88" i="57"/>
  <c r="S125" i="57"/>
  <c r="R350" i="57"/>
  <c r="R346" i="57"/>
  <c r="R342" i="57"/>
  <c r="R338" i="57"/>
  <c r="R334" i="57"/>
  <c r="R330" i="57"/>
  <c r="R326" i="57"/>
  <c r="R298" i="57"/>
  <c r="S180" i="57"/>
  <c r="S176" i="57"/>
  <c r="S156" i="57"/>
  <c r="S144" i="57"/>
  <c r="R102" i="57"/>
  <c r="R133" i="57"/>
  <c r="R90" i="57"/>
  <c r="R98" i="57"/>
  <c r="R118" i="57"/>
  <c r="R110" i="57"/>
  <c r="R122" i="57"/>
  <c r="R173" i="57"/>
  <c r="R157" i="57"/>
  <c r="R202" i="57"/>
  <c r="R146" i="57"/>
  <c r="R199" i="57"/>
  <c r="R351" i="57"/>
  <c r="S205" i="57"/>
  <c r="R347" i="57"/>
  <c r="R343" i="57"/>
  <c r="R339" i="57"/>
  <c r="R335" i="57"/>
  <c r="R331" i="57"/>
  <c r="R327" i="57"/>
  <c r="R323" i="57"/>
  <c r="R319" i="57"/>
  <c r="R307" i="57"/>
  <c r="R291" i="57"/>
  <c r="S85" i="57"/>
  <c r="R47" i="57"/>
  <c r="S211" i="57"/>
  <c r="S207" i="57"/>
  <c r="S169" i="57"/>
  <c r="S11" i="57"/>
  <c r="S7" i="57"/>
  <c r="S50" i="57"/>
  <c r="S42" i="57"/>
  <c r="S18" i="57"/>
  <c r="S10" i="57"/>
  <c r="S29" i="57"/>
  <c r="S59" i="57"/>
  <c r="S51" i="57"/>
  <c r="S5" i="57"/>
  <c r="S60" i="57"/>
  <c r="S44" i="57"/>
  <c r="S28" i="57"/>
  <c r="S12" i="57"/>
  <c r="S87" i="57"/>
  <c r="S100" i="57"/>
  <c r="R349" i="57"/>
  <c r="R345" i="57"/>
  <c r="R341" i="57"/>
  <c r="R337" i="57"/>
  <c r="R333" i="57"/>
  <c r="R329" i="57"/>
  <c r="R325" i="57"/>
  <c r="R321" i="57"/>
  <c r="R317" i="57"/>
  <c r="R289" i="57"/>
  <c r="R285" i="57"/>
  <c r="R191" i="57"/>
  <c r="R200" i="57"/>
  <c r="R184" i="57"/>
  <c r="R168" i="57"/>
  <c r="R152" i="57"/>
  <c r="R297" i="57"/>
  <c r="R293" i="57"/>
  <c r="S191" i="57"/>
  <c r="S179" i="57"/>
  <c r="S147" i="57"/>
  <c r="R303" i="57"/>
  <c r="R287" i="57"/>
  <c r="S153" i="57"/>
  <c r="S115" i="57"/>
  <c r="S63" i="57"/>
  <c r="S61" i="57"/>
  <c r="S43" i="57"/>
  <c r="S19" i="57"/>
  <c r="S67" i="57"/>
  <c r="S21" i="57"/>
  <c r="S62" i="57"/>
  <c r="S54" i="57"/>
  <c r="S38" i="57"/>
  <c r="S30" i="57"/>
  <c r="S22" i="57"/>
  <c r="S94" i="57"/>
  <c r="S86" i="57"/>
  <c r="S120" i="57"/>
  <c r="S102" i="57"/>
  <c r="R300" i="57"/>
  <c r="R296" i="57"/>
  <c r="R292" i="57"/>
  <c r="R288" i="57"/>
  <c r="S126" i="57"/>
  <c r="S110" i="57"/>
  <c r="S137" i="57"/>
  <c r="S97" i="57"/>
  <c r="S128" i="57"/>
  <c r="S138" i="57"/>
  <c r="R116" i="57"/>
  <c r="R100" i="57"/>
  <c r="R88" i="57"/>
  <c r="R149" i="57"/>
  <c r="R165" i="57"/>
  <c r="R159" i="57"/>
  <c r="S17" i="57"/>
  <c r="S57" i="57"/>
  <c r="S35" i="57"/>
  <c r="S41" i="57"/>
  <c r="S33" i="57"/>
  <c r="S31" i="57"/>
  <c r="S72" i="57"/>
  <c r="S64" i="57"/>
  <c r="S56" i="57"/>
  <c r="S48" i="57"/>
  <c r="S40" i="57"/>
  <c r="S32" i="57"/>
  <c r="S24" i="57"/>
  <c r="S16" i="57"/>
  <c r="S8" i="57"/>
  <c r="S112" i="57"/>
  <c r="S96" i="57"/>
  <c r="S90" i="57"/>
  <c r="S127" i="57"/>
  <c r="S104" i="57"/>
  <c r="S83" i="57"/>
  <c r="R313" i="57"/>
  <c r="R309" i="57"/>
  <c r="S199" i="57"/>
  <c r="S195" i="57"/>
  <c r="S183" i="57"/>
  <c r="S163" i="57"/>
  <c r="S143" i="57"/>
  <c r="R135" i="57"/>
  <c r="R112" i="57"/>
  <c r="R84" i="57"/>
  <c r="R76" i="57"/>
  <c r="R210" i="57"/>
  <c r="R154" i="57"/>
  <c r="S65" i="57"/>
  <c r="S55" i="57"/>
  <c r="S46" i="57"/>
  <c r="S14" i="57"/>
  <c r="S6" i="57"/>
  <c r="S98" i="57"/>
  <c r="S81" i="57"/>
  <c r="R352" i="57"/>
  <c r="R348" i="57"/>
  <c r="R344" i="57"/>
  <c r="R340" i="57"/>
  <c r="R336" i="57"/>
  <c r="R332" i="57"/>
  <c r="R328" i="57"/>
  <c r="R324" i="57"/>
  <c r="R320" i="57"/>
  <c r="R316" i="57"/>
  <c r="R304" i="57"/>
  <c r="S198" i="57"/>
  <c r="S182" i="57"/>
  <c r="S166" i="57"/>
  <c r="S150" i="57"/>
  <c r="R128" i="57"/>
  <c r="R96" i="57"/>
  <c r="R80" i="57"/>
  <c r="R190" i="57"/>
  <c r="R158" i="57"/>
  <c r="R131" i="57"/>
  <c r="R124" i="57"/>
  <c r="R108" i="57"/>
  <c r="R92" i="57"/>
  <c r="R167" i="57"/>
  <c r="R208" i="57"/>
  <c r="R192" i="57"/>
  <c r="R176" i="57"/>
  <c r="R160" i="57"/>
  <c r="R144" i="57"/>
  <c r="S25" i="57"/>
  <c r="S47" i="57"/>
  <c r="S15" i="57"/>
  <c r="S114" i="57"/>
  <c r="S122" i="57"/>
  <c r="S99" i="57"/>
  <c r="S95" i="57"/>
  <c r="S133" i="57"/>
  <c r="S113" i="57"/>
  <c r="R311" i="57"/>
  <c r="R295" i="57"/>
  <c r="S209" i="57"/>
  <c r="S193" i="57"/>
  <c r="S177" i="57"/>
  <c r="S161" i="57"/>
  <c r="S145" i="57"/>
  <c r="S136" i="57"/>
  <c r="S109" i="57"/>
  <c r="S76" i="57"/>
  <c r="S130" i="57"/>
  <c r="S117" i="57"/>
  <c r="S80" i="57"/>
  <c r="R213" i="57"/>
  <c r="S140" i="57"/>
  <c r="S131" i="57"/>
  <c r="S105" i="57"/>
  <c r="S89" i="57"/>
  <c r="S82" i="57"/>
  <c r="S74" i="57"/>
  <c r="R234" i="57"/>
  <c r="R217" i="57"/>
  <c r="R235" i="57"/>
  <c r="T25" i="58"/>
  <c r="R219" i="57"/>
  <c r="R280" i="57"/>
  <c r="R276" i="57"/>
  <c r="R272" i="57"/>
  <c r="R268" i="57"/>
  <c r="R264" i="57"/>
  <c r="R260" i="57"/>
  <c r="R256" i="57"/>
  <c r="R252" i="57"/>
  <c r="R248" i="57"/>
  <c r="R244" i="57"/>
  <c r="R240" i="57"/>
  <c r="R236" i="57"/>
  <c r="R220" i="57"/>
  <c r="S281" i="57"/>
  <c r="S266" i="57"/>
  <c r="S252" i="57"/>
  <c r="S236" i="57"/>
  <c r="S268" i="57"/>
  <c r="S250" i="57"/>
  <c r="S279" i="57"/>
  <c r="S273" i="57"/>
  <c r="S265" i="57"/>
  <c r="S257" i="57"/>
  <c r="S249" i="57"/>
  <c r="S241" i="57"/>
  <c r="S234" i="57"/>
  <c r="S230" i="57"/>
  <c r="S226" i="57"/>
  <c r="S222" i="57"/>
  <c r="S218" i="57"/>
  <c r="S214" i="57"/>
  <c r="S309" i="57"/>
  <c r="S317" i="57"/>
  <c r="S289" i="57"/>
  <c r="S344" i="57"/>
  <c r="S334" i="57"/>
  <c r="S325" i="57"/>
  <c r="S314" i="57"/>
  <c r="S286" i="57"/>
  <c r="S343" i="57"/>
  <c r="S333" i="57"/>
  <c r="S324" i="57"/>
  <c r="S310" i="57"/>
  <c r="S311" i="57"/>
  <c r="S295" i="57"/>
  <c r="S348" i="57"/>
  <c r="S330" i="57"/>
  <c r="S304" i="57"/>
  <c r="S288" i="57"/>
  <c r="T23" i="58"/>
  <c r="R221" i="57"/>
  <c r="R218" i="57"/>
  <c r="R230" i="57"/>
  <c r="R231" i="57"/>
  <c r="R215" i="57"/>
  <c r="R279" i="57"/>
  <c r="R275" i="57"/>
  <c r="R271" i="57"/>
  <c r="R267" i="57"/>
  <c r="R263" i="57"/>
  <c r="R259" i="57"/>
  <c r="R255" i="57"/>
  <c r="R251" i="57"/>
  <c r="R247" i="57"/>
  <c r="R243" i="57"/>
  <c r="R239" i="57"/>
  <c r="R232" i="57"/>
  <c r="R216" i="57"/>
  <c r="S278" i="57"/>
  <c r="S264" i="57"/>
  <c r="S248" i="57"/>
  <c r="S282" i="57"/>
  <c r="S262" i="57"/>
  <c r="S246" i="57"/>
  <c r="S280" i="57"/>
  <c r="S271" i="57"/>
  <c r="S263" i="57"/>
  <c r="S255" i="57"/>
  <c r="S247" i="57"/>
  <c r="S239" i="57"/>
  <c r="S233" i="57"/>
  <c r="S229" i="57"/>
  <c r="S225" i="57"/>
  <c r="S221" i="57"/>
  <c r="S217" i="57"/>
  <c r="S213" i="57"/>
  <c r="S293" i="57"/>
  <c r="S301" i="57"/>
  <c r="S351" i="57"/>
  <c r="S342" i="57"/>
  <c r="S332" i="57"/>
  <c r="S323" i="57"/>
  <c r="S306" i="57"/>
  <c r="S352" i="57"/>
  <c r="S340" i="57"/>
  <c r="S331" i="57"/>
  <c r="S322" i="57"/>
  <c r="S298" i="57"/>
  <c r="S307" i="57"/>
  <c r="S291" i="57"/>
  <c r="S345" i="57"/>
  <c r="S316" i="57"/>
  <c r="S300" i="57"/>
  <c r="S284" i="57"/>
  <c r="S135" i="57"/>
  <c r="S121" i="57"/>
  <c r="T26" i="58"/>
  <c r="R229" i="57"/>
  <c r="R233" i="57"/>
  <c r="R222" i="57"/>
  <c r="R227" i="57"/>
  <c r="R282" i="57"/>
  <c r="R278" i="57"/>
  <c r="R274" i="57"/>
  <c r="R270" i="57"/>
  <c r="R266" i="57"/>
  <c r="R262" i="57"/>
  <c r="R258" i="57"/>
  <c r="R254" i="57"/>
  <c r="R250" i="57"/>
  <c r="R246" i="57"/>
  <c r="R242" i="57"/>
  <c r="R238" i="57"/>
  <c r="R228" i="57"/>
  <c r="S274" i="57"/>
  <c r="S260" i="57"/>
  <c r="S244" i="57"/>
  <c r="S276" i="57"/>
  <c r="S258" i="57"/>
  <c r="S242" i="57"/>
  <c r="S277" i="57"/>
  <c r="S269" i="57"/>
  <c r="S261" i="57"/>
  <c r="S253" i="57"/>
  <c r="S245" i="57"/>
  <c r="S237" i="57"/>
  <c r="S232" i="57"/>
  <c r="S228" i="57"/>
  <c r="S224" i="57"/>
  <c r="S220" i="57"/>
  <c r="S216" i="57"/>
  <c r="S313" i="57"/>
  <c r="S285" i="57"/>
  <c r="S349" i="57"/>
  <c r="S339" i="57"/>
  <c r="S329" i="57"/>
  <c r="S321" i="57"/>
  <c r="S302" i="57"/>
  <c r="S350" i="57"/>
  <c r="S338" i="57"/>
  <c r="S328" i="57"/>
  <c r="S320" i="57"/>
  <c r="S290" i="57"/>
  <c r="S303" i="57"/>
  <c r="S287" i="57"/>
  <c r="S341" i="57"/>
  <c r="S312" i="57"/>
  <c r="S296" i="57"/>
  <c r="S134" i="57"/>
  <c r="T24" i="58"/>
  <c r="T22" i="58"/>
  <c r="R226" i="57"/>
  <c r="R225" i="57"/>
  <c r="R214" i="57"/>
  <c r="R223" i="57"/>
  <c r="R281" i="57"/>
  <c r="R277" i="57"/>
  <c r="R273" i="57"/>
  <c r="R269" i="57"/>
  <c r="R265" i="57"/>
  <c r="R261" i="57"/>
  <c r="R257" i="57"/>
  <c r="R253" i="57"/>
  <c r="R249" i="57"/>
  <c r="R245" i="57"/>
  <c r="R241" i="57"/>
  <c r="R237" i="57"/>
  <c r="R224" i="57"/>
  <c r="S270" i="57"/>
  <c r="S256" i="57"/>
  <c r="S240" i="57"/>
  <c r="S272" i="57"/>
  <c r="S254" i="57"/>
  <c r="S238" i="57"/>
  <c r="S275" i="57"/>
  <c r="S267" i="57"/>
  <c r="S259" i="57"/>
  <c r="S251" i="57"/>
  <c r="S243" i="57"/>
  <c r="S235" i="57"/>
  <c r="S231" i="57"/>
  <c r="S227" i="57"/>
  <c r="S223" i="57"/>
  <c r="S219" i="57"/>
  <c r="S215" i="57"/>
  <c r="S297" i="57"/>
  <c r="S305" i="57"/>
  <c r="S347" i="57"/>
  <c r="S336" i="57"/>
  <c r="S327" i="57"/>
  <c r="S319" i="57"/>
  <c r="S294" i="57"/>
  <c r="S346" i="57"/>
  <c r="S335" i="57"/>
  <c r="S326" i="57"/>
  <c r="S318" i="57"/>
  <c r="S315" i="57"/>
  <c r="S299" i="57"/>
  <c r="S283" i="57"/>
  <c r="S337" i="57"/>
  <c r="S308" i="57"/>
  <c r="S292" i="57"/>
  <c r="S141" i="57"/>
  <c r="S78" i="57"/>
  <c r="U25" i="58"/>
  <c r="U23" i="58"/>
  <c r="U24" i="58"/>
  <c r="U26" i="58"/>
  <c r="U22" i="58"/>
  <c r="T9" i="1"/>
  <c r="R3" i="57"/>
  <c r="S3" i="57"/>
  <c r="E9" i="6" a="1"/>
  <c r="E9" i="6"/>
  <c r="E8" i="6" a="1"/>
  <c r="T10" i="1"/>
  <c r="AA6" i="57"/>
  <c r="I15" i="6"/>
  <c r="AA5" i="57"/>
  <c r="I14" i="6"/>
  <c r="Y5" i="57"/>
  <c r="G14" i="6"/>
  <c r="X5" i="57"/>
  <c r="F14" i="6"/>
  <c r="W5" i="57"/>
  <c r="E14" i="6"/>
  <c r="Z6" i="57"/>
  <c r="H15" i="6"/>
  <c r="X6" i="57"/>
  <c r="F15" i="6"/>
  <c r="W6" i="57"/>
  <c r="E15" i="6"/>
  <c r="Z5" i="57"/>
  <c r="H14" i="6"/>
  <c r="Y6" i="57"/>
  <c r="G15" i="6"/>
  <c r="F9" i="6"/>
  <c r="H9" i="6"/>
  <c r="G9" i="6"/>
  <c r="I9" i="6"/>
  <c r="E8" i="6"/>
  <c r="H8" i="6"/>
  <c r="G8" i="6"/>
  <c r="F8" i="6"/>
  <c r="I8" i="6"/>
  <c r="T11" i="1"/>
  <c r="T12" i="1"/>
  <c r="T13" i="1"/>
  <c r="T14" i="1"/>
  <c r="T15" i="1"/>
  <c r="T16" i="1"/>
  <c r="T17" i="1"/>
  <c r="T18" i="1"/>
  <c r="T19" i="1"/>
  <c r="T20" i="1"/>
  <c r="T21" i="1"/>
  <c r="T22" i="1"/>
  <c r="T23" i="1"/>
  <c r="T25" i="1"/>
  <c r="T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tc={DE7C8548-4BE3-4A88-828C-F244B2722D2B}</author>
  </authors>
  <commentList>
    <comment ref="A23" authorId="0" shapeId="0" xr:uid="{DE7C8548-4BE3-4A88-828C-F244B2722D2B}">
      <text>
        <t>[Threaded comment]
Your version of Excel allows you to read this threaded comment; however, any edits to it will get removed if the file is opened in a newer version of Excel. Learn more: https://go.microsoft.com/fwlink/?linkid=870924
Comment:
    To make the CPM comparable across states population levels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tc={EF0C26C0-7A96-487B-B655-D5F19B6F25C8}</author>
  </authors>
  <commentList>
    <comment ref="A23" authorId="0" shapeId="0" xr:uid="{EF0C26C0-7A96-487B-B655-D5F19B6F25C8}">
      <text>
        <t>[Threaded comment]
Your version of Excel allows you to read this threaded comment; however, any edits to it will get removed if the file is opened in a newer version of Excel. Learn more: https://go.microsoft.com/fwlink/?linkid=870924
Comment:
    To make the CPM comparable across states population levels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tc={F47E1807-494B-4D84-9180-B59C05F5E7D0}</author>
  </authors>
  <commentList>
    <comment ref="A23" authorId="0" shapeId="0" xr:uid="{F47E1807-494B-4D84-9180-B59C05F5E7D0}">
      <text>
        <t>[Threaded comment]
Your version of Excel allows you to read this threaded comment; however, any edits to it will get removed if the file is opened in a newer version of Excel. Learn more: https://go.microsoft.com/fwlink/?linkid=870924
Comment:
    To make the CPM comparable across states population levels</t>
      </text>
    </comment>
  </commentList>
</comments>
</file>

<file path=xl/sharedStrings.xml><?xml version="1.0" encoding="utf-8"?>
<sst xmlns="http://schemas.openxmlformats.org/spreadsheetml/2006/main" count="20008" uniqueCount="1053">
  <si>
    <t>MeasureName</t>
  </si>
  <si>
    <t>Others</t>
  </si>
  <si>
    <t>Seasonality</t>
  </si>
  <si>
    <t>Unemployment</t>
  </si>
  <si>
    <t>VD_TV_Total_2015</t>
  </si>
  <si>
    <t>VD_TV_Total_2016</t>
  </si>
  <si>
    <t>VD_TV_Total_2017</t>
  </si>
  <si>
    <t>Level 1</t>
  </si>
  <si>
    <t>Level 2</t>
  </si>
  <si>
    <t>Level 3</t>
  </si>
  <si>
    <t>Decay</t>
  </si>
  <si>
    <t>Economy</t>
  </si>
  <si>
    <t>Macro</t>
  </si>
  <si>
    <t>SDP</t>
  </si>
  <si>
    <t>Error</t>
  </si>
  <si>
    <t>TV</t>
  </si>
  <si>
    <t>Incremental</t>
  </si>
  <si>
    <t>IPS</t>
  </si>
  <si>
    <t>ND</t>
  </si>
  <si>
    <t>Nstores</t>
  </si>
  <si>
    <t>Stocking</t>
  </si>
  <si>
    <t>OOS</t>
  </si>
  <si>
    <t>Weather</t>
  </si>
  <si>
    <t>Precipitation</t>
  </si>
  <si>
    <t>Pricing</t>
  </si>
  <si>
    <t>Price</t>
  </si>
  <si>
    <t>Visibility</t>
  </si>
  <si>
    <t>SOCF</t>
  </si>
  <si>
    <t>SOTS</t>
  </si>
  <si>
    <t>SOWF</t>
  </si>
  <si>
    <t>Temperature</t>
  </si>
  <si>
    <t>Activation</t>
  </si>
  <si>
    <t>Digital</t>
  </si>
  <si>
    <t>Facebook/Instagram</t>
  </si>
  <si>
    <t>Hotstar</t>
  </si>
  <si>
    <t>Non TV</t>
  </si>
  <si>
    <t>OOH</t>
  </si>
  <si>
    <t>Baseline</t>
  </si>
  <si>
    <t>Print</t>
  </si>
  <si>
    <t>Total Digital</t>
  </si>
  <si>
    <t>Cinema</t>
  </si>
  <si>
    <t>Radio</t>
  </si>
  <si>
    <t>YouTube</t>
  </si>
  <si>
    <t>Row Labels</t>
  </si>
  <si>
    <t>Grand Total</t>
  </si>
  <si>
    <t>Title</t>
  </si>
  <si>
    <t>Dimension</t>
  </si>
  <si>
    <t>CoefValue</t>
  </si>
  <si>
    <t>Date</t>
  </si>
  <si>
    <t>Year</t>
  </si>
  <si>
    <t>Quarter</t>
  </si>
  <si>
    <t>Month</t>
  </si>
  <si>
    <t>ActualSales</t>
  </si>
  <si>
    <t>ModelSales</t>
  </si>
  <si>
    <t>Q1</t>
  </si>
  <si>
    <t>Q2</t>
  </si>
  <si>
    <t>Q3</t>
  </si>
  <si>
    <t>Q4</t>
  </si>
  <si>
    <t>MAPE</t>
  </si>
  <si>
    <t>Sum of ActualSales</t>
  </si>
  <si>
    <t>Sum of ModelSales</t>
  </si>
  <si>
    <t>Sum of Error</t>
  </si>
  <si>
    <t>Coeff.</t>
  </si>
  <si>
    <t>% uplift driven by 1 point increase in ND</t>
  </si>
  <si>
    <t>% uplift driven by 1 point increase in No. Stores</t>
  </si>
  <si>
    <t>% uplift driven by 1 item increase in IPS</t>
  </si>
  <si>
    <t>% uplift driven by 1 point increase in SOCF</t>
  </si>
  <si>
    <t>% uplift driven by 1 point increase in SOWF</t>
  </si>
  <si>
    <t>% uplift driven by 1 point increase in SOTS</t>
  </si>
  <si>
    <t>% uplift driven by 1 point increase in OOS</t>
  </si>
  <si>
    <t>% uplift driven by 1% point increase in prices</t>
  </si>
  <si>
    <t>% uplift driven by 1% point increase in SDP</t>
  </si>
  <si>
    <t>% uplift driven by 1 deg point increase in Temperature</t>
  </si>
  <si>
    <t>% uplift driven by 1 mm point increase in Precipitation</t>
  </si>
  <si>
    <t>Def.</t>
  </si>
  <si>
    <t>% uplift driven by 1% point increase in Unemployement</t>
  </si>
  <si>
    <t>Volume %Chg to +1 Temperature</t>
  </si>
  <si>
    <t>Volume %Chg to +1 Precipitation</t>
  </si>
  <si>
    <t>Temp_Norm</t>
  </si>
  <si>
    <t>Temp_Norm_Norm</t>
  </si>
  <si>
    <t>Precip_Norm</t>
  </si>
  <si>
    <t>CPI</t>
  </si>
  <si>
    <t>Elasticity</t>
  </si>
  <si>
    <t>State</t>
  </si>
  <si>
    <t>VI_TV_Total_2015</t>
  </si>
  <si>
    <t>VI_TV_Total_2016</t>
  </si>
  <si>
    <t>VI_TV_Total_2017</t>
  </si>
  <si>
    <t>Agg. Rule</t>
  </si>
  <si>
    <t>Sum</t>
  </si>
  <si>
    <t>Key</t>
  </si>
  <si>
    <t>VI's</t>
  </si>
  <si>
    <t>XXX</t>
  </si>
  <si>
    <t>RSQ</t>
  </si>
  <si>
    <t>WB</t>
  </si>
  <si>
    <t>UP</t>
  </si>
  <si>
    <t>States</t>
  </si>
  <si>
    <t>Current</t>
  </si>
  <si>
    <t>Precip_Damp</t>
  </si>
  <si>
    <t>Tmax_Damp</t>
  </si>
  <si>
    <t>APT</t>
  </si>
  <si>
    <t>Precip_Norm_Norm</t>
  </si>
  <si>
    <t>Markets</t>
  </si>
  <si>
    <t>New_date</t>
  </si>
  <si>
    <t>Own vs. Comp</t>
  </si>
  <si>
    <t>SOCF Elasticity</t>
  </si>
  <si>
    <t>SOCF_Norm_Norm</t>
  </si>
  <si>
    <t>SOTS Elasticity</t>
  </si>
  <si>
    <t>SOTS_Norm_Norm</t>
  </si>
  <si>
    <t>Volume 
(MUC)</t>
  </si>
  <si>
    <t>Change</t>
  </si>
  <si>
    <t>Category Sales
(MM)</t>
  </si>
  <si>
    <t>E x e c u t I o n</t>
  </si>
  <si>
    <t>Distribution</t>
  </si>
  <si>
    <t># of Store
(Average)</t>
  </si>
  <si>
    <t>VPO</t>
  </si>
  <si>
    <t>Media Marketing</t>
  </si>
  <si>
    <t>TV GRPs</t>
  </si>
  <si>
    <t>Non_TV</t>
  </si>
  <si>
    <t>OOH
(SPD)</t>
  </si>
  <si>
    <t>Cinema
(SPD)</t>
  </si>
  <si>
    <t>Print
(SPD)</t>
  </si>
  <si>
    <t>Radio
(SPD)</t>
  </si>
  <si>
    <t>tn</t>
  </si>
  <si>
    <t>bh</t>
  </si>
  <si>
    <t>Facebook</t>
  </si>
  <si>
    <t>Sampling</t>
  </si>
  <si>
    <t>VD_IPS_7up</t>
  </si>
  <si>
    <t>VD_IPS_Appy_Fizz</t>
  </si>
  <si>
    <t>VD_IPS_Coke</t>
  </si>
  <si>
    <t>VD_IPS_Fanta</t>
  </si>
  <si>
    <t>VD_IPS_Limca</t>
  </si>
  <si>
    <t>VD_IPS_M_Dew</t>
  </si>
  <si>
    <t>VD_IPS_Mirinda</t>
  </si>
  <si>
    <t>VD_IPS_Pepsi</t>
  </si>
  <si>
    <t>VD_IPS_Sprite</t>
  </si>
  <si>
    <t>VD_IPS_Thums_Up</t>
  </si>
  <si>
    <t>VD_ND_7up</t>
  </si>
  <si>
    <t>VD_ND_Appy_Fizz</t>
  </si>
  <si>
    <t>VD_ND_Coke</t>
  </si>
  <si>
    <t>VD_ND_Fanta</t>
  </si>
  <si>
    <t>VD_ND_Limca</t>
  </si>
  <si>
    <t>VD_ND_M_Dew</t>
  </si>
  <si>
    <t>VD_ND_Mirinda</t>
  </si>
  <si>
    <t>VD_ND_Pepsi</t>
  </si>
  <si>
    <t>VD_ND_Sprite</t>
  </si>
  <si>
    <t>VD_ND_Thums_Up</t>
  </si>
  <si>
    <t>VD_Free_Volume_Promo</t>
  </si>
  <si>
    <t>YTD 2019</t>
  </si>
  <si>
    <t>YTD2020</t>
  </si>
  <si>
    <t>VI_IPS_7up</t>
  </si>
  <si>
    <t>VI_IPS_Appy_Fizz</t>
  </si>
  <si>
    <t>VI_IPS_Coke</t>
  </si>
  <si>
    <t>VI_IPS_Fanta</t>
  </si>
  <si>
    <t>VI_IPS_Limca</t>
  </si>
  <si>
    <t>VI_IPS_M_Dew</t>
  </si>
  <si>
    <t>VI_IPS_Mirinda</t>
  </si>
  <si>
    <t>VI_IPS_Pepsi</t>
  </si>
  <si>
    <t>VI_IPS_Sprite</t>
  </si>
  <si>
    <t>VI_IPS_Thums_Up</t>
  </si>
  <si>
    <t>VI_ND_7up</t>
  </si>
  <si>
    <t>VI_ND_Appy_Fizz</t>
  </si>
  <si>
    <t>VI_ND_Coke</t>
  </si>
  <si>
    <t>VI_ND_Fanta</t>
  </si>
  <si>
    <t>VI_ND_Limca</t>
  </si>
  <si>
    <t>VI_ND_M_Dew</t>
  </si>
  <si>
    <t>VI_ND_Mirinda</t>
  </si>
  <si>
    <t>VI_ND_Pepsi</t>
  </si>
  <si>
    <t>VI_ND_Sprite</t>
  </si>
  <si>
    <t>VI_ND_Thums_Up</t>
  </si>
  <si>
    <t>Consumer Promo</t>
  </si>
  <si>
    <t>Sum of YTD 2019 Vs. 2020</t>
  </si>
  <si>
    <t>Temp0</t>
  </si>
  <si>
    <t>Temp1</t>
  </si>
  <si>
    <t xml:space="preserve">Jan'19-Oct'19 </t>
  </si>
  <si>
    <t>Jan'20-Oct'20</t>
  </si>
  <si>
    <t>FB/IG (IMP)</t>
  </si>
  <si>
    <t>Hotstar (IMP)</t>
  </si>
  <si>
    <t>Promotions( Free Volume)</t>
  </si>
  <si>
    <t>Brand Weight</t>
  </si>
  <si>
    <t>-</t>
  </si>
  <si>
    <t>CAA</t>
  </si>
  <si>
    <t>Market</t>
  </si>
  <si>
    <t xml:space="preserve">VD </t>
  </si>
  <si>
    <t>DT's</t>
  </si>
  <si>
    <t>Sales Volume</t>
  </si>
  <si>
    <t>Andhra Pradesh + Telangana</t>
  </si>
  <si>
    <t>Gujarat</t>
  </si>
  <si>
    <t>Maharashtra</t>
  </si>
  <si>
    <t>Uttar Pradesh</t>
  </si>
  <si>
    <t>West Bengal</t>
  </si>
  <si>
    <t xml:space="preserve">75.4% of total national  offtake </t>
  </si>
  <si>
    <t>65% shipment coverage</t>
  </si>
  <si>
    <t>Tmax (Max)</t>
  </si>
  <si>
    <t>Precip (Avg)</t>
  </si>
  <si>
    <t>Youtube (IMP)</t>
  </si>
  <si>
    <t>++</t>
  </si>
  <si>
    <t>GJ</t>
  </si>
  <si>
    <t>Level1</t>
  </si>
  <si>
    <t>MH</t>
  </si>
  <si>
    <t>VD_IPS_ARTOS_Local</t>
  </si>
  <si>
    <t>VD_IPS_BINDU_Local</t>
  </si>
  <si>
    <t>VD_IPS_ORSL_Local</t>
  </si>
  <si>
    <t>VD_ND_ARTOS_Local</t>
  </si>
  <si>
    <t>VD_ND_BINDU_Local</t>
  </si>
  <si>
    <t>VD_ND_ORSL_Local</t>
  </si>
  <si>
    <t>VD_Price_7up</t>
  </si>
  <si>
    <t>VD_Price_Appy_Fizz</t>
  </si>
  <si>
    <t>VD_Price_Coke</t>
  </si>
  <si>
    <t>VD_Price_Fanta</t>
  </si>
  <si>
    <t>VD_Price_Limca</t>
  </si>
  <si>
    <t>VD_Price_M_Dew</t>
  </si>
  <si>
    <t>VD_Price_Mirinda</t>
  </si>
  <si>
    <t>VD_Price_Pepsi</t>
  </si>
  <si>
    <t>VD_Price_Sprite</t>
  </si>
  <si>
    <t>VD_TV_7up</t>
  </si>
  <si>
    <t>VD_TV_APPYFIZZ</t>
  </si>
  <si>
    <t>VD_TV_MDEW</t>
  </si>
  <si>
    <t>VD_TV_PSPSI</t>
  </si>
  <si>
    <t>VD_Nstores_Thums_Up</t>
  </si>
  <si>
    <t>VD_OOS_Thums_Up</t>
  </si>
  <si>
    <t>VD_SOWF_Thums_Up</t>
  </si>
  <si>
    <t>Log_Economy</t>
  </si>
  <si>
    <t>precip0</t>
  </si>
  <si>
    <t>precip1</t>
  </si>
  <si>
    <t>VD_Facebook_Thumsup_Imp</t>
  </si>
  <si>
    <t>VD_Facebook_Instagram_Thumsup_Imp</t>
  </si>
  <si>
    <t>VD_Hotstar_Thumsup_Imp</t>
  </si>
  <si>
    <t>VD_Total_Digital_Thumsup_VD_2017</t>
  </si>
  <si>
    <t>VD_Total_Digital_Thumsup_VD_2018</t>
  </si>
  <si>
    <t>VD_Total_Digital_Thumsup_VD_2019</t>
  </si>
  <si>
    <t>VD_YouTube_Thumsup_Imp</t>
  </si>
  <si>
    <t>VD_Cinema_Thumsup_Spend_2018</t>
  </si>
  <si>
    <t>VD_Cinema_Thumsup_Spend_2019</t>
  </si>
  <si>
    <t>VD_Cinema_Thumsup_Spend</t>
  </si>
  <si>
    <t>VD_OOH_Thumsup_Spend_2015</t>
  </si>
  <si>
    <t>VD_OOH_Thumsup_Spend_2016</t>
  </si>
  <si>
    <t>VD_OOH_Thumsup_Spend_2017</t>
  </si>
  <si>
    <t>VD_OOH_Thumsup_Spend_2018</t>
  </si>
  <si>
    <t>VD_OOH_Thumsup_Spend_2019</t>
  </si>
  <si>
    <t>VD_OOH_Thumsup_Spend</t>
  </si>
  <si>
    <t>VD_PrVD_Thumsup_Spend</t>
  </si>
  <si>
    <t>VD_Radio_Thumsup_Spend</t>
  </si>
  <si>
    <t>VD_Activation_Assets_AllIndia</t>
  </si>
  <si>
    <t>VD_Activation_Assets_Statewise</t>
  </si>
  <si>
    <t>VD_Consumer_Promo_Thumsup_Mobile_count</t>
  </si>
  <si>
    <t>VD_Experiential_Sampling_Thumsup_Reach</t>
  </si>
  <si>
    <t>VD_Long_Desert_TV_GRPs</t>
  </si>
  <si>
    <t>VD_Long_TUChargedAvengers_TV_GRPs</t>
  </si>
  <si>
    <t>VD_Long_TUChargedThematic_TV_GRPs</t>
  </si>
  <si>
    <t>VD_Long_TUChase_TV_GRPs</t>
  </si>
  <si>
    <t>VD_Long_TUIntrinsic_TV_GRPs</t>
  </si>
  <si>
    <t>VD_Desert_TV_GRPs</t>
  </si>
  <si>
    <t>VD_Lift_TV_GRPs</t>
  </si>
  <si>
    <t>VD_ThematicMHT_TV_GRPs</t>
  </si>
  <si>
    <t>VD_TheYoung_TV_GRPs</t>
  </si>
  <si>
    <t>VD_TU_UTC_TV_GRPs</t>
  </si>
  <si>
    <t>VD_TUChargedAvengers_TV_GRPs</t>
  </si>
  <si>
    <t>VD_TUChargedThematic_TV_GRPs</t>
  </si>
  <si>
    <t>VD_TUChase_TV_GRPs</t>
  </si>
  <si>
    <t>VD_TUIntrinsic_TV_GRPs</t>
  </si>
  <si>
    <t>VD_WaveTVC_TV_GRPs</t>
  </si>
  <si>
    <t>SEAS_1517</t>
  </si>
  <si>
    <t>SEAS_1819</t>
  </si>
  <si>
    <t>VD_Price_Thums_Up_Express</t>
  </si>
  <si>
    <t>VD_Price_Thums_Up_Fridge</t>
  </si>
  <si>
    <t>VD_Price_Thums_Up_Mobile</t>
  </si>
  <si>
    <t>VD_Price_Thums_Up_Party</t>
  </si>
  <si>
    <t>VD_Price_Thums_Up_RGB</t>
  </si>
  <si>
    <t>Ramadan_Dum</t>
  </si>
  <si>
    <t>SOCF_1</t>
  </si>
  <si>
    <t>SOTS_1</t>
  </si>
  <si>
    <t>VD_Long_Activation_Assets_AllIndia</t>
  </si>
  <si>
    <t>VD_Long_Activation_Assets_Statewise</t>
  </si>
  <si>
    <t>VD_IPS_DAVAT_Local</t>
  </si>
  <si>
    <t>VD_IPS_SOSYO_Local</t>
  </si>
  <si>
    <t>VD_ND_DAVAT_Local</t>
  </si>
  <si>
    <t>VD_ND_SOSYO_Local</t>
  </si>
  <si>
    <t>VD_Cinema_Thumsup_Spend_2015</t>
  </si>
  <si>
    <t>VD_IPS_PAPER BOAT_Local</t>
  </si>
  <si>
    <t>VD_ND_PAPER BOAT_Local</t>
  </si>
  <si>
    <t>VD_PrVD_Thumsup_Spend_2015</t>
  </si>
  <si>
    <t>VD_PrVD_Thumsup_Spend_2016</t>
  </si>
  <si>
    <t>VD_PrVD_Thumsup_Spend_2017</t>
  </si>
  <si>
    <t>SEAS_15_17</t>
  </si>
  <si>
    <t>Seas_1517</t>
  </si>
  <si>
    <t>Seas_1819</t>
  </si>
  <si>
    <t>SOTS_0</t>
  </si>
  <si>
    <t>SOCF_0</t>
  </si>
  <si>
    <t>VD_Cinema_Thumsup_Spend_2016</t>
  </si>
  <si>
    <t>SUM</t>
  </si>
  <si>
    <t>VI_IPS_ARTOS_Local</t>
  </si>
  <si>
    <t>VI_IPS_BINDU_Local</t>
  </si>
  <si>
    <t>VI_IPS_ORSL_Local</t>
  </si>
  <si>
    <t>VI_ND_ARTOS_Local</t>
  </si>
  <si>
    <t>VI_ND_BINDU_Local</t>
  </si>
  <si>
    <t>VI_ND_ORSL_Local</t>
  </si>
  <si>
    <t>VI_Price_7up</t>
  </si>
  <si>
    <t>VI_Price_Appy_Fizz</t>
  </si>
  <si>
    <t>VI_Price_Coke</t>
  </si>
  <si>
    <t>VI_Price_Fanta</t>
  </si>
  <si>
    <t>VI_Price_Limca</t>
  </si>
  <si>
    <t>VI_Price_M_Dew</t>
  </si>
  <si>
    <t>VI_Price_Mirinda</t>
  </si>
  <si>
    <t>VI_Price_Pepsi</t>
  </si>
  <si>
    <t>VI_Price_Sprite</t>
  </si>
  <si>
    <t>TV_7up</t>
  </si>
  <si>
    <t>TV_APPYFIZZ</t>
  </si>
  <si>
    <t>TV_MDEW</t>
  </si>
  <si>
    <t>TV_PSPSI</t>
  </si>
  <si>
    <t>VI_Nstores_Thums_Up</t>
  </si>
  <si>
    <t>VI_OOS_Thums_Up</t>
  </si>
  <si>
    <t>VI_SOWF_Thums_Up</t>
  </si>
  <si>
    <t>Precip_Dampened</t>
  </si>
  <si>
    <t>Tmax_Dampened</t>
  </si>
  <si>
    <t>VI_Facebook_Thumsup_Imp</t>
  </si>
  <si>
    <t>VI_Facebook_Instagram_Thumsup_Imp</t>
  </si>
  <si>
    <t>VI_Hotstar_Thumsup_Imp</t>
  </si>
  <si>
    <t>VI_Total_Digital_Thumsup_Imp_2017</t>
  </si>
  <si>
    <t>VI_Total_Digital_Thumsup_Imp_2018</t>
  </si>
  <si>
    <t>VI_Total_Digital_Thumsup_Imp_2019</t>
  </si>
  <si>
    <t>VI_YouTube_Thumsup_Imp</t>
  </si>
  <si>
    <t>VI_Cinema_Thumsup_Spend_2018</t>
  </si>
  <si>
    <t>VI_Cinema_Thumsup_Spend_2019</t>
  </si>
  <si>
    <t>VI_Cinema_Thumsup_Spend</t>
  </si>
  <si>
    <t>VI_OOH_Thumsup_Spend_2015</t>
  </si>
  <si>
    <t>VI_OOH_Thumsup_Spend_2016</t>
  </si>
  <si>
    <t>VI_OOH_Thumsup_Spend_2017</t>
  </si>
  <si>
    <t>VI_OOH_Thumsup_Spend_2018</t>
  </si>
  <si>
    <t>VI_OOH_Thumsup_Spend_2019</t>
  </si>
  <si>
    <t>VI_OOH_Thumsup_Spend</t>
  </si>
  <si>
    <t>VI_Print_Thumsup_Spend</t>
  </si>
  <si>
    <t>VI_Radio_Thumsup_Spend</t>
  </si>
  <si>
    <t>Activation_Assets_AllIndia</t>
  </si>
  <si>
    <t>Activation_Assets_Statewise</t>
  </si>
  <si>
    <t>VI_Consumer_Promo_Thumsup_Mobile_count</t>
  </si>
  <si>
    <t>VI_Experiential_Sampling_Thumsup_Reach</t>
  </si>
  <si>
    <t>VI_Desert_TV_GRPs</t>
  </si>
  <si>
    <t>VI_TUChargedAvengers_TV_GRPs</t>
  </si>
  <si>
    <t>VI_TUChargedThematic_TV_GRPs</t>
  </si>
  <si>
    <t>VI_TUChase_TV_GRPs</t>
  </si>
  <si>
    <t>VI_TUIntrinsic_TV_GRPs</t>
  </si>
  <si>
    <t>VI_Lift_TV_GRPs</t>
  </si>
  <si>
    <t>VI_ThematicMHT_TV_GRPs</t>
  </si>
  <si>
    <t>VI_TheYoung_TV_GRPs</t>
  </si>
  <si>
    <t>VI_TU_UTC_TV_GRPs</t>
  </si>
  <si>
    <t>VI_WaveTVC_TV_GRPs</t>
  </si>
  <si>
    <t>VI_Price_Thums_Up_Express</t>
  </si>
  <si>
    <t>VI_Price_Thums_Up_Fridge</t>
  </si>
  <si>
    <t>VI_Price_Thums_Up_Mobile</t>
  </si>
  <si>
    <t>VI_Price_Thums_Up_Party</t>
  </si>
  <si>
    <t>VI_Price_Thums_Up_RGB</t>
  </si>
  <si>
    <t>VI_SOCF_Thums_Up</t>
  </si>
  <si>
    <t>VI_SOTS_Thums_Up</t>
  </si>
  <si>
    <t>VI_IPS_DAVAT_Local</t>
  </si>
  <si>
    <t>VI_IPS_SOSYO_Local</t>
  </si>
  <si>
    <t>VI_ND_DAVAT_Local</t>
  </si>
  <si>
    <t>VI_ND_SOSYO_Local</t>
  </si>
  <si>
    <t>VI_Cinema_Thumsup_Spend_2015</t>
  </si>
  <si>
    <t>VI_IPS_PAPER BOAT_Local</t>
  </si>
  <si>
    <t>VI_ND_PAPER BOAT_Local</t>
  </si>
  <si>
    <t>VI_Print_Thumsup_Spend_2015</t>
  </si>
  <si>
    <t>VI_Print_Thumsup_Spend_2016</t>
  </si>
  <si>
    <t>VI_Print_Thumsup_Spend_2017</t>
  </si>
  <si>
    <t>VI_Cinema_Thumsup_Spend_2016</t>
  </si>
  <si>
    <t>Mobility_Grocery_and_pharmacy</t>
  </si>
  <si>
    <t>Mobility_Residential</t>
  </si>
  <si>
    <t>Mobility_Workplaces</t>
  </si>
  <si>
    <t>Pre_Covid</t>
  </si>
  <si>
    <t>VD_Covid_19_Confirmed_Cases</t>
  </si>
  <si>
    <t>VD_Cinema_Thumsup_Spend_2020</t>
  </si>
  <si>
    <t>VD_OOH_Thumsup_Spend_2020</t>
  </si>
  <si>
    <t>VD_Total_Digital_Thumsup_Imp_2020</t>
  </si>
  <si>
    <t>VD_VI_Pyramid_TV_GRPs_2020_Long</t>
  </si>
  <si>
    <t>VD_VI_Pyramid_TV_GRPs_2020_Short</t>
  </si>
  <si>
    <t>VD_VI_SLN_TV_GRPs_2020_Long</t>
  </si>
  <si>
    <t>VD_VI_SLN_TV_GRPs_2020_Short</t>
  </si>
  <si>
    <t>VD_VI_TUCharged_Desert_TV_GRPs_2020_Long</t>
  </si>
  <si>
    <t>VD_VI_TUCharged_Desert_TV_GRPs_2020_Short</t>
  </si>
  <si>
    <t>VD_VI_TUChase_TV_GRPs_2020_Long</t>
  </si>
  <si>
    <t>VD_VI_TUChase_TV_GRPs_2020_Short</t>
  </si>
  <si>
    <t>Mobility_Retail_and_recreation</t>
  </si>
  <si>
    <t>Mobility_Parks</t>
  </si>
  <si>
    <t>VD_Total_Digital_Thumsup_Imp_2020_new</t>
  </si>
  <si>
    <t>Promotion</t>
  </si>
  <si>
    <t>Free Volume</t>
  </si>
  <si>
    <t>Retail &amp; recreation</t>
  </si>
  <si>
    <t>Parks</t>
  </si>
  <si>
    <t>Grocery &amp; pharmacy</t>
  </si>
  <si>
    <t>Residential</t>
  </si>
  <si>
    <t>Workplaces</t>
  </si>
  <si>
    <t>Pre Covid</t>
  </si>
  <si>
    <t>Covid</t>
  </si>
  <si>
    <t>Avg</t>
  </si>
  <si>
    <t>VI_Cinema_Thumsup_Spend_2020</t>
  </si>
  <si>
    <t>Free_Volume_Promo_2020</t>
  </si>
  <si>
    <t>VI_OOH_Thumsup_Spend_2020</t>
  </si>
  <si>
    <t>VI_Total_Digital_Thumsup_Imp_2020</t>
  </si>
  <si>
    <t>VI_Pyramid_TV_GRPs_2020</t>
  </si>
  <si>
    <t>VI_SLN_TV_GRPs_2020</t>
  </si>
  <si>
    <t>VI_TUCharged_Desert_TV_GRPs_2020</t>
  </si>
  <si>
    <t>VI_TUChase_TV_GRPs_2020</t>
  </si>
  <si>
    <t>Covid_19_Confirmed_Cases</t>
  </si>
  <si>
    <t>Correction Factor</t>
  </si>
  <si>
    <t>Intercept</t>
  </si>
  <si>
    <t>1/1/2015</t>
  </si>
  <si>
    <t>2/1/2015</t>
  </si>
  <si>
    <t>3/1/2015</t>
  </si>
  <si>
    <t>4/1/2015</t>
  </si>
  <si>
    <t>5/1/2015</t>
  </si>
  <si>
    <t>6/1/2015</t>
  </si>
  <si>
    <t>7/1/2015</t>
  </si>
  <si>
    <t>8/1/2015</t>
  </si>
  <si>
    <t>9/1/2015</t>
  </si>
  <si>
    <t>10/1/2015</t>
  </si>
  <si>
    <t>11/1/2015</t>
  </si>
  <si>
    <t>12/1/2015</t>
  </si>
  <si>
    <t>1/1/2016</t>
  </si>
  <si>
    <t>2/1/2016</t>
  </si>
  <si>
    <t>3/1/2016</t>
  </si>
  <si>
    <t>4/1/2016</t>
  </si>
  <si>
    <t>5/1/2016</t>
  </si>
  <si>
    <t>6/1/2016</t>
  </si>
  <si>
    <t>7/1/2016</t>
  </si>
  <si>
    <t>8/1/2016</t>
  </si>
  <si>
    <t>9/1/2016</t>
  </si>
  <si>
    <t>10/1/2016</t>
  </si>
  <si>
    <t>11/1/2016</t>
  </si>
  <si>
    <t>12/1/2016</t>
  </si>
  <si>
    <t>1/1/2017</t>
  </si>
  <si>
    <t>2/1/2017</t>
  </si>
  <si>
    <t>3/1/2017</t>
  </si>
  <si>
    <t>4/1/2017</t>
  </si>
  <si>
    <t>5/1/2017</t>
  </si>
  <si>
    <t>6/1/2017</t>
  </si>
  <si>
    <t>7/1/2017</t>
  </si>
  <si>
    <t>8/1/2017</t>
  </si>
  <si>
    <t>9/1/2017</t>
  </si>
  <si>
    <t>10/1/2017</t>
  </si>
  <si>
    <t>11/1/2017</t>
  </si>
  <si>
    <t>12/1/2017</t>
  </si>
  <si>
    <t>1/1/2018</t>
  </si>
  <si>
    <t>2/1/2018</t>
  </si>
  <si>
    <t>3/1/2018</t>
  </si>
  <si>
    <t>4/1/2018</t>
  </si>
  <si>
    <t>5/1/2018</t>
  </si>
  <si>
    <t>6/1/2018</t>
  </si>
  <si>
    <t>7/1/2018</t>
  </si>
  <si>
    <t>8/1/2018</t>
  </si>
  <si>
    <t>9/1/2018</t>
  </si>
  <si>
    <t>10/1/2018</t>
  </si>
  <si>
    <t>11/1/2018</t>
  </si>
  <si>
    <t>12/1/2018</t>
  </si>
  <si>
    <t>1/1/2019</t>
  </si>
  <si>
    <t>2/1/2019</t>
  </si>
  <si>
    <t>3/1/2019</t>
  </si>
  <si>
    <t>4/1/2019</t>
  </si>
  <si>
    <t>5/1/2019</t>
  </si>
  <si>
    <t>6/1/2019</t>
  </si>
  <si>
    <t>7/1/2019</t>
  </si>
  <si>
    <t>8/1/2019</t>
  </si>
  <si>
    <t>9/1/2019</t>
  </si>
  <si>
    <t>10/1/2019</t>
  </si>
  <si>
    <t>11/1/2019</t>
  </si>
  <si>
    <t>12/1/2019</t>
  </si>
  <si>
    <t>1/1/2020</t>
  </si>
  <si>
    <t>2/1/2020</t>
  </si>
  <si>
    <t>3/1/2020</t>
  </si>
  <si>
    <t>4/1/2020</t>
  </si>
  <si>
    <t>5/1/2020</t>
  </si>
  <si>
    <t>6/1/2020</t>
  </si>
  <si>
    <t>7/1/2020</t>
  </si>
  <si>
    <t>8/1/2020</t>
  </si>
  <si>
    <t>9/1/2020</t>
  </si>
  <si>
    <t>10/1/2020</t>
  </si>
  <si>
    <t>Dummy_July</t>
  </si>
  <si>
    <t>CAA1</t>
  </si>
  <si>
    <t>CAA3</t>
  </si>
  <si>
    <t>CAA2</t>
  </si>
  <si>
    <t>Dummy</t>
  </si>
  <si>
    <t>1.Execution</t>
  </si>
  <si>
    <t>2.Pricing</t>
  </si>
  <si>
    <t>3.Marketing</t>
  </si>
  <si>
    <t>4.Macro</t>
  </si>
  <si>
    <t>5.Covid</t>
  </si>
  <si>
    <t>6.Competition</t>
  </si>
  <si>
    <t>7.Others</t>
  </si>
  <si>
    <t>Maeketing</t>
  </si>
  <si>
    <t>Own price</t>
  </si>
  <si>
    <t>Covid &amp; Mobility</t>
  </si>
  <si>
    <t>CY 2019 Vs. 2018</t>
  </si>
  <si>
    <t>Column Labels</t>
  </si>
  <si>
    <t>Level1 - New</t>
  </si>
  <si>
    <t>Level 1 - New</t>
  </si>
  <si>
    <t>Level 2 - New</t>
  </si>
  <si>
    <t>Level 1 - Old</t>
  </si>
  <si>
    <t>Level 2 - Old</t>
  </si>
  <si>
    <t>Level1- Old</t>
  </si>
  <si>
    <t>Sum of New 2018 Vs. 2019</t>
  </si>
  <si>
    <t>Sum of Old 2018 Vs. 2019</t>
  </si>
  <si>
    <t>Sales_dep_Volume_UC</t>
  </si>
  <si>
    <t>CostPerPoint</t>
  </si>
  <si>
    <t>Population</t>
  </si>
  <si>
    <t>precip_Norm_Norm</t>
  </si>
  <si>
    <t>VD_SOV</t>
  </si>
  <si>
    <t>VI_IPS_PAPER_BOAT_Local</t>
  </si>
  <si>
    <t>VI_ND_PAPER_BOAT_Local</t>
  </si>
  <si>
    <t>VI_Nstores_7up</t>
  </si>
  <si>
    <t>VI_Nstores_Appy_Fizz</t>
  </si>
  <si>
    <t>VI_Nstores_Coke</t>
  </si>
  <si>
    <t>VI_Nstores_Fanta</t>
  </si>
  <si>
    <t>VI_Nstores_Limca</t>
  </si>
  <si>
    <t>VI_Nstores_M_Dew</t>
  </si>
  <si>
    <t>VI_Nstores_Mirinda</t>
  </si>
  <si>
    <t>VI_Nstores_Pepsi</t>
  </si>
  <si>
    <t>VI_Nstores_Sprite</t>
  </si>
  <si>
    <t>VI_OOS_Coke</t>
  </si>
  <si>
    <t>VI_OOS_Fanta</t>
  </si>
  <si>
    <t>VI_OOS_Limca</t>
  </si>
  <si>
    <t>VI_OOS_Sprite</t>
  </si>
  <si>
    <t>VI_Price_Thums_Up</t>
  </si>
  <si>
    <t>VI_Print_Thumsup_Spend_2018</t>
  </si>
  <si>
    <t>VI_Print_Thumsup_Spend_2019</t>
  </si>
  <si>
    <t>VI_Radio_Thumsup_Spend_2015</t>
  </si>
  <si>
    <t>VI_Radio_Thumsup_Spend_2016</t>
  </si>
  <si>
    <t>VI_Radio_Thumsup_Spend_2017</t>
  </si>
  <si>
    <t>VI_Radio_Thumsup_Spend_2018</t>
  </si>
  <si>
    <t>VI_Radio_Thumsup_Spend_2019</t>
  </si>
  <si>
    <t>VI_SOCF_7up</t>
  </si>
  <si>
    <t>VI_SOCF_Appy_Fizz</t>
  </si>
  <si>
    <t>VI_SOCF_Coke</t>
  </si>
  <si>
    <t>VI_SOCF_Fanta</t>
  </si>
  <si>
    <t>VI_SOCF_Limca</t>
  </si>
  <si>
    <t>VI_SOCF_M_Dew</t>
  </si>
  <si>
    <t>VI_SOCF_Mirinda</t>
  </si>
  <si>
    <t>VI_SOCF_Pepsi</t>
  </si>
  <si>
    <t>VI_SOCF_Sprite</t>
  </si>
  <si>
    <t>VI_SOTS_7up</t>
  </si>
  <si>
    <t>VI_SOTS_Appy_Fizz</t>
  </si>
  <si>
    <t>VI_SOTS_Coke</t>
  </si>
  <si>
    <t>VI_SOTS_Fanta</t>
  </si>
  <si>
    <t>VI_SOTS_Limca</t>
  </si>
  <si>
    <t>VI_SOTS_M_Dew</t>
  </si>
  <si>
    <t>VI_SOTS_Mirinda</t>
  </si>
  <si>
    <t>VI_SOTS_Pepsi</t>
  </si>
  <si>
    <t>VI_SOTS_Sprite</t>
  </si>
  <si>
    <t>VI_SOWF_7up</t>
  </si>
  <si>
    <t>VI_SOWF_Appy_Fizz</t>
  </si>
  <si>
    <t>VI_SOWF_Coke</t>
  </si>
  <si>
    <t>VI_SOWF_Fanta</t>
  </si>
  <si>
    <t>VI_SOWF_Limca</t>
  </si>
  <si>
    <t>VI_SOWF_M_Dew</t>
  </si>
  <si>
    <t>VI_SOWF_Mirinda</t>
  </si>
  <si>
    <t>VI_SOWF_Pepsi</t>
  </si>
  <si>
    <t>VI_SOWF_Sprite</t>
  </si>
  <si>
    <t>VI_TU_Chase_TV_GRPs_2020</t>
  </si>
  <si>
    <t>VI_TV_Total</t>
  </si>
  <si>
    <t>VI_TV_Total_2018</t>
  </si>
  <si>
    <t>VI_TV_Total_2019</t>
  </si>
  <si>
    <t>VI_TV_Total_2020</t>
  </si>
  <si>
    <t>VI_VPO_15_18_Thums_Up</t>
  </si>
  <si>
    <t>VI_VPO_19_Thums_Up</t>
  </si>
  <si>
    <t>VI_VPO_7up</t>
  </si>
  <si>
    <t>VI_VPO_Appy_Fizz</t>
  </si>
  <si>
    <t>VI_VPO_Coke</t>
  </si>
  <si>
    <t>VI_VPO_Fanta</t>
  </si>
  <si>
    <t>VI_VPO_Limca</t>
  </si>
  <si>
    <t>VI_VPO_M_Dew</t>
  </si>
  <si>
    <t>VI_VPO_Mirinda</t>
  </si>
  <si>
    <t>VI_VPO_Pepsi</t>
  </si>
  <si>
    <t>VI_VPO_Sprite</t>
  </si>
  <si>
    <t>VI_VPO_Thums_Up</t>
  </si>
  <si>
    <t>VI_WD_7up</t>
  </si>
  <si>
    <t>VI_WD_Appy_Fizz</t>
  </si>
  <si>
    <t>VI_WD_Coke</t>
  </si>
  <si>
    <t>VI_WD_Fanta</t>
  </si>
  <si>
    <t>VI_WD_Limca</t>
  </si>
  <si>
    <t>VI_WD_M_Dew</t>
  </si>
  <si>
    <t>VI_WD_Mirinda</t>
  </si>
  <si>
    <t>VI_WD_Pepsi</t>
  </si>
  <si>
    <t>VI_WD_Sprite</t>
  </si>
  <si>
    <t>VI_WD_Thums_Up</t>
  </si>
  <si>
    <t>Weight_Brand_7up</t>
  </si>
  <si>
    <t>Weight_Brand_Appy_Fizz</t>
  </si>
  <si>
    <t>Weight_Brand_Coke</t>
  </si>
  <si>
    <t>Weight_Brand_Fanta</t>
  </si>
  <si>
    <t>Weight_Brand_Limca</t>
  </si>
  <si>
    <t>Weight_Brand_M_Dew</t>
  </si>
  <si>
    <t>Weight_Brand_Mirinda</t>
  </si>
  <si>
    <t>Weight_Brand_Pepsi</t>
  </si>
  <si>
    <t>Weight_Brand_Sprite</t>
  </si>
  <si>
    <t>Weight_ORSL</t>
  </si>
  <si>
    <t>Weight_PAPER_BOAT</t>
  </si>
  <si>
    <t>Weight_SKU_Express</t>
  </si>
  <si>
    <t>Weight_SKU_Fridge</t>
  </si>
  <si>
    <t>Weight_SKU_Mobile</t>
  </si>
  <si>
    <t>Weight_SKU_Party</t>
  </si>
  <si>
    <t>Weight_SKU_RGB</t>
  </si>
  <si>
    <t>Covid_19_Active_Cases</t>
  </si>
  <si>
    <t>Mobility_Transit_stations</t>
  </si>
  <si>
    <t>Free_Volume_Promo</t>
  </si>
  <si>
    <t>VI_IPS_DAILEE_Local</t>
  </si>
  <si>
    <t>VI_ND_DAILEE_Local</t>
  </si>
  <si>
    <t>Weight_BINDU</t>
  </si>
  <si>
    <t>Weight_DAILEE</t>
  </si>
  <si>
    <t>VI_Nstores_DAVAT_Local</t>
  </si>
  <si>
    <t>VI_Nstores_SOSYO_Local</t>
  </si>
  <si>
    <t>VI_Price_DAVAT_Local</t>
  </si>
  <si>
    <t>VI_Price_SOSYO_Local</t>
  </si>
  <si>
    <t>VI_SOCF_DAVAT_Local</t>
  </si>
  <si>
    <t>VI_SOCF_SOSYO_Local</t>
  </si>
  <si>
    <t>VI_SOTS_DAVAT_Local</t>
  </si>
  <si>
    <t>VI_SOTS_SOSYO_Local</t>
  </si>
  <si>
    <t>VI_SOWF_DAVAT_Local</t>
  </si>
  <si>
    <t>VI_SOWF_SOSYO_Local</t>
  </si>
  <si>
    <t>VI_Transaction_DAVAT_Local</t>
  </si>
  <si>
    <t>VI_Transaction_SOSYO_Local</t>
  </si>
  <si>
    <t>VI_VPO_DAVAT_Local</t>
  </si>
  <si>
    <t>VI_VPO_SOSYO_Local</t>
  </si>
  <si>
    <t>VI_WD_DAVAT_Local</t>
  </si>
  <si>
    <t>VI_WD_SOSYO_Local</t>
  </si>
  <si>
    <t>Weight_DAVAT</t>
  </si>
  <si>
    <t>Weight_SOSYO</t>
  </si>
  <si>
    <t>Weight_ARTOS</t>
  </si>
  <si>
    <t>YTD 2020</t>
  </si>
  <si>
    <t>Meassure name</t>
  </si>
  <si>
    <t>Variable</t>
  </si>
  <si>
    <t>VD_SOCF_Thums_Up</t>
  </si>
  <si>
    <t>VD_SOTS_Thums_Up</t>
  </si>
  <si>
    <t>DT</t>
  </si>
  <si>
    <t>Support Change</t>
  </si>
  <si>
    <t>Sum of Change</t>
  </si>
  <si>
    <t>Pack Size</t>
  </si>
  <si>
    <t>Brand</t>
  </si>
  <si>
    <t>Values</t>
  </si>
  <si>
    <t>Sprite</t>
  </si>
  <si>
    <t>Express</t>
  </si>
  <si>
    <t>Sum of YTD 2019</t>
  </si>
  <si>
    <t>Sum of YTD2020</t>
  </si>
  <si>
    <t>Fridge</t>
  </si>
  <si>
    <t>Mobile</t>
  </si>
  <si>
    <t>Party</t>
  </si>
  <si>
    <t>RGB</t>
  </si>
  <si>
    <t>Average of YTD 2019</t>
  </si>
  <si>
    <t>Average of YTD2020</t>
  </si>
  <si>
    <t>Coke</t>
  </si>
  <si>
    <t>Fanta</t>
  </si>
  <si>
    <t>Limca</t>
  </si>
  <si>
    <t>Mirinda</t>
  </si>
  <si>
    <t>Pepsi</t>
  </si>
  <si>
    <t>Thumsup</t>
  </si>
  <si>
    <t>7UP</t>
  </si>
  <si>
    <t>Appy_Fizz</t>
  </si>
  <si>
    <t>Artos</t>
  </si>
  <si>
    <t>Bindu</t>
  </si>
  <si>
    <t>Davat</t>
  </si>
  <si>
    <t>Mdew</t>
  </si>
  <si>
    <t>Orsl</t>
  </si>
  <si>
    <t>Paper boat</t>
  </si>
  <si>
    <t>Sosyo</t>
  </si>
  <si>
    <t>+</t>
  </si>
  <si>
    <t>Variables</t>
  </si>
  <si>
    <t>YEAR</t>
  </si>
  <si>
    <t>Actual IPS</t>
  </si>
  <si>
    <t>Regression</t>
  </si>
  <si>
    <r>
      <t xml:space="preserve">&gt; </t>
    </r>
    <r>
      <rPr>
        <sz val="14"/>
        <color theme="1"/>
        <rFont val="Calibri"/>
        <family val="2"/>
        <scheme val="minor"/>
      </rPr>
      <t>Missing Nielsen data for the Covid-19 period (Apr 2020 to Jun 2020)</t>
    </r>
    <r>
      <rPr>
        <sz val="11"/>
        <color theme="1"/>
        <rFont val="Calibri"/>
        <family val="2"/>
        <scheme val="minor"/>
      </rPr>
      <t xml:space="preserve">
&gt; We have used OLS prediction methodolgoy to impute the missing values. Wherein we are analysing the historical period of dependent variable vs. our independent variables and forecasting the missing values
</t>
    </r>
  </si>
  <si>
    <t>Sales Volume (MUC)</t>
  </si>
  <si>
    <t>Incremantal Volume</t>
  </si>
  <si>
    <t>Free volume input (Support MUC)</t>
  </si>
  <si>
    <t>Contribution</t>
  </si>
  <si>
    <t>Sum of Support 2020</t>
  </si>
  <si>
    <t>Media Effectiveness</t>
  </si>
  <si>
    <t>Support</t>
  </si>
  <si>
    <t>Contribution Total</t>
  </si>
  <si>
    <t>2018 Vs 2017</t>
  </si>
  <si>
    <t>2019 Vs 2018</t>
  </si>
  <si>
    <t>YTD 2020 Vs 2019</t>
  </si>
  <si>
    <t>Sales 2020</t>
  </si>
  <si>
    <t>Contr. 2020</t>
  </si>
  <si>
    <t>Support 2020</t>
  </si>
  <si>
    <t>Sum of Contr. 2020</t>
  </si>
  <si>
    <t>Baseline Vs. Incremental</t>
  </si>
  <si>
    <t>Sum of YTD 2020 Vs 2019</t>
  </si>
  <si>
    <t>Dependent_Sales</t>
  </si>
  <si>
    <t>Effectiveness</t>
  </si>
  <si>
    <t>Thums Up</t>
  </si>
  <si>
    <t>Sales</t>
  </si>
  <si>
    <t xml:space="preserve">Shipment coverage </t>
  </si>
  <si>
    <t>Bump Up</t>
  </si>
  <si>
    <t>TV Campaign  Effectiveness</t>
  </si>
  <si>
    <t>Pyramid</t>
  </si>
  <si>
    <t>SLN</t>
  </si>
  <si>
    <t>Tuchaase</t>
  </si>
  <si>
    <t>OOS -1.1 Pt, SOTS -0.8 Pt</t>
  </si>
  <si>
    <t>SOCF 0.5 Pt, SOWF 2.5 PT</t>
  </si>
  <si>
    <t>Grp's -1814</t>
  </si>
  <si>
    <t>OOH -80.6% SPD, Cinema -76.9% SPD</t>
  </si>
  <si>
    <t>Economy -3.0% SDP,Unemployment 3.8%</t>
  </si>
  <si>
    <t>Temp -0.9 degree,Precip 1.7 degree</t>
  </si>
  <si>
    <t>Marketing</t>
  </si>
  <si>
    <t>Brand price 0.8%, Express 1.7%, Fridge 1.5% , Mobile 2.2%,Party 3.2%,RGB -7.4%</t>
  </si>
  <si>
    <t>M_Dew 4%, Coke 2%, Mirinda -3%,Pepsi -2%</t>
  </si>
  <si>
    <t>67 MM Cases</t>
  </si>
  <si>
    <t>OOS -2.4 Pt, SOTS 0.18 Pt</t>
  </si>
  <si>
    <t>SOCF 0.2 Pt, SOWF 4.3 PT</t>
  </si>
  <si>
    <t>Grp's -1691</t>
  </si>
  <si>
    <t>FB/IG  -44.9% IMP,Youtube 112.2% IMP, Hotstar -98.8% IMP</t>
  </si>
  <si>
    <t>OOH -100% SPD</t>
  </si>
  <si>
    <t>Economy -4.9% SDP,Unemployment 1.6%</t>
  </si>
  <si>
    <t>Temp 0.2 degree,Precip -0.5 degree</t>
  </si>
  <si>
    <t>13 MM Cases</t>
  </si>
  <si>
    <t>IPS Bindu Local 1.2 Pt, ND Appy Fizz  2.1 Pt, # of stores Appy Fizz  24%</t>
  </si>
  <si>
    <t>IPS DAVAT Local -0.6 Pt, ND Appy Fizz  -5.4 Pt, # of stores Coke 30%</t>
  </si>
  <si>
    <t>Davat Local -100%,SOSYO Local -100%,M_Dew 6%, Limca 5%</t>
  </si>
  <si>
    <t>Brand price 2%, Express 1%, Fridge 2% , Mobile 5%,Party 4%,RGB 1%</t>
  </si>
  <si>
    <t>OOS  0 Pt, SOTS -0.4 Pt</t>
  </si>
  <si>
    <t>SOCF -3.4 Pt, SOWF -6.2 PT</t>
  </si>
  <si>
    <t>FB/IG  -22.9% IMP,Youtube 735.6% IMP, Hotstar -95.8% IMP</t>
  </si>
  <si>
    <t>Grp's -5579</t>
  </si>
  <si>
    <t>Economy -5.3% SDP,Unemployment  3.2%</t>
  </si>
  <si>
    <t>Temp 0.1 degree,Precip 1.6 degree</t>
  </si>
  <si>
    <t>Brand price 2%, Express 1%, Fridge 3% , Mobile 2%,Party 2%,RGB 3%</t>
  </si>
  <si>
    <t>7up -4%,M_Dew -2%, Pepsi -2%</t>
  </si>
  <si>
    <t>IPS DAVAT Local -3 Pt, ND Appy Fizz  -12.5 Pt, # of stores Appy Fizz -29%</t>
  </si>
  <si>
    <t>OOS  -2.3 Pt, SOTS 1.02 Pt</t>
  </si>
  <si>
    <t>SOCF 3.7 Pt, SOWF -1.8 PT</t>
  </si>
  <si>
    <t>FB/IG  -51.6% IMP,Youtube 826.5% IMP, Hotstar -83.1% IMP</t>
  </si>
  <si>
    <t>OOH -77% SPD, Cinema -100%</t>
  </si>
  <si>
    <t>Grp's -774</t>
  </si>
  <si>
    <t>Economy -4% SDP,Unemployment  0.5%</t>
  </si>
  <si>
    <t>Temp -0.8 degree,Precip 0.3 degree</t>
  </si>
  <si>
    <t>30 MM Cases</t>
  </si>
  <si>
    <t>112 MM Cases</t>
  </si>
  <si>
    <t>Brand price 1%, Express 11%, Fridge 6% , Mobile -3%,Party 1%,RGB -10%</t>
  </si>
  <si>
    <t>Appy Fizz 5%,coke 5%, Fanta 2%</t>
  </si>
  <si>
    <t>IPS ORSl  Local -2.4 Pt, ND ORSL Local -6.8 Pt, # of stores Coke 45%</t>
  </si>
  <si>
    <t>OOS  -2.7 Pt, SOTS 1.86 Pt</t>
  </si>
  <si>
    <t>SOCF -2.6 Pt, SOWF 0.4 PT</t>
  </si>
  <si>
    <t>FB/IG  -76.3% IMP,Youtube 171.7% IMP, Hotstar 92.9% IMP</t>
  </si>
  <si>
    <t>Print -100% SPD</t>
  </si>
  <si>
    <t>Grp's 1133</t>
  </si>
  <si>
    <t>Economy -3.3% SDP,Unemployment  3.8%</t>
  </si>
  <si>
    <t>Temp -0.5 degree,Precip 0.2 degree</t>
  </si>
  <si>
    <t>21 MM Cases</t>
  </si>
  <si>
    <t>IPS ORSl  Local -2.4 Pt, ND ORSL Local -6.8 Pt, # of stores Fanta 24%</t>
  </si>
  <si>
    <t>Fanta -2%, M_Dew -2%, Mirinda 2%</t>
  </si>
  <si>
    <t>FB/IG  35.7% IMP,Youtube 451.2% IMP, Hotstar -97.6% IMP</t>
  </si>
  <si>
    <t>3 MM VOL</t>
  </si>
  <si>
    <t>1 MM VOL</t>
  </si>
  <si>
    <t>2 MM VOL</t>
  </si>
  <si>
    <t>No Data</t>
  </si>
  <si>
    <t>Brand price 0%, Express -3%, Fridge 3% , Mobile 2%,Party 2%,RGB 6%</t>
  </si>
  <si>
    <t>0.03 MM VOL</t>
  </si>
  <si>
    <t>PostCovid</t>
  </si>
  <si>
    <t>MAH</t>
  </si>
  <si>
    <t>VD_Free_Volume_Promo_1</t>
  </si>
  <si>
    <t>Free_Volume_Promo_2020_1</t>
  </si>
  <si>
    <t>AP + TELANGANA</t>
  </si>
  <si>
    <t xml:space="preserve"> Uttar_Pradesh</t>
  </si>
  <si>
    <t xml:space="preserve"> West_Bengal</t>
  </si>
  <si>
    <t>Jan - Mar (Q1)</t>
  </si>
  <si>
    <t>Apr - Jun (Q2)</t>
  </si>
  <si>
    <t>Jul - Oct (Q3)</t>
  </si>
  <si>
    <t>YouTube (IMP)</t>
  </si>
  <si>
    <t>1. ND  Started picking up in Q3 (Jul - Oct) in APT and UP</t>
  </si>
  <si>
    <t>2. Nstores picked up in Q3 for all the states except WB</t>
  </si>
  <si>
    <t>Digital(Mil. Imp)</t>
  </si>
  <si>
    <t>Non TV (Mil. Spd)</t>
  </si>
  <si>
    <t xml:space="preserve">Tmax </t>
  </si>
  <si>
    <t xml:space="preserve">Precip </t>
  </si>
  <si>
    <t>TV(1  grps)</t>
  </si>
  <si>
    <t>0ld TV</t>
  </si>
  <si>
    <t>Current Elasticity</t>
  </si>
  <si>
    <t>Total Media Support  2020 (YTD Jan - Oct)</t>
  </si>
  <si>
    <t xml:space="preserve"> Campaign level Support 2020 (YTD Jan - Oct)</t>
  </si>
  <si>
    <t>Facebook &amp; Instagram</t>
  </si>
  <si>
    <t>TU case</t>
  </si>
  <si>
    <t>Free Volume promo</t>
  </si>
  <si>
    <t xml:space="preserve"> 2018 Vs. 2019_Old</t>
  </si>
  <si>
    <t xml:space="preserve"> YTD 2019 Vs. 2020</t>
  </si>
  <si>
    <t>5.COVID - 19</t>
  </si>
  <si>
    <t>HSM</t>
  </si>
  <si>
    <t>Regional</t>
  </si>
  <si>
    <t>TU Charged Desert</t>
  </si>
  <si>
    <t>TU Chase</t>
  </si>
  <si>
    <t>Total GRP's</t>
  </si>
  <si>
    <t>Total Decomp</t>
  </si>
  <si>
    <t>Total Effectiveness</t>
  </si>
  <si>
    <t>Effectiveness Index</t>
  </si>
  <si>
    <t>Region</t>
  </si>
  <si>
    <t>GUJ</t>
  </si>
  <si>
    <t>ROI</t>
  </si>
  <si>
    <t>GRP</t>
  </si>
  <si>
    <t>Spend in '000</t>
  </si>
  <si>
    <t>Shipment factor</t>
  </si>
  <si>
    <t>GP per UC</t>
  </si>
  <si>
    <t>Decomp</t>
  </si>
  <si>
    <t>Guj</t>
  </si>
  <si>
    <t>CPP'000</t>
  </si>
  <si>
    <t>Spend missing</t>
  </si>
  <si>
    <t>Total GRP</t>
  </si>
  <si>
    <t>Missing</t>
  </si>
  <si>
    <t>Desert</t>
  </si>
  <si>
    <t xml:space="preserve">Desert </t>
  </si>
  <si>
    <t>Eff.</t>
  </si>
  <si>
    <t>CPP</t>
  </si>
  <si>
    <t>CPM
(Cost Per Million)</t>
  </si>
  <si>
    <t>s</t>
  </si>
  <si>
    <t>Good effectiveness led by quality of copy for Pyramid in APT and UP</t>
  </si>
  <si>
    <t>Higher CPM and lower effectiveness led to lower ROI in MH and WB for pyramid</t>
  </si>
  <si>
    <t>New campaign SLN with good effectiveness led higher ROI in APT</t>
  </si>
  <si>
    <t xml:space="preserve">3 year </t>
  </si>
  <si>
    <t>Pyramid (2020)</t>
  </si>
  <si>
    <t>SLN (2020)</t>
  </si>
  <si>
    <t>Desert(2019)</t>
  </si>
  <si>
    <t>TU Chase (2019)</t>
  </si>
  <si>
    <t>2019-2020</t>
  </si>
  <si>
    <t>(All)</t>
  </si>
  <si>
    <t>Regional ROI</t>
  </si>
  <si>
    <t>Bump up -&gt;</t>
  </si>
  <si>
    <t>&gt; Good contribution from Consumer Promotion in 2020. Large focus on Free Volume distribution from Jun-20 onwards led to good positive contribution from
&gt; No Free promotion done in UP and WB</t>
  </si>
  <si>
    <t>Total GRPs</t>
  </si>
  <si>
    <t>Digital (Incr. Vol Per Mil. IMP)</t>
  </si>
  <si>
    <t>TV (Incr. Vol Per 100 GRP's)</t>
  </si>
  <si>
    <t>CPP
(Cost Per GRP)</t>
  </si>
  <si>
    <t>Decomp
(UC)</t>
  </si>
  <si>
    <t>Effectiveness
(Incr. Volume Per 100 GRPs)</t>
  </si>
  <si>
    <t>Overall Regional ROI</t>
  </si>
  <si>
    <t># of stores 15.1%</t>
  </si>
  <si>
    <t>ND 0.7 Pt</t>
  </si>
  <si>
    <t>IPS  -0.3 Pt</t>
  </si>
  <si>
    <t># of stores 5.2%</t>
  </si>
  <si>
    <t>ND -4.9 Pt</t>
  </si>
  <si>
    <t># of stores -1.4%</t>
  </si>
  <si>
    <t>ND -5.3 Pt</t>
  </si>
  <si>
    <t># of stores 7.0%</t>
  </si>
  <si>
    <t>ND -0.5 Pt</t>
  </si>
  <si>
    <t>IPS  -0.2 Pt</t>
  </si>
  <si>
    <t># of stores -7.2%</t>
  </si>
  <si>
    <t>ND -2.2 Pt</t>
  </si>
  <si>
    <t>IPS  0.6 Pt</t>
  </si>
  <si>
    <t>2019 Support</t>
  </si>
  <si>
    <t>change 2018 Vs. 2019</t>
  </si>
  <si>
    <t xml:space="preserve"> IPS (Avg.) -0.15 Pts</t>
  </si>
  <si>
    <t>ND   +0.63 Pts</t>
  </si>
  <si>
    <t xml:space="preserve"> # of Store +3%</t>
  </si>
  <si>
    <t>SOTS  +2 Pts</t>
  </si>
  <si>
    <t>SOCF +6 Pts</t>
  </si>
  <si>
    <t>Express  +(5.1%) 'Fridge  +(6.9%) 'Mobile  +(3%) 'Party  +(0.1%) 'RGB  +(-1%) CPI +2.6%</t>
  </si>
  <si>
    <t xml:space="preserve"> TV GRPs 8,154 With +1,090 GRPs in 2019</t>
  </si>
  <si>
    <t>Hotstar +741%</t>
  </si>
  <si>
    <t>SDP +7.9%</t>
  </si>
  <si>
    <t>Temp -0.38 Deg,  Rainfall  +0.25 MM</t>
  </si>
  <si>
    <t>OOH -14.2% SPD, Cinema +99%</t>
  </si>
  <si>
    <t xml:space="preserve"> IPS -0.05 Pts</t>
  </si>
  <si>
    <t>ND  -0.63 Pts</t>
  </si>
  <si>
    <t xml:space="preserve"> # of Store +10%</t>
  </si>
  <si>
    <t>SOTS  +1.1 Pts, OOS +0.7 Pts</t>
  </si>
  <si>
    <t>SOCF (+10 Pts)</t>
  </si>
  <si>
    <t>Express  +(5.4%) 'Fridge  +(2.5%) 'Mobile  +(0%) 'Party  +(-1%) 'RGB  +(0%) CPI +1.8%</t>
  </si>
  <si>
    <t>Hotstar +159%</t>
  </si>
  <si>
    <t xml:space="preserve"> TV GRPs 2,773 With +605 GRPs in 2019</t>
  </si>
  <si>
    <t>SDP +4.6%</t>
  </si>
  <si>
    <t>Temp -0.67 Deg,  Rainfall  +0.51 MM</t>
  </si>
  <si>
    <t>OOH -73.2% SPD, Cinema +51.5%</t>
  </si>
  <si>
    <t xml:space="preserve"> IPS (Avg.)  0.0 Pts</t>
  </si>
  <si>
    <t>ND   -1.9 Pts</t>
  </si>
  <si>
    <t xml:space="preserve"> # of Store +7%</t>
  </si>
  <si>
    <t>SOTS  -2 Pts</t>
  </si>
  <si>
    <t>SOWF (-2.8 Pts), SOCF (-3 Pts)</t>
  </si>
  <si>
    <t>Express  +(6%) 'Fridge  +(7%) 'Mobile  +(0%) 'Party  +(0.2%) 'RGB  +(6.1%) CPI +5%</t>
  </si>
  <si>
    <t>Hotstar +190%</t>
  </si>
  <si>
    <t xml:space="preserve"> TV GRPs 5,741 With +1,215 GRPs in 2019</t>
  </si>
  <si>
    <t>SDP + 2.1%</t>
  </si>
  <si>
    <t>Temp -0.84 Deg,  Rainfall  +1 MM</t>
  </si>
  <si>
    <t xml:space="preserve">OOH +20% </t>
  </si>
  <si>
    <t xml:space="preserve">  IPS -0.1 Pts</t>
  </si>
  <si>
    <t>ND -1.6 Pts</t>
  </si>
  <si>
    <t xml:space="preserve"> # fo Store +0.1%</t>
  </si>
  <si>
    <t>SOCF +1.6 Pts, SOWF (Avg.) -1.1 Pts</t>
  </si>
  <si>
    <t>Express  +(2.5%) 'Fridge  +(6.5%) 'Mobile  +(0.4%) 'Party  +(0%) 'RGB  +(7.2%) CPI +2.8%</t>
  </si>
  <si>
    <t>Hotstar +149%</t>
  </si>
  <si>
    <t xml:space="preserve"> TV GRPs 12,023 With +2,576 GRPs in 2019</t>
  </si>
  <si>
    <t>SDP +1.4%</t>
  </si>
  <si>
    <t>Temp -0.52 Deg,  Rainfall  +0.83 MM</t>
  </si>
  <si>
    <t>OOH - 70.5%</t>
  </si>
  <si>
    <t xml:space="preserve"> IPS (Flat)</t>
  </si>
  <si>
    <t>ND  -7.6 Pts</t>
  </si>
  <si>
    <t xml:space="preserve"> # of Store -2%</t>
  </si>
  <si>
    <t xml:space="preserve"> SOTS (Avg.) -1.1 Pts, OOS + 0.7 pts</t>
  </si>
  <si>
    <t>SOWF -3 Pts.,</t>
  </si>
  <si>
    <t>Express  +(7.7%) 'Fridge  +(5.3%) 'Mobile  +(0%) 'Party  +(0%) 'RGB  +(1.3%) CPI +4.2%</t>
  </si>
  <si>
    <t xml:space="preserve"> TV GRPs 2,605 With +863 GRPs in 2019</t>
  </si>
  <si>
    <t>Hotstar +704%</t>
  </si>
  <si>
    <t>SDP +7.1</t>
  </si>
  <si>
    <t>Temp -0.16 Deg,  Rainfall  +1.8 MM</t>
  </si>
  <si>
    <t>OOH -100% SPD, Cinema -100%</t>
  </si>
  <si>
    <t>APT(Change YTD 2019 Vs. 2020)</t>
  </si>
  <si>
    <t>GJ(Change YTD 2019 Vs. 2020)</t>
  </si>
  <si>
    <t>MH(Change YTD 2019 Vs. 2020)</t>
  </si>
  <si>
    <t>UP(Change YTD 2019 Vs. 2020)</t>
  </si>
  <si>
    <t>WB(Change YTD 2019 Vs. 2020)</t>
  </si>
  <si>
    <t/>
  </si>
  <si>
    <t>Change YTD 2019 Vs. 2020</t>
  </si>
  <si>
    <t>YTD 2020 support</t>
  </si>
  <si>
    <t>YTD 2020 Support</t>
  </si>
  <si>
    <t>IPS   4.51</t>
  </si>
  <si>
    <t>ND   70.33</t>
  </si>
  <si>
    <t>Nstores    235,923</t>
  </si>
  <si>
    <t>oos  15.01,SOTS 37.4</t>
  </si>
  <si>
    <t>SOCF 34.84,SOWF 24.6</t>
  </si>
  <si>
    <t>Avg Price   54.14</t>
  </si>
  <si>
    <t>Hotstar   110,101,488 , FB+YouTube   139,693,821</t>
  </si>
  <si>
    <t>OOH  16,563,104 SPD, Cinema  8,320,615</t>
  </si>
  <si>
    <t>TV   8,154</t>
  </si>
  <si>
    <t>Economy  1,309,989 SDP,Unemployment 4.1%</t>
  </si>
  <si>
    <t>Temp   32.8 degree,Precip 1.8 degree</t>
  </si>
  <si>
    <t>IPS   4.0</t>
  </si>
  <si>
    <t>ND   55.5</t>
  </si>
  <si>
    <t>Nstores    3226,46</t>
  </si>
  <si>
    <t>oos  16.6,SOTS 20.7</t>
  </si>
  <si>
    <t>SOCF 24.5,SOWF 22.3</t>
  </si>
  <si>
    <t>Avg Price   54.2</t>
  </si>
  <si>
    <t>Hotstar   72,165,062 , FB+YouTube   96,952,224</t>
  </si>
  <si>
    <t>OOH  3,920,725 SPD, Cinema  830,152</t>
  </si>
  <si>
    <t>TV   2,773</t>
  </si>
  <si>
    <t>Economy  1,174,824 SDP,Unemployment 10%</t>
  </si>
  <si>
    <t>Temp   31.1 degree,Precip 2.1 degree</t>
  </si>
  <si>
    <t>IPS   3.9</t>
  </si>
  <si>
    <t>ND   51.5</t>
  </si>
  <si>
    <t>Nstores    119,877</t>
  </si>
  <si>
    <t>oos  11.6,SOTS 27.8</t>
  </si>
  <si>
    <t>SOCF 25.8,SOWF 21.7</t>
  </si>
  <si>
    <t>Avg Price   54.3</t>
  </si>
  <si>
    <t>Hotstar   42,559,212 , FB+YouTube   58,088,503</t>
  </si>
  <si>
    <t>OOH  5,563,285 SPD</t>
  </si>
  <si>
    <t>TV   5,741</t>
  </si>
  <si>
    <t>Economy  1,186,379 SDP,Unemployment 5%</t>
  </si>
  <si>
    <t>Temp   32.9degree,Precip 1.8 degree</t>
  </si>
  <si>
    <t>IPS   3.2</t>
  </si>
  <si>
    <t>ND   63.3</t>
  </si>
  <si>
    <t>Nstores    251,712</t>
  </si>
  <si>
    <t>oos  13.6,SOTS 24</t>
  </si>
  <si>
    <t>SOCF 30.5,SOWF 31.3</t>
  </si>
  <si>
    <t>Avg Price   58.7</t>
  </si>
  <si>
    <t>Hotstar   75,014,878 , FB+YouTube   93,698,813</t>
  </si>
  <si>
    <t>OOH  12,559,534 SPD</t>
  </si>
  <si>
    <t>TV   12,023</t>
  </si>
  <si>
    <t>Economy   2,039,073 SDP,Unemployment 5%</t>
  </si>
  <si>
    <t>Temp   32.4 degree,Precip 2.5 degree</t>
  </si>
  <si>
    <t>IPS   4.1</t>
  </si>
  <si>
    <t>ND   39.3</t>
  </si>
  <si>
    <t>Nstores    125,084</t>
  </si>
  <si>
    <t>oos  17.3,SOTS 19.7</t>
  </si>
  <si>
    <t>SOCF 21.5,SOWF 10.4</t>
  </si>
  <si>
    <t>Avg Price   52.5</t>
  </si>
  <si>
    <t>Hotstar   89,556,133 , FB+YouTube   101,145,994</t>
  </si>
  <si>
    <t>OOH  0 SPD, Cinema  0</t>
  </si>
  <si>
    <t>TV   2,605</t>
  </si>
  <si>
    <t>Economy  779,798 SDP,Unemployment 6%</t>
  </si>
  <si>
    <t>Temp   31.9 degree,Precip 3.5 degree</t>
  </si>
  <si>
    <t>IPS   4.2</t>
  </si>
  <si>
    <t>ND   70.9</t>
  </si>
  <si>
    <t>Nstores    270,546</t>
  </si>
  <si>
    <t>oos  13.8,SOTS 36.5</t>
  </si>
  <si>
    <t>SOCF 35.0,SOWF 26.9</t>
  </si>
  <si>
    <t>TV   4,591</t>
  </si>
  <si>
    <t>Hotstar   2,674,834 , FB+YouTube   27,031,536</t>
  </si>
  <si>
    <t>OOH  2,913,029 SPD, Cinema  1,923,046</t>
  </si>
  <si>
    <t>Economy  1,265,174 SDP,Unemployment 8%</t>
  </si>
  <si>
    <t>Temp   33.9 degree,Precip 4.4 degree</t>
  </si>
  <si>
    <t>IPS   3.8</t>
  </si>
  <si>
    <t>ND   56.3</t>
  </si>
  <si>
    <t>Nstores    359,770</t>
  </si>
  <si>
    <t>oos  13.9,SOTS 21.8</t>
  </si>
  <si>
    <t>SOCF 28.0,SOWF 21.1</t>
  </si>
  <si>
    <t>Hotstar   12,213,073 , FB+YouTube   25,032,380</t>
  </si>
  <si>
    <t>OOH  900,000 SPD, Cinema  0</t>
  </si>
  <si>
    <t>TV   1,331</t>
  </si>
  <si>
    <t>Economy  1,124,944 SDP,Unemployment 10%</t>
  </si>
  <si>
    <t>Temp   33 degree,Precip 3.5 degree</t>
  </si>
  <si>
    <t>IPS   3.6</t>
  </si>
  <si>
    <t>ND   47.3</t>
  </si>
  <si>
    <t>Nstores    121,090</t>
  </si>
  <si>
    <t>oos  9.3,SOTS 28.2</t>
  </si>
  <si>
    <t>SOCF 26.0,SOWF 26.0</t>
  </si>
  <si>
    <t>Hotstar   497,841 , FB+YouTube   9,919,000</t>
  </si>
  <si>
    <t>OOH  0 SPD</t>
  </si>
  <si>
    <t>TV   2,671</t>
  </si>
  <si>
    <t>Economy  1,127,862 SDP,Unemployment 6%</t>
  </si>
  <si>
    <t>Temp   35.4 degree,Precip 3 degree</t>
  </si>
  <si>
    <t>IPS   3.0</t>
  </si>
  <si>
    <t>ND   58.1</t>
  </si>
  <si>
    <t>Nstores    250,538</t>
  </si>
  <si>
    <t>oos  13.8,SOTS 23.5</t>
  </si>
  <si>
    <t>SOCF 27.2,SOWF 24.8</t>
  </si>
  <si>
    <t>Hotstar   3,184,481 , FB+YouTube   23,306,801</t>
  </si>
  <si>
    <t>TV   3,612</t>
  </si>
  <si>
    <t>Economy   1,932,022 SDP,Unemployment 8%</t>
  </si>
  <si>
    <t>Temp   32.4 degree,Precip 12 degree</t>
  </si>
  <si>
    <t>ND   37.5</t>
  </si>
  <si>
    <t>Nstores    118,040</t>
  </si>
  <si>
    <t>oos  14.4,SOTS 21.1</t>
  </si>
  <si>
    <t>SOCF 18.7,SOWF 11.5</t>
  </si>
  <si>
    <t>Hotstar   6,371,166 , FB+YouTube   3,592,981</t>
  </si>
  <si>
    <t>TV   3,375</t>
  </si>
  <si>
    <t>Economy  751,578 SDP,Unemployment 10%</t>
  </si>
  <si>
    <t>Temp   32.4  degree,Precip 5.3 degree</t>
  </si>
  <si>
    <t>Avg Price   53</t>
  </si>
  <si>
    <t>Avg Price   54</t>
  </si>
  <si>
    <t>Avg Price   59.4</t>
  </si>
  <si>
    <t>Avg Price   55.3</t>
  </si>
  <si>
    <t>Avg Price   54.6</t>
  </si>
  <si>
    <t>Combined (2019+2020)</t>
  </si>
  <si>
    <t>YTD 2020 Sales(MUC)</t>
  </si>
  <si>
    <t>Support change (2018 Vs. 2019)</t>
  </si>
  <si>
    <t>Support Change (YTD 2019 Vs. 2020)</t>
  </si>
  <si>
    <t>Support change (YTD 2019 Vs. 2020)</t>
  </si>
  <si>
    <t>Incr. Vol Per MM IMP</t>
  </si>
  <si>
    <t>Incr. Vol Per 100 GRP's</t>
  </si>
  <si>
    <t>Total Effectiveness includes Carry over</t>
  </si>
  <si>
    <t>Media effectiveness by Campaign</t>
  </si>
  <si>
    <t>Media Performance</t>
  </si>
  <si>
    <t>Media Performance by campaign</t>
  </si>
  <si>
    <t>Total Media Effectiveness</t>
  </si>
  <si>
    <r>
      <rPr>
        <b/>
        <sz val="11"/>
        <color theme="1"/>
        <rFont val="Calibri"/>
        <family val="2"/>
        <scheme val="minor"/>
      </rPr>
      <t>TV:</t>
    </r>
    <r>
      <rPr>
        <sz val="11"/>
        <color theme="1"/>
        <rFont val="Calibri"/>
        <family val="2"/>
        <scheme val="minor"/>
      </rPr>
      <t xml:space="preserve">
&gt; Mainly Pyramid campaign executed in YTD 2020, Major focus towards the 2nd half of the year starting from August till October
&gt; Pyramid campaign shared higher effectiveness in Bigger markets (APT &amp; UP) followed by GJ, MH and WB
</t>
    </r>
    <r>
      <rPr>
        <b/>
        <sz val="11"/>
        <color theme="1"/>
        <rFont val="Calibri"/>
        <family val="2"/>
        <scheme val="minor"/>
      </rPr>
      <t xml:space="preserve">Digital: </t>
    </r>
    <r>
      <rPr>
        <sz val="11"/>
        <color theme="1"/>
        <rFont val="Calibri"/>
        <family val="2"/>
        <scheme val="minor"/>
      </rPr>
      <t xml:space="preserve">
&gt; All 3 digital media channels worked well in APT. While UP and MH had Hotstar and YouTube worked better
</t>
    </r>
    <r>
      <rPr>
        <b/>
        <sz val="11"/>
        <color theme="1"/>
        <rFont val="Calibri"/>
        <family val="2"/>
        <scheme val="minor"/>
      </rPr>
      <t>Non-TV:</t>
    </r>
    <r>
      <rPr>
        <sz val="11"/>
        <color theme="1"/>
        <rFont val="Calibri"/>
        <family val="2"/>
        <scheme val="minor"/>
      </rPr>
      <t xml:space="preserve">
&gt; Limited execution in OOH and Cinema in YTD 2020</t>
    </r>
  </si>
  <si>
    <t>GRPs</t>
  </si>
  <si>
    <r>
      <t xml:space="preserve">&gt;&gt; Healthy ROI's For highest selling markets  APT &amp; UP led by higher effetiveness and cost efficient campaigns
&gt;&gt; MH and WB shared relatively low ROI's led by expensive campaigns and relatively lower effectiveness
</t>
    </r>
    <r>
      <rPr>
        <b/>
        <i/>
        <sz val="11"/>
        <color theme="1"/>
        <rFont val="Calibri"/>
        <family val="2"/>
        <scheme val="minor"/>
      </rPr>
      <t>ROI can't be generated for GJ due to missing investment</t>
    </r>
  </si>
  <si>
    <t>&gt;&gt; HSM GRPs performed better in APT, WB. While in MAH &amp; GJ regional GRPs performed better than Regional campaigns. In UP there is a relatively similar performance between regional and HSM GRPs.</t>
  </si>
  <si>
    <t>Non TV (Cinema &amp; OOH)</t>
  </si>
  <si>
    <t>Total Dcom</t>
  </si>
  <si>
    <t>Shipment</t>
  </si>
  <si>
    <t>`</t>
  </si>
  <si>
    <t>Total eff</t>
  </si>
  <si>
    <t>Total Spend</t>
  </si>
  <si>
    <t>Total CPP</t>
  </si>
  <si>
    <t>Total ROI</t>
  </si>
  <si>
    <t>TU Chase Film</t>
  </si>
  <si>
    <t>SLN- Movie Association</t>
  </si>
  <si>
    <t>2019 (Jan-Oct)</t>
  </si>
  <si>
    <t>2020 (Jan-Oct)</t>
  </si>
  <si>
    <t>TU Charged Desert (2020)</t>
  </si>
  <si>
    <t>ket</t>
  </si>
  <si>
    <t>Brands</t>
  </si>
  <si>
    <t>Jan-Oct 2019</t>
  </si>
  <si>
    <t>Jan-Oct 2020</t>
  </si>
  <si>
    <t>All India</t>
  </si>
  <si>
    <t>Thums Up/ Charged</t>
  </si>
  <si>
    <t>Sprite/ Juicy+</t>
  </si>
  <si>
    <t>Maaza</t>
  </si>
  <si>
    <t>HSM (Spill)</t>
  </si>
  <si>
    <t>HSM (Non- Spill)</t>
  </si>
  <si>
    <t>Media Performance by campaign(HSM+Regional)</t>
  </si>
  <si>
    <t xml:space="preserve">&gt;&gt; Healthy ROI's For highest selling markets  APT ,GJ &amp; UP led by higher effetiveness and cost efficient campaigns
&gt;&gt; MH and WB shared relatively low ROI's led by expensive campaigns and relatively lower effectiveness
&gt;&gt; For Desert campaign regional spend is missing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</si>
</sst>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_ * #,##0.00_ ;_ * \-#,##0.00_ ;_ * &quot;-&quot;??_ ;_ @_ "/>
    <numFmt numFmtId="165" formatCode="_-* #,##0.00_-;\-* #,##0.00_-;_-* &quot;-&quot;??_-;_-@_-"/>
    <numFmt numFmtId="166" formatCode="0.0%"/>
    <numFmt numFmtId="167" formatCode="0.0"/>
    <numFmt numFmtId="168" formatCode="_-* #,##0.0_-;\-* #,##0.0_-;_-* &quot;-&quot;??_-;_-@_-"/>
    <numFmt numFmtId="169" formatCode="#,##0_ ;\-#,##0\ "/>
    <numFmt numFmtId="170" formatCode="0.000%"/>
    <numFmt numFmtId="171" formatCode="#,##0.0000"/>
    <numFmt numFmtId="172" formatCode="0.000000000000000%"/>
    <numFmt numFmtId="173" formatCode="#,##0.0"/>
    <numFmt numFmtId="174" formatCode="0.0000"/>
    <numFmt numFmtId="175" formatCode="_-* #,##0_-;\-* #,##0_-;_-* &quot;-&quot;??_-;_-@_-"/>
    <numFmt numFmtId="176" formatCode="_(* #,##0.0_);_(* \(#,##0.0\);_(* &quot;-&quot;?_);_(@_)"/>
    <numFmt numFmtId="177" formatCode="_ * #,##0_ ;_ * \-#,##0_ ;_ * &quot;-&quot;??_ ;_ @_ "/>
    <numFmt numFmtId="178" formatCode="#,##0.0;[Red]#,##0.0"/>
  </numFmts>
  <fonts count="3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i/>
      <sz val="10"/>
      <color theme="1" tint="0.499984740745262"/>
      <name val="Calibri"/>
      <family val="2"/>
      <scheme val="minor"/>
    </font>
    <font>
      <b/>
      <sz val="16"/>
      <color theme="0"/>
      <name val="Calibri"/>
      <family val="2"/>
      <scheme val="minor"/>
    </font>
    <font>
      <b/>
      <sz val="18"/>
      <color theme="0"/>
      <name val="Calibri"/>
      <family val="2"/>
      <scheme val="minor"/>
    </font>
    <font>
      <sz val="11"/>
      <color indexed="8"/>
      <name val="Calibri"/>
      <family val="2"/>
      <scheme val="minor"/>
    </font>
    <font>
      <sz val="11"/>
      <name val="Arial"/>
      <family val="2"/>
    </font>
    <font>
      <b/>
      <sz val="11"/>
      <color theme="0"/>
      <name val="Arial"/>
      <family val="2"/>
    </font>
    <font>
      <b/>
      <sz val="10"/>
      <name val="Arial"/>
      <family val="2"/>
    </font>
    <font>
      <sz val="11"/>
      <color theme="2"/>
      <name val="Calibri"/>
      <family val="2"/>
      <scheme val="minor"/>
    </font>
    <font>
      <i/>
      <sz val="11"/>
      <color theme="1"/>
      <name val="Calibri"/>
      <family val="2"/>
      <scheme val="minor"/>
    </font>
    <font>
      <b/>
      <i/>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b/>
      <sz val="11"/>
      <name val="Calibri"/>
      <family val="2"/>
      <scheme val="minor"/>
    </font>
    <font>
      <sz val="11"/>
      <name val="Calibri"/>
      <family val="2"/>
      <scheme val="minor"/>
    </font>
    <font>
      <b/>
      <sz val="14"/>
      <color theme="0"/>
      <name val="Calibri"/>
      <family val="2"/>
      <scheme val="minor"/>
    </font>
    <font>
      <sz val="12"/>
      <color theme="0"/>
      <name val="Calibri"/>
      <family val="2"/>
      <scheme val="minor"/>
    </font>
    <font>
      <b/>
      <sz val="12"/>
      <color theme="0"/>
      <name val="Calibri"/>
      <family val="2"/>
      <scheme val="minor"/>
    </font>
    <font>
      <sz val="14"/>
      <color theme="0"/>
      <name val="Calibri"/>
      <family val="2"/>
      <scheme val="minor"/>
    </font>
    <font>
      <sz val="10"/>
      <color theme="1"/>
      <name val="Gotham Book"/>
      <family val="2"/>
    </font>
    <font>
      <sz val="11"/>
      <color theme="0" tint="-4.9989318521683403E-2"/>
      <name val="Calibri"/>
      <family val="2"/>
      <scheme val="minor"/>
    </font>
    <font>
      <i/>
      <sz val="11"/>
      <name val="Calibri"/>
      <family val="2"/>
      <scheme val="minor"/>
    </font>
    <font>
      <b/>
      <sz val="11"/>
      <color theme="0" tint="-4.9989318521683403E-2"/>
      <name val="Calibri"/>
      <family val="2"/>
      <scheme val="minor"/>
    </font>
    <font>
      <sz val="11"/>
      <color theme="0" tint="-0.14999847407452621"/>
      <name val="Calibri"/>
      <family val="2"/>
      <scheme val="minor"/>
    </font>
    <font>
      <b/>
      <sz val="11"/>
      <color rgb="FFFF0000"/>
      <name val="Calibri"/>
      <family val="2"/>
      <scheme val="minor"/>
    </font>
    <font>
      <b/>
      <i/>
      <sz val="11"/>
      <color rgb="FFFF0000"/>
      <name val="Calibri"/>
      <family val="2"/>
      <scheme val="minor"/>
    </font>
  </fonts>
  <fills count="29">
    <fill>
      <patternFill patternType="none"/>
    </fill>
    <fill>
      <patternFill patternType="gray125"/>
    </fill>
    <fill>
      <patternFill patternType="solid">
        <fgColor theme="4" tint="0.79998168889431442"/>
        <bgColor theme="4" tint="0.79998168889431442"/>
      </patternFill>
    </fill>
    <fill>
      <patternFill patternType="solid">
        <fgColor theme="1"/>
        <bgColor indexed="64"/>
      </patternFill>
    </fill>
    <fill>
      <patternFill patternType="solid">
        <fgColor theme="4"/>
        <bgColor indexed="64"/>
      </patternFill>
    </fill>
    <fill>
      <patternFill patternType="solid">
        <fgColor theme="5"/>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0.249977111117893"/>
        <bgColor indexed="64"/>
      </patternFill>
    </fill>
    <fill>
      <patternFill patternType="solid">
        <fgColor theme="2"/>
        <bgColor indexed="64"/>
      </patternFill>
    </fill>
    <fill>
      <patternFill patternType="solid">
        <fgColor rgb="FF00B05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8"/>
        <bgColor indexed="64"/>
      </patternFill>
    </fill>
    <fill>
      <patternFill patternType="solid">
        <fgColor rgb="FF0070C0"/>
        <bgColor indexed="64"/>
      </patternFill>
    </fill>
    <fill>
      <patternFill patternType="solid">
        <fgColor theme="9" tint="0.39997558519241921"/>
        <bgColor indexed="64"/>
      </patternFill>
    </fill>
    <fill>
      <patternFill patternType="solid">
        <fgColor theme="4"/>
        <bgColor theme="4" tint="0.79998168889431442"/>
      </patternFill>
    </fill>
    <fill>
      <patternFill patternType="solid">
        <fgColor theme="7"/>
        <bgColor indexed="64"/>
      </patternFill>
    </fill>
    <fill>
      <patternFill patternType="solid">
        <fgColor theme="7"/>
        <bgColor theme="4" tint="0.79998168889431442"/>
      </patternFill>
    </fill>
    <fill>
      <patternFill patternType="solid">
        <fgColor theme="8" tint="0.59999389629810485"/>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0" tint="-4.9989318521683403E-2"/>
        <bgColor indexed="64"/>
      </patternFill>
    </fill>
  </fills>
  <borders count="8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indexed="64"/>
      </top>
      <bottom style="double">
        <color indexed="64"/>
      </bottom>
      <diagonal/>
    </border>
    <border>
      <left style="thin">
        <color auto="1"/>
      </left>
      <right style="thin">
        <color auto="1"/>
      </right>
      <top style="thin">
        <color indexed="64"/>
      </top>
      <bottom style="double">
        <color indexed="64"/>
      </bottom>
      <diagonal/>
    </border>
    <border>
      <left/>
      <right/>
      <top style="thin">
        <color auto="1"/>
      </top>
      <bottom/>
      <diagonal/>
    </border>
    <border>
      <left style="thin">
        <color auto="1"/>
      </left>
      <right/>
      <top style="thin">
        <color indexed="64"/>
      </top>
      <bottom/>
      <diagonal/>
    </border>
    <border>
      <left/>
      <right style="thin">
        <color auto="1"/>
      </right>
      <top style="thin">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right style="medium">
        <color indexed="64"/>
      </right>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auto="1"/>
      </left>
      <right/>
      <top style="thin">
        <color auto="1"/>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auto="1"/>
      </top>
      <bottom style="thin">
        <color auto="1"/>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auto="1"/>
      </left>
      <right style="medium">
        <color indexed="64"/>
      </right>
      <top style="thin">
        <color auto="1"/>
      </top>
      <bottom/>
      <diagonal/>
    </border>
    <border>
      <left style="thin">
        <color auto="1"/>
      </left>
      <right/>
      <top/>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auto="1"/>
      </left>
      <right style="medium">
        <color indexed="64"/>
      </right>
      <top style="thin">
        <color indexed="64"/>
      </top>
      <bottom style="double">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style="thin">
        <color indexed="64"/>
      </top>
      <bottom style="thin">
        <color indexed="64"/>
      </bottom>
      <diagonal/>
    </border>
    <border>
      <left/>
      <right style="medium">
        <color indexed="64"/>
      </right>
      <top style="thin">
        <color auto="1"/>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48">
    <xf numFmtId="0" fontId="0" fillId="0" borderId="0"/>
    <xf numFmtId="9" fontId="1" fillId="0" borderId="0" applyFont="0" applyFill="0" applyBorder="0" applyAlignment="0" applyProtection="0"/>
    <xf numFmtId="0" fontId="9" fillId="0" borderId="0"/>
    <xf numFmtId="165"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5"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cellStyleXfs>
  <cellXfs count="932">
    <xf numFmtId="0" fontId="0" fillId="0" borderId="0" xfId="0"/>
    <xf numFmtId="0" fontId="0" fillId="0" borderId="0" xfId="0"/>
    <xf numFmtId="0" fontId="3" fillId="2" borderId="0" xfId="0" applyFont="1" applyFill="1" applyAlignment="1">
      <alignment horizontal="center" vertical="center"/>
    </xf>
    <xf numFmtId="0" fontId="2" fillId="5" borderId="1" xfId="0" applyFont="1" applyFill="1" applyBorder="1" applyAlignment="1">
      <alignment horizontal="center" vertical="center"/>
    </xf>
    <xf numFmtId="3" fontId="0" fillId="0" borderId="0" xfId="0" applyNumberFormat="1" applyAlignment="1">
      <alignment horizontal="center" vertical="center"/>
    </xf>
    <xf numFmtId="10" fontId="0" fillId="0" borderId="0" xfId="0" applyNumberFormat="1" applyAlignment="1">
      <alignment horizontal="center" vertical="center"/>
    </xf>
    <xf numFmtId="0" fontId="10" fillId="0" borderId="2" xfId="2" applyFont="1" applyFill="1" applyBorder="1"/>
    <xf numFmtId="0" fontId="11" fillId="4" borderId="4" xfId="2" applyFont="1" applyFill="1" applyBorder="1"/>
    <xf numFmtId="0" fontId="0" fillId="3" borderId="0" xfId="0" applyFill="1" applyAlignment="1">
      <alignment horizontal="center" vertical="center"/>
    </xf>
    <xf numFmtId="0" fontId="0" fillId="0" borderId="0" xfId="0" applyFill="1" applyAlignment="1">
      <alignment horizontal="center" vertical="center"/>
    </xf>
    <xf numFmtId="166" fontId="0" fillId="0" borderId="0" xfId="0" applyNumberFormat="1" applyAlignment="1">
      <alignment horizontal="center" vertical="center"/>
    </xf>
    <xf numFmtId="9" fontId="0" fillId="0" borderId="0" xfId="0" applyNumberFormat="1" applyAlignment="1">
      <alignment horizontal="center" vertical="center"/>
    </xf>
    <xf numFmtId="0" fontId="6" fillId="0" borderId="1" xfId="0" applyFont="1" applyFill="1" applyBorder="1" applyAlignment="1">
      <alignment horizontal="center" vertical="center"/>
    </xf>
    <xf numFmtId="166" fontId="0" fillId="0" borderId="0" xfId="0" applyNumberFormat="1"/>
    <xf numFmtId="0" fontId="0" fillId="0" borderId="0" xfId="0" applyFont="1" applyFill="1" applyAlignment="1">
      <alignment horizontal="center" vertical="center"/>
    </xf>
    <xf numFmtId="4" fontId="0" fillId="0" borderId="0" xfId="0" applyNumberFormat="1" applyAlignment="1">
      <alignment horizontal="center"/>
    </xf>
    <xf numFmtId="0" fontId="0" fillId="0" borderId="0" xfId="0" applyFont="1"/>
    <xf numFmtId="0" fontId="0" fillId="3" borderId="0" xfId="0" applyFont="1" applyFill="1" applyAlignment="1">
      <alignment horizontal="center" vertical="center"/>
    </xf>
    <xf numFmtId="0" fontId="8" fillId="3" borderId="0" xfId="0" applyFont="1" applyFill="1" applyBorder="1" applyAlignment="1">
      <alignment horizontal="center" vertical="center"/>
    </xf>
    <xf numFmtId="0" fontId="0" fillId="0" borderId="0" xfId="0" applyAlignment="1">
      <alignment horizontal="center" vertical="center"/>
    </xf>
    <xf numFmtId="0" fontId="0" fillId="8" borderId="0" xfId="0" applyFill="1"/>
    <xf numFmtId="0" fontId="0" fillId="0" borderId="0" xfId="0" applyAlignment="1">
      <alignment horizontal="center"/>
    </xf>
    <xf numFmtId="4" fontId="0" fillId="0" borderId="1" xfId="0" applyNumberFormat="1" applyBorder="1" applyAlignment="1">
      <alignment horizontal="center" vertical="center"/>
    </xf>
    <xf numFmtId="0" fontId="0" fillId="0" borderId="0" xfId="0" applyFill="1" applyAlignment="1">
      <alignment horizontal="left" vertical="center"/>
    </xf>
    <xf numFmtId="0" fontId="0" fillId="0" borderId="0" xfId="0" applyFont="1" applyFill="1" applyAlignment="1">
      <alignment horizontal="left" vertical="center"/>
    </xf>
    <xf numFmtId="0" fontId="3" fillId="2" borderId="0" xfId="0" applyFont="1" applyFill="1" applyAlignment="1">
      <alignment horizontal="center"/>
    </xf>
    <xf numFmtId="9" fontId="0" fillId="0" borderId="0" xfId="0" applyNumberFormat="1"/>
    <xf numFmtId="0" fontId="15" fillId="0" borderId="0" xfId="0" applyFont="1" applyAlignment="1">
      <alignment horizontal="center" vertical="center"/>
    </xf>
    <xf numFmtId="14" fontId="0" fillId="0" borderId="0" xfId="0" applyNumberFormat="1"/>
    <xf numFmtId="0" fontId="0" fillId="0" borderId="0" xfId="0" applyAlignment="1">
      <alignment horizontal="left"/>
    </xf>
    <xf numFmtId="10" fontId="14" fillId="0" borderId="1" xfId="0" applyNumberFormat="1" applyFont="1" applyFill="1" applyBorder="1" applyAlignment="1">
      <alignment horizontal="center" vertical="center"/>
    </xf>
    <xf numFmtId="4" fontId="15" fillId="0" borderId="0" xfId="0" applyNumberFormat="1" applyFont="1" applyBorder="1" applyAlignment="1">
      <alignment horizontal="center" vertical="center"/>
    </xf>
    <xf numFmtId="0" fontId="0" fillId="0" borderId="0" xfId="0"/>
    <xf numFmtId="0" fontId="0" fillId="8" borderId="1" xfId="0" applyFill="1" applyBorder="1" applyAlignment="1">
      <alignment horizontal="left" vertical="center"/>
    </xf>
    <xf numFmtId="0" fontId="0" fillId="8" borderId="1" xfId="0" applyFill="1" applyBorder="1" applyAlignment="1">
      <alignment horizontal="left"/>
    </xf>
    <xf numFmtId="0" fontId="4" fillId="4" borderId="3" xfId="2" applyFont="1" applyFill="1" applyBorder="1" applyAlignment="1">
      <alignment horizontal="center" vertical="center"/>
    </xf>
    <xf numFmtId="0" fontId="19" fillId="0" borderId="8" xfId="0" applyFont="1" applyBorder="1" applyAlignment="1">
      <alignment horizontal="center" vertical="center" wrapText="1"/>
    </xf>
    <xf numFmtId="0" fontId="20" fillId="8" borderId="9" xfId="0" applyFont="1" applyFill="1" applyBorder="1" applyAlignment="1">
      <alignment horizontal="center" vertical="center" wrapText="1"/>
    </xf>
    <xf numFmtId="0" fontId="20" fillId="12" borderId="10" xfId="0" applyFont="1" applyFill="1" applyBorder="1" applyAlignment="1">
      <alignment horizontal="center" vertical="center" wrapText="1"/>
    </xf>
    <xf numFmtId="17" fontId="0" fillId="0" borderId="0" xfId="0" applyNumberFormat="1"/>
    <xf numFmtId="0" fontId="5" fillId="0" borderId="1" xfId="0" applyFont="1" applyBorder="1"/>
    <xf numFmtId="166" fontId="3" fillId="8" borderId="2" xfId="0" applyNumberFormat="1" applyFont="1" applyFill="1" applyBorder="1" applyAlignment="1">
      <alignment horizontal="center" vertical="center"/>
    </xf>
    <xf numFmtId="0" fontId="3" fillId="8" borderId="1" xfId="0" applyFont="1" applyFill="1" applyBorder="1" applyAlignment="1">
      <alignment horizontal="center" vertical="center"/>
    </xf>
    <xf numFmtId="9" fontId="0" fillId="0" borderId="0" xfId="1" applyFont="1"/>
    <xf numFmtId="0" fontId="0" fillId="8" borderId="1" xfId="0" applyFill="1" applyBorder="1"/>
    <xf numFmtId="10" fontId="0" fillId="0" borderId="1" xfId="0" applyNumberFormat="1" applyBorder="1" applyAlignment="1">
      <alignment horizontal="center" vertical="center"/>
    </xf>
    <xf numFmtId="0" fontId="0" fillId="0" borderId="0" xfId="0" applyAlignment="1"/>
    <xf numFmtId="0" fontId="4" fillId="4" borderId="3" xfId="2" applyFont="1" applyFill="1" applyBorder="1" applyAlignment="1">
      <alignment horizontal="left" vertical="center"/>
    </xf>
    <xf numFmtId="4" fontId="0" fillId="0" borderId="0" xfId="0" applyNumberFormat="1"/>
    <xf numFmtId="0" fontId="3" fillId="0" borderId="0" xfId="0" applyFont="1" applyAlignment="1">
      <alignment horizontal="center" vertical="center"/>
    </xf>
    <xf numFmtId="167" fontId="3" fillId="0" borderId="15" xfId="0" applyNumberFormat="1" applyFont="1" applyBorder="1" applyAlignment="1">
      <alignment horizontal="center" vertical="center"/>
    </xf>
    <xf numFmtId="1" fontId="0" fillId="0" borderId="0" xfId="0" applyNumberFormat="1" applyAlignment="1">
      <alignment horizontal="center" vertical="center"/>
    </xf>
    <xf numFmtId="0" fontId="15" fillId="0" borderId="0" xfId="0" applyFont="1" applyAlignment="1">
      <alignment horizontal="left" vertical="center"/>
    </xf>
    <xf numFmtId="166" fontId="20" fillId="0" borderId="0" xfId="0" applyNumberFormat="1" applyFont="1" applyFill="1" applyBorder="1" applyAlignment="1">
      <alignment horizontal="center"/>
    </xf>
    <xf numFmtId="0" fontId="20" fillId="0" borderId="0" xfId="0" applyFont="1" applyFill="1" applyBorder="1" applyAlignment="1">
      <alignment horizontal="center"/>
    </xf>
    <xf numFmtId="0" fontId="0" fillId="0" borderId="0" xfId="0" applyFill="1" applyBorder="1" applyAlignment="1">
      <alignment horizontal="center"/>
    </xf>
    <xf numFmtId="0" fontId="19" fillId="0" borderId="0" xfId="0" applyFont="1" applyFill="1" applyBorder="1" applyAlignment="1">
      <alignment horizontal="center"/>
    </xf>
    <xf numFmtId="0" fontId="3" fillId="0" borderId="0" xfId="0" applyFont="1" applyFill="1" applyBorder="1" applyAlignment="1">
      <alignment horizontal="center"/>
    </xf>
    <xf numFmtId="0" fontId="3" fillId="0" borderId="0" xfId="0" applyFont="1" applyAlignment="1">
      <alignment horizontal="left" vertical="center"/>
    </xf>
    <xf numFmtId="0" fontId="3" fillId="0" borderId="0" xfId="0" applyFont="1"/>
    <xf numFmtId="3" fontId="0" fillId="0" borderId="0" xfId="0" applyNumberFormat="1"/>
    <xf numFmtId="0" fontId="2" fillId="4" borderId="3" xfId="0" applyFont="1" applyFill="1" applyBorder="1" applyAlignment="1">
      <alignment horizontal="left" vertical="top"/>
    </xf>
    <xf numFmtId="0" fontId="0" fillId="0" borderId="0" xfId="0" applyFont="1" applyFill="1" applyAlignment="1">
      <alignment horizontal="left" vertical="top"/>
    </xf>
    <xf numFmtId="0" fontId="0" fillId="0" borderId="0" xfId="0" applyFill="1" applyAlignment="1">
      <alignment horizontal="left" vertical="top"/>
    </xf>
    <xf numFmtId="0" fontId="0" fillId="0" borderId="0" xfId="0" applyAlignment="1">
      <alignment horizontal="left" vertical="top"/>
    </xf>
    <xf numFmtId="0" fontId="0" fillId="0" borderId="6" xfId="0" applyBorder="1" applyAlignment="1">
      <alignment horizontal="center" vertical="center"/>
    </xf>
    <xf numFmtId="0" fontId="3" fillId="0" borderId="1" xfId="0" applyFont="1" applyBorder="1" applyAlignment="1">
      <alignment horizontal="center" vertical="center"/>
    </xf>
    <xf numFmtId="0" fontId="2" fillId="3" borderId="6" xfId="0" applyFont="1" applyFill="1" applyBorder="1" applyAlignment="1">
      <alignment horizontal="center" vertical="center"/>
    </xf>
    <xf numFmtId="0" fontId="0" fillId="0" borderId="1" xfId="0" applyBorder="1" applyAlignment="1">
      <alignment horizontal="center" vertical="center"/>
    </xf>
    <xf numFmtId="0" fontId="9" fillId="0" borderId="0" xfId="2"/>
    <xf numFmtId="0" fontId="3" fillId="10" borderId="0" xfId="0" applyFont="1" applyFill="1" applyAlignment="1">
      <alignment vertical="center"/>
    </xf>
    <xf numFmtId="0" fontId="0" fillId="0" borderId="24" xfId="0" applyBorder="1" applyAlignment="1">
      <alignment horizontal="center" vertical="center"/>
    </xf>
    <xf numFmtId="167" fontId="0" fillId="0" borderId="0" xfId="0" applyNumberFormat="1" applyAlignment="1">
      <alignment horizontal="center" vertical="center"/>
    </xf>
    <xf numFmtId="9" fontId="0" fillId="0" borderId="0" xfId="1" applyFont="1" applyAlignment="1">
      <alignment horizontal="center" vertical="center"/>
    </xf>
    <xf numFmtId="169" fontId="3" fillId="0" borderId="15" xfId="4" applyNumberFormat="1" applyFont="1" applyBorder="1" applyAlignment="1">
      <alignment horizontal="center" vertical="center"/>
    </xf>
    <xf numFmtId="166" fontId="0" fillId="0" borderId="0" xfId="1" applyNumberFormat="1" applyFont="1" applyAlignment="1">
      <alignment horizontal="center" vertical="center"/>
    </xf>
    <xf numFmtId="166" fontId="23" fillId="13" borderId="16" xfId="1" applyNumberFormat="1" applyFont="1" applyFill="1" applyBorder="1" applyAlignment="1">
      <alignment horizontal="center" vertical="center"/>
    </xf>
    <xf numFmtId="0" fontId="2" fillId="4" borderId="13" xfId="0" applyFont="1" applyFill="1" applyBorder="1" applyAlignment="1">
      <alignment horizontal="center" vertical="center"/>
    </xf>
    <xf numFmtId="0" fontId="2" fillId="4" borderId="5" xfId="0" applyFont="1" applyFill="1" applyBorder="1" applyAlignment="1">
      <alignment horizontal="center" vertical="center"/>
    </xf>
    <xf numFmtId="0" fontId="6" fillId="0" borderId="29" xfId="0" applyFont="1" applyFill="1" applyBorder="1" applyAlignment="1">
      <alignment horizontal="center" vertical="center"/>
    </xf>
    <xf numFmtId="166" fontId="14" fillId="0" borderId="29" xfId="0" applyNumberFormat="1" applyFont="1" applyFill="1" applyBorder="1" applyAlignment="1">
      <alignment horizontal="center" vertical="center"/>
    </xf>
    <xf numFmtId="166" fontId="14" fillId="0" borderId="26" xfId="0" applyNumberFormat="1" applyFont="1" applyFill="1" applyBorder="1" applyAlignment="1">
      <alignment horizontal="center" vertical="center"/>
    </xf>
    <xf numFmtId="0" fontId="6" fillId="0" borderId="30" xfId="0" applyFont="1" applyFill="1" applyBorder="1" applyAlignment="1">
      <alignment horizontal="center" vertical="center"/>
    </xf>
    <xf numFmtId="10" fontId="14" fillId="0" borderId="12" xfId="0" applyNumberFormat="1" applyFont="1" applyFill="1" applyBorder="1" applyAlignment="1">
      <alignment horizontal="center" vertical="center"/>
    </xf>
    <xf numFmtId="4" fontId="20" fillId="0" borderId="0" xfId="0" applyNumberFormat="1" applyFont="1" applyFill="1" applyBorder="1" applyAlignment="1">
      <alignment horizontal="center"/>
    </xf>
    <xf numFmtId="0" fontId="2" fillId="0" borderId="0" xfId="0" applyFont="1" applyAlignment="1">
      <alignment horizontal="center" vertical="center" wrapText="1"/>
    </xf>
    <xf numFmtId="0" fontId="5" fillId="0" borderId="0" xfId="2" applyFont="1"/>
    <xf numFmtId="2" fontId="0" fillId="0" borderId="0" xfId="0" applyNumberFormat="1"/>
    <xf numFmtId="14" fontId="9" fillId="11" borderId="0" xfId="2" applyNumberFormat="1" applyFill="1" applyAlignment="1">
      <alignment horizontal="left" vertical="center"/>
    </xf>
    <xf numFmtId="0" fontId="9" fillId="11" borderId="0" xfId="2" applyFill="1" applyAlignment="1">
      <alignment horizontal="center" vertical="center"/>
    </xf>
    <xf numFmtId="0" fontId="9" fillId="0" borderId="0" xfId="2" applyAlignment="1">
      <alignment horizontal="center" vertical="center"/>
    </xf>
    <xf numFmtId="14" fontId="9" fillId="0" borderId="0" xfId="2" applyNumberFormat="1" applyAlignment="1">
      <alignment horizontal="center" vertical="center"/>
    </xf>
    <xf numFmtId="1" fontId="0" fillId="11" borderId="0" xfId="0" applyNumberFormat="1" applyFill="1" applyAlignment="1">
      <alignment horizontal="center" vertical="center"/>
    </xf>
    <xf numFmtId="0" fontId="0" fillId="11" borderId="0" xfId="0" applyFill="1" applyAlignment="1">
      <alignment horizontal="center" vertical="center"/>
    </xf>
    <xf numFmtId="1" fontId="0" fillId="11" borderId="0" xfId="0" applyNumberFormat="1" applyFill="1"/>
    <xf numFmtId="0" fontId="0" fillId="11" borderId="0" xfId="0" applyFill="1"/>
    <xf numFmtId="4" fontId="0" fillId="11" borderId="0" xfId="0" applyNumberFormat="1" applyFill="1"/>
    <xf numFmtId="3" fontId="9" fillId="0" borderId="0" xfId="2" applyNumberFormat="1" applyAlignment="1">
      <alignment horizontal="center" vertical="center"/>
    </xf>
    <xf numFmtId="2" fontId="14" fillId="0" borderId="1" xfId="0" applyNumberFormat="1" applyFont="1" applyFill="1" applyBorder="1" applyAlignment="1">
      <alignment horizontal="center" vertical="center"/>
    </xf>
    <xf numFmtId="0" fontId="0" fillId="0" borderId="0" xfId="0"/>
    <xf numFmtId="0" fontId="0" fillId="0" borderId="0" xfId="0"/>
    <xf numFmtId="0" fontId="15" fillId="0" borderId="0" xfId="0" applyFont="1" applyBorder="1" applyAlignment="1">
      <alignment horizontal="center" vertical="center"/>
    </xf>
    <xf numFmtId="10" fontId="0" fillId="0" borderId="0" xfId="0" applyNumberFormat="1"/>
    <xf numFmtId="168" fontId="0" fillId="0" borderId="0" xfId="0" applyNumberFormat="1"/>
    <xf numFmtId="0" fontId="10" fillId="0" borderId="34" xfId="2" applyFont="1" applyFill="1" applyBorder="1"/>
    <xf numFmtId="0" fontId="0" fillId="0" borderId="0" xfId="0"/>
    <xf numFmtId="166" fontId="17" fillId="0" borderId="1" xfId="0" applyNumberFormat="1" applyFont="1" applyBorder="1" applyAlignment="1">
      <alignment horizontal="center" vertical="center"/>
    </xf>
    <xf numFmtId="166" fontId="17" fillId="0" borderId="25" xfId="0" applyNumberFormat="1" applyFont="1" applyBorder="1" applyAlignment="1">
      <alignment horizontal="center" vertical="center"/>
    </xf>
    <xf numFmtId="166" fontId="17" fillId="0" borderId="26" xfId="0" applyNumberFormat="1" applyFont="1" applyBorder="1" applyAlignment="1">
      <alignment horizontal="center" vertical="center"/>
    </xf>
    <xf numFmtId="166" fontId="17" fillId="0" borderId="22" xfId="0" applyNumberFormat="1" applyFont="1" applyBorder="1" applyAlignment="1">
      <alignment horizontal="center" vertical="center"/>
    </xf>
    <xf numFmtId="166" fontId="17" fillId="0" borderId="12" xfId="0" applyNumberFormat="1" applyFont="1" applyBorder="1" applyAlignment="1">
      <alignment horizontal="center" vertical="center"/>
    </xf>
    <xf numFmtId="166" fontId="24" fillId="14" borderId="27" xfId="0" applyNumberFormat="1" applyFont="1" applyFill="1" applyBorder="1" applyAlignment="1">
      <alignment horizontal="center" vertical="center"/>
    </xf>
    <xf numFmtId="166" fontId="24" fillId="14" borderId="40" xfId="0" applyNumberFormat="1" applyFont="1" applyFill="1" applyBorder="1" applyAlignment="1">
      <alignment horizontal="center" vertical="center"/>
    </xf>
    <xf numFmtId="0" fontId="3" fillId="0" borderId="14" xfId="0" applyFont="1" applyBorder="1" applyAlignment="1">
      <alignment horizontal="center" vertical="center"/>
    </xf>
    <xf numFmtId="0" fontId="22" fillId="4" borderId="41" xfId="0" applyFont="1" applyFill="1" applyBorder="1" applyAlignment="1">
      <alignment horizontal="center" vertical="center"/>
    </xf>
    <xf numFmtId="0" fontId="0" fillId="0" borderId="0" xfId="0"/>
    <xf numFmtId="0" fontId="0" fillId="0" borderId="0" xfId="0"/>
    <xf numFmtId="0" fontId="0" fillId="0" borderId="0" xfId="0"/>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center" textRotation="90"/>
    </xf>
    <xf numFmtId="0" fontId="0" fillId="0" borderId="0" xfId="0"/>
    <xf numFmtId="9" fontId="0" fillId="0" borderId="0" xfId="1" applyNumberFormat="1" applyFont="1"/>
    <xf numFmtId="172" fontId="0" fillId="0" borderId="0" xfId="0" applyNumberFormat="1"/>
    <xf numFmtId="0" fontId="0" fillId="0" borderId="0" xfId="0"/>
    <xf numFmtId="0" fontId="2" fillId="3" borderId="24" xfId="0" applyFont="1" applyFill="1" applyBorder="1" applyAlignment="1">
      <alignment horizontal="center" vertical="center"/>
    </xf>
    <xf numFmtId="167" fontId="2" fillId="3" borderId="28" xfId="0" applyNumberFormat="1" applyFont="1" applyFill="1" applyBorder="1" applyAlignment="1">
      <alignment horizontal="center" vertical="center"/>
    </xf>
    <xf numFmtId="166" fontId="23" fillId="14" borderId="17" xfId="1" applyNumberFormat="1" applyFont="1" applyFill="1" applyBorder="1" applyAlignment="1">
      <alignment horizontal="center" vertical="center"/>
    </xf>
    <xf numFmtId="167" fontId="3" fillId="0" borderId="14" xfId="0" applyNumberFormat="1" applyFont="1" applyBorder="1" applyAlignment="1">
      <alignment horizontal="center" vertical="center"/>
    </xf>
    <xf numFmtId="166" fontId="23" fillId="14" borderId="16" xfId="1" applyNumberFormat="1" applyFont="1" applyFill="1" applyBorder="1" applyAlignment="1">
      <alignment horizontal="center" vertical="center"/>
    </xf>
    <xf numFmtId="169" fontId="3" fillId="0" borderId="14" xfId="4" applyNumberFormat="1" applyFont="1" applyBorder="1" applyAlignment="1">
      <alignment horizontal="center" vertical="center"/>
    </xf>
    <xf numFmtId="173" fontId="23" fillId="14" borderId="16" xfId="1" applyNumberFormat="1" applyFont="1" applyFill="1" applyBorder="1" applyAlignment="1">
      <alignment horizontal="center" vertical="center"/>
    </xf>
    <xf numFmtId="173" fontId="23" fillId="13" borderId="16" xfId="1" applyNumberFormat="1" applyFont="1" applyFill="1" applyBorder="1" applyAlignment="1">
      <alignment horizontal="center" vertical="center"/>
    </xf>
    <xf numFmtId="167" fontId="23" fillId="14" borderId="16" xfId="1" applyNumberFormat="1" applyFont="1" applyFill="1" applyBorder="1" applyAlignment="1">
      <alignment horizontal="center" vertical="center"/>
    </xf>
    <xf numFmtId="4" fontId="23" fillId="13" borderId="16" xfId="1" applyNumberFormat="1" applyFont="1" applyFill="1" applyBorder="1" applyAlignment="1">
      <alignment horizontal="center" vertical="center"/>
    </xf>
    <xf numFmtId="166" fontId="3" fillId="0" borderId="37" xfId="1" applyNumberFormat="1" applyFont="1" applyFill="1" applyBorder="1" applyAlignment="1">
      <alignment horizontal="center" vertical="center"/>
    </xf>
    <xf numFmtId="169" fontId="3" fillId="0" borderId="14" xfId="4" applyNumberFormat="1" applyFont="1" applyFill="1" applyBorder="1" applyAlignment="1">
      <alignment horizontal="center" vertical="center"/>
    </xf>
    <xf numFmtId="169" fontId="3" fillId="0" borderId="15" xfId="4" applyNumberFormat="1" applyFont="1" applyFill="1" applyBorder="1" applyAlignment="1">
      <alignment horizontal="center" vertical="center"/>
    </xf>
    <xf numFmtId="166" fontId="23" fillId="0" borderId="16" xfId="1" applyNumberFormat="1" applyFont="1" applyFill="1" applyBorder="1" applyAlignment="1">
      <alignment horizontal="center" vertical="center"/>
    </xf>
    <xf numFmtId="0" fontId="0" fillId="0" borderId="43" xfId="0" applyBorder="1" applyAlignment="1">
      <alignment horizontal="center" vertical="center"/>
    </xf>
    <xf numFmtId="0" fontId="0" fillId="0" borderId="46" xfId="0" applyBorder="1" applyAlignment="1">
      <alignment horizontal="center" vertical="center"/>
    </xf>
    <xf numFmtId="169" fontId="3" fillId="16" borderId="14" xfId="4" applyNumberFormat="1" applyFont="1" applyFill="1" applyBorder="1" applyAlignment="1">
      <alignment horizontal="center" vertical="center"/>
    </xf>
    <xf numFmtId="3" fontId="3" fillId="0" borderId="15" xfId="4" applyNumberFormat="1" applyFont="1" applyBorder="1" applyAlignment="1">
      <alignment horizontal="center" vertical="center"/>
    </xf>
    <xf numFmtId="169" fontId="3" fillId="16" borderId="15" xfId="4" applyNumberFormat="1" applyFont="1" applyFill="1" applyBorder="1" applyAlignment="1">
      <alignment horizontal="center" vertical="center"/>
    </xf>
    <xf numFmtId="166" fontId="23" fillId="13" borderId="16" xfId="1" quotePrefix="1" applyNumberFormat="1" applyFont="1" applyFill="1" applyBorder="1" applyAlignment="1">
      <alignment horizontal="center" vertical="center"/>
    </xf>
    <xf numFmtId="166" fontId="23" fillId="16" borderId="16" xfId="1" quotePrefix="1" applyNumberFormat="1" applyFont="1" applyFill="1" applyBorder="1" applyAlignment="1">
      <alignment horizontal="center" vertical="center"/>
    </xf>
    <xf numFmtId="0" fontId="0" fillId="0" borderId="0" xfId="0"/>
    <xf numFmtId="171" fontId="0" fillId="0" borderId="0" xfId="0" applyNumberFormat="1"/>
    <xf numFmtId="0" fontId="9" fillId="11" borderId="0" xfId="2" applyFill="1" applyAlignment="1">
      <alignment horizontal="left" vertical="center"/>
    </xf>
    <xf numFmtId="0" fontId="4" fillId="4" borderId="37" xfId="0" applyFont="1" applyFill="1" applyBorder="1" applyAlignment="1">
      <alignment horizontal="left" vertical="center"/>
    </xf>
    <xf numFmtId="0" fontId="2" fillId="14" borderId="32" xfId="0" applyFont="1" applyFill="1" applyBorder="1" applyAlignment="1">
      <alignment horizontal="left" vertical="center"/>
    </xf>
    <xf numFmtId="0" fontId="2" fillId="14" borderId="33" xfId="0" applyFont="1" applyFill="1" applyBorder="1" applyAlignment="1">
      <alignment horizontal="left" vertical="center"/>
    </xf>
    <xf numFmtId="166" fontId="21" fillId="14" borderId="31" xfId="0" applyNumberFormat="1" applyFont="1" applyFill="1" applyBorder="1" applyAlignment="1">
      <alignment horizontal="center" vertical="center"/>
    </xf>
    <xf numFmtId="166" fontId="21" fillId="14" borderId="32" xfId="0" applyNumberFormat="1" applyFont="1" applyFill="1" applyBorder="1" applyAlignment="1">
      <alignment horizontal="center" vertical="center"/>
    </xf>
    <xf numFmtId="166" fontId="21" fillId="14" borderId="33" xfId="0" applyNumberFormat="1" applyFont="1" applyFill="1" applyBorder="1" applyAlignment="1">
      <alignment horizontal="center" vertical="center"/>
    </xf>
    <xf numFmtId="166" fontId="17" fillId="0" borderId="38" xfId="0" applyNumberFormat="1" applyFont="1" applyBorder="1" applyAlignment="1">
      <alignment horizontal="center" vertical="center"/>
    </xf>
    <xf numFmtId="166" fontId="17" fillId="0" borderId="39" xfId="0" applyNumberFormat="1" applyFont="1" applyBorder="1" applyAlignment="1">
      <alignment horizontal="center" vertical="center"/>
    </xf>
    <xf numFmtId="166" fontId="17" fillId="0" borderId="54" xfId="0" applyNumberFormat="1" applyFont="1" applyBorder="1" applyAlignment="1">
      <alignment horizontal="center" vertical="center"/>
    </xf>
    <xf numFmtId="166" fontId="17" fillId="0" borderId="55" xfId="0" applyNumberFormat="1" applyFont="1" applyBorder="1" applyAlignment="1">
      <alignment horizontal="center" vertical="center"/>
    </xf>
    <xf numFmtId="10" fontId="23" fillId="14" borderId="17" xfId="1" applyNumberFormat="1" applyFont="1" applyFill="1" applyBorder="1" applyAlignment="1">
      <alignment horizontal="center" vertical="center"/>
    </xf>
    <xf numFmtId="11" fontId="0" fillId="0" borderId="0" xfId="0" applyNumberFormat="1"/>
    <xf numFmtId="9" fontId="0" fillId="0" borderId="0" xfId="1" applyFont="1"/>
    <xf numFmtId="0" fontId="0" fillId="0" borderId="0" xfId="0"/>
    <xf numFmtId="10" fontId="0" fillId="0" borderId="0" xfId="1" applyNumberFormat="1" applyFont="1"/>
    <xf numFmtId="0" fontId="0" fillId="0" borderId="0" xfId="0"/>
    <xf numFmtId="0" fontId="0" fillId="0" borderId="0" xfId="0" applyAlignment="1">
      <alignment horizontal="left" vertical="top"/>
    </xf>
    <xf numFmtId="0" fontId="0" fillId="0" borderId="0" xfId="0"/>
    <xf numFmtId="0" fontId="0" fillId="0" borderId="0" xfId="0"/>
    <xf numFmtId="0" fontId="0" fillId="0" borderId="0" xfId="0" applyBorder="1" applyAlignment="1">
      <alignment horizontal="center" vertical="center"/>
    </xf>
    <xf numFmtId="0" fontId="0" fillId="0" borderId="0" xfId="0" pivotButton="1" applyBorder="1" applyAlignment="1">
      <alignment horizontal="center" vertical="center"/>
    </xf>
    <xf numFmtId="0" fontId="0" fillId="0" borderId="0" xfId="0" pivotButton="1" applyBorder="1" applyAlignment="1">
      <alignment horizontal="left" vertical="center"/>
    </xf>
    <xf numFmtId="0" fontId="0" fillId="0" borderId="0" xfId="0" applyBorder="1" applyAlignment="1">
      <alignment horizontal="left" vertical="center"/>
    </xf>
    <xf numFmtId="10" fontId="0" fillId="0" borderId="0" xfId="0" applyNumberFormat="1"/>
    <xf numFmtId="166" fontId="17" fillId="0" borderId="0" xfId="0" applyNumberFormat="1" applyFont="1" applyBorder="1" applyAlignment="1">
      <alignment horizontal="center" vertical="center"/>
    </xf>
    <xf numFmtId="0" fontId="0" fillId="17" borderId="37" xfId="0" applyFill="1" applyBorder="1"/>
    <xf numFmtId="0" fontId="0" fillId="17" borderId="31" xfId="0" applyFill="1" applyBorder="1"/>
    <xf numFmtId="0" fontId="0" fillId="17" borderId="32" xfId="0" applyFill="1" applyBorder="1"/>
    <xf numFmtId="0" fontId="0" fillId="17" borderId="33" xfId="0" applyFill="1" applyBorder="1"/>
    <xf numFmtId="0" fontId="0" fillId="0" borderId="15" xfId="0" applyBorder="1" applyAlignment="1">
      <alignment horizontal="left"/>
    </xf>
    <xf numFmtId="166" fontId="0" fillId="0" borderId="0" xfId="1" applyNumberFormat="1" applyFont="1"/>
    <xf numFmtId="0" fontId="0" fillId="0" borderId="16" xfId="0" applyBorder="1" applyAlignment="1">
      <alignment horizontal="left"/>
    </xf>
    <xf numFmtId="0" fontId="0" fillId="0" borderId="37" xfId="0" pivotButton="1" applyBorder="1"/>
    <xf numFmtId="0" fontId="0" fillId="0" borderId="14" xfId="0" applyBorder="1" applyAlignment="1">
      <alignment horizontal="left"/>
    </xf>
    <xf numFmtId="0" fontId="0" fillId="0" borderId="31" xfId="0" applyBorder="1"/>
    <xf numFmtId="0" fontId="0" fillId="0" borderId="32" xfId="0" applyBorder="1"/>
    <xf numFmtId="0" fontId="0" fillId="0" borderId="33" xfId="0" applyBorder="1"/>
    <xf numFmtId="166" fontId="0" fillId="0" borderId="38" xfId="0" applyNumberFormat="1" applyFont="1" applyBorder="1" applyAlignment="1">
      <alignment horizontal="center"/>
    </xf>
    <xf numFmtId="166" fontId="0" fillId="0" borderId="19" xfId="0" applyNumberFormat="1" applyFont="1" applyBorder="1" applyAlignment="1">
      <alignment horizontal="center"/>
    </xf>
    <xf numFmtId="166" fontId="0" fillId="0" borderId="39" xfId="0" applyNumberFormat="1" applyFont="1" applyBorder="1" applyAlignment="1">
      <alignment horizontal="center"/>
    </xf>
    <xf numFmtId="166" fontId="0" fillId="0" borderId="54" xfId="0" applyNumberFormat="1" applyFont="1" applyBorder="1" applyAlignment="1">
      <alignment horizontal="center"/>
    </xf>
    <xf numFmtId="166" fontId="0" fillId="0" borderId="0" xfId="0" applyNumberFormat="1" applyFont="1" applyBorder="1" applyAlignment="1">
      <alignment horizontal="center"/>
    </xf>
    <xf numFmtId="166" fontId="0" fillId="0" borderId="55" xfId="0" applyNumberFormat="1" applyFont="1" applyBorder="1" applyAlignment="1">
      <alignment horizontal="center"/>
    </xf>
    <xf numFmtId="166" fontId="0" fillId="0" borderId="20" xfId="0" applyNumberFormat="1" applyFont="1" applyBorder="1" applyAlignment="1">
      <alignment horizontal="center"/>
    </xf>
    <xf numFmtId="166" fontId="0" fillId="0" borderId="21" xfId="0" applyNumberFormat="1" applyFont="1" applyBorder="1" applyAlignment="1">
      <alignment horizontal="center"/>
    </xf>
    <xf numFmtId="166" fontId="0" fillId="0" borderId="18" xfId="0" applyNumberFormat="1" applyFont="1" applyBorder="1" applyAlignment="1">
      <alignment horizontal="center"/>
    </xf>
    <xf numFmtId="0" fontId="0" fillId="17" borderId="0" xfId="0" applyFill="1" applyBorder="1"/>
    <xf numFmtId="0" fontId="0" fillId="0" borderId="0" xfId="0" pivotButton="1" applyBorder="1"/>
    <xf numFmtId="0" fontId="0" fillId="0" borderId="0" xfId="0" applyBorder="1"/>
    <xf numFmtId="0" fontId="0" fillId="18" borderId="0" xfId="0" applyFill="1" applyBorder="1"/>
    <xf numFmtId="0" fontId="4" fillId="4" borderId="3" xfId="0" applyFont="1" applyFill="1" applyBorder="1"/>
    <xf numFmtId="0" fontId="0" fillId="0" borderId="0" xfId="0" pivotButton="1" applyAlignment="1">
      <alignment horizontal="center" vertical="center"/>
    </xf>
    <xf numFmtId="166" fontId="0" fillId="0" borderId="0" xfId="0" applyNumberFormat="1" applyBorder="1" applyAlignment="1">
      <alignment horizontal="center" vertical="center"/>
    </xf>
    <xf numFmtId="0" fontId="0" fillId="0" borderId="0" xfId="0"/>
    <xf numFmtId="0" fontId="0" fillId="0" borderId="0" xfId="0"/>
    <xf numFmtId="2" fontId="0" fillId="0" borderId="0" xfId="0" applyNumberFormat="1"/>
    <xf numFmtId="0" fontId="20" fillId="3" borderId="0" xfId="0" applyFont="1" applyFill="1"/>
    <xf numFmtId="0" fontId="0" fillId="0" borderId="19" xfId="0" applyBorder="1" applyAlignment="1">
      <alignment horizontal="center" vertical="center"/>
    </xf>
    <xf numFmtId="173" fontId="0" fillId="0" borderId="19" xfId="0" applyNumberFormat="1" applyBorder="1" applyAlignment="1">
      <alignment horizontal="center" vertical="center"/>
    </xf>
    <xf numFmtId="0" fontId="0" fillId="0" borderId="0" xfId="0" applyAlignment="1">
      <alignment horizontal="left" vertical="center"/>
    </xf>
    <xf numFmtId="2" fontId="14" fillId="0" borderId="12" xfId="0" applyNumberFormat="1" applyFont="1" applyFill="1" applyBorder="1" applyAlignment="1">
      <alignment horizontal="center" vertical="center"/>
    </xf>
    <xf numFmtId="10" fontId="14" fillId="0" borderId="30" xfId="0" applyNumberFormat="1" applyFont="1" applyFill="1" applyBorder="1" applyAlignment="1">
      <alignment horizontal="center" vertical="center"/>
    </xf>
    <xf numFmtId="10" fontId="14" fillId="0" borderId="40" xfId="0" applyNumberFormat="1" applyFont="1" applyFill="1" applyBorder="1" applyAlignment="1">
      <alignment horizontal="center" vertical="center"/>
    </xf>
    <xf numFmtId="166" fontId="0" fillId="0" borderId="0" xfId="0" applyNumberFormat="1" applyAlignment="1"/>
    <xf numFmtId="0" fontId="0" fillId="0" borderId="21" xfId="0" applyBorder="1" applyAlignment="1">
      <alignment horizontal="center" vertical="center"/>
    </xf>
    <xf numFmtId="0" fontId="3" fillId="0" borderId="0" xfId="0" applyFont="1" applyBorder="1" applyAlignment="1">
      <alignment horizontal="center" vertical="center"/>
    </xf>
    <xf numFmtId="0" fontId="0" fillId="0" borderId="19" xfId="0" applyBorder="1"/>
    <xf numFmtId="0" fontId="0" fillId="0" borderId="19" xfId="0" pivotButton="1" applyBorder="1" applyAlignment="1">
      <alignment horizontal="center" vertical="center"/>
    </xf>
    <xf numFmtId="173" fontId="0" fillId="0" borderId="0" xfId="0" applyNumberFormat="1" applyBorder="1" applyAlignment="1">
      <alignment horizontal="center" vertical="center"/>
    </xf>
    <xf numFmtId="0" fontId="26" fillId="9" borderId="0" xfId="0" applyFont="1" applyFill="1"/>
    <xf numFmtId="0" fontId="26" fillId="0" borderId="0" xfId="0" applyFont="1"/>
    <xf numFmtId="14" fontId="26" fillId="0" borderId="0" xfId="0" applyNumberFormat="1" applyFont="1"/>
    <xf numFmtId="4" fontId="26" fillId="0" borderId="0" xfId="0" applyNumberFormat="1" applyFont="1"/>
    <xf numFmtId="3" fontId="26" fillId="0" borderId="0" xfId="0" applyNumberFormat="1" applyFont="1"/>
    <xf numFmtId="3" fontId="26" fillId="19" borderId="25" xfId="0" applyNumberFormat="1" applyFont="1" applyFill="1" applyBorder="1"/>
    <xf numFmtId="2" fontId="26" fillId="19" borderId="29" xfId="0" applyNumberFormat="1" applyFont="1" applyFill="1" applyBorder="1"/>
    <xf numFmtId="3" fontId="26" fillId="19" borderId="22" xfId="0" applyNumberFormat="1" applyFont="1" applyFill="1" applyBorder="1"/>
    <xf numFmtId="2" fontId="26" fillId="19" borderId="1" xfId="0" applyNumberFormat="1" applyFont="1" applyFill="1" applyBorder="1"/>
    <xf numFmtId="3" fontId="26" fillId="19" borderId="27" xfId="0" applyNumberFormat="1" applyFont="1" applyFill="1" applyBorder="1"/>
    <xf numFmtId="2" fontId="26" fillId="19" borderId="30" xfId="0" applyNumberFormat="1" applyFont="1" applyFill="1" applyBorder="1"/>
    <xf numFmtId="2" fontId="26" fillId="0" borderId="0" xfId="0" applyNumberFormat="1" applyFont="1"/>
    <xf numFmtId="166" fontId="0" fillId="0" borderId="55" xfId="0" applyNumberFormat="1" applyBorder="1" applyAlignment="1">
      <alignment horizontal="center" vertical="center"/>
    </xf>
    <xf numFmtId="166" fontId="0" fillId="0" borderId="18" xfId="0" applyNumberFormat="1" applyBorder="1" applyAlignment="1">
      <alignment horizontal="center" vertical="center"/>
    </xf>
    <xf numFmtId="3" fontId="3" fillId="0" borderId="14" xfId="4" applyNumberFormat="1" applyFont="1" applyBorder="1" applyAlignment="1">
      <alignment horizontal="center" vertical="center"/>
    </xf>
    <xf numFmtId="2" fontId="3" fillId="0" borderId="14" xfId="4" applyNumberFormat="1" applyFont="1" applyBorder="1" applyAlignment="1">
      <alignment horizontal="center" vertical="center"/>
    </xf>
    <xf numFmtId="2" fontId="3" fillId="0" borderId="15" xfId="4" applyNumberFormat="1" applyFont="1" applyBorder="1" applyAlignment="1">
      <alignment horizontal="center" vertical="center"/>
    </xf>
    <xf numFmtId="3" fontId="0" fillId="0" borderId="38" xfId="0" applyNumberFormat="1" applyBorder="1" applyAlignment="1">
      <alignment horizontal="center" vertical="center"/>
    </xf>
    <xf numFmtId="3" fontId="0" fillId="0" borderId="19" xfId="0" applyNumberFormat="1" applyBorder="1" applyAlignment="1">
      <alignment horizontal="center" vertical="center"/>
    </xf>
    <xf numFmtId="3" fontId="0" fillId="0" borderId="39" xfId="0" applyNumberFormat="1" applyBorder="1" applyAlignment="1">
      <alignment horizontal="center" vertical="center"/>
    </xf>
    <xf numFmtId="3" fontId="0" fillId="0" borderId="54" xfId="0" applyNumberFormat="1" applyBorder="1" applyAlignment="1">
      <alignment horizontal="center" vertical="center"/>
    </xf>
    <xf numFmtId="3" fontId="0" fillId="0" borderId="55" xfId="0" applyNumberFormat="1" applyBorder="1" applyAlignment="1">
      <alignment horizontal="center" vertical="center"/>
    </xf>
    <xf numFmtId="3" fontId="0" fillId="0" borderId="20" xfId="0" applyNumberFormat="1" applyBorder="1" applyAlignment="1">
      <alignment horizontal="center" vertical="center"/>
    </xf>
    <xf numFmtId="3" fontId="0" fillId="0" borderId="21" xfId="0" applyNumberFormat="1" applyBorder="1" applyAlignment="1">
      <alignment horizontal="center" vertical="center"/>
    </xf>
    <xf numFmtId="3" fontId="0" fillId="0" borderId="18" xfId="0" applyNumberFormat="1" applyBorder="1" applyAlignment="1">
      <alignment horizontal="center" vertical="center"/>
    </xf>
    <xf numFmtId="0" fontId="0" fillId="0" borderId="38" xfId="0" applyBorder="1"/>
    <xf numFmtId="0" fontId="0" fillId="0" borderId="38" xfId="0" applyBorder="1" applyAlignment="1">
      <alignment horizontal="left" vertical="center"/>
    </xf>
    <xf numFmtId="0" fontId="4" fillId="4" borderId="0" xfId="0" applyFont="1" applyFill="1"/>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3" fillId="0" borderId="1" xfId="0" applyFont="1" applyBorder="1" applyAlignment="1">
      <alignment horizontal="center"/>
    </xf>
    <xf numFmtId="0" fontId="15" fillId="0" borderId="0" xfId="0" applyFont="1"/>
    <xf numFmtId="0" fontId="0" fillId="21" borderId="31" xfId="0" applyFill="1" applyBorder="1" applyAlignment="1">
      <alignment horizontal="center" vertical="center"/>
    </xf>
    <xf numFmtId="0" fontId="0" fillId="21" borderId="32" xfId="0" applyFill="1" applyBorder="1" applyAlignment="1">
      <alignment horizontal="center" vertical="center"/>
    </xf>
    <xf numFmtId="0" fontId="0" fillId="21" borderId="33" xfId="0" applyFill="1" applyBorder="1" applyAlignment="1">
      <alignment horizontal="center" vertical="center"/>
    </xf>
    <xf numFmtId="0" fontId="0" fillId="21" borderId="37" xfId="0" applyFill="1" applyBorder="1" applyAlignment="1">
      <alignment horizontal="center" vertical="center"/>
    </xf>
    <xf numFmtId="0" fontId="0" fillId="21" borderId="0" xfId="0" applyFill="1" applyAlignment="1">
      <alignment horizontal="center" vertical="center"/>
    </xf>
    <xf numFmtId="0" fontId="3" fillId="22" borderId="54" xfId="0" applyFont="1" applyFill="1" applyBorder="1" applyAlignment="1">
      <alignment horizontal="center" vertical="center"/>
    </xf>
    <xf numFmtId="0" fontId="3" fillId="22" borderId="0" xfId="0" applyFont="1" applyFill="1" applyAlignment="1">
      <alignment horizontal="center" vertical="center"/>
    </xf>
    <xf numFmtId="0" fontId="3" fillId="22" borderId="55" xfId="0" applyFont="1" applyFill="1" applyBorder="1" applyAlignment="1">
      <alignment horizontal="center" vertical="center"/>
    </xf>
    <xf numFmtId="2" fontId="0" fillId="0" borderId="0" xfId="16" applyNumberFormat="1" applyFont="1"/>
    <xf numFmtId="3" fontId="0" fillId="0" borderId="0" xfId="0" applyNumberFormat="1" applyBorder="1" applyAlignment="1">
      <alignment horizontal="center" vertical="center"/>
    </xf>
    <xf numFmtId="0" fontId="0" fillId="0" borderId="31" xfId="0" pivotButton="1" applyBorder="1"/>
    <xf numFmtId="0" fontId="0" fillId="0" borderId="31" xfId="0" pivotButton="1" applyBorder="1" applyAlignment="1">
      <alignment horizontal="center" vertical="center"/>
    </xf>
    <xf numFmtId="0" fontId="0" fillId="0" borderId="37" xfId="0" pivotButton="1" applyBorder="1" applyAlignment="1">
      <alignment horizontal="center" vertical="center"/>
    </xf>
    <xf numFmtId="3" fontId="0" fillId="0" borderId="1" xfId="0" applyNumberFormat="1" applyBorder="1" applyAlignment="1">
      <alignment horizontal="center"/>
    </xf>
    <xf numFmtId="3" fontId="0" fillId="0" borderId="12" xfId="0" applyNumberFormat="1" applyBorder="1" applyAlignment="1">
      <alignment horizontal="center"/>
    </xf>
    <xf numFmtId="3" fontId="0" fillId="0" borderId="30" xfId="0" applyNumberFormat="1" applyBorder="1" applyAlignment="1">
      <alignment horizontal="center"/>
    </xf>
    <xf numFmtId="3" fontId="0" fillId="0" borderId="40" xfId="0" applyNumberFormat="1" applyBorder="1" applyAlignment="1">
      <alignment horizontal="center"/>
    </xf>
    <xf numFmtId="3" fontId="0" fillId="0" borderId="1" xfId="0" applyNumberFormat="1" applyBorder="1" applyAlignment="1">
      <alignment horizontal="center" vertical="center"/>
    </xf>
    <xf numFmtId="3" fontId="0" fillId="0" borderId="29" xfId="0" applyNumberFormat="1" applyBorder="1" applyAlignment="1">
      <alignment horizontal="center" vertical="center"/>
    </xf>
    <xf numFmtId="3" fontId="0" fillId="0" borderId="26" xfId="0" applyNumberFormat="1" applyBorder="1" applyAlignment="1">
      <alignment horizontal="center" vertical="center"/>
    </xf>
    <xf numFmtId="3" fontId="0" fillId="0" borderId="12" xfId="0" applyNumberFormat="1" applyBorder="1" applyAlignment="1">
      <alignment horizontal="center" vertical="center"/>
    </xf>
    <xf numFmtId="3" fontId="0" fillId="0" borderId="30" xfId="0" applyNumberFormat="1" applyBorder="1" applyAlignment="1">
      <alignment horizontal="center" vertical="center"/>
    </xf>
    <xf numFmtId="3" fontId="0" fillId="0" borderId="40" xfId="0" applyNumberFormat="1" applyBorder="1" applyAlignment="1">
      <alignment horizontal="center" vertical="center"/>
    </xf>
    <xf numFmtId="0" fontId="2" fillId="20" borderId="19" xfId="0" applyFont="1" applyFill="1" applyBorder="1" applyAlignment="1">
      <alignment horizontal="center" vertical="center"/>
    </xf>
    <xf numFmtId="0" fontId="2" fillId="20" borderId="38" xfId="0" applyFont="1" applyFill="1" applyBorder="1" applyAlignment="1">
      <alignment horizontal="center" vertical="center"/>
    </xf>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3" fontId="0" fillId="0" borderId="0" xfId="0" applyNumberFormat="1"/>
    <xf numFmtId="0" fontId="0" fillId="0" borderId="0" xfId="0" pivotButton="1"/>
    <xf numFmtId="17" fontId="0" fillId="0" borderId="0" xfId="0" applyNumberFormat="1"/>
    <xf numFmtId="3" fontId="0" fillId="0" borderId="25" xfId="0" applyNumberFormat="1" applyBorder="1" applyAlignment="1">
      <alignment horizontal="center" vertical="center"/>
    </xf>
    <xf numFmtId="3" fontId="0" fillId="0" borderId="22" xfId="0" applyNumberFormat="1" applyBorder="1" applyAlignment="1">
      <alignment horizontal="center" vertical="center"/>
    </xf>
    <xf numFmtId="3" fontId="0" fillId="0" borderId="27" xfId="0" applyNumberFormat="1" applyBorder="1" applyAlignment="1">
      <alignment horizontal="center" vertical="center"/>
    </xf>
    <xf numFmtId="167" fontId="0" fillId="0" borderId="1" xfId="0" applyNumberFormat="1" applyBorder="1" applyAlignment="1">
      <alignment horizontal="center"/>
    </xf>
    <xf numFmtId="3" fontId="0" fillId="0" borderId="25" xfId="0" applyNumberFormat="1" applyBorder="1" applyAlignment="1">
      <alignment horizontal="center"/>
    </xf>
    <xf numFmtId="3" fontId="0" fillId="0" borderId="22" xfId="0" applyNumberFormat="1" applyBorder="1" applyAlignment="1">
      <alignment horizontal="center"/>
    </xf>
    <xf numFmtId="3" fontId="0" fillId="0" borderId="27" xfId="0" applyNumberFormat="1" applyBorder="1" applyAlignment="1">
      <alignment horizontal="center"/>
    </xf>
    <xf numFmtId="0" fontId="3" fillId="9" borderId="25" xfId="0" applyFont="1" applyFill="1" applyBorder="1" applyAlignment="1">
      <alignment vertical="center"/>
    </xf>
    <xf numFmtId="0" fontId="3" fillId="9" borderId="29" xfId="0" applyFont="1" applyFill="1" applyBorder="1" applyAlignment="1">
      <alignment vertical="center"/>
    </xf>
    <xf numFmtId="0" fontId="3" fillId="9" borderId="26" xfId="0" applyFont="1" applyFill="1" applyBorder="1" applyAlignment="1">
      <alignment vertical="center"/>
    </xf>
    <xf numFmtId="0" fontId="0" fillId="0" borderId="22" xfId="0" applyBorder="1" applyAlignment="1">
      <alignment vertical="center"/>
    </xf>
    <xf numFmtId="0" fontId="0" fillId="0" borderId="27" xfId="0" applyBorder="1" applyAlignment="1">
      <alignment vertical="center"/>
    </xf>
    <xf numFmtId="0" fontId="16" fillId="0" borderId="37" xfId="0" applyFont="1" applyBorder="1" applyAlignment="1">
      <alignment horizontal="left" vertical="center"/>
    </xf>
    <xf numFmtId="169" fontId="0" fillId="0" borderId="0" xfId="0" applyNumberFormat="1" applyAlignment="1">
      <alignment horizontal="center" vertical="center"/>
    </xf>
    <xf numFmtId="0" fontId="0" fillId="0" borderId="0" xfId="0"/>
    <xf numFmtId="167" fontId="0" fillId="16" borderId="0" xfId="0" applyNumberFormat="1" applyFill="1"/>
    <xf numFmtId="167" fontId="0" fillId="0" borderId="0" xfId="0" applyNumberFormat="1"/>
    <xf numFmtId="9" fontId="0" fillId="8" borderId="0" xfId="1" applyFont="1" applyFill="1"/>
    <xf numFmtId="165" fontId="0" fillId="0" borderId="0" xfId="4" applyFont="1"/>
    <xf numFmtId="175" fontId="0" fillId="0" borderId="0" xfId="4" applyNumberFormat="1" applyFont="1"/>
    <xf numFmtId="9" fontId="0" fillId="16" borderId="0" xfId="1" applyFont="1" applyFill="1"/>
    <xf numFmtId="0" fontId="0" fillId="0" borderId="0" xfId="0"/>
    <xf numFmtId="4" fontId="3" fillId="12" borderId="11" xfId="0" applyNumberFormat="1" applyFont="1" applyFill="1" applyBorder="1" applyAlignment="1">
      <alignment horizontal="center" vertical="center"/>
    </xf>
    <xf numFmtId="4" fontId="3" fillId="12" borderId="12" xfId="0" applyNumberFormat="1" applyFont="1" applyFill="1" applyBorder="1" applyAlignment="1">
      <alignment horizontal="center" vertical="center"/>
    </xf>
    <xf numFmtId="10" fontId="27" fillId="0" borderId="1" xfId="0" applyNumberFormat="1" applyFont="1" applyFill="1" applyBorder="1" applyAlignment="1">
      <alignment horizontal="center" vertical="center"/>
    </xf>
    <xf numFmtId="166" fontId="20" fillId="0" borderId="19" xfId="0" applyNumberFormat="1" applyFont="1" applyBorder="1" applyAlignment="1">
      <alignment horizontal="center"/>
    </xf>
    <xf numFmtId="0" fontId="0" fillId="0" borderId="14" xfId="0" applyBorder="1"/>
    <xf numFmtId="0" fontId="0" fillId="0" borderId="15" xfId="0" applyBorder="1"/>
    <xf numFmtId="0" fontId="0" fillId="0" borderId="16" xfId="0" applyBorder="1"/>
    <xf numFmtId="0" fontId="0" fillId="0" borderId="37" xfId="0" applyBorder="1"/>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166" fontId="0" fillId="0" borderId="21" xfId="0" applyNumberFormat="1" applyBorder="1" applyAlignment="1">
      <alignment horizontal="center" vertical="center"/>
    </xf>
    <xf numFmtId="166" fontId="0" fillId="0" borderId="38" xfId="0" applyNumberFormat="1" applyBorder="1" applyAlignment="1">
      <alignment horizontal="center" vertical="center"/>
    </xf>
    <xf numFmtId="166" fontId="0" fillId="0" borderId="19" xfId="0" applyNumberFormat="1" applyBorder="1" applyAlignment="1">
      <alignment horizontal="center" vertical="center"/>
    </xf>
    <xf numFmtId="166" fontId="0" fillId="0" borderId="39" xfId="0" applyNumberFormat="1" applyBorder="1" applyAlignment="1">
      <alignment horizontal="center" vertical="center"/>
    </xf>
    <xf numFmtId="166" fontId="0" fillId="0" borderId="54" xfId="0" applyNumberFormat="1" applyBorder="1" applyAlignment="1">
      <alignment horizontal="center" vertical="center"/>
    </xf>
    <xf numFmtId="166" fontId="0" fillId="0" borderId="20" xfId="0" applyNumberFormat="1" applyBorder="1" applyAlignment="1">
      <alignment horizontal="center" vertical="center"/>
    </xf>
    <xf numFmtId="0" fontId="0" fillId="0" borderId="37" xfId="0" applyBorder="1" applyAlignment="1">
      <alignment horizontal="center" vertical="center"/>
    </xf>
    <xf numFmtId="3" fontId="0" fillId="0" borderId="38" xfId="0" applyNumberFormat="1" applyBorder="1" applyAlignment="1">
      <alignment horizontal="center"/>
    </xf>
    <xf numFmtId="3" fontId="0" fillId="0" borderId="19" xfId="0" applyNumberFormat="1" applyBorder="1" applyAlignment="1">
      <alignment horizontal="center"/>
    </xf>
    <xf numFmtId="3" fontId="0" fillId="0" borderId="39" xfId="0" applyNumberFormat="1" applyBorder="1" applyAlignment="1">
      <alignment horizontal="center"/>
    </xf>
    <xf numFmtId="3" fontId="0" fillId="0" borderId="54" xfId="0" applyNumberFormat="1" applyBorder="1" applyAlignment="1">
      <alignment horizontal="center"/>
    </xf>
    <xf numFmtId="3" fontId="0" fillId="0" borderId="0" xfId="0" applyNumberFormat="1" applyBorder="1" applyAlignment="1">
      <alignment horizontal="center"/>
    </xf>
    <xf numFmtId="3" fontId="0" fillId="0" borderId="55" xfId="0" applyNumberFormat="1"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3" fontId="0" fillId="0" borderId="18" xfId="0" applyNumberFormat="1" applyBorder="1" applyAlignment="1">
      <alignment horizontal="center"/>
    </xf>
    <xf numFmtId="0" fontId="0" fillId="0" borderId="37" xfId="0" applyBorder="1" applyAlignment="1">
      <alignment horizontal="center"/>
    </xf>
    <xf numFmtId="0" fontId="0" fillId="0" borderId="0" xfId="0"/>
    <xf numFmtId="0" fontId="0" fillId="0" borderId="0" xfId="0"/>
    <xf numFmtId="0" fontId="3" fillId="0" borderId="1" xfId="0" applyFont="1" applyBorder="1" applyAlignment="1">
      <alignment horizontal="center" vertical="center" textRotation="90"/>
    </xf>
    <xf numFmtId="0" fontId="3" fillId="0" borderId="1" xfId="0" applyFont="1" applyBorder="1" applyAlignment="1">
      <alignment horizontal="center" vertical="center"/>
    </xf>
    <xf numFmtId="0" fontId="0" fillId="0" borderId="0" xfId="0"/>
    <xf numFmtId="0" fontId="0" fillId="0" borderId="0" xfId="0"/>
    <xf numFmtId="0" fontId="3" fillId="8" borderId="25" xfId="0" applyFont="1" applyFill="1" applyBorder="1"/>
    <xf numFmtId="0" fontId="3" fillId="0" borderId="29" xfId="0" applyFont="1" applyBorder="1"/>
    <xf numFmtId="0" fontId="3" fillId="0" borderId="26" xfId="0" applyFont="1" applyBorder="1"/>
    <xf numFmtId="0" fontId="0" fillId="0" borderId="22" xfId="0" applyBorder="1"/>
    <xf numFmtId="9" fontId="0" fillId="0" borderId="1" xfId="1" applyFont="1" applyBorder="1"/>
    <xf numFmtId="9" fontId="0" fillId="0" borderId="12" xfId="1" applyFont="1" applyBorder="1"/>
    <xf numFmtId="0" fontId="0" fillId="0" borderId="27" xfId="0" applyBorder="1"/>
    <xf numFmtId="9" fontId="0" fillId="0" borderId="30" xfId="1" applyFont="1" applyBorder="1"/>
    <xf numFmtId="9" fontId="0" fillId="0" borderId="40" xfId="1" applyFont="1" applyBorder="1"/>
    <xf numFmtId="166" fontId="0" fillId="0" borderId="0" xfId="0" applyNumberFormat="1" applyFill="1" applyBorder="1" applyAlignment="1">
      <alignment horizontal="center" vertical="center"/>
    </xf>
    <xf numFmtId="176" fontId="0" fillId="0" borderId="0" xfId="0" applyNumberFormat="1"/>
    <xf numFmtId="0" fontId="3" fillId="23" borderId="14" xfId="0" applyFont="1" applyFill="1" applyBorder="1" applyAlignment="1">
      <alignment horizontal="center" vertical="center"/>
    </xf>
    <xf numFmtId="0" fontId="2" fillId="3" borderId="25" xfId="0" applyFont="1" applyFill="1" applyBorder="1" applyAlignment="1">
      <alignment horizontal="center" vertical="center"/>
    </xf>
    <xf numFmtId="2" fontId="2" fillId="3" borderId="29" xfId="0" applyNumberFormat="1" applyFont="1" applyFill="1" applyBorder="1" applyAlignment="1">
      <alignment horizontal="center"/>
    </xf>
    <xf numFmtId="2" fontId="2" fillId="3" borderId="26" xfId="0" applyNumberFormat="1" applyFont="1" applyFill="1" applyBorder="1" applyAlignment="1">
      <alignment horizontal="center"/>
    </xf>
    <xf numFmtId="0" fontId="2" fillId="0" borderId="0" xfId="0" applyFont="1" applyAlignment="1">
      <alignment vertical="center"/>
    </xf>
    <xf numFmtId="0" fontId="2" fillId="3" borderId="22" xfId="0" applyFont="1" applyFill="1" applyBorder="1" applyAlignment="1">
      <alignment horizontal="center" vertical="center"/>
    </xf>
    <xf numFmtId="2" fontId="2" fillId="3" borderId="1" xfId="0" applyNumberFormat="1" applyFont="1" applyFill="1" applyBorder="1" applyAlignment="1">
      <alignment horizontal="center"/>
    </xf>
    <xf numFmtId="2" fontId="2" fillId="3" borderId="12" xfId="0" applyNumberFormat="1" applyFont="1" applyFill="1" applyBorder="1" applyAlignment="1">
      <alignment horizontal="center"/>
    </xf>
    <xf numFmtId="0" fontId="2" fillId="3" borderId="27" xfId="0" applyFont="1" applyFill="1" applyBorder="1" applyAlignment="1">
      <alignment horizontal="center" vertical="center"/>
    </xf>
    <xf numFmtId="166" fontId="2" fillId="24" borderId="30" xfId="1" applyNumberFormat="1" applyFont="1" applyFill="1" applyBorder="1" applyAlignment="1">
      <alignment horizontal="center"/>
    </xf>
    <xf numFmtId="166" fontId="2" fillId="14" borderId="30" xfId="1" applyNumberFormat="1" applyFont="1" applyFill="1" applyBorder="1" applyAlignment="1">
      <alignment horizontal="center"/>
    </xf>
    <xf numFmtId="166" fontId="2" fillId="14" borderId="40" xfId="1" applyNumberFormat="1" applyFont="1" applyFill="1" applyBorder="1" applyAlignment="1">
      <alignment horizontal="center"/>
    </xf>
    <xf numFmtId="0" fontId="0" fillId="0" borderId="35" xfId="0" applyBorder="1" applyAlignment="1">
      <alignment horizontal="center" vertical="center"/>
    </xf>
    <xf numFmtId="2" fontId="3" fillId="0" borderId="15" xfId="0" applyNumberFormat="1" applyFont="1" applyBorder="1" applyAlignment="1">
      <alignment horizontal="center" vertical="center"/>
    </xf>
    <xf numFmtId="2" fontId="3" fillId="16" borderId="15" xfId="1" applyNumberFormat="1" applyFont="1" applyFill="1" applyBorder="1" applyAlignment="1">
      <alignment horizontal="center" vertical="center"/>
    </xf>
    <xf numFmtId="10" fontId="2" fillId="24" borderId="56" xfId="1" applyNumberFormat="1" applyFont="1" applyFill="1" applyBorder="1" applyAlignment="1">
      <alignment horizontal="center" vertical="center"/>
    </xf>
    <xf numFmtId="10" fontId="2" fillId="14" borderId="56" xfId="1" applyNumberFormat="1" applyFont="1" applyFill="1" applyBorder="1" applyAlignment="1">
      <alignment horizontal="center" vertical="center"/>
    </xf>
    <xf numFmtId="175" fontId="3" fillId="0" borderId="17" xfId="4" applyNumberFormat="1" applyFont="1" applyBorder="1" applyAlignment="1">
      <alignment vertical="center"/>
    </xf>
    <xf numFmtId="175" fontId="3" fillId="16" borderId="17" xfId="4" applyNumberFormat="1" applyFont="1" applyFill="1" applyBorder="1" applyAlignment="1">
      <alignment vertical="center"/>
    </xf>
    <xf numFmtId="175" fontId="3" fillId="0" borderId="15" xfId="4" applyNumberFormat="1" applyFont="1" applyBorder="1" applyAlignment="1">
      <alignment vertical="center"/>
    </xf>
    <xf numFmtId="175" fontId="3" fillId="16" borderId="15" xfId="4" applyNumberFormat="1" applyFont="1" applyFill="1" applyBorder="1" applyAlignment="1">
      <alignment vertical="center"/>
    </xf>
    <xf numFmtId="2" fontId="3" fillId="0" borderId="17" xfId="0" applyNumberFormat="1" applyFont="1" applyBorder="1" applyAlignment="1">
      <alignment horizontal="center" vertical="center"/>
    </xf>
    <xf numFmtId="2" fontId="3" fillId="16" borderId="17" xfId="1" applyNumberFormat="1" applyFont="1" applyFill="1" applyBorder="1" applyAlignment="1">
      <alignment horizontal="center" vertical="center"/>
    </xf>
    <xf numFmtId="2" fontId="2" fillId="14" borderId="56" xfId="0" applyNumberFormat="1" applyFont="1" applyFill="1" applyBorder="1" applyAlignment="1">
      <alignment horizontal="center" vertical="center"/>
    </xf>
    <xf numFmtId="2" fontId="2" fillId="24" borderId="56" xfId="0" applyNumberFormat="1" applyFont="1" applyFill="1" applyBorder="1" applyAlignment="1">
      <alignment horizontal="center" vertical="center"/>
    </xf>
    <xf numFmtId="166" fontId="3" fillId="0" borderId="28" xfId="1" applyNumberFormat="1" applyFont="1" applyBorder="1" applyAlignment="1">
      <alignment horizontal="center" vertical="center"/>
    </xf>
    <xf numFmtId="166" fontId="3" fillId="16" borderId="28" xfId="1" applyNumberFormat="1" applyFont="1" applyFill="1" applyBorder="1" applyAlignment="1">
      <alignment horizontal="center" vertical="center"/>
    </xf>
    <xf numFmtId="9" fontId="4" fillId="0" borderId="0" xfId="1" applyFont="1" applyAlignment="1">
      <alignment horizontal="center" vertical="center"/>
    </xf>
    <xf numFmtId="0" fontId="4" fillId="0" borderId="0" xfId="0" applyFont="1" applyAlignment="1">
      <alignment horizontal="center" vertical="center"/>
    </xf>
    <xf numFmtId="0" fontId="0" fillId="0" borderId="0" xfId="0"/>
    <xf numFmtId="0" fontId="0" fillId="0" borderId="0" xfId="0"/>
    <xf numFmtId="0" fontId="0" fillId="0" borderId="0" xfId="0"/>
    <xf numFmtId="3" fontId="0" fillId="0" borderId="0" xfId="0" applyNumberFormat="1" applyAlignment="1">
      <alignment horizontal="center"/>
    </xf>
    <xf numFmtId="0" fontId="3" fillId="9" borderId="47" xfId="0" applyFont="1" applyFill="1" applyBorder="1"/>
    <xf numFmtId="0" fontId="3" fillId="9" borderId="42" xfId="0" applyFont="1" applyFill="1" applyBorder="1"/>
    <xf numFmtId="0" fontId="3" fillId="9" borderId="48" xfId="0" applyFont="1" applyFill="1" applyBorder="1"/>
    <xf numFmtId="0" fontId="3" fillId="8" borderId="0" xfId="0" applyFont="1" applyFill="1"/>
    <xf numFmtId="4" fontId="0" fillId="0" borderId="0" xfId="0" applyNumberFormat="1" applyAlignment="1">
      <alignment horizontal="center" vertical="center"/>
    </xf>
    <xf numFmtId="0" fontId="2" fillId="20" borderId="47" xfId="0" applyFont="1" applyFill="1" applyBorder="1" applyAlignment="1">
      <alignment horizontal="center" vertical="center"/>
    </xf>
    <xf numFmtId="0" fontId="2" fillId="20" borderId="42" xfId="0" applyFont="1" applyFill="1" applyBorder="1" applyAlignment="1">
      <alignment horizontal="center" vertical="center"/>
    </xf>
    <xf numFmtId="0" fontId="2" fillId="20" borderId="48" xfId="0" applyFont="1" applyFill="1" applyBorder="1" applyAlignment="1">
      <alignment horizontal="center" vertical="center"/>
    </xf>
    <xf numFmtId="0" fontId="3" fillId="0" borderId="0" xfId="0" applyFont="1" applyAlignment="1">
      <alignment horizontal="center"/>
    </xf>
    <xf numFmtId="9" fontId="0" fillId="0" borderId="1" xfId="1" applyFont="1" applyFill="1" applyBorder="1"/>
    <xf numFmtId="0" fontId="0" fillId="25" borderId="37" xfId="0" applyFill="1" applyBorder="1"/>
    <xf numFmtId="0" fontId="0" fillId="0" borderId="0" xfId="0"/>
    <xf numFmtId="9" fontId="0" fillId="0" borderId="12" xfId="0" applyNumberFormat="1" applyBorder="1" applyAlignment="1">
      <alignment horizontal="center" vertical="center"/>
    </xf>
    <xf numFmtId="166" fontId="0" fillId="0" borderId="40" xfId="1" applyNumberFormat="1" applyFont="1" applyFill="1" applyBorder="1" applyAlignment="1">
      <alignment horizontal="center" vertical="center"/>
    </xf>
    <xf numFmtId="0" fontId="0" fillId="0" borderId="39" xfId="0" applyBorder="1"/>
    <xf numFmtId="3" fontId="0" fillId="0" borderId="0" xfId="0" applyNumberFormat="1" applyBorder="1"/>
    <xf numFmtId="0" fontId="0" fillId="0" borderId="55" xfId="0" applyBorder="1"/>
    <xf numFmtId="3" fontId="0" fillId="0" borderId="21" xfId="0" applyNumberFormat="1" applyBorder="1"/>
    <xf numFmtId="0" fontId="0" fillId="0" borderId="18" xfId="0" applyBorder="1"/>
    <xf numFmtId="9" fontId="26" fillId="0" borderId="0" xfId="1" applyFont="1" applyFill="1" applyBorder="1"/>
    <xf numFmtId="9" fontId="26" fillId="0" borderId="0" xfId="0" applyNumberFormat="1" applyFont="1"/>
    <xf numFmtId="0" fontId="0" fillId="14" borderId="0" xfId="0" applyFill="1" applyAlignment="1">
      <alignment horizontal="center" vertical="center"/>
    </xf>
    <xf numFmtId="0" fontId="0" fillId="14" borderId="0" xfId="0" applyFont="1" applyFill="1" applyAlignment="1">
      <alignment horizontal="center" vertical="center"/>
    </xf>
    <xf numFmtId="0" fontId="8" fillId="14" borderId="0" xfId="0" applyFont="1" applyFill="1" applyBorder="1" applyAlignment="1">
      <alignment horizontal="center" vertical="center"/>
    </xf>
    <xf numFmtId="0" fontId="0" fillId="14" borderId="0" xfId="0" applyFill="1" applyBorder="1" applyAlignment="1">
      <alignment horizontal="center" vertical="center"/>
    </xf>
    <xf numFmtId="4" fontId="13" fillId="14" borderId="0" xfId="0" applyNumberFormat="1" applyFont="1" applyFill="1" applyBorder="1" applyAlignment="1">
      <alignment horizontal="center" vertical="center"/>
    </xf>
    <xf numFmtId="0" fontId="0" fillId="14" borderId="0" xfId="0" applyFill="1" applyAlignment="1">
      <alignment horizontal="left"/>
    </xf>
    <xf numFmtId="9" fontId="3" fillId="16" borderId="0" xfId="1" applyFont="1" applyFill="1" applyBorder="1" applyAlignment="1"/>
    <xf numFmtId="0" fontId="0" fillId="0" borderId="57" xfId="0" applyFont="1" applyFill="1" applyBorder="1" applyAlignment="1">
      <alignment horizontal="left" vertical="center"/>
    </xf>
    <xf numFmtId="0" fontId="0" fillId="0" borderId="58" xfId="0" applyFont="1" applyFill="1" applyBorder="1" applyAlignment="1">
      <alignment horizontal="left" vertical="center"/>
    </xf>
    <xf numFmtId="0" fontId="0" fillId="0" borderId="25" xfId="0" applyFont="1" applyFill="1" applyBorder="1" applyAlignment="1">
      <alignment horizontal="center" vertical="center"/>
    </xf>
    <xf numFmtId="0" fontId="0" fillId="0" borderId="22" xfId="0" applyFont="1" applyFill="1" applyBorder="1" applyAlignment="1">
      <alignment horizontal="center" vertical="center"/>
    </xf>
    <xf numFmtId="0" fontId="0" fillId="0" borderId="27" xfId="0" applyFont="1" applyFill="1" applyBorder="1" applyAlignment="1">
      <alignment horizontal="center" vertical="center"/>
    </xf>
    <xf numFmtId="167" fontId="28" fillId="0" borderId="0" xfId="0" applyNumberFormat="1" applyFont="1" applyAlignment="1">
      <alignment horizontal="center" vertical="center"/>
    </xf>
    <xf numFmtId="3" fontId="0" fillId="0" borderId="29" xfId="0" applyNumberFormat="1" applyBorder="1" applyAlignment="1">
      <alignment horizontal="center"/>
    </xf>
    <xf numFmtId="3" fontId="0" fillId="0" borderId="26" xfId="0" applyNumberFormat="1" applyBorder="1" applyAlignment="1">
      <alignment horizontal="center"/>
    </xf>
    <xf numFmtId="175" fontId="0" fillId="0" borderId="0" xfId="0" applyNumberFormat="1"/>
    <xf numFmtId="0" fontId="0" fillId="0" borderId="0" xfId="0"/>
    <xf numFmtId="0" fontId="0" fillId="0" borderId="19" xfId="0" applyBorder="1" applyAlignment="1">
      <alignment vertical="top" wrapText="1"/>
    </xf>
    <xf numFmtId="0" fontId="0" fillId="0" borderId="23" xfId="0" applyBorder="1" applyAlignment="1">
      <alignment vertical="top" wrapText="1"/>
    </xf>
    <xf numFmtId="0" fontId="7" fillId="3" borderId="0" xfId="0" applyFont="1" applyFill="1" applyBorder="1" applyAlignment="1">
      <alignment vertical="center"/>
    </xf>
    <xf numFmtId="0" fontId="4" fillId="4" borderId="37" xfId="0" applyFont="1" applyFill="1" applyBorder="1" applyAlignment="1">
      <alignment horizontal="center" vertical="center"/>
    </xf>
    <xf numFmtId="0" fontId="4" fillId="4" borderId="41" xfId="0" applyFont="1" applyFill="1" applyBorder="1" applyAlignment="1">
      <alignment horizontal="center" vertical="center"/>
    </xf>
    <xf numFmtId="0" fontId="8" fillId="3" borderId="5" xfId="0" applyFont="1" applyFill="1" applyBorder="1" applyAlignment="1">
      <alignment vertical="center"/>
    </xf>
    <xf numFmtId="0" fontId="22" fillId="4" borderId="0" xfId="0" applyFont="1" applyFill="1" applyBorder="1" applyAlignment="1">
      <alignment horizontal="center" vertical="center"/>
    </xf>
    <xf numFmtId="2" fontId="0" fillId="0" borderId="1" xfId="0" applyNumberFormat="1" applyBorder="1"/>
    <xf numFmtId="2" fontId="0" fillId="0" borderId="25" xfId="0" applyNumberFormat="1" applyBorder="1"/>
    <xf numFmtId="2" fontId="0" fillId="0" borderId="22" xfId="0" applyNumberFormat="1" applyBorder="1"/>
    <xf numFmtId="2" fontId="0" fillId="0" borderId="27" xfId="0" applyNumberFormat="1" applyBorder="1"/>
    <xf numFmtId="2" fontId="2" fillId="4" borderId="25" xfId="0" applyNumberFormat="1" applyFont="1" applyFill="1" applyBorder="1"/>
    <xf numFmtId="2" fontId="2" fillId="4" borderId="1" xfId="0" applyNumberFormat="1" applyFont="1" applyFill="1" applyBorder="1" applyAlignment="1">
      <alignment horizontal="center"/>
    </xf>
    <xf numFmtId="2" fontId="2" fillId="4" borderId="29" xfId="0" applyNumberFormat="1" applyFont="1" applyFill="1" applyBorder="1" applyAlignment="1">
      <alignment horizontal="center"/>
    </xf>
    <xf numFmtId="2" fontId="2" fillId="4" borderId="26" xfId="0" applyNumberFormat="1" applyFont="1" applyFill="1" applyBorder="1" applyAlignment="1">
      <alignment horizontal="center"/>
    </xf>
    <xf numFmtId="2" fontId="2" fillId="4" borderId="22" xfId="0" applyNumberFormat="1" applyFont="1" applyFill="1" applyBorder="1"/>
    <xf numFmtId="2" fontId="2" fillId="4" borderId="12" xfId="0" applyNumberFormat="1" applyFont="1" applyFill="1" applyBorder="1" applyAlignment="1">
      <alignment horizontal="center"/>
    </xf>
    <xf numFmtId="2" fontId="0" fillId="0" borderId="27" xfId="0" applyNumberFormat="1" applyFill="1" applyBorder="1"/>
    <xf numFmtId="174" fontId="0" fillId="0" borderId="1" xfId="0" applyNumberFormat="1" applyBorder="1"/>
    <xf numFmtId="0" fontId="0" fillId="0" borderId="1" xfId="0" applyBorder="1"/>
    <xf numFmtId="174" fontId="0" fillId="0" borderId="29" xfId="0" applyNumberFormat="1" applyBorder="1"/>
    <xf numFmtId="0" fontId="0" fillId="0" borderId="29" xfId="0" applyBorder="1"/>
    <xf numFmtId="0" fontId="0" fillId="0" borderId="26" xfId="0" applyBorder="1"/>
    <xf numFmtId="0" fontId="0" fillId="0" borderId="12" xfId="0" applyBorder="1"/>
    <xf numFmtId="174" fontId="0" fillId="0" borderId="30" xfId="0" applyNumberFormat="1" applyBorder="1"/>
    <xf numFmtId="0" fontId="0" fillId="0" borderId="30" xfId="0" applyBorder="1"/>
    <xf numFmtId="0" fontId="0" fillId="0" borderId="40" xfId="0" applyBorder="1"/>
    <xf numFmtId="1" fontId="0" fillId="0" borderId="0" xfId="0" applyNumberFormat="1" applyAlignment="1">
      <alignment horizontal="center"/>
    </xf>
    <xf numFmtId="3" fontId="0" fillId="0" borderId="1" xfId="0" applyNumberFormat="1" applyBorder="1"/>
    <xf numFmtId="3" fontId="0" fillId="0" borderId="29" xfId="0" applyNumberFormat="1" applyBorder="1"/>
    <xf numFmtId="3" fontId="0" fillId="0" borderId="26" xfId="0" applyNumberFormat="1" applyBorder="1"/>
    <xf numFmtId="3" fontId="0" fillId="0" borderId="12" xfId="0" applyNumberFormat="1" applyBorder="1"/>
    <xf numFmtId="3" fontId="0" fillId="0" borderId="30" xfId="0" applyNumberFormat="1" applyBorder="1"/>
    <xf numFmtId="3" fontId="0" fillId="0" borderId="40" xfId="0" applyNumberFormat="1" applyBorder="1"/>
    <xf numFmtId="2" fontId="0" fillId="0" borderId="49" xfId="0" applyNumberFormat="1" applyFill="1" applyBorder="1"/>
    <xf numFmtId="167" fontId="0" fillId="0" borderId="0" xfId="0" applyNumberFormat="1" applyAlignment="1">
      <alignment horizontal="center"/>
    </xf>
    <xf numFmtId="0" fontId="29" fillId="0" borderId="0" xfId="0" applyFont="1"/>
    <xf numFmtId="3" fontId="29" fillId="0" borderId="0" xfId="0" applyNumberFormat="1" applyFont="1"/>
    <xf numFmtId="3" fontId="0" fillId="0" borderId="0" xfId="0" applyNumberFormat="1" applyFill="1" applyBorder="1" applyAlignment="1">
      <alignment horizontal="center"/>
    </xf>
    <xf numFmtId="0" fontId="0" fillId="0" borderId="12" xfId="0" applyBorder="1" applyAlignment="1">
      <alignment horizontal="center"/>
    </xf>
    <xf numFmtId="0" fontId="0" fillId="0" borderId="22" xfId="0" applyBorder="1" applyAlignment="1">
      <alignment horizontal="center"/>
    </xf>
    <xf numFmtId="0" fontId="0" fillId="0" borderId="54" xfId="0" applyBorder="1"/>
    <xf numFmtId="3" fontId="0" fillId="0" borderId="54" xfId="0" applyNumberFormat="1" applyBorder="1"/>
    <xf numFmtId="3" fontId="0" fillId="0" borderId="55" xfId="0" applyNumberFormat="1" applyBorder="1"/>
    <xf numFmtId="173" fontId="0" fillId="0" borderId="26" xfId="0" applyNumberFormat="1" applyBorder="1" applyAlignment="1">
      <alignment horizontal="center"/>
    </xf>
    <xf numFmtId="173" fontId="0" fillId="0" borderId="12" xfId="0" applyNumberFormat="1" applyBorder="1" applyAlignment="1">
      <alignment horizontal="center"/>
    </xf>
    <xf numFmtId="3" fontId="0" fillId="0" borderId="26" xfId="4" applyNumberFormat="1" applyFont="1" applyBorder="1" applyAlignment="1">
      <alignment horizontal="center"/>
    </xf>
    <xf numFmtId="3" fontId="0" fillId="0" borderId="12" xfId="4" applyNumberFormat="1" applyFont="1" applyBorder="1" applyAlignment="1">
      <alignment horizontal="center"/>
    </xf>
    <xf numFmtId="3" fontId="0" fillId="0" borderId="40" xfId="4" applyNumberFormat="1" applyFont="1" applyBorder="1" applyAlignment="1">
      <alignment horizontal="center"/>
    </xf>
    <xf numFmtId="0" fontId="3" fillId="15" borderId="1" xfId="0" applyFont="1" applyFill="1" applyBorder="1"/>
    <xf numFmtId="3" fontId="3" fillId="15" borderId="1" xfId="0" applyNumberFormat="1" applyFont="1" applyFill="1" applyBorder="1" applyAlignment="1">
      <alignment horizontal="center"/>
    </xf>
    <xf numFmtId="0" fontId="3" fillId="15" borderId="29" xfId="0" applyFont="1" applyFill="1" applyBorder="1"/>
    <xf numFmtId="3" fontId="3" fillId="15" borderId="12" xfId="0" applyNumberFormat="1" applyFont="1" applyFill="1" applyBorder="1" applyAlignment="1">
      <alignment horizontal="center"/>
    </xf>
    <xf numFmtId="173" fontId="0" fillId="0" borderId="1" xfId="0" applyNumberFormat="1" applyBorder="1" applyAlignment="1">
      <alignment horizontal="center"/>
    </xf>
    <xf numFmtId="173" fontId="0" fillId="0" borderId="29" xfId="0" applyNumberFormat="1" applyBorder="1" applyAlignment="1">
      <alignment horizontal="center"/>
    </xf>
    <xf numFmtId="3" fontId="0" fillId="0" borderId="1" xfId="4" applyNumberFormat="1" applyFont="1" applyBorder="1" applyAlignment="1">
      <alignment horizontal="center"/>
    </xf>
    <xf numFmtId="3" fontId="0" fillId="0" borderId="29" xfId="4" applyNumberFormat="1" applyFont="1" applyBorder="1" applyAlignment="1">
      <alignment horizontal="center"/>
    </xf>
    <xf numFmtId="3" fontId="0" fillId="0" borderId="30" xfId="4" applyNumberFormat="1" applyFont="1" applyBorder="1" applyAlignment="1">
      <alignment horizontal="center"/>
    </xf>
    <xf numFmtId="2" fontId="0" fillId="0" borderId="29" xfId="0" applyNumberFormat="1" applyBorder="1"/>
    <xf numFmtId="2" fontId="0" fillId="0" borderId="30" xfId="0" applyNumberFormat="1" applyBorder="1"/>
    <xf numFmtId="173" fontId="0" fillId="0" borderId="30" xfId="0" applyNumberFormat="1" applyBorder="1" applyAlignment="1">
      <alignment horizontal="center"/>
    </xf>
    <xf numFmtId="173" fontId="0" fillId="0" borderId="40" xfId="0" applyNumberFormat="1" applyBorder="1" applyAlignment="1">
      <alignment horizontal="center"/>
    </xf>
    <xf numFmtId="166" fontId="0" fillId="0" borderId="54" xfId="0" applyNumberFormat="1" applyBorder="1"/>
    <xf numFmtId="166" fontId="0" fillId="0" borderId="55" xfId="0" applyNumberFormat="1" applyBorder="1"/>
    <xf numFmtId="2" fontId="0" fillId="15" borderId="29" xfId="0" applyNumberFormat="1" applyFill="1" applyBorder="1"/>
    <xf numFmtId="9" fontId="0" fillId="0" borderId="54" xfId="1" applyFont="1" applyBorder="1"/>
    <xf numFmtId="0" fontId="0" fillId="0" borderId="0" xfId="0"/>
    <xf numFmtId="2" fontId="0" fillId="0" borderId="0" xfId="1" applyNumberFormat="1" applyFont="1"/>
    <xf numFmtId="177" fontId="0" fillId="0" borderId="0" xfId="0" applyNumberFormat="1"/>
    <xf numFmtId="1" fontId="3" fillId="15" borderId="1" xfId="0" applyNumberFormat="1" applyFont="1" applyFill="1" applyBorder="1" applyAlignment="1">
      <alignment horizontal="center"/>
    </xf>
    <xf numFmtId="173" fontId="0" fillId="0" borderId="30" xfId="0" applyNumberFormat="1" applyBorder="1" applyAlignment="1">
      <alignment horizontal="center" vertical="center"/>
    </xf>
    <xf numFmtId="173" fontId="0" fillId="0" borderId="29" xfId="0" applyNumberFormat="1" applyBorder="1" applyAlignment="1">
      <alignment horizontal="center" vertical="center"/>
    </xf>
    <xf numFmtId="173" fontId="0" fillId="0" borderId="1" xfId="0" applyNumberFormat="1" applyBorder="1" applyAlignment="1">
      <alignment horizontal="center" vertical="center"/>
    </xf>
    <xf numFmtId="173" fontId="0" fillId="0" borderId="12" xfId="0" applyNumberFormat="1" applyBorder="1" applyAlignment="1">
      <alignment horizontal="center" vertical="center"/>
    </xf>
    <xf numFmtId="173" fontId="0" fillId="0" borderId="40" xfId="0" applyNumberFormat="1" applyBorder="1" applyAlignment="1">
      <alignment horizontal="center" vertical="center"/>
    </xf>
    <xf numFmtId="3" fontId="30" fillId="0" borderId="1" xfId="0" applyNumberFormat="1" applyFont="1" applyBorder="1" applyAlignment="1">
      <alignment horizontal="center"/>
    </xf>
    <xf numFmtId="3" fontId="30" fillId="0" borderId="29" xfId="0" applyNumberFormat="1" applyFont="1" applyBorder="1" applyAlignment="1">
      <alignment horizontal="center"/>
    </xf>
    <xf numFmtId="3" fontId="30" fillId="0" borderId="30" xfId="0" applyNumberFormat="1" applyFont="1" applyBorder="1" applyAlignment="1">
      <alignment horizontal="center"/>
    </xf>
    <xf numFmtId="173" fontId="3" fillId="8" borderId="29" xfId="0" applyNumberFormat="1" applyFont="1" applyFill="1" applyBorder="1" applyAlignment="1">
      <alignment horizontal="center" vertical="center"/>
    </xf>
    <xf numFmtId="173" fontId="3" fillId="8" borderId="1" xfId="0" applyNumberFormat="1" applyFont="1" applyFill="1" applyBorder="1" applyAlignment="1">
      <alignment horizontal="center" vertical="center"/>
    </xf>
    <xf numFmtId="173" fontId="3" fillId="8" borderId="30" xfId="0" applyNumberFormat="1" applyFont="1" applyFill="1" applyBorder="1" applyAlignment="1">
      <alignment horizontal="center" vertical="center"/>
    </xf>
    <xf numFmtId="173" fontId="3" fillId="8" borderId="26" xfId="0" applyNumberFormat="1" applyFont="1" applyFill="1" applyBorder="1" applyAlignment="1">
      <alignment horizontal="center" vertical="center"/>
    </xf>
    <xf numFmtId="0" fontId="0" fillId="6" borderId="1" xfId="0" applyFill="1" applyBorder="1" applyAlignment="1">
      <alignment horizontal="center" vertical="center"/>
    </xf>
    <xf numFmtId="2" fontId="0" fillId="6" borderId="34" xfId="0" applyNumberFormat="1" applyFill="1" applyBorder="1"/>
    <xf numFmtId="3" fontId="0" fillId="6" borderId="0" xfId="0" applyNumberFormat="1" applyFill="1" applyAlignment="1">
      <alignment horizontal="center"/>
    </xf>
    <xf numFmtId="2" fontId="0" fillId="0" borderId="34" xfId="0" applyNumberFormat="1" applyBorder="1"/>
    <xf numFmtId="3" fontId="0" fillId="0" borderId="34" xfId="0" applyNumberFormat="1" applyBorder="1" applyAlignment="1">
      <alignment horizontal="center" vertical="center"/>
    </xf>
    <xf numFmtId="3" fontId="0" fillId="0" borderId="62" xfId="0" applyNumberFormat="1" applyBorder="1" applyAlignment="1">
      <alignment horizontal="center" vertical="center"/>
    </xf>
    <xf numFmtId="3" fontId="30" fillId="0" borderId="34" xfId="0" applyNumberFormat="1" applyFont="1" applyBorder="1" applyAlignment="1">
      <alignment horizontal="center"/>
    </xf>
    <xf numFmtId="3" fontId="4" fillId="13" borderId="29" xfId="0" applyNumberFormat="1" applyFont="1" applyFill="1" applyBorder="1" applyAlignment="1">
      <alignment horizontal="center" vertical="center"/>
    </xf>
    <xf numFmtId="3" fontId="4" fillId="13" borderId="1" xfId="0" applyNumberFormat="1" applyFont="1" applyFill="1" applyBorder="1" applyAlignment="1">
      <alignment horizontal="center" vertical="center"/>
    </xf>
    <xf numFmtId="3" fontId="2" fillId="13" borderId="1" xfId="0" applyNumberFormat="1" applyFont="1" applyFill="1" applyBorder="1" applyAlignment="1">
      <alignment horizontal="center"/>
    </xf>
    <xf numFmtId="3" fontId="2" fillId="13" borderId="1" xfId="0" applyNumberFormat="1" applyFont="1" applyFill="1" applyBorder="1" applyAlignment="1">
      <alignment horizontal="center" vertical="center"/>
    </xf>
    <xf numFmtId="3" fontId="4" fillId="13" borderId="30" xfId="0" applyNumberFormat="1" applyFont="1" applyFill="1" applyBorder="1" applyAlignment="1">
      <alignment horizontal="center" vertical="center"/>
    </xf>
    <xf numFmtId="3" fontId="4" fillId="13" borderId="26" xfId="0" applyNumberFormat="1" applyFont="1" applyFill="1" applyBorder="1" applyAlignment="1">
      <alignment horizontal="center" vertical="center"/>
    </xf>
    <xf numFmtId="0" fontId="0" fillId="0" borderId="0" xfId="0"/>
    <xf numFmtId="0" fontId="0" fillId="0" borderId="0" xfId="0" applyAlignment="1">
      <alignment horizontal="center" vertical="center"/>
    </xf>
    <xf numFmtId="3" fontId="0" fillId="0" borderId="18" xfId="0" applyNumberFormat="1" applyBorder="1"/>
    <xf numFmtId="3" fontId="0" fillId="0" borderId="38" xfId="0" applyNumberFormat="1" applyBorder="1"/>
    <xf numFmtId="3" fontId="0" fillId="0" borderId="19" xfId="0" applyNumberFormat="1" applyBorder="1"/>
    <xf numFmtId="3" fontId="0" fillId="0" borderId="39" xfId="0" applyNumberFormat="1" applyBorder="1"/>
    <xf numFmtId="3" fontId="0" fillId="0" borderId="20" xfId="0" applyNumberFormat="1" applyBorder="1"/>
    <xf numFmtId="14" fontId="0" fillId="0" borderId="14" xfId="0" applyNumberFormat="1" applyBorder="1" applyAlignment="1">
      <alignment horizontal="left"/>
    </xf>
    <xf numFmtId="14" fontId="0" fillId="0" borderId="15" xfId="0" applyNumberFormat="1" applyBorder="1" applyAlignment="1">
      <alignment horizontal="left"/>
    </xf>
    <xf numFmtId="14" fontId="0" fillId="0" borderId="16" xfId="0" applyNumberFormat="1" applyBorder="1" applyAlignment="1">
      <alignment horizontal="left"/>
    </xf>
    <xf numFmtId="14" fontId="0" fillId="0" borderId="37" xfId="0" applyNumberFormat="1" applyBorder="1" applyAlignment="1">
      <alignment horizontal="left"/>
    </xf>
    <xf numFmtId="1" fontId="3" fillId="15" borderId="12" xfId="0" applyNumberFormat="1" applyFont="1" applyFill="1" applyBorder="1" applyAlignment="1">
      <alignment horizontal="center"/>
    </xf>
    <xf numFmtId="9" fontId="0" fillId="6" borderId="1" xfId="1" applyFont="1" applyFill="1" applyBorder="1" applyAlignment="1">
      <alignment horizontal="center" vertical="center"/>
    </xf>
    <xf numFmtId="166" fontId="0" fillId="6" borderId="1" xfId="0" applyNumberFormat="1" applyFill="1" applyBorder="1" applyAlignment="1">
      <alignment horizontal="center" vertical="center"/>
    </xf>
    <xf numFmtId="0" fontId="0" fillId="0" borderId="0" xfId="0"/>
    <xf numFmtId="3" fontId="0" fillId="0" borderId="63" xfId="0" applyNumberFormat="1" applyBorder="1" applyAlignment="1">
      <alignment horizontal="center"/>
    </xf>
    <xf numFmtId="3" fontId="0" fillId="0" borderId="64" xfId="0" applyNumberFormat="1" applyBorder="1" applyAlignment="1">
      <alignment horizontal="center"/>
    </xf>
    <xf numFmtId="3" fontId="0" fillId="0" borderId="63" xfId="0" applyNumberFormat="1" applyBorder="1" applyAlignment="1">
      <alignment horizontal="center" vertical="center"/>
    </xf>
    <xf numFmtId="3" fontId="0" fillId="0" borderId="64" xfId="0" applyNumberFormat="1" applyBorder="1" applyAlignment="1">
      <alignment horizontal="center" vertical="center"/>
    </xf>
    <xf numFmtId="3" fontId="0" fillId="0" borderId="63" xfId="4" applyNumberFormat="1" applyFont="1" applyBorder="1" applyAlignment="1">
      <alignment horizontal="center"/>
    </xf>
    <xf numFmtId="3" fontId="0" fillId="0" borderId="64" xfId="4" applyNumberFormat="1" applyFont="1" applyBorder="1" applyAlignment="1">
      <alignment horizontal="center"/>
    </xf>
    <xf numFmtId="173" fontId="0" fillId="0" borderId="63" xfId="0" applyNumberFormat="1" applyBorder="1" applyAlignment="1">
      <alignment horizontal="center" vertical="center"/>
    </xf>
    <xf numFmtId="173" fontId="0" fillId="0" borderId="64" xfId="0" applyNumberFormat="1" applyBorder="1" applyAlignment="1">
      <alignment horizontal="center" vertical="center"/>
    </xf>
    <xf numFmtId="0" fontId="16" fillId="0" borderId="14" xfId="0" applyFont="1" applyBorder="1" applyAlignment="1">
      <alignment horizontal="left" vertical="center"/>
    </xf>
    <xf numFmtId="166" fontId="24" fillId="14" borderId="44" xfId="0" applyNumberFormat="1" applyFont="1" applyFill="1" applyBorder="1" applyAlignment="1">
      <alignment horizontal="center" vertical="center"/>
    </xf>
    <xf numFmtId="166" fontId="24" fillId="14" borderId="13" xfId="0" applyNumberFormat="1" applyFont="1" applyFill="1" applyBorder="1" applyAlignment="1">
      <alignment horizontal="center" vertical="center"/>
    </xf>
    <xf numFmtId="166" fontId="24" fillId="14" borderId="61" xfId="0" applyNumberFormat="1" applyFont="1" applyFill="1" applyBorder="1" applyAlignment="1">
      <alignment horizontal="center" vertical="center"/>
    </xf>
    <xf numFmtId="166" fontId="17" fillId="0" borderId="66" xfId="0" applyNumberFormat="1" applyFont="1" applyBorder="1" applyAlignment="1">
      <alignment horizontal="center" vertical="center"/>
    </xf>
    <xf numFmtId="166" fontId="17" fillId="0" borderId="2" xfId="0" applyNumberFormat="1" applyFont="1" applyBorder="1" applyAlignment="1">
      <alignment horizontal="center" vertical="center"/>
    </xf>
    <xf numFmtId="166" fontId="17" fillId="0" borderId="11" xfId="0" applyNumberFormat="1" applyFont="1" applyBorder="1" applyAlignment="1">
      <alignment horizontal="center" vertical="center"/>
    </xf>
    <xf numFmtId="0" fontId="22" fillId="4" borderId="65" xfId="0" applyFont="1" applyFill="1" applyBorder="1" applyAlignment="1">
      <alignment horizontal="center" vertical="center"/>
    </xf>
    <xf numFmtId="0" fontId="4" fillId="4" borderId="67"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68" xfId="0" applyFont="1" applyFill="1" applyBorder="1" applyAlignment="1">
      <alignment horizontal="center" vertical="center"/>
    </xf>
    <xf numFmtId="0" fontId="4" fillId="4" borderId="65" xfId="0" applyFont="1" applyFill="1" applyBorder="1" applyAlignment="1">
      <alignment horizontal="left" vertical="center"/>
    </xf>
    <xf numFmtId="0" fontId="4" fillId="4" borderId="69"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70" xfId="0" applyFont="1" applyFill="1" applyBorder="1" applyAlignment="1">
      <alignment horizontal="center" vertical="center"/>
    </xf>
    <xf numFmtId="0" fontId="0" fillId="0" borderId="0" xfId="0" applyBorder="1" applyAlignment="1">
      <alignment vertical="center" wrapText="1"/>
    </xf>
    <xf numFmtId="0" fontId="0" fillId="0" borderId="0" xfId="0" applyBorder="1" applyAlignment="1"/>
    <xf numFmtId="0" fontId="0" fillId="0" borderId="0" xfId="0" applyFont="1" applyAlignment="1">
      <alignment horizontal="center" vertical="center"/>
    </xf>
    <xf numFmtId="4" fontId="0" fillId="0" borderId="0" xfId="0" applyNumberFormat="1" applyFont="1" applyAlignment="1">
      <alignment horizontal="center" vertical="center"/>
    </xf>
    <xf numFmtId="3" fontId="0" fillId="0" borderId="0" xfId="0" applyNumberFormat="1" applyFont="1" applyAlignment="1">
      <alignment horizontal="center" vertical="center"/>
    </xf>
    <xf numFmtId="0" fontId="3" fillId="0" borderId="0" xfId="0" applyFont="1" applyAlignment="1">
      <alignment horizontal="right"/>
    </xf>
    <xf numFmtId="0" fontId="30" fillId="0" borderId="0" xfId="0" applyFont="1"/>
    <xf numFmtId="0" fontId="0" fillId="0" borderId="0" xfId="0" applyBorder="1"/>
    <xf numFmtId="0" fontId="0" fillId="0" borderId="0" xfId="0" applyAlignment="1">
      <alignment horizontal="center"/>
    </xf>
    <xf numFmtId="0" fontId="0" fillId="0" borderId="0" xfId="0"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3" fillId="0" borderId="0" xfId="0" applyFont="1" applyBorder="1" applyAlignment="1">
      <alignment horizontal="left" vertical="center"/>
    </xf>
    <xf numFmtId="166" fontId="17" fillId="0" borderId="19" xfId="0" applyNumberFormat="1" applyFont="1" applyBorder="1" applyAlignment="1">
      <alignment horizontal="center" vertical="center"/>
    </xf>
    <xf numFmtId="175" fontId="0" fillId="0" borderId="0" xfId="0" applyNumberFormat="1" applyAlignment="1">
      <alignment horizontal="center"/>
    </xf>
    <xf numFmtId="3" fontId="0" fillId="0" borderId="0" xfId="4" applyNumberFormat="1" applyFont="1" applyBorder="1" applyAlignment="1">
      <alignment horizontal="center"/>
    </xf>
    <xf numFmtId="175" fontId="0" fillId="0" borderId="0" xfId="4" applyNumberFormat="1" applyFont="1" applyBorder="1" applyAlignment="1">
      <alignment horizontal="center"/>
    </xf>
    <xf numFmtId="0" fontId="2" fillId="18" borderId="0" xfId="0" applyFont="1" applyFill="1" applyBorder="1" applyAlignment="1">
      <alignment horizontal="center"/>
    </xf>
    <xf numFmtId="0" fontId="2" fillId="20" borderId="0" xfId="0" applyFont="1" applyFill="1" applyBorder="1" applyAlignment="1">
      <alignment horizontal="center" vertical="center"/>
    </xf>
    <xf numFmtId="0" fontId="2" fillId="18" borderId="0" xfId="0" applyFont="1" applyFill="1" applyBorder="1" applyAlignment="1">
      <alignment horizontal="center" vertical="center"/>
    </xf>
    <xf numFmtId="9" fontId="0" fillId="6" borderId="60" xfId="1" applyFont="1" applyFill="1" applyBorder="1" applyAlignment="1">
      <alignment horizontal="center" vertical="center"/>
    </xf>
    <xf numFmtId="0" fontId="0" fillId="6" borderId="60" xfId="0" applyFill="1" applyBorder="1" applyAlignment="1">
      <alignment horizontal="center" vertical="center"/>
    </xf>
    <xf numFmtId="0" fontId="3" fillId="15" borderId="6" xfId="0" applyFont="1" applyFill="1" applyBorder="1" applyAlignment="1">
      <alignment horizontal="center" vertical="center"/>
    </xf>
    <xf numFmtId="0" fontId="3" fillId="15" borderId="5" xfId="0" applyFont="1" applyFill="1" applyBorder="1" applyAlignment="1">
      <alignment horizontal="center" vertical="center"/>
    </xf>
    <xf numFmtId="0" fontId="3" fillId="15" borderId="7" xfId="0" applyFont="1" applyFill="1" applyBorder="1" applyAlignment="1">
      <alignment horizontal="center" vertical="center"/>
    </xf>
    <xf numFmtId="167" fontId="0" fillId="0" borderId="1" xfId="0" applyNumberFormat="1" applyBorder="1" applyAlignment="1">
      <alignment horizontal="center" vertical="center"/>
    </xf>
    <xf numFmtId="2" fontId="0" fillId="0" borderId="1" xfId="0" applyNumberFormat="1" applyBorder="1" applyAlignment="1">
      <alignment horizontal="center" vertical="center"/>
    </xf>
    <xf numFmtId="173" fontId="0" fillId="0" borderId="1" xfId="4" applyNumberFormat="1" applyFont="1" applyBorder="1" applyAlignment="1">
      <alignment horizontal="center" vertical="center"/>
    </xf>
    <xf numFmtId="10" fontId="0" fillId="0" borderId="25" xfId="0" applyNumberFormat="1" applyBorder="1" applyAlignment="1">
      <alignment horizontal="center" vertical="center"/>
    </xf>
    <xf numFmtId="0" fontId="0" fillId="0" borderId="29" xfId="0" applyBorder="1" applyAlignment="1">
      <alignment horizontal="center" vertical="center"/>
    </xf>
    <xf numFmtId="10" fontId="0" fillId="0" borderId="29" xfId="0" applyNumberFormat="1" applyBorder="1" applyAlignment="1">
      <alignment horizontal="center" vertical="center"/>
    </xf>
    <xf numFmtId="167" fontId="0" fillId="0" borderId="29" xfId="0" applyNumberFormat="1" applyBorder="1" applyAlignment="1">
      <alignment horizontal="center" vertical="center"/>
    </xf>
    <xf numFmtId="2" fontId="0" fillId="0" borderId="29" xfId="0" applyNumberFormat="1" applyBorder="1" applyAlignment="1">
      <alignment horizontal="center" vertical="center"/>
    </xf>
    <xf numFmtId="173" fontId="0" fillId="0" borderId="29" xfId="4" applyNumberFormat="1" applyFont="1" applyBorder="1" applyAlignment="1">
      <alignment horizontal="center" vertical="center"/>
    </xf>
    <xf numFmtId="166" fontId="0" fillId="0" borderId="26" xfId="0" applyNumberFormat="1" applyBorder="1" applyAlignment="1">
      <alignment horizontal="center" vertical="center"/>
    </xf>
    <xf numFmtId="166" fontId="0" fillId="0" borderId="12" xfId="0" applyNumberFormat="1" applyBorder="1" applyAlignment="1">
      <alignment horizontal="center" vertical="center"/>
    </xf>
    <xf numFmtId="0" fontId="0" fillId="0" borderId="30" xfId="0" applyBorder="1" applyAlignment="1">
      <alignment horizontal="center" vertical="center"/>
    </xf>
    <xf numFmtId="10" fontId="0" fillId="0" borderId="30" xfId="0" applyNumberFormat="1" applyBorder="1" applyAlignment="1">
      <alignment horizontal="center" vertical="center"/>
    </xf>
    <xf numFmtId="167" fontId="0" fillId="0" borderId="30" xfId="0" applyNumberFormat="1" applyBorder="1" applyAlignment="1">
      <alignment horizontal="center" vertical="center"/>
    </xf>
    <xf numFmtId="2" fontId="0" fillId="0" borderId="30" xfId="0" applyNumberFormat="1" applyBorder="1" applyAlignment="1">
      <alignment horizontal="center" vertical="center"/>
    </xf>
    <xf numFmtId="173" fontId="0" fillId="0" borderId="30" xfId="4" applyNumberFormat="1" applyFont="1" applyBorder="1" applyAlignment="1">
      <alignment horizontal="center" vertical="center"/>
    </xf>
    <xf numFmtId="166" fontId="0" fillId="0" borderId="40" xfId="0" applyNumberFormat="1" applyBorder="1" applyAlignment="1">
      <alignment horizontal="center" vertical="center"/>
    </xf>
    <xf numFmtId="0" fontId="8" fillId="14" borderId="14" xfId="0" applyFont="1" applyFill="1" applyBorder="1" applyAlignment="1">
      <alignment horizontal="center" vertical="center"/>
    </xf>
    <xf numFmtId="0" fontId="0" fillId="14" borderId="15" xfId="0" applyFill="1" applyBorder="1" applyAlignment="1">
      <alignment horizontal="center" vertical="center"/>
    </xf>
    <xf numFmtId="4" fontId="13" fillId="14" borderId="15" xfId="0" applyNumberFormat="1" applyFont="1" applyFill="1" applyBorder="1" applyAlignment="1">
      <alignment horizontal="center" vertical="center"/>
    </xf>
    <xf numFmtId="0" fontId="0" fillId="14" borderId="15" xfId="0" applyFill="1" applyBorder="1" applyAlignment="1">
      <alignment horizontal="left"/>
    </xf>
    <xf numFmtId="0" fontId="0" fillId="14" borderId="15" xfId="0" applyFont="1" applyFill="1" applyBorder="1" applyAlignment="1">
      <alignment horizontal="center" vertical="center"/>
    </xf>
    <xf numFmtId="0" fontId="4" fillId="4" borderId="33" xfId="0" applyFont="1" applyFill="1" applyBorder="1" applyAlignment="1">
      <alignment horizontal="left" vertical="center"/>
    </xf>
    <xf numFmtId="0" fontId="0" fillId="14" borderId="14" xfId="0" applyFill="1" applyBorder="1" applyAlignment="1">
      <alignment horizontal="center" vertical="center"/>
    </xf>
    <xf numFmtId="0" fontId="0" fillId="0" borderId="5" xfId="0" applyBorder="1" applyAlignment="1">
      <alignment vertical="center" wrapText="1"/>
    </xf>
    <xf numFmtId="0" fontId="0" fillId="0" borderId="23" xfId="0" applyBorder="1" applyAlignment="1">
      <alignment vertical="center" wrapText="1"/>
    </xf>
    <xf numFmtId="0" fontId="4" fillId="4" borderId="70" xfId="0" applyFont="1" applyFill="1" applyBorder="1" applyAlignment="1">
      <alignment horizontal="left" vertical="center"/>
    </xf>
    <xf numFmtId="0" fontId="18" fillId="2" borderId="24" xfId="0" applyFont="1" applyFill="1" applyBorder="1" applyAlignment="1">
      <alignment horizontal="center" vertical="center"/>
    </xf>
    <xf numFmtId="0" fontId="2" fillId="27" borderId="0" xfId="0" applyFont="1" applyFill="1" applyAlignment="1">
      <alignment horizontal="center" vertical="center"/>
    </xf>
    <xf numFmtId="0" fontId="3" fillId="0" borderId="0" xfId="0" applyFont="1" applyFill="1" applyAlignment="1">
      <alignment horizontal="center" vertical="center"/>
    </xf>
    <xf numFmtId="0" fontId="0" fillId="14" borderId="54" xfId="0" applyFill="1" applyBorder="1" applyAlignment="1">
      <alignment horizontal="center" vertical="center"/>
    </xf>
    <xf numFmtId="0" fontId="2" fillId="27" borderId="0" xfId="0" applyFont="1" applyFill="1" applyBorder="1" applyAlignment="1">
      <alignment horizontal="center" vertical="center"/>
    </xf>
    <xf numFmtId="167" fontId="3" fillId="0" borderId="0" xfId="0" applyNumberFormat="1" applyFont="1" applyBorder="1" applyAlignment="1">
      <alignment horizontal="center" vertical="center"/>
    </xf>
    <xf numFmtId="0" fontId="3" fillId="0" borderId="0" xfId="0" applyFont="1" applyFill="1" applyBorder="1" applyAlignment="1">
      <alignment horizontal="center" vertical="center"/>
    </xf>
    <xf numFmtId="3" fontId="3" fillId="0" borderId="0" xfId="0" applyNumberFormat="1" applyFont="1" applyBorder="1" applyAlignment="1">
      <alignment horizontal="center" vertical="center"/>
    </xf>
    <xf numFmtId="178" fontId="3" fillId="0" borderId="0" xfId="0" applyNumberFormat="1" applyFont="1" applyBorder="1" applyAlignment="1">
      <alignment horizontal="center" vertical="center"/>
    </xf>
    <xf numFmtId="0" fontId="0" fillId="0" borderId="0" xfId="0" applyFill="1" applyBorder="1" applyAlignment="1">
      <alignment horizontal="center" vertical="center"/>
    </xf>
    <xf numFmtId="167" fontId="3" fillId="0" borderId="0" xfId="0" applyNumberFormat="1" applyFont="1" applyFill="1" applyAlignment="1">
      <alignment horizontal="center" vertical="center"/>
    </xf>
    <xf numFmtId="3" fontId="3" fillId="0" borderId="0" xfId="0" applyNumberFormat="1" applyFont="1" applyFill="1" applyAlignment="1">
      <alignment horizontal="center" vertical="center"/>
    </xf>
    <xf numFmtId="178" fontId="3" fillId="0" borderId="0" xfId="0" applyNumberFormat="1" applyFont="1" applyFill="1" applyAlignment="1">
      <alignment horizontal="center" vertical="center"/>
    </xf>
    <xf numFmtId="4" fontId="3" fillId="0" borderId="0" xfId="0" applyNumberFormat="1" applyFont="1" applyFill="1" applyAlignment="1">
      <alignment horizontal="center" vertical="center"/>
    </xf>
    <xf numFmtId="0" fontId="0" fillId="0" borderId="0" xfId="0"/>
    <xf numFmtId="0" fontId="0" fillId="0" borderId="0" xfId="0"/>
    <xf numFmtId="0" fontId="0" fillId="0" borderId="0" xfId="0" applyBorder="1"/>
    <xf numFmtId="0" fontId="0" fillId="0" borderId="0" xfId="0" applyAlignment="1">
      <alignment horizontal="center"/>
    </xf>
    <xf numFmtId="0" fontId="0" fillId="0" borderId="0" xfId="0" applyAlignment="1">
      <alignment horizontal="center" vertical="center"/>
    </xf>
    <xf numFmtId="0" fontId="0" fillId="0" borderId="0" xfId="0" applyBorder="1" applyAlignment="1">
      <alignment horizontal="center"/>
    </xf>
    <xf numFmtId="4" fontId="4" fillId="0" borderId="0" xfId="0" applyNumberFormat="1" applyFont="1" applyBorder="1" applyAlignment="1">
      <alignment horizontal="center" vertical="center"/>
    </xf>
    <xf numFmtId="0" fontId="2" fillId="0" borderId="0" xfId="0" applyFont="1" applyBorder="1" applyAlignment="1">
      <alignment horizontal="center" vertical="center"/>
    </xf>
    <xf numFmtId="0" fontId="2" fillId="4" borderId="1" xfId="0" applyFont="1" applyFill="1" applyBorder="1" applyAlignment="1">
      <alignment horizontal="center" vertical="center"/>
    </xf>
    <xf numFmtId="0" fontId="2" fillId="4" borderId="12" xfId="0" applyFont="1" applyFill="1" applyBorder="1" applyAlignment="1">
      <alignment horizontal="center" vertical="center"/>
    </xf>
    <xf numFmtId="0" fontId="0" fillId="0" borderId="22" xfId="0" applyFont="1" applyBorder="1" applyAlignment="1">
      <alignment horizontal="center" vertical="center"/>
    </xf>
    <xf numFmtId="0" fontId="0" fillId="0" borderId="27" xfId="0" applyFill="1" applyBorder="1" applyAlignment="1">
      <alignment horizontal="center" vertical="center"/>
    </xf>
    <xf numFmtId="0" fontId="0" fillId="0" borderId="0" xfId="0"/>
    <xf numFmtId="0" fontId="0" fillId="0" borderId="0" xfId="0" applyBorder="1"/>
    <xf numFmtId="0" fontId="0" fillId="0" borderId="0" xfId="0" applyAlignment="1">
      <alignment horizontal="center" vertical="center"/>
    </xf>
    <xf numFmtId="3" fontId="0" fillId="0" borderId="22" xfId="0" applyNumberFormat="1" applyBorder="1" applyAlignment="1">
      <alignment horizontal="center" vertical="center"/>
    </xf>
    <xf numFmtId="0" fontId="22" fillId="4" borderId="3" xfId="0" applyFont="1" applyFill="1" applyBorder="1" applyAlignment="1">
      <alignment horizontal="center" vertical="center"/>
    </xf>
    <xf numFmtId="0" fontId="22" fillId="4" borderId="71" xfId="0" applyFont="1" applyFill="1" applyBorder="1" applyAlignment="1">
      <alignment horizontal="center" vertical="center"/>
    </xf>
    <xf numFmtId="0" fontId="22" fillId="4" borderId="72" xfId="0" applyFont="1" applyFill="1" applyBorder="1" applyAlignment="1">
      <alignment horizontal="center" vertical="center"/>
    </xf>
    <xf numFmtId="0" fontId="22" fillId="4" borderId="73" xfId="0" applyFont="1" applyFill="1" applyBorder="1" applyAlignment="1">
      <alignment horizontal="center" vertical="center"/>
    </xf>
    <xf numFmtId="0" fontId="3" fillId="0" borderId="54" xfId="0" applyFont="1" applyBorder="1" applyAlignment="1">
      <alignment horizontal="left" vertical="center"/>
    </xf>
    <xf numFmtId="0" fontId="16" fillId="0" borderId="20" xfId="0" applyFont="1" applyBorder="1" applyAlignment="1">
      <alignment horizontal="left" vertical="center"/>
    </xf>
    <xf numFmtId="166" fontId="24" fillId="14" borderId="21" xfId="0" applyNumberFormat="1" applyFont="1" applyFill="1" applyBorder="1" applyAlignment="1">
      <alignment horizontal="center" vertical="center"/>
    </xf>
    <xf numFmtId="166" fontId="24" fillId="14" borderId="18" xfId="0" applyNumberFormat="1" applyFont="1" applyFill="1" applyBorder="1" applyAlignment="1">
      <alignment horizontal="center" vertical="center"/>
    </xf>
    <xf numFmtId="0" fontId="3" fillId="0" borderId="0" xfId="0" applyFont="1" applyBorder="1" applyAlignment="1">
      <alignment horizontal="center"/>
    </xf>
    <xf numFmtId="0" fontId="0" fillId="0" borderId="6" xfId="0" applyBorder="1" applyAlignment="1">
      <alignment horizontal="center"/>
    </xf>
    <xf numFmtId="0" fontId="2" fillId="20" borderId="51" xfId="0" applyFont="1" applyFill="1" applyBorder="1" applyAlignment="1">
      <alignment horizontal="center" vertical="center"/>
    </xf>
    <xf numFmtId="0" fontId="3" fillId="0" borderId="23" xfId="0" applyFont="1" applyBorder="1" applyAlignment="1">
      <alignment horizontal="center"/>
    </xf>
    <xf numFmtId="3" fontId="0" fillId="0" borderId="23" xfId="0" applyNumberFormat="1" applyBorder="1" applyAlignment="1">
      <alignment horizontal="center"/>
    </xf>
    <xf numFmtId="3" fontId="0" fillId="0" borderId="36" xfId="0" applyNumberFormat="1" applyBorder="1" applyAlignment="1">
      <alignment horizontal="center"/>
    </xf>
    <xf numFmtId="3" fontId="0" fillId="0" borderId="74" xfId="0" applyNumberFormat="1" applyBorder="1" applyAlignment="1">
      <alignment horizontal="center"/>
    </xf>
    <xf numFmtId="3" fontId="0" fillId="0" borderId="60" xfId="0" applyNumberFormat="1" applyBorder="1" applyAlignment="1">
      <alignment horizontal="center"/>
    </xf>
    <xf numFmtId="0" fontId="3" fillId="0" borderId="24" xfId="0" applyFont="1" applyBorder="1" applyAlignment="1">
      <alignment horizontal="center"/>
    </xf>
    <xf numFmtId="3" fontId="0" fillId="0" borderId="51" xfId="4" applyNumberFormat="1" applyFont="1" applyBorder="1" applyAlignment="1">
      <alignment horizontal="center"/>
    </xf>
    <xf numFmtId="175" fontId="0" fillId="0" borderId="51" xfId="4" applyNumberFormat="1" applyFont="1" applyBorder="1" applyAlignment="1">
      <alignment horizontal="center"/>
    </xf>
    <xf numFmtId="3" fontId="0" fillId="0" borderId="23" xfId="4" applyNumberFormat="1" applyFont="1" applyBorder="1" applyAlignment="1">
      <alignment horizontal="center"/>
    </xf>
    <xf numFmtId="175" fontId="0" fillId="0" borderId="23" xfId="4" applyNumberFormat="1" applyFont="1" applyBorder="1" applyAlignment="1">
      <alignment horizontal="center"/>
    </xf>
    <xf numFmtId="175" fontId="0" fillId="0" borderId="36" xfId="4" applyNumberFormat="1" applyFont="1" applyBorder="1" applyAlignment="1">
      <alignment horizontal="center"/>
    </xf>
    <xf numFmtId="0" fontId="3" fillId="0" borderId="5" xfId="0" applyFont="1" applyBorder="1" applyAlignment="1">
      <alignment horizontal="center"/>
    </xf>
    <xf numFmtId="175" fontId="0" fillId="0" borderId="5" xfId="4" applyNumberFormat="1" applyFont="1" applyBorder="1" applyAlignment="1">
      <alignment horizontal="center"/>
    </xf>
    <xf numFmtId="3" fontId="0" fillId="0" borderId="5" xfId="4" applyNumberFormat="1" applyFont="1" applyBorder="1" applyAlignment="1">
      <alignment horizontal="center"/>
    </xf>
    <xf numFmtId="3" fontId="0" fillId="0" borderId="7" xfId="4" applyNumberFormat="1" applyFont="1" applyBorder="1" applyAlignment="1">
      <alignment horizontal="center"/>
    </xf>
    <xf numFmtId="3" fontId="0" fillId="0" borderId="36" xfId="4" applyNumberFormat="1" applyFont="1" applyBorder="1" applyAlignment="1">
      <alignment horizontal="center"/>
    </xf>
    <xf numFmtId="0" fontId="3" fillId="0" borderId="62" xfId="0" applyFont="1" applyBorder="1" applyAlignment="1">
      <alignment horizontal="center"/>
    </xf>
    <xf numFmtId="0" fontId="3" fillId="0" borderId="35" xfId="0" applyFont="1" applyBorder="1" applyAlignment="1">
      <alignment horizontal="center"/>
    </xf>
    <xf numFmtId="0" fontId="3" fillId="0" borderId="6" xfId="0" applyFont="1" applyBorder="1" applyAlignment="1">
      <alignment horizontal="center"/>
    </xf>
    <xf numFmtId="3" fontId="0" fillId="0" borderId="5" xfId="4" applyNumberFormat="1" applyFont="1" applyBorder="1" applyAlignment="1">
      <alignment horizontal="center" vertical="center"/>
    </xf>
    <xf numFmtId="3" fontId="0" fillId="0" borderId="7" xfId="4" applyNumberFormat="1" applyFont="1" applyBorder="1" applyAlignment="1">
      <alignment horizontal="center" vertical="center"/>
    </xf>
    <xf numFmtId="3" fontId="0" fillId="0" borderId="0" xfId="4" applyNumberFormat="1" applyFont="1" applyBorder="1" applyAlignment="1">
      <alignment horizontal="center" vertical="center"/>
    </xf>
    <xf numFmtId="3" fontId="0" fillId="0" borderId="51" xfId="4" applyNumberFormat="1" applyFont="1" applyBorder="1" applyAlignment="1">
      <alignment horizontal="center" vertical="center"/>
    </xf>
    <xf numFmtId="3" fontId="0" fillId="0" borderId="23" xfId="4" applyNumberFormat="1" applyFont="1" applyBorder="1" applyAlignment="1">
      <alignment horizontal="center" vertical="center"/>
    </xf>
    <xf numFmtId="3" fontId="0" fillId="0" borderId="36" xfId="4" applyNumberFormat="1" applyFont="1" applyBorder="1" applyAlignment="1">
      <alignment horizontal="center" vertical="center"/>
    </xf>
    <xf numFmtId="3" fontId="0" fillId="0" borderId="75" xfId="0" applyNumberFormat="1" applyBorder="1" applyAlignment="1">
      <alignment horizontal="center" vertical="center"/>
    </xf>
    <xf numFmtId="2" fontId="0" fillId="0" borderId="0" xfId="0" applyNumberFormat="1" applyBorder="1"/>
    <xf numFmtId="3" fontId="20" fillId="0" borderId="0" xfId="0" applyNumberFormat="1" applyFont="1" applyFill="1" applyBorder="1" applyAlignment="1">
      <alignment horizontal="center" vertical="center"/>
    </xf>
    <xf numFmtId="2" fontId="0" fillId="0" borderId="19" xfId="0" applyNumberFormat="1" applyBorder="1"/>
    <xf numFmtId="3" fontId="20" fillId="0" borderId="19" xfId="0" applyNumberFormat="1" applyFont="1" applyFill="1" applyBorder="1" applyAlignment="1">
      <alignment horizontal="center" vertical="center"/>
    </xf>
    <xf numFmtId="3" fontId="20" fillId="0" borderId="39" xfId="0" applyNumberFormat="1" applyFont="1" applyFill="1" applyBorder="1" applyAlignment="1">
      <alignment horizontal="center" vertical="center"/>
    </xf>
    <xf numFmtId="3" fontId="20" fillId="0" borderId="55" xfId="0" applyNumberFormat="1" applyFont="1" applyFill="1" applyBorder="1" applyAlignment="1">
      <alignment horizontal="center" vertical="center"/>
    </xf>
    <xf numFmtId="2" fontId="0" fillId="0" borderId="21" xfId="0" applyNumberFormat="1" applyBorder="1"/>
    <xf numFmtId="3" fontId="20" fillId="0" borderId="21" xfId="0" applyNumberFormat="1" applyFont="1" applyFill="1" applyBorder="1" applyAlignment="1">
      <alignment horizontal="center" vertical="center"/>
    </xf>
    <xf numFmtId="3" fontId="20" fillId="0" borderId="18" xfId="0" applyNumberFormat="1" applyFont="1" applyFill="1" applyBorder="1" applyAlignment="1">
      <alignment horizontal="center" vertical="center"/>
    </xf>
    <xf numFmtId="0" fontId="0" fillId="0" borderId="25" xfId="0" applyBorder="1" applyAlignment="1">
      <alignment vertical="center"/>
    </xf>
    <xf numFmtId="0" fontId="0" fillId="0" borderId="44" xfId="0" applyBorder="1" applyAlignment="1">
      <alignment vertical="center"/>
    </xf>
    <xf numFmtId="0" fontId="0" fillId="0" borderId="63" xfId="0" applyBorder="1"/>
    <xf numFmtId="0" fontId="3" fillId="15" borderId="13" xfId="0" applyFont="1" applyFill="1" applyBorder="1"/>
    <xf numFmtId="3" fontId="3" fillId="15" borderId="43" xfId="0" applyNumberFormat="1" applyFont="1" applyFill="1" applyBorder="1" applyAlignment="1">
      <alignment horizontal="center" vertical="center"/>
    </xf>
    <xf numFmtId="3" fontId="3" fillId="15" borderId="43" xfId="0" applyNumberFormat="1" applyFont="1" applyFill="1" applyBorder="1" applyAlignment="1">
      <alignment horizontal="center" vertical="center"/>
    </xf>
    <xf numFmtId="1" fontId="3" fillId="15" borderId="13" xfId="0" applyNumberFormat="1" applyFont="1" applyFill="1" applyBorder="1" applyAlignment="1">
      <alignment horizontal="center" vertical="center"/>
    </xf>
    <xf numFmtId="3" fontId="30" fillId="0" borderId="19" xfId="0" applyNumberFormat="1" applyFont="1" applyBorder="1" applyAlignment="1">
      <alignment horizontal="center" vertical="center"/>
    </xf>
    <xf numFmtId="3" fontId="30" fillId="0" borderId="0" xfId="0" applyNumberFormat="1" applyFont="1" applyBorder="1" applyAlignment="1">
      <alignment horizontal="center" vertical="center"/>
    </xf>
    <xf numFmtId="3" fontId="30" fillId="0" borderId="55" xfId="0" applyNumberFormat="1" applyFont="1" applyBorder="1" applyAlignment="1">
      <alignment horizontal="center" vertical="center"/>
    </xf>
    <xf numFmtId="3" fontId="30" fillId="0" borderId="21" xfId="0" applyNumberFormat="1" applyFont="1" applyBorder="1" applyAlignment="1">
      <alignment horizontal="center" vertical="center"/>
    </xf>
    <xf numFmtId="2" fontId="4" fillId="28" borderId="34" xfId="0" applyNumberFormat="1" applyFont="1" applyFill="1" applyBorder="1"/>
    <xf numFmtId="3" fontId="4" fillId="28" borderId="0" xfId="0" applyNumberFormat="1" applyFont="1" applyFill="1" applyAlignment="1">
      <alignment horizontal="center" vertical="center"/>
    </xf>
    <xf numFmtId="1" fontId="3" fillId="15" borderId="61" xfId="0" applyNumberFormat="1" applyFont="1" applyFill="1" applyBorder="1" applyAlignment="1">
      <alignment horizontal="center" vertical="center"/>
    </xf>
    <xf numFmtId="2" fontId="0" fillId="0" borderId="0" xfId="0" applyNumberFormat="1" applyBorder="1" applyAlignment="1">
      <alignment horizontal="left" vertical="center"/>
    </xf>
    <xf numFmtId="2" fontId="0" fillId="0" borderId="19" xfId="0" applyNumberFormat="1" applyBorder="1" applyAlignment="1">
      <alignment horizontal="left" vertical="center"/>
    </xf>
    <xf numFmtId="3" fontId="0" fillId="0" borderId="19" xfId="4" applyNumberFormat="1" applyFont="1" applyBorder="1" applyAlignment="1">
      <alignment horizontal="center" vertical="center"/>
    </xf>
    <xf numFmtId="3" fontId="0" fillId="0" borderId="39" xfId="4" applyNumberFormat="1" applyFont="1" applyBorder="1" applyAlignment="1">
      <alignment horizontal="center" vertical="center"/>
    </xf>
    <xf numFmtId="3" fontId="0" fillId="0" borderId="55" xfId="4" applyNumberFormat="1" applyFont="1" applyBorder="1" applyAlignment="1">
      <alignment horizontal="center" vertical="center"/>
    </xf>
    <xf numFmtId="2" fontId="0" fillId="0" borderId="21" xfId="0" applyNumberFormat="1" applyBorder="1" applyAlignment="1">
      <alignment horizontal="left" vertical="center"/>
    </xf>
    <xf numFmtId="3" fontId="0" fillId="0" borderId="21" xfId="4" applyNumberFormat="1" applyFont="1" applyBorder="1" applyAlignment="1">
      <alignment horizontal="center" vertical="center"/>
    </xf>
    <xf numFmtId="3" fontId="0" fillId="0" borderId="18" xfId="4" applyNumberFormat="1" applyFont="1" applyBorder="1" applyAlignment="1">
      <alignment horizontal="center" vertical="center"/>
    </xf>
    <xf numFmtId="173" fontId="3" fillId="8" borderId="0" xfId="0" applyNumberFormat="1" applyFont="1" applyFill="1" applyBorder="1" applyAlignment="1">
      <alignment horizontal="center" vertical="center"/>
    </xf>
    <xf numFmtId="173" fontId="3" fillId="8" borderId="19" xfId="0" applyNumberFormat="1" applyFont="1" applyFill="1" applyBorder="1" applyAlignment="1">
      <alignment horizontal="center" vertical="center"/>
    </xf>
    <xf numFmtId="173" fontId="3" fillId="8" borderId="39" xfId="0" applyNumberFormat="1" applyFont="1" applyFill="1" applyBorder="1" applyAlignment="1">
      <alignment horizontal="center" vertical="center"/>
    </xf>
    <xf numFmtId="173" fontId="0" fillId="0" borderId="55" xfId="0" applyNumberFormat="1" applyBorder="1" applyAlignment="1">
      <alignment horizontal="center" vertical="center"/>
    </xf>
    <xf numFmtId="173" fontId="3" fillId="8" borderId="21" xfId="0" applyNumberFormat="1" applyFont="1" applyFill="1" applyBorder="1" applyAlignment="1">
      <alignment horizontal="center" vertical="center"/>
    </xf>
    <xf numFmtId="173" fontId="0" fillId="0" borderId="21" xfId="0" applyNumberFormat="1" applyBorder="1" applyAlignment="1">
      <alignment horizontal="center" vertical="center"/>
    </xf>
    <xf numFmtId="173" fontId="3" fillId="8" borderId="18" xfId="0" applyNumberFormat="1" applyFont="1" applyFill="1" applyBorder="1" applyAlignment="1">
      <alignment horizontal="center" vertical="center"/>
    </xf>
    <xf numFmtId="3" fontId="0" fillId="0" borderId="3" xfId="0" applyNumberFormat="1" applyBorder="1" applyAlignment="1">
      <alignment horizontal="center" vertical="center"/>
    </xf>
    <xf numFmtId="173" fontId="0" fillId="0" borderId="5" xfId="0" applyNumberFormat="1" applyBorder="1" applyAlignment="1">
      <alignment horizontal="center" vertical="center"/>
    </xf>
    <xf numFmtId="0" fontId="3" fillId="15" borderId="59" xfId="0" applyFont="1" applyFill="1" applyBorder="1"/>
    <xf numFmtId="0" fontId="3" fillId="15" borderId="7" xfId="0" applyFont="1" applyFill="1" applyBorder="1"/>
    <xf numFmtId="0" fontId="4" fillId="28" borderId="0" xfId="0" applyFont="1" applyFill="1" applyBorder="1" applyAlignment="1">
      <alignment horizontal="center" vertical="center"/>
    </xf>
    <xf numFmtId="9" fontId="4" fillId="28" borderId="0" xfId="1" applyFont="1" applyFill="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xf>
    <xf numFmtId="0" fontId="31" fillId="0" borderId="0" xfId="0" applyFont="1" applyAlignment="1">
      <alignment horizontal="left" vertical="center"/>
    </xf>
    <xf numFmtId="0" fontId="0" fillId="0" borderId="3" xfId="0" applyBorder="1"/>
    <xf numFmtId="167" fontId="0" fillId="0" borderId="3" xfId="0" applyNumberFormat="1" applyBorder="1" applyAlignment="1">
      <alignment horizontal="center"/>
    </xf>
    <xf numFmtId="0" fontId="0" fillId="0" borderId="57" xfId="0" applyBorder="1" applyAlignment="1">
      <alignment horizontal="left"/>
    </xf>
    <xf numFmtId="0" fontId="0" fillId="0" borderId="58" xfId="0" applyBorder="1" applyAlignment="1">
      <alignment horizontal="left"/>
    </xf>
    <xf numFmtId="2" fontId="0" fillId="0" borderId="58" xfId="0" applyNumberFormat="1" applyBorder="1" applyAlignment="1">
      <alignment horizontal="left"/>
    </xf>
    <xf numFmtId="2" fontId="0" fillId="0" borderId="76" xfId="0" applyNumberFormat="1" applyBorder="1" applyAlignment="1">
      <alignment horizontal="left"/>
    </xf>
    <xf numFmtId="3" fontId="0" fillId="0" borderId="44" xfId="0" applyNumberFormat="1" applyBorder="1" applyAlignment="1">
      <alignment horizontal="center"/>
    </xf>
    <xf numFmtId="0" fontId="0" fillId="0" borderId="55" xfId="0" applyBorder="1" applyAlignment="1">
      <alignment vertical="center"/>
    </xf>
    <xf numFmtId="0" fontId="0" fillId="8" borderId="8" xfId="0" applyFill="1" applyBorder="1" applyAlignment="1">
      <alignment horizontal="left"/>
    </xf>
    <xf numFmtId="3" fontId="0" fillId="0" borderId="9" xfId="0" applyNumberFormat="1" applyBorder="1" applyAlignment="1">
      <alignment horizontal="center"/>
    </xf>
    <xf numFmtId="0" fontId="0" fillId="0" borderId="77" xfId="0" applyBorder="1" applyAlignment="1">
      <alignment horizontal="left"/>
    </xf>
    <xf numFmtId="2" fontId="0" fillId="0" borderId="66" xfId="0" applyNumberFormat="1" applyBorder="1" applyAlignment="1">
      <alignment horizontal="center"/>
    </xf>
    <xf numFmtId="2" fontId="0" fillId="0" borderId="25" xfId="0" applyNumberFormat="1" applyBorder="1" applyAlignment="1">
      <alignment horizontal="center"/>
    </xf>
    <xf numFmtId="2" fontId="0" fillId="0" borderId="22" xfId="0" applyNumberFormat="1" applyBorder="1" applyAlignment="1">
      <alignment horizontal="center"/>
    </xf>
    <xf numFmtId="3" fontId="0" fillId="0" borderId="9" xfId="0" applyNumberFormat="1" applyBorder="1"/>
    <xf numFmtId="0" fontId="0" fillId="9" borderId="20" xfId="0" applyFill="1" applyBorder="1" applyAlignment="1">
      <alignment horizontal="left"/>
    </xf>
    <xf numFmtId="9" fontId="0" fillId="9" borderId="49" xfId="1" applyFont="1" applyFill="1" applyBorder="1" applyAlignment="1">
      <alignment horizontal="center" vertical="center"/>
    </xf>
    <xf numFmtId="9" fontId="0" fillId="9" borderId="52" xfId="1" applyFont="1" applyFill="1" applyBorder="1" applyAlignment="1">
      <alignment horizontal="center" vertical="center"/>
    </xf>
    <xf numFmtId="0" fontId="0" fillId="8" borderId="78" xfId="0" applyFill="1" applyBorder="1" applyAlignment="1">
      <alignment horizontal="left"/>
    </xf>
    <xf numFmtId="0" fontId="3" fillId="24" borderId="54" xfId="0" applyFont="1" applyFill="1" applyBorder="1" applyAlignment="1">
      <alignment horizontal="left"/>
    </xf>
    <xf numFmtId="3" fontId="0" fillId="0" borderId="20" xfId="1" applyNumberFormat="1" applyFont="1" applyBorder="1" applyAlignment="1">
      <alignment horizontal="center"/>
    </xf>
    <xf numFmtId="3" fontId="30" fillId="0" borderId="25" xfId="0" applyNumberFormat="1" applyFont="1" applyBorder="1" applyAlignment="1">
      <alignment horizontal="center"/>
    </xf>
    <xf numFmtId="3" fontId="30" fillId="0" borderId="59" xfId="0" applyNumberFormat="1" applyFont="1" applyBorder="1" applyAlignment="1">
      <alignment horizontal="center"/>
    </xf>
    <xf numFmtId="3" fontId="0" fillId="0" borderId="60" xfId="0" applyNumberFormat="1" applyBorder="1" applyAlignment="1">
      <alignment horizontal="center" vertical="center"/>
    </xf>
    <xf numFmtId="3" fontId="0" fillId="0" borderId="27" xfId="0" applyNumberFormat="1" applyBorder="1"/>
    <xf numFmtId="3" fontId="0" fillId="0" borderId="79" xfId="0" applyNumberFormat="1" applyBorder="1"/>
    <xf numFmtId="173" fontId="0" fillId="0" borderId="22" xfId="0" applyNumberFormat="1" applyBorder="1" applyAlignment="1">
      <alignment horizontal="center" vertical="center"/>
    </xf>
    <xf numFmtId="173" fontId="0" fillId="0" borderId="60" xfId="0" applyNumberFormat="1" applyBorder="1" applyAlignment="1">
      <alignment horizontal="center" vertical="center"/>
    </xf>
    <xf numFmtId="173" fontId="0" fillId="0" borderId="22" xfId="0" applyNumberFormat="1" applyBorder="1" applyAlignment="1">
      <alignment horizontal="center"/>
    </xf>
    <xf numFmtId="173" fontId="0" fillId="0" borderId="60" xfId="0" applyNumberFormat="1" applyBorder="1" applyAlignment="1">
      <alignment horizontal="center"/>
    </xf>
    <xf numFmtId="173" fontId="0" fillId="0" borderId="27" xfId="0" applyNumberFormat="1" applyBorder="1" applyAlignment="1">
      <alignment horizontal="center"/>
    </xf>
    <xf numFmtId="173" fontId="0" fillId="0" borderId="79" xfId="0" applyNumberFormat="1" applyBorder="1" applyAlignment="1">
      <alignment horizontal="center"/>
    </xf>
    <xf numFmtId="0" fontId="0" fillId="0" borderId="25" xfId="0" applyBorder="1" applyAlignment="1">
      <alignment horizontal="center"/>
    </xf>
    <xf numFmtId="3" fontId="0" fillId="0" borderId="19" xfId="0" applyNumberFormat="1" applyFont="1" applyBorder="1" applyAlignment="1">
      <alignment horizontal="center" vertical="center"/>
    </xf>
    <xf numFmtId="3" fontId="0" fillId="0" borderId="39" xfId="0" applyNumberFormat="1" applyFont="1" applyBorder="1" applyAlignment="1">
      <alignment horizontal="center" vertical="center"/>
    </xf>
    <xf numFmtId="3" fontId="0" fillId="0" borderId="0" xfId="0" applyNumberFormat="1" applyFont="1" applyBorder="1" applyAlignment="1">
      <alignment horizontal="center" vertical="center"/>
    </xf>
    <xf numFmtId="3" fontId="0" fillId="0" borderId="55" xfId="0" applyNumberFormat="1" applyFont="1" applyBorder="1" applyAlignment="1">
      <alignment horizontal="center" vertical="center"/>
    </xf>
    <xf numFmtId="3" fontId="0" fillId="0" borderId="21" xfId="0" applyNumberFormat="1" applyFont="1" applyBorder="1" applyAlignment="1">
      <alignment horizontal="center" vertical="center"/>
    </xf>
    <xf numFmtId="3" fontId="0" fillId="0" borderId="18" xfId="0" applyNumberFormat="1" applyFont="1" applyBorder="1" applyAlignment="1">
      <alignment horizontal="center" vertical="center"/>
    </xf>
    <xf numFmtId="2" fontId="0" fillId="0" borderId="38" xfId="0" applyNumberFormat="1" applyBorder="1"/>
    <xf numFmtId="2" fontId="0" fillId="0" borderId="54" xfId="0" applyNumberFormat="1" applyBorder="1"/>
    <xf numFmtId="2" fontId="0" fillId="0" borderId="20" xfId="0" applyNumberFormat="1" applyBorder="1"/>
    <xf numFmtId="2" fontId="0" fillId="0" borderId="38" xfId="0" applyNumberFormat="1" applyBorder="1" applyAlignment="1">
      <alignment horizontal="left" vertical="center"/>
    </xf>
    <xf numFmtId="2" fontId="0" fillId="0" borderId="54" xfId="0" applyNumberFormat="1" applyBorder="1" applyAlignment="1">
      <alignment horizontal="left" vertical="center"/>
    </xf>
    <xf numFmtId="173" fontId="3" fillId="8" borderId="55" xfId="0" applyNumberFormat="1" applyFont="1" applyFill="1" applyBorder="1" applyAlignment="1">
      <alignment horizontal="center" vertical="center"/>
    </xf>
    <xf numFmtId="2" fontId="0" fillId="0" borderId="20" xfId="0" applyNumberFormat="1" applyBorder="1" applyAlignment="1">
      <alignment horizontal="left" vertical="center"/>
    </xf>
    <xf numFmtId="0" fontId="0" fillId="0" borderId="0" xfId="0"/>
    <xf numFmtId="0" fontId="0" fillId="0" borderId="0" xfId="0" applyBorder="1"/>
    <xf numFmtId="0" fontId="0" fillId="0" borderId="0" xfId="0" applyAlignment="1">
      <alignment horizontal="center" vertical="center"/>
    </xf>
    <xf numFmtId="3" fontId="3" fillId="15" borderId="43" xfId="0" applyNumberFormat="1" applyFont="1" applyFill="1" applyBorder="1" applyAlignment="1">
      <alignment horizontal="center" vertical="center"/>
    </xf>
    <xf numFmtId="3" fontId="20" fillId="0" borderId="0" xfId="0" applyNumberFormat="1" applyFont="1" applyBorder="1" applyAlignment="1">
      <alignment horizontal="center" vertical="center"/>
    </xf>
    <xf numFmtId="3" fontId="20" fillId="0" borderId="55" xfId="0" applyNumberFormat="1" applyFont="1" applyBorder="1" applyAlignment="1">
      <alignment horizontal="center" vertical="center"/>
    </xf>
    <xf numFmtId="3" fontId="20" fillId="0" borderId="21" xfId="0" applyNumberFormat="1" applyFont="1" applyBorder="1" applyAlignment="1">
      <alignment horizontal="center" vertical="center"/>
    </xf>
    <xf numFmtId="3" fontId="20" fillId="0" borderId="19" xfId="0" applyNumberFormat="1" applyFont="1" applyBorder="1" applyAlignment="1">
      <alignment horizontal="center" vertical="center"/>
    </xf>
    <xf numFmtId="173" fontId="3" fillId="8" borderId="38" xfId="0" applyNumberFormat="1" applyFont="1" applyFill="1" applyBorder="1" applyAlignment="1">
      <alignment horizontal="center" vertical="center"/>
    </xf>
    <xf numFmtId="173" fontId="3" fillId="8" borderId="54" xfId="0" applyNumberFormat="1" applyFont="1" applyFill="1" applyBorder="1" applyAlignment="1">
      <alignment horizontal="center" vertical="center"/>
    </xf>
    <xf numFmtId="173" fontId="0" fillId="0" borderId="54" xfId="0" applyNumberFormat="1" applyBorder="1" applyAlignment="1">
      <alignment horizontal="center" vertical="center"/>
    </xf>
    <xf numFmtId="173" fontId="3" fillId="8" borderId="20" xfId="0" applyNumberFormat="1" applyFont="1" applyFill="1" applyBorder="1" applyAlignment="1">
      <alignment horizontal="center" vertical="center"/>
    </xf>
    <xf numFmtId="0" fontId="0" fillId="0" borderId="47" xfId="0" applyBorder="1" applyAlignment="1">
      <alignment horizontal="center" vertical="center"/>
    </xf>
    <xf numFmtId="0" fontId="0" fillId="0" borderId="49" xfId="0" applyBorder="1" applyAlignment="1">
      <alignment horizontal="center" vertical="center"/>
    </xf>
    <xf numFmtId="0" fontId="0" fillId="0" borderId="52" xfId="0" applyBorder="1" applyAlignment="1">
      <alignment horizontal="center" vertical="center"/>
    </xf>
    <xf numFmtId="0" fontId="0" fillId="0" borderId="48" xfId="0" applyBorder="1" applyAlignment="1">
      <alignment horizontal="center"/>
    </xf>
    <xf numFmtId="0" fontId="0" fillId="0" borderId="50" xfId="0" applyBorder="1" applyAlignment="1">
      <alignment horizontal="center"/>
    </xf>
    <xf numFmtId="0" fontId="0" fillId="0" borderId="53" xfId="0" applyBorder="1" applyAlignment="1">
      <alignment horizontal="center"/>
    </xf>
    <xf numFmtId="0" fontId="3" fillId="0" borderId="7" xfId="0" applyFont="1" applyBorder="1" applyAlignment="1">
      <alignment horizontal="center" vertical="center" wrapText="1"/>
    </xf>
    <xf numFmtId="0" fontId="3" fillId="0" borderId="51"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3" xfId="0" applyFont="1" applyBorder="1" applyAlignment="1">
      <alignment horizontal="center" vertical="center"/>
    </xf>
    <xf numFmtId="0" fontId="3" fillId="0" borderId="25" xfId="0" applyFont="1" applyBorder="1" applyAlignment="1">
      <alignment horizontal="center" vertical="center" textRotation="90"/>
    </xf>
    <xf numFmtId="0" fontId="3" fillId="0" borderId="22" xfId="0" applyFont="1" applyBorder="1" applyAlignment="1">
      <alignment horizontal="center" vertical="center" textRotation="90"/>
    </xf>
    <xf numFmtId="0" fontId="3" fillId="0" borderId="44" xfId="0" applyFont="1" applyBorder="1" applyAlignment="1">
      <alignment horizontal="center" vertical="center" textRotation="90"/>
    </xf>
    <xf numFmtId="0" fontId="3" fillId="0" borderId="42" xfId="0" applyFont="1" applyBorder="1" applyAlignment="1">
      <alignment horizontal="center" vertical="center" textRotation="90"/>
    </xf>
    <xf numFmtId="0" fontId="3" fillId="0" borderId="34" xfId="0" applyFont="1" applyBorder="1" applyAlignment="1">
      <alignment horizontal="center" vertical="center" textRotation="90"/>
    </xf>
    <xf numFmtId="0" fontId="3" fillId="0" borderId="45" xfId="0" applyFont="1" applyBorder="1" applyAlignment="1">
      <alignment horizontal="center" vertical="center" textRotation="90"/>
    </xf>
    <xf numFmtId="0" fontId="3" fillId="0" borderId="29" xfId="0" applyFont="1" applyBorder="1" applyAlignment="1">
      <alignment horizontal="center" vertical="center" wrapText="1"/>
    </xf>
    <xf numFmtId="0" fontId="3" fillId="0" borderId="30" xfId="0" applyFont="1" applyBorder="1" applyAlignment="1">
      <alignment horizontal="center" vertical="center"/>
    </xf>
    <xf numFmtId="0" fontId="0" fillId="0" borderId="1" xfId="0" applyBorder="1" applyAlignment="1">
      <alignment horizontal="center" vertical="center" textRotation="90"/>
    </xf>
    <xf numFmtId="0" fontId="3" fillId="0" borderId="1" xfId="0" applyFont="1" applyBorder="1" applyAlignment="1">
      <alignment horizontal="center" vertical="center" textRotation="90"/>
    </xf>
    <xf numFmtId="0" fontId="3" fillId="0" borderId="13" xfId="0" applyFont="1" applyBorder="1" applyAlignment="1">
      <alignment horizontal="center" vertical="center" textRotation="90"/>
    </xf>
    <xf numFmtId="0" fontId="22" fillId="3" borderId="1" xfId="0" applyFont="1" applyFill="1" applyBorder="1" applyAlignment="1">
      <alignment horizontal="center" vertical="center" wrapText="1"/>
    </xf>
    <xf numFmtId="0" fontId="22" fillId="3" borderId="13" xfId="0" applyFont="1" applyFill="1" applyBorder="1" applyAlignment="1">
      <alignment horizontal="center" vertical="center" wrapText="1"/>
    </xf>
    <xf numFmtId="0" fontId="3" fillId="23" borderId="38" xfId="0" applyFont="1" applyFill="1" applyBorder="1" applyAlignment="1">
      <alignment horizontal="center" vertical="center"/>
    </xf>
    <xf numFmtId="0" fontId="3" fillId="23" borderId="19" xfId="0" applyFont="1" applyFill="1" applyBorder="1" applyAlignment="1">
      <alignment horizontal="center" vertical="center"/>
    </xf>
    <xf numFmtId="0" fontId="3" fillId="23" borderId="39" xfId="0" applyFont="1" applyFill="1" applyBorder="1" applyAlignment="1">
      <alignment horizontal="center" vertical="center"/>
    </xf>
    <xf numFmtId="0" fontId="3" fillId="0" borderId="1" xfId="0" applyFont="1" applyFill="1" applyBorder="1" applyAlignment="1">
      <alignment horizontal="center" vertical="center"/>
    </xf>
    <xf numFmtId="0" fontId="22" fillId="3" borderId="24" xfId="0" applyFont="1" applyFill="1" applyBorder="1" applyAlignment="1">
      <alignment horizontal="center" vertical="center" wrapText="1"/>
    </xf>
    <xf numFmtId="0" fontId="22" fillId="3" borderId="6" xfId="0" applyFont="1" applyFill="1" applyBorder="1" applyAlignment="1">
      <alignment horizontal="center" vertical="center" wrapText="1"/>
    </xf>
    <xf numFmtId="0" fontId="3" fillId="0" borderId="24" xfId="0" applyFont="1" applyBorder="1" applyAlignment="1">
      <alignment horizontal="center" vertical="center" textRotation="90"/>
    </xf>
    <xf numFmtId="0" fontId="3" fillId="0" borderId="1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4" xfId="0" applyFont="1" applyBorder="1" applyAlignment="1">
      <alignment horizontal="center" vertical="center"/>
    </xf>
    <xf numFmtId="0" fontId="3" fillId="0" borderId="2" xfId="0" applyFont="1" applyBorder="1" applyAlignment="1">
      <alignment horizontal="center" vertical="center"/>
    </xf>
    <xf numFmtId="0" fontId="12" fillId="7" borderId="25" xfId="2" applyFont="1" applyFill="1" applyBorder="1" applyAlignment="1">
      <alignment horizontal="center" vertical="center"/>
    </xf>
    <xf numFmtId="0" fontId="12" fillId="7" borderId="26" xfId="2" applyFont="1" applyFill="1" applyBorder="1" applyAlignment="1">
      <alignment horizontal="center" vertical="center"/>
    </xf>
    <xf numFmtId="0" fontId="0" fillId="0" borderId="0" xfId="0"/>
    <xf numFmtId="0" fontId="8" fillId="3" borderId="6" xfId="0" applyFont="1" applyFill="1" applyBorder="1" applyAlignment="1">
      <alignment horizontal="center" vertical="center"/>
    </xf>
    <xf numFmtId="0" fontId="8" fillId="3" borderId="5" xfId="0" applyFont="1" applyFill="1" applyBorder="1" applyAlignment="1">
      <alignment horizontal="center" vertical="center"/>
    </xf>
    <xf numFmtId="0" fontId="8" fillId="3" borderId="7" xfId="0" applyFont="1" applyFill="1" applyBorder="1" applyAlignment="1">
      <alignment horizontal="center" vertical="center"/>
    </xf>
    <xf numFmtId="0" fontId="0" fillId="0" borderId="0" xfId="0" applyBorder="1"/>
    <xf numFmtId="0" fontId="7" fillId="3" borderId="0" xfId="0" applyFont="1" applyFill="1" applyBorder="1" applyAlignment="1">
      <alignment horizontal="center" vertic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54" xfId="0" applyFill="1" applyBorder="1" applyAlignment="1">
      <alignment horizontal="center"/>
    </xf>
    <xf numFmtId="0" fontId="0" fillId="5" borderId="0" xfId="0" applyFill="1" applyAlignment="1">
      <alignment horizontal="center"/>
    </xf>
    <xf numFmtId="0" fontId="21" fillId="3" borderId="3" xfId="0" applyFont="1" applyFill="1" applyBorder="1" applyAlignment="1">
      <alignment horizontal="center"/>
    </xf>
    <xf numFmtId="0" fontId="0" fillId="26" borderId="6" xfId="0" applyFill="1" applyBorder="1" applyAlignment="1">
      <alignment horizontal="left" vertical="top" wrapText="1"/>
    </xf>
    <xf numFmtId="0" fontId="0" fillId="26" borderId="5" xfId="0" applyFill="1" applyBorder="1" applyAlignment="1">
      <alignment horizontal="left" vertical="top" wrapText="1"/>
    </xf>
    <xf numFmtId="0" fontId="0" fillId="26" borderId="7" xfId="0" applyFill="1" applyBorder="1" applyAlignment="1">
      <alignment horizontal="left" vertical="top" wrapText="1"/>
    </xf>
    <xf numFmtId="0" fontId="0" fillId="26" borderId="62" xfId="0" applyFill="1" applyBorder="1" applyAlignment="1">
      <alignment horizontal="left" vertical="top" wrapText="1"/>
    </xf>
    <xf numFmtId="0" fontId="0" fillId="26" borderId="0" xfId="0" applyFill="1" applyBorder="1" applyAlignment="1">
      <alignment horizontal="left" vertical="top" wrapText="1"/>
    </xf>
    <xf numFmtId="0" fontId="0" fillId="26" borderId="51" xfId="0" applyFill="1" applyBorder="1" applyAlignment="1">
      <alignment horizontal="left" vertical="top" wrapText="1"/>
    </xf>
    <xf numFmtId="0" fontId="0" fillId="26" borderId="35" xfId="0" applyFill="1" applyBorder="1" applyAlignment="1">
      <alignment horizontal="left" vertical="top" wrapText="1"/>
    </xf>
    <xf numFmtId="0" fontId="0" fillId="26" borderId="23" xfId="0" applyFill="1" applyBorder="1" applyAlignment="1">
      <alignment horizontal="left" vertical="top" wrapText="1"/>
    </xf>
    <xf numFmtId="0" fontId="0" fillId="26" borderId="36" xfId="0" applyFill="1" applyBorder="1" applyAlignment="1">
      <alignment horizontal="left" vertical="top" wrapText="1"/>
    </xf>
    <xf numFmtId="0" fontId="23" fillId="3" borderId="5" xfId="0" applyFont="1" applyFill="1" applyBorder="1" applyAlignment="1">
      <alignment horizontal="center"/>
    </xf>
    <xf numFmtId="0" fontId="23" fillId="3" borderId="7" xfId="0" applyFont="1" applyFill="1" applyBorder="1" applyAlignment="1">
      <alignment horizontal="center"/>
    </xf>
    <xf numFmtId="0" fontId="23" fillId="3" borderId="0" xfId="0" applyFont="1" applyFill="1" applyBorder="1" applyAlignment="1">
      <alignment horizontal="center"/>
    </xf>
    <xf numFmtId="0" fontId="3" fillId="0" borderId="6" xfId="0" applyFont="1" applyBorder="1" applyAlignment="1">
      <alignment horizontal="center" vertical="center"/>
    </xf>
    <xf numFmtId="0" fontId="3" fillId="0" borderId="35" xfId="0" applyFont="1" applyBorder="1" applyAlignment="1">
      <alignment horizontal="center" vertical="center"/>
    </xf>
    <xf numFmtId="0" fontId="14" fillId="0" borderId="35" xfId="0" applyFont="1" applyBorder="1" applyAlignment="1">
      <alignment horizontal="center"/>
    </xf>
    <xf numFmtId="0" fontId="14" fillId="0" borderId="23" xfId="0" applyFont="1" applyBorder="1" applyAlignment="1">
      <alignment horizontal="center"/>
    </xf>
    <xf numFmtId="2" fontId="2" fillId="4" borderId="29" xfId="0" applyNumberFormat="1" applyFont="1" applyFill="1" applyBorder="1" applyAlignment="1">
      <alignment horizontal="center"/>
    </xf>
    <xf numFmtId="0" fontId="0" fillId="0" borderId="0" xfId="0" applyAlignment="1">
      <alignment horizontal="center"/>
    </xf>
    <xf numFmtId="0" fontId="0" fillId="0" borderId="0" xfId="0" applyAlignment="1">
      <alignment horizontal="center" vertical="center"/>
    </xf>
    <xf numFmtId="3" fontId="0" fillId="0" borderId="25" xfId="0" applyNumberFormat="1" applyBorder="1" applyAlignment="1">
      <alignment horizontal="center" vertical="center"/>
    </xf>
    <xf numFmtId="3" fontId="0" fillId="0" borderId="22" xfId="0" applyNumberFormat="1" applyBorder="1" applyAlignment="1">
      <alignment horizontal="center" vertical="center"/>
    </xf>
    <xf numFmtId="3" fontId="0" fillId="0" borderId="27" xfId="0" applyNumberFormat="1" applyBorder="1" applyAlignment="1">
      <alignment horizontal="center"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3" fontId="3" fillId="15" borderId="29" xfId="0" applyNumberFormat="1" applyFont="1" applyFill="1" applyBorder="1" applyAlignment="1">
      <alignment horizontal="center"/>
    </xf>
    <xf numFmtId="3" fontId="3" fillId="15" borderId="26" xfId="0" applyNumberFormat="1" applyFont="1" applyFill="1" applyBorder="1" applyAlignment="1">
      <alignment horizontal="center"/>
    </xf>
    <xf numFmtId="0" fontId="0" fillId="0" borderId="25" xfId="0" applyBorder="1" applyAlignment="1">
      <alignment horizontal="center" vertical="center" wrapText="1"/>
    </xf>
    <xf numFmtId="0" fontId="24" fillId="3" borderId="0" xfId="0" applyFont="1" applyFill="1" applyAlignment="1">
      <alignment horizontal="center"/>
    </xf>
    <xf numFmtId="3" fontId="3" fillId="15" borderId="29" xfId="0" applyNumberFormat="1" applyFont="1" applyFill="1" applyBorder="1" applyAlignment="1">
      <alignment horizontal="center" vertical="center"/>
    </xf>
    <xf numFmtId="0" fontId="0" fillId="0" borderId="47" xfId="0" applyBorder="1" applyAlignment="1">
      <alignment horizontal="center" vertical="center" wrapText="1"/>
    </xf>
    <xf numFmtId="0" fontId="0" fillId="26" borderId="5" xfId="0" applyFill="1" applyBorder="1" applyAlignment="1">
      <alignment horizontal="left" vertical="top"/>
    </xf>
    <xf numFmtId="0" fontId="0" fillId="26" borderId="7" xfId="0" applyFill="1" applyBorder="1" applyAlignment="1">
      <alignment horizontal="left" vertical="top"/>
    </xf>
    <xf numFmtId="0" fontId="0" fillId="26" borderId="62" xfId="0" applyFill="1" applyBorder="1" applyAlignment="1">
      <alignment horizontal="left" vertical="top"/>
    </xf>
    <xf numFmtId="0" fontId="0" fillId="26" borderId="0" xfId="0" applyFill="1" applyBorder="1" applyAlignment="1">
      <alignment horizontal="left" vertical="top"/>
    </xf>
    <xf numFmtId="0" fontId="0" fillId="26" borderId="51" xfId="0" applyFill="1" applyBorder="1" applyAlignment="1">
      <alignment horizontal="left" vertical="top"/>
    </xf>
    <xf numFmtId="0" fontId="0" fillId="26" borderId="35" xfId="0" applyFill="1" applyBorder="1" applyAlignment="1">
      <alignment horizontal="left" vertical="top"/>
    </xf>
    <xf numFmtId="0" fontId="0" fillId="26" borderId="23" xfId="0" applyFill="1" applyBorder="1" applyAlignment="1">
      <alignment horizontal="left" vertical="top"/>
    </xf>
    <xf numFmtId="0" fontId="0" fillId="26" borderId="36" xfId="0" applyFill="1" applyBorder="1" applyAlignment="1">
      <alignment horizontal="left" vertical="top"/>
    </xf>
    <xf numFmtId="3" fontId="3" fillId="15" borderId="43" xfId="0" applyNumberFormat="1" applyFont="1" applyFill="1" applyBorder="1" applyAlignment="1">
      <alignment horizontal="center" vertical="center"/>
    </xf>
    <xf numFmtId="3" fontId="3" fillId="15" borderId="59" xfId="0" applyNumberFormat="1" applyFont="1" applyFill="1" applyBorder="1" applyAlignment="1">
      <alignment horizontal="center" vertical="center"/>
    </xf>
    <xf numFmtId="3" fontId="3" fillId="15" borderId="26" xfId="0" applyNumberFormat="1" applyFont="1" applyFill="1" applyBorder="1" applyAlignment="1">
      <alignment horizontal="center" vertical="center"/>
    </xf>
    <xf numFmtId="3" fontId="0" fillId="0" borderId="47" xfId="0" applyNumberFormat="1" applyBorder="1" applyAlignment="1">
      <alignment horizontal="center" vertical="center" wrapText="1"/>
    </xf>
    <xf numFmtId="3" fontId="0" fillId="0" borderId="49" xfId="0" applyNumberFormat="1" applyBorder="1" applyAlignment="1">
      <alignment horizontal="center" vertical="center"/>
    </xf>
    <xf numFmtId="3" fontId="0" fillId="0" borderId="52" xfId="0" applyNumberFormat="1" applyBorder="1" applyAlignment="1">
      <alignment horizontal="center" vertical="center"/>
    </xf>
    <xf numFmtId="0" fontId="0" fillId="0" borderId="38" xfId="0" applyBorder="1" applyAlignment="1">
      <alignment horizontal="center" vertical="center"/>
    </xf>
    <xf numFmtId="0" fontId="0" fillId="0" borderId="54" xfId="0" applyBorder="1" applyAlignment="1">
      <alignment horizontal="center" vertical="center"/>
    </xf>
    <xf numFmtId="0" fontId="0" fillId="0" borderId="20" xfId="0" applyBorder="1" applyAlignment="1">
      <alignment horizontal="center" vertical="center"/>
    </xf>
    <xf numFmtId="0" fontId="0" fillId="0" borderId="38" xfId="0" applyBorder="1" applyAlignment="1">
      <alignment horizontal="center" vertical="center" wrapText="1"/>
    </xf>
    <xf numFmtId="0" fontId="0" fillId="0" borderId="55" xfId="0" applyBorder="1" applyAlignment="1">
      <alignment horizontal="center" vertical="center"/>
    </xf>
    <xf numFmtId="0" fontId="2" fillId="4" borderId="25" xfId="0" applyFont="1" applyFill="1" applyBorder="1" applyAlignment="1">
      <alignment horizontal="center" vertical="center"/>
    </xf>
    <xf numFmtId="0" fontId="2" fillId="4" borderId="22" xfId="0" applyFont="1" applyFill="1" applyBorder="1" applyAlignment="1">
      <alignment horizontal="center" vertical="center"/>
    </xf>
    <xf numFmtId="0" fontId="16" fillId="12" borderId="6" xfId="0" applyFont="1" applyFill="1" applyBorder="1" applyAlignment="1">
      <alignment horizontal="left" vertical="top" wrapText="1"/>
    </xf>
    <xf numFmtId="0" fontId="16" fillId="12" borderId="5" xfId="0" applyFont="1" applyFill="1" applyBorder="1" applyAlignment="1">
      <alignment horizontal="left" vertical="top" wrapText="1"/>
    </xf>
    <xf numFmtId="0" fontId="16" fillId="12" borderId="7" xfId="0" applyFont="1" applyFill="1" applyBorder="1" applyAlignment="1">
      <alignment horizontal="left" vertical="top" wrapText="1"/>
    </xf>
    <xf numFmtId="0" fontId="16" fillId="12" borderId="62" xfId="0" applyFont="1" applyFill="1" applyBorder="1" applyAlignment="1">
      <alignment horizontal="left" vertical="top" wrapText="1"/>
    </xf>
    <xf numFmtId="0" fontId="16" fillId="12" borderId="0" xfId="0" applyFont="1" applyFill="1" applyBorder="1" applyAlignment="1">
      <alignment horizontal="left" vertical="top" wrapText="1"/>
    </xf>
    <xf numFmtId="0" fontId="16" fillId="12" borderId="51" xfId="0" applyFont="1" applyFill="1" applyBorder="1" applyAlignment="1">
      <alignment horizontal="left" vertical="top" wrapText="1"/>
    </xf>
    <xf numFmtId="0" fontId="16" fillId="12" borderId="35" xfId="0" applyFont="1" applyFill="1" applyBorder="1" applyAlignment="1">
      <alignment horizontal="left" vertical="top" wrapText="1"/>
    </xf>
    <xf numFmtId="0" fontId="16" fillId="12" borderId="23" xfId="0" applyFont="1" applyFill="1" applyBorder="1" applyAlignment="1">
      <alignment horizontal="left" vertical="top" wrapText="1"/>
    </xf>
    <xf numFmtId="0" fontId="16" fillId="12" borderId="36" xfId="0" applyFont="1" applyFill="1" applyBorder="1" applyAlignment="1">
      <alignment horizontal="left" vertical="top" wrapText="1"/>
    </xf>
    <xf numFmtId="0" fontId="2" fillId="4" borderId="29" xfId="0" applyFont="1" applyFill="1" applyBorder="1" applyAlignment="1">
      <alignment horizontal="center" vertical="center"/>
    </xf>
    <xf numFmtId="0" fontId="2" fillId="4" borderId="26" xfId="0" applyFont="1" applyFill="1" applyBorder="1" applyAlignment="1">
      <alignment horizontal="center" vertical="center"/>
    </xf>
    <xf numFmtId="170" fontId="3" fillId="5" borderId="31" xfId="1" applyNumberFormat="1" applyFont="1" applyFill="1" applyBorder="1" applyAlignment="1">
      <alignment horizontal="center"/>
    </xf>
    <xf numFmtId="170" fontId="3" fillId="5" borderId="32" xfId="1" applyNumberFormat="1" applyFont="1" applyFill="1" applyBorder="1" applyAlignment="1">
      <alignment horizontal="center"/>
    </xf>
    <xf numFmtId="170" fontId="3" fillId="5" borderId="33" xfId="1" applyNumberFormat="1" applyFont="1"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8" xfId="0" applyBorder="1" applyAlignment="1">
      <alignment horizontal="center"/>
    </xf>
    <xf numFmtId="166" fontId="0" fillId="3" borderId="0" xfId="0" applyNumberFormat="1" applyFill="1" applyAlignment="1">
      <alignment horizontal="center" vertical="center"/>
    </xf>
    <xf numFmtId="0" fontId="0" fillId="0" borderId="38" xfId="0" applyBorder="1" applyAlignment="1">
      <alignment horizontal="center"/>
    </xf>
    <xf numFmtId="0" fontId="0" fillId="0" borderId="19" xfId="0" applyBorder="1" applyAlignment="1">
      <alignment horizontal="center"/>
    </xf>
    <xf numFmtId="0" fontId="0" fillId="0" borderId="39" xfId="0" applyBorder="1" applyAlignment="1">
      <alignment horizontal="center"/>
    </xf>
    <xf numFmtId="0" fontId="0" fillId="0" borderId="54" xfId="0" applyBorder="1" applyAlignment="1">
      <alignment horizontal="center"/>
    </xf>
    <xf numFmtId="0" fontId="0" fillId="0" borderId="0" xfId="0" applyBorder="1" applyAlignment="1">
      <alignment horizontal="center"/>
    </xf>
    <xf numFmtId="0" fontId="0" fillId="0" borderId="55" xfId="0" applyBorder="1" applyAlignment="1">
      <alignment horizontal="center"/>
    </xf>
    <xf numFmtId="0" fontId="2" fillId="3" borderId="0" xfId="0" applyFont="1" applyFill="1" applyAlignment="1">
      <alignment horizontal="center"/>
    </xf>
    <xf numFmtId="0" fontId="3" fillId="21" borderId="38" xfId="0" applyFont="1" applyFill="1" applyBorder="1" applyAlignment="1">
      <alignment horizontal="center" vertical="center"/>
    </xf>
    <xf numFmtId="0" fontId="3" fillId="21" borderId="19" xfId="0" applyFont="1" applyFill="1" applyBorder="1" applyAlignment="1">
      <alignment horizontal="center" vertical="center"/>
    </xf>
    <xf numFmtId="0" fontId="3" fillId="21" borderId="39" xfId="0" applyFont="1" applyFill="1" applyBorder="1" applyAlignment="1">
      <alignment horizontal="center" vertical="center"/>
    </xf>
    <xf numFmtId="0" fontId="2" fillId="3" borderId="32" xfId="0" applyFont="1" applyFill="1" applyBorder="1" applyAlignment="1">
      <alignment horizontal="center" vertical="center"/>
    </xf>
    <xf numFmtId="0" fontId="2" fillId="3" borderId="21" xfId="0" applyFont="1" applyFill="1" applyBorder="1" applyAlignment="1">
      <alignment horizontal="center" vertical="center"/>
    </xf>
    <xf numFmtId="0" fontId="2" fillId="3" borderId="38" xfId="0" applyFont="1" applyFill="1" applyBorder="1" applyAlignment="1">
      <alignment horizontal="center"/>
    </xf>
    <xf numFmtId="0" fontId="2" fillId="3" borderId="19" xfId="0" applyFont="1" applyFill="1" applyBorder="1" applyAlignment="1">
      <alignment horizontal="center"/>
    </xf>
    <xf numFmtId="0" fontId="3" fillId="12" borderId="6" xfId="0" applyFont="1" applyFill="1" applyBorder="1" applyAlignment="1">
      <alignment horizontal="left" vertical="top" wrapText="1"/>
    </xf>
    <xf numFmtId="0" fontId="3" fillId="12" borderId="5" xfId="0" applyFont="1" applyFill="1" applyBorder="1" applyAlignment="1">
      <alignment horizontal="left" vertical="top" wrapText="1"/>
    </xf>
    <xf numFmtId="0" fontId="3" fillId="12" borderId="7" xfId="0" applyFont="1" applyFill="1" applyBorder="1" applyAlignment="1">
      <alignment horizontal="left" vertical="top" wrapText="1"/>
    </xf>
    <xf numFmtId="0" fontId="3" fillId="12" borderId="62" xfId="0" applyFont="1" applyFill="1" applyBorder="1" applyAlignment="1">
      <alignment horizontal="left" vertical="top" wrapText="1"/>
    </xf>
    <xf numFmtId="0" fontId="3" fillId="12" borderId="0" xfId="0" applyFont="1" applyFill="1" applyBorder="1" applyAlignment="1">
      <alignment horizontal="left" vertical="top" wrapText="1"/>
    </xf>
    <xf numFmtId="0" fontId="3" fillId="12" borderId="51" xfId="0" applyFont="1" applyFill="1" applyBorder="1" applyAlignment="1">
      <alignment horizontal="left" vertical="top" wrapText="1"/>
    </xf>
    <xf numFmtId="0" fontId="3" fillId="12" borderId="35" xfId="0" applyFont="1" applyFill="1" applyBorder="1" applyAlignment="1">
      <alignment horizontal="left" vertical="top" wrapText="1"/>
    </xf>
    <xf numFmtId="0" fontId="3" fillId="12" borderId="23" xfId="0" applyFont="1" applyFill="1" applyBorder="1" applyAlignment="1">
      <alignment horizontal="left" vertical="top" wrapText="1"/>
    </xf>
    <xf numFmtId="0" fontId="3" fillId="12" borderId="36" xfId="0" applyFont="1" applyFill="1" applyBorder="1" applyAlignment="1">
      <alignment horizontal="left" vertical="top" wrapText="1"/>
    </xf>
    <xf numFmtId="0" fontId="0" fillId="9" borderId="38" xfId="0" applyFill="1" applyBorder="1" applyAlignment="1">
      <alignment horizontal="left" vertical="top" wrapText="1"/>
    </xf>
    <xf numFmtId="0" fontId="0" fillId="9" borderId="19" xfId="0" applyFill="1" applyBorder="1" applyAlignment="1">
      <alignment horizontal="left" vertical="top"/>
    </xf>
    <xf numFmtId="0" fontId="0" fillId="9" borderId="39" xfId="0" applyFill="1" applyBorder="1" applyAlignment="1">
      <alignment horizontal="left" vertical="top"/>
    </xf>
    <xf numFmtId="0" fontId="0" fillId="9" borderId="54" xfId="0" applyFill="1" applyBorder="1" applyAlignment="1">
      <alignment horizontal="left" vertical="top"/>
    </xf>
    <xf numFmtId="0" fontId="0" fillId="9" borderId="0" xfId="0" applyFill="1" applyAlignment="1">
      <alignment horizontal="left" vertical="top"/>
    </xf>
    <xf numFmtId="0" fontId="0" fillId="9" borderId="55" xfId="0" applyFill="1" applyBorder="1" applyAlignment="1">
      <alignment horizontal="left" vertical="top"/>
    </xf>
    <xf numFmtId="0" fontId="0" fillId="9" borderId="20" xfId="0" applyFill="1" applyBorder="1" applyAlignment="1">
      <alignment horizontal="left" vertical="top"/>
    </xf>
    <xf numFmtId="0" fontId="0" fillId="9" borderId="21" xfId="0" applyFill="1" applyBorder="1" applyAlignment="1">
      <alignment horizontal="left" vertical="top"/>
    </xf>
    <xf numFmtId="0" fontId="0" fillId="9" borderId="18" xfId="0" applyFill="1" applyBorder="1" applyAlignment="1">
      <alignment horizontal="left" vertical="top"/>
    </xf>
  </cellXfs>
  <cellStyles count="48">
    <cellStyle name="Comma" xfId="4" builtinId="3"/>
    <cellStyle name="Comma 2" xfId="3" xr:uid="{55DA2E7A-8370-4195-A982-518888C0A9A8}"/>
    <cellStyle name="Comma 2 2" xfId="11" xr:uid="{55417742-FF23-4F52-AF13-278D1D74BE3C}"/>
    <cellStyle name="Comma 2 2 2" xfId="16" xr:uid="{C08ED479-F944-4D8E-A2D4-A64AEAFD8F60}"/>
    <cellStyle name="Comma 2 2 2 2" xfId="26" xr:uid="{43D53E68-B0DD-410B-A9E8-4031B504996B}"/>
    <cellStyle name="Comma 2 2 2 2 2" xfId="44" xr:uid="{0B10EADE-F00F-408A-B87D-7DDB51A69E7D}"/>
    <cellStyle name="Comma 2 2 2 3" xfId="34" xr:uid="{0F320BB5-C3ED-4388-9B36-812CB7207947}"/>
    <cellStyle name="Comma 2 2 3" xfId="21" xr:uid="{A69FDC69-004A-44AE-A781-7662C24813C5}"/>
    <cellStyle name="Comma 2 2 3 2" xfId="39" xr:uid="{5EB9963B-B170-410E-8F9F-B33FC5746E20}"/>
    <cellStyle name="Comma 2 2 4" xfId="29" xr:uid="{540CD216-88E3-4688-9F3D-7A31E72054CE}"/>
    <cellStyle name="Comma 2 3" xfId="13" xr:uid="{81FD1AD2-7249-432C-A7EA-7095D5EF1B2C}"/>
    <cellStyle name="Comma 2 3 2" xfId="23" xr:uid="{FE899E2A-4F34-420C-BDC2-8E7933DF88E7}"/>
    <cellStyle name="Comma 2 3 2 2" xfId="41" xr:uid="{2C2FF8AF-D083-4EB1-B3F7-723514C26104}"/>
    <cellStyle name="Comma 2 3 3" xfId="31" xr:uid="{3508321B-0900-4DCF-B993-0DA888DBA2A4}"/>
    <cellStyle name="Comma 2 4" xfId="18" xr:uid="{7D12A0CC-42DD-470E-96B6-25C213974F16}"/>
    <cellStyle name="Comma 2 4 2" xfId="36" xr:uid="{E0FBDA82-3108-4B26-8AE6-B3D4CBC27EDD}"/>
    <cellStyle name="Comma 2 5" xfId="7" xr:uid="{FE7B9FEE-1735-467C-A3B4-6F148D3247B2}"/>
    <cellStyle name="Comma 2 6" xfId="47" xr:uid="{FE369989-8A83-4826-9740-784874FB8680}"/>
    <cellStyle name="Comma 3" xfId="8" xr:uid="{AE15E208-973E-4BD6-B40E-25F7F25B655E}"/>
    <cellStyle name="Comma 3 2" xfId="14" xr:uid="{F2612C06-AE2A-4DB0-BF0A-61D37A97E891}"/>
    <cellStyle name="Comma 3 2 2" xfId="24" xr:uid="{2C1A7C5B-C957-45D4-BA35-89B423A1FB15}"/>
    <cellStyle name="Comma 3 2 2 2" xfId="42" xr:uid="{5F84DDF1-5896-4AEF-9DE0-945CAF35D111}"/>
    <cellStyle name="Comma 3 2 3" xfId="32" xr:uid="{9F12823D-4A5B-4ECE-ADC8-4A3CD62CFF86}"/>
    <cellStyle name="Comma 3 3" xfId="19" xr:uid="{80280725-165A-4E44-BD34-BEDBECDDAECF}"/>
    <cellStyle name="Comma 3 3 2" xfId="37" xr:uid="{E3929AE4-E99F-4409-8A20-8D624B2111F4}"/>
    <cellStyle name="Comma 3 4" xfId="27" xr:uid="{C2D9F249-6F75-4442-BEEF-1B9EFF6D489D}"/>
    <cellStyle name="Comma 4" xfId="10" xr:uid="{440C93BB-2062-4818-8C29-DFE7BE7C2D15}"/>
    <cellStyle name="Comma 4 2" xfId="15" xr:uid="{9CF41330-4DE2-4C40-BCFC-D0F759B55858}"/>
    <cellStyle name="Comma 4 2 2" xfId="25" xr:uid="{A333CBFE-E9DA-4E11-935D-CB55C2BC51FD}"/>
    <cellStyle name="Comma 4 2 2 2" xfId="43" xr:uid="{5D6595F2-F440-4A65-8702-431EE39699CE}"/>
    <cellStyle name="Comma 4 2 3" xfId="33" xr:uid="{1D168800-B61D-43C2-BA47-76A6FCE7A162}"/>
    <cellStyle name="Comma 4 3" xfId="20" xr:uid="{E80C1FDB-1BDC-449D-A968-A41A59066C00}"/>
    <cellStyle name="Comma 4 3 2" xfId="38" xr:uid="{50A05812-65A1-44F2-BAE8-B1B02F233000}"/>
    <cellStyle name="Comma 4 4" xfId="28" xr:uid="{FA4E89CA-BEEB-4BE7-9DA5-501D4B977A35}"/>
    <cellStyle name="Comma 5" xfId="12" xr:uid="{FCCC4189-AC45-4832-A3B5-91CC085EC74A}"/>
    <cellStyle name="Comma 5 2" xfId="22" xr:uid="{4E227E7D-00EF-4665-9F4C-C9090365E218}"/>
    <cellStyle name="Comma 5 2 2" xfId="40" xr:uid="{9CC9EB39-FBB2-41C3-852B-AED4EFB12A3D}"/>
    <cellStyle name="Comma 5 3" xfId="30" xr:uid="{6D44F789-F8DE-40E3-A87B-A82C7413B272}"/>
    <cellStyle name="Comma 6" xfId="17" xr:uid="{4D752A36-8617-41A0-92DE-8009F7599082}"/>
    <cellStyle name="Comma 6 2" xfId="35" xr:uid="{81AE1044-04B5-4CB9-936C-23041564CA71}"/>
    <cellStyle name="Comma 7" xfId="6" xr:uid="{3C606693-7910-4A2D-9FBF-8D8D3151D932}"/>
    <cellStyle name="Comma 8" xfId="45" xr:uid="{DA3C3493-DF3D-4831-9A56-30C13D24CEA4}"/>
    <cellStyle name="Comma 9" xfId="46" xr:uid="{9EFA9633-1BC4-4300-B8CC-AA0979C8C7CD}"/>
    <cellStyle name="Normal" xfId="0" builtinId="0"/>
    <cellStyle name="Normal 2" xfId="2" xr:uid="{B002ABE9-5A44-43CC-B34A-17ED8192A2C6}"/>
    <cellStyle name="Normal 3" xfId="9" xr:uid="{18C6AB99-73FD-4B52-B06B-660A8492ED9F}"/>
    <cellStyle name="Percent" xfId="1" builtinId="5"/>
    <cellStyle name="Percent 2" xfId="5" xr:uid="{776B8250-66DA-444F-A1D2-3855151B70D9}"/>
  </cellStyles>
  <dxfs count="1518">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horizontal="center"/>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horizontal="center"/>
    </dxf>
    <dxf>
      <numFmt numFmtId="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horizontal="center"/>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bottom"/>
    </dxf>
    <dxf>
      <alignment vertical="bottom"/>
    </dxf>
    <dxf>
      <alignment vertical="bottom"/>
    </dxf>
    <dxf>
      <alignment vertical="bottom"/>
    </dxf>
    <dxf>
      <alignment vertical="bottom"/>
    </dxf>
    <dxf>
      <alignment vertical="bottom"/>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horizontal="center"/>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ttom style="medium">
          <color indexed="64"/>
        </bottom>
      </border>
    </dxf>
    <dxf>
      <numFmt numFmtId="166" formatCode="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font>
        <b/>
      </font>
    </dxf>
    <dxf>
      <numFmt numFmtId="166" formatCode="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0.0"/>
    </dxf>
    <dxf>
      <numFmt numFmtId="166" formatCode="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right/>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0.0"/>
    </dxf>
    <dxf>
      <numFmt numFmtId="3" formatCode="#,##0"/>
    </dxf>
    <dxf>
      <alignment horizontal="center"/>
    </dxf>
    <dxf>
      <alignment vertical="center"/>
    </dxf>
    <dxf>
      <numFmt numFmtId="166" formatCode="0.0%"/>
    </dxf>
    <dxf>
      <alignment horizontal="center"/>
    </dxf>
    <dxf>
      <alignment vertical="center"/>
    </dxf>
    <dxf>
      <numFmt numFmtId="166" formatCode="0.0%"/>
    </dxf>
    <dxf>
      <numFmt numFmtId="4" formatCode="#,##0.00"/>
    </dxf>
    <dxf>
      <numFmt numFmtId="168" formatCode="_-* #,##0.0_-;\-* #,##0.0_-;_-* &quot;-&quot;??_-;_-@_-"/>
    </dxf>
    <dxf>
      <numFmt numFmtId="168" formatCode="_-* #,##0.0_-;\-* #,##0.0_-;_-* &quot;-&quot;??_-;_-@_-"/>
    </dxf>
    <dxf>
      <alignment horizontal="center"/>
    </dxf>
    <dxf>
      <alignment vertical="center"/>
    </dxf>
    <dxf>
      <numFmt numFmtId="166" formatCode="0.0%"/>
    </dxf>
    <dxf>
      <numFmt numFmtId="3" formatCode="#,##0"/>
    </dxf>
    <dxf>
      <alignment horizontal="center"/>
    </dxf>
    <dxf>
      <numFmt numFmtId="175" formatCode="_-* #,##0_-;\-* #,##0_-;_-* &quot;-&quot;??_-;_-@_-"/>
    </dxf>
    <dxf>
      <alignment horizontal="center"/>
    </dxf>
    <dxf>
      <alignment vertical="center"/>
    </dxf>
    <dxf>
      <numFmt numFmtId="166" formatCode="0.0%"/>
    </dxf>
    <dxf>
      <alignment horizontal="general" vertical="bottom" textRotation="0" wrapText="0" indent="0" justifyLastLine="0" shrinkToFit="0" readingOrder="0"/>
    </dxf>
    <dxf>
      <numFmt numFmtId="166" formatCode="0.0%"/>
    </dxf>
    <dxf>
      <alignment horizontal="general" vertical="bottom" textRotation="0" wrapText="0" indent="0" justifyLastLine="0" shrinkToFit="0" readingOrder="0"/>
    </dxf>
    <dxf>
      <numFmt numFmtId="166" formatCode="0.0%"/>
    </dxf>
    <dxf>
      <font>
        <sz val="12"/>
        <color theme="0"/>
      </font>
      <fill>
        <patternFill patternType="solid">
          <fgColor indexed="64"/>
          <bgColor theme="4"/>
        </patternFill>
      </fill>
    </dxf>
    <dxf>
      <font>
        <sz val="12"/>
        <color theme="0"/>
      </font>
      <fill>
        <patternFill patternType="solid">
          <fgColor indexed="64"/>
          <bgColor theme="4"/>
        </patternFill>
      </fill>
    </dxf>
    <dxf>
      <alignment horizontal="left"/>
    </dxf>
    <dxf>
      <alignment horizontal="left"/>
    </dxf>
    <dxf>
      <border>
        <top style="thin">
          <color indexed="64"/>
        </top>
      </border>
    </dxf>
    <dxf>
      <border>
        <top style="thin">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bgColor theme="4"/>
        </patternFill>
      </fill>
    </dxf>
    <dxf>
      <fill>
        <patternFill>
          <bgColor theme="4"/>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ill>
        <patternFill patternType="solid">
          <bgColor rgb="FFFF0000"/>
        </patternFill>
      </fill>
    </dxf>
    <dxf>
      <border>
        <bottom style="double">
          <color indexed="64"/>
        </bottom>
      </border>
    </dxf>
    <dxf>
      <font>
        <b/>
      </font>
    </dxf>
    <dxf>
      <font>
        <color theme="0"/>
      </font>
    </dxf>
    <dxf>
      <fill>
        <patternFill patternType="solid">
          <bgColor theme="4"/>
        </patternFill>
      </fill>
    </dxf>
    <dxf>
      <alignment horizontal="center"/>
    </dxf>
    <dxf>
      <alignment horizontal="center"/>
    </dxf>
    <dxf>
      <alignment horizontal="center"/>
    </dxf>
    <dxf>
      <font>
        <sz val="14"/>
      </font>
    </dxf>
    <dxf>
      <font>
        <sz val="11"/>
      </font>
    </dxf>
    <dxf>
      <font>
        <sz val="12"/>
      </font>
    </dxf>
    <dxf>
      <font>
        <sz val="12"/>
      </font>
    </dxf>
    <dxf>
      <font>
        <sz val="11"/>
      </font>
    </dxf>
    <dxf>
      <font>
        <sz val="11"/>
      </font>
    </dxf>
    <dxf>
      <font>
        <b val="0"/>
      </font>
    </dxf>
    <dxf>
      <font>
        <sz val="12"/>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bottom/>
      </border>
    </dxf>
    <dxf>
      <border>
        <left/>
        <right/>
        <bottom/>
      </border>
    </dxf>
    <dxf>
      <border>
        <left/>
        <right/>
        <bottom/>
      </border>
    </dxf>
    <dxf>
      <border>
        <left/>
        <right/>
        <bottom/>
      </bord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ill>
        <patternFill patternType="solid">
          <bgColor theme="4"/>
        </patternFill>
      </fill>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numFmt numFmtId="166" formatCode="0.0%"/>
    </dxf>
    <dxf>
      <font>
        <sz val="12"/>
        <color theme="0"/>
      </font>
      <fill>
        <patternFill patternType="solid">
          <fgColor indexed="64"/>
          <bgColor theme="4"/>
        </patternFill>
      </fill>
    </dxf>
    <dxf>
      <font>
        <sz val="12"/>
        <color theme="0"/>
      </font>
      <fill>
        <patternFill patternType="solid">
          <fgColor indexed="64"/>
          <bgColor theme="4"/>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font>
        <color theme="0"/>
      </font>
    </dxf>
    <dxf>
      <font>
        <color theme="0"/>
      </font>
    </dxf>
    <dxf>
      <fill>
        <patternFill patternType="solid">
          <bgColor rgb="FFFF0000"/>
        </patternFill>
      </fill>
    </dxf>
    <dxf>
      <fill>
        <patternFill patternType="solid">
          <bgColor rgb="FFFF0000"/>
        </patternFill>
      </fill>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left"/>
    </dxf>
    <dxf>
      <alignment horizontal="left"/>
    </dxf>
    <dxf>
      <alignment horizontal="left"/>
    </dxf>
    <dxf>
      <alignment horizontal="left"/>
    </dxf>
    <dxf>
      <alignment horizontal="lef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alignment horizontal="left"/>
    </dxf>
    <dxf>
      <alignment horizontal="left"/>
    </dxf>
    <dxf>
      <font>
        <b val="0"/>
      </font>
    </dxf>
    <dxf>
      <font>
        <b val="0"/>
      </font>
    </dxf>
    <dxf>
      <font>
        <b val="0"/>
      </fon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sz val="14"/>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ont>
        <color theme="0"/>
      </font>
    </dxf>
    <dxf>
      <fill>
        <patternFill>
          <bgColor theme="4"/>
        </patternFill>
      </fill>
    </dxf>
    <dxf>
      <fill>
        <patternFill>
          <bgColor theme="4"/>
        </patternFill>
      </fill>
    </dxf>
    <dxf>
      <fill>
        <patternFill patternType="solid">
          <bgColor theme="4" tint="0.79998168889431442"/>
        </patternFill>
      </fill>
    </dxf>
    <dxf>
      <fill>
        <patternFill patternType="solid">
          <bgColor theme="4" tint="0.79998168889431442"/>
        </patternFill>
      </fill>
    </dxf>
    <dxf>
      <border>
        <top style="thin">
          <color indexed="64"/>
        </top>
        <bottom style="double">
          <color indexed="64"/>
        </bottom>
      </border>
    </dxf>
    <dxf>
      <border>
        <top style="thin">
          <color indexed="64"/>
        </top>
        <bottom style="double">
          <color indexed="64"/>
        </bottom>
      </border>
    </dxf>
    <dxf>
      <numFmt numFmtId="166" formatCode="0.0%"/>
    </dxf>
    <dxf>
      <border>
        <top style="thin">
          <color indexed="64"/>
        </top>
        <bottom style="double">
          <color indexed="64"/>
        </bottom>
      </border>
    </dxf>
    <dxf>
      <border>
        <top style="thin">
          <color indexed="64"/>
        </top>
        <bottom style="double">
          <color indexed="64"/>
        </bottom>
      </border>
    </dxf>
    <dxf>
      <font>
        <sz val="12"/>
        <color theme="0"/>
      </font>
      <fill>
        <patternFill patternType="solid">
          <fgColor indexed="64"/>
          <bgColor theme="4"/>
        </patternFill>
      </fill>
    </dxf>
    <dxf>
      <font>
        <sz val="12"/>
        <color theme="0"/>
      </font>
      <fill>
        <patternFill patternType="solid">
          <fgColor indexed="64"/>
          <bgColor theme="4"/>
        </patternFill>
      </fill>
    </dxf>
    <dxf>
      <alignment horizontal="left"/>
    </dxf>
    <dxf>
      <alignment horizontal="left"/>
    </dxf>
    <dxf>
      <border>
        <top style="thin">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bgColor theme="4"/>
        </patternFill>
      </fill>
    </dxf>
    <dxf>
      <fill>
        <patternFill>
          <bgColor theme="4"/>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ill>
        <patternFill patternType="solid">
          <bgColor rgb="FFFF0000"/>
        </patternFill>
      </fill>
    </dxf>
    <dxf>
      <border>
        <bottom style="double">
          <color indexed="64"/>
        </bottom>
      </border>
    </dxf>
    <dxf>
      <font>
        <b/>
      </font>
    </dxf>
    <dxf>
      <font>
        <color theme="0"/>
      </font>
    </dxf>
    <dxf>
      <fill>
        <patternFill patternType="solid">
          <bgColor theme="4"/>
        </patternFill>
      </fill>
    </dxf>
    <dxf>
      <alignment horizontal="center"/>
    </dxf>
    <dxf>
      <alignment horizontal="center"/>
    </dxf>
    <dxf>
      <alignment horizontal="center"/>
    </dxf>
    <dxf>
      <font>
        <sz val="14"/>
      </font>
    </dxf>
    <dxf>
      <font>
        <sz val="11"/>
      </font>
    </dxf>
    <dxf>
      <font>
        <sz val="12"/>
      </font>
    </dxf>
    <dxf>
      <font>
        <sz val="12"/>
      </font>
    </dxf>
    <dxf>
      <font>
        <sz val="11"/>
      </font>
    </dxf>
    <dxf>
      <font>
        <sz val="11"/>
      </font>
    </dxf>
    <dxf>
      <font>
        <b val="0"/>
      </font>
    </dxf>
    <dxf>
      <font>
        <sz val="12"/>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bottom/>
      </border>
    </dxf>
    <dxf>
      <border>
        <left/>
        <right/>
        <bottom/>
      </border>
    </dxf>
    <dxf>
      <border>
        <left/>
        <right/>
        <bottom/>
      </border>
    </dxf>
    <dxf>
      <border>
        <left/>
        <right/>
        <bottom/>
      </bord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ill>
        <patternFill patternType="solid">
          <bgColor theme="4"/>
        </patternFill>
      </fill>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numFmt numFmtId="166" formatCode="0.0%"/>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sz val="12"/>
        <color theme="0"/>
      </font>
      <fill>
        <patternFill patternType="solid">
          <fgColor indexed="64"/>
          <bgColor theme="4"/>
        </patternFill>
      </fill>
    </dxf>
    <dxf>
      <font>
        <sz val="12"/>
        <color theme="0"/>
      </font>
      <fill>
        <patternFill patternType="solid">
          <fgColor indexed="64"/>
          <bgColor theme="4"/>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font>
        <color theme="0"/>
      </font>
    </dxf>
    <dxf>
      <font>
        <color theme="0"/>
      </font>
    </dxf>
    <dxf>
      <fill>
        <patternFill patternType="solid">
          <bgColor rgb="FFFF0000"/>
        </patternFill>
      </fill>
    </dxf>
    <dxf>
      <fill>
        <patternFill patternType="solid">
          <bgColor rgb="FFFF0000"/>
        </patternFill>
      </fill>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left"/>
    </dxf>
    <dxf>
      <alignment horizontal="left"/>
    </dxf>
    <dxf>
      <alignment horizontal="left"/>
    </dxf>
    <dxf>
      <alignment horizontal="left"/>
    </dxf>
    <dxf>
      <alignment horizontal="lef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alignment horizontal="left"/>
    </dxf>
    <dxf>
      <alignment horizontal="left"/>
    </dxf>
    <dxf>
      <font>
        <b val="0"/>
      </font>
    </dxf>
    <dxf>
      <font>
        <b val="0"/>
      </font>
    </dxf>
    <dxf>
      <font>
        <b val="0"/>
      </fon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sz val="14"/>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ont>
        <color theme="0"/>
      </font>
    </dxf>
    <dxf>
      <fill>
        <patternFill>
          <bgColor theme="4"/>
        </patternFill>
      </fill>
    </dxf>
    <dxf>
      <fill>
        <patternFill>
          <bgColor theme="4"/>
        </patternFill>
      </fill>
    </dxf>
    <dxf>
      <fill>
        <patternFill patternType="solid">
          <bgColor theme="4" tint="0.79998168889431442"/>
        </patternFill>
      </fill>
    </dxf>
    <dxf>
      <fill>
        <patternFill patternType="solid">
          <bgColor theme="4" tint="0.79998168889431442"/>
        </patternFill>
      </fill>
    </dxf>
    <dxf>
      <border>
        <top style="thin">
          <color indexed="64"/>
        </top>
        <bottom style="double">
          <color indexed="64"/>
        </bottom>
      </border>
    </dxf>
    <dxf>
      <border>
        <top style="thin">
          <color indexed="64"/>
        </top>
        <bottom style="double">
          <color indexed="64"/>
        </bottom>
      </border>
    </dxf>
    <dxf>
      <numFmt numFmtId="166" formatCode="0.0%"/>
    </dxf>
    <dxf>
      <font>
        <sz val="12"/>
        <color theme="0"/>
      </font>
      <fill>
        <patternFill patternType="solid">
          <fgColor indexed="64"/>
          <bgColor theme="4"/>
        </patternFill>
      </fill>
    </dxf>
    <dxf>
      <font>
        <sz val="12"/>
        <color theme="0"/>
      </font>
      <fill>
        <patternFill patternType="solid">
          <fgColor indexed="64"/>
          <bgColor theme="4"/>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font>
        <color theme="0"/>
      </font>
    </dxf>
    <dxf>
      <font>
        <color theme="0"/>
      </font>
    </dxf>
    <dxf>
      <fill>
        <patternFill patternType="solid">
          <bgColor rgb="FFFF0000"/>
        </patternFill>
      </fill>
    </dxf>
    <dxf>
      <fill>
        <patternFill patternType="solid">
          <bgColor rgb="FFFF0000"/>
        </patternFill>
      </fill>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left"/>
    </dxf>
    <dxf>
      <alignment horizontal="left"/>
    </dxf>
    <dxf>
      <alignment horizontal="left"/>
    </dxf>
    <dxf>
      <alignment horizontal="left"/>
    </dxf>
    <dxf>
      <alignment horizontal="lef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alignment horizontal="left"/>
    </dxf>
    <dxf>
      <alignment horizontal="left"/>
    </dxf>
    <dxf>
      <font>
        <b val="0"/>
      </font>
    </dxf>
    <dxf>
      <font>
        <b val="0"/>
      </font>
    </dxf>
    <dxf>
      <font>
        <b val="0"/>
      </fon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sz val="14"/>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ont>
        <color theme="0"/>
      </font>
    </dxf>
    <dxf>
      <fill>
        <patternFill>
          <bgColor theme="4"/>
        </patternFill>
      </fill>
    </dxf>
    <dxf>
      <fill>
        <patternFill>
          <bgColor theme="4"/>
        </patternFill>
      </fill>
    </dxf>
    <dxf>
      <fill>
        <patternFill patternType="solid">
          <bgColor theme="4" tint="0.79998168889431442"/>
        </patternFill>
      </fill>
    </dxf>
    <dxf>
      <fill>
        <patternFill patternType="solid">
          <bgColor theme="4" tint="0.79998168889431442"/>
        </patternFill>
      </fill>
    </dxf>
    <dxf>
      <border>
        <top style="thin">
          <color indexed="64"/>
        </top>
        <bottom style="double">
          <color indexed="64"/>
        </bottom>
      </border>
    </dxf>
    <dxf>
      <border>
        <top style="thin">
          <color indexed="64"/>
        </top>
        <bottom style="double">
          <color indexed="64"/>
        </bottom>
      </border>
    </dxf>
    <dxf>
      <numFmt numFmtId="166" formatCode="0.0%"/>
    </dxf>
    <dxf>
      <font>
        <sz val="12"/>
        <color theme="0"/>
      </font>
      <fill>
        <patternFill patternType="solid">
          <fgColor indexed="64"/>
          <bgColor theme="4"/>
        </patternFill>
      </fill>
    </dxf>
    <dxf>
      <font>
        <sz val="12"/>
        <color theme="0"/>
      </font>
      <fill>
        <patternFill patternType="solid">
          <fgColor indexed="64"/>
          <bgColor theme="4"/>
        </patternFill>
      </fill>
    </dxf>
    <dxf>
      <alignment horizontal="left"/>
    </dxf>
    <dxf>
      <alignment horizontal="left"/>
    </dxf>
    <dxf>
      <border>
        <top style="thin">
          <color indexed="64"/>
        </top>
      </border>
    </dxf>
    <dxf>
      <border>
        <top style="thin">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bgColor theme="4"/>
        </patternFill>
      </fill>
    </dxf>
    <dxf>
      <fill>
        <patternFill>
          <bgColor theme="4"/>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ill>
        <patternFill patternType="solid">
          <bgColor rgb="FFFF0000"/>
        </patternFill>
      </fill>
    </dxf>
    <dxf>
      <border>
        <bottom style="double">
          <color indexed="64"/>
        </bottom>
      </border>
    </dxf>
    <dxf>
      <font>
        <b/>
      </font>
    </dxf>
    <dxf>
      <font>
        <color theme="0"/>
      </font>
    </dxf>
    <dxf>
      <fill>
        <patternFill patternType="solid">
          <bgColor theme="4"/>
        </patternFill>
      </fill>
    </dxf>
    <dxf>
      <alignment horizontal="center"/>
    </dxf>
    <dxf>
      <alignment horizontal="center"/>
    </dxf>
    <dxf>
      <alignment horizontal="center"/>
    </dxf>
    <dxf>
      <font>
        <sz val="14"/>
      </font>
    </dxf>
    <dxf>
      <font>
        <sz val="11"/>
      </font>
    </dxf>
    <dxf>
      <font>
        <sz val="12"/>
      </font>
    </dxf>
    <dxf>
      <font>
        <sz val="12"/>
      </font>
    </dxf>
    <dxf>
      <font>
        <sz val="11"/>
      </font>
    </dxf>
    <dxf>
      <font>
        <sz val="11"/>
      </font>
    </dxf>
    <dxf>
      <font>
        <b val="0"/>
      </font>
    </dxf>
    <dxf>
      <font>
        <sz val="12"/>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bottom/>
      </border>
    </dxf>
    <dxf>
      <border>
        <left/>
        <right/>
        <bottom/>
      </border>
    </dxf>
    <dxf>
      <border>
        <left/>
        <right/>
        <bottom/>
      </border>
    </dxf>
    <dxf>
      <border>
        <left/>
        <right/>
        <bottom/>
      </bord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ill>
        <patternFill patternType="solid">
          <bgColor theme="4"/>
        </patternFill>
      </fill>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numFmt numFmtId="166" formatCode="0.0%"/>
    </dxf>
    <dxf>
      <font>
        <sz val="12"/>
        <color theme="0"/>
      </font>
      <fill>
        <patternFill patternType="solid">
          <fgColor indexed="64"/>
          <bgColor theme="4"/>
        </patternFill>
      </fill>
    </dxf>
    <dxf>
      <font>
        <sz val="12"/>
        <color theme="0"/>
      </font>
      <fill>
        <patternFill patternType="solid">
          <fgColor indexed="64"/>
          <bgColor theme="4"/>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font>
        <color theme="0"/>
      </font>
    </dxf>
    <dxf>
      <font>
        <color theme="0"/>
      </font>
    </dxf>
    <dxf>
      <fill>
        <patternFill patternType="solid">
          <bgColor rgb="FFFF0000"/>
        </patternFill>
      </fill>
    </dxf>
    <dxf>
      <fill>
        <patternFill patternType="solid">
          <bgColor rgb="FFFF0000"/>
        </patternFill>
      </fill>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left"/>
    </dxf>
    <dxf>
      <alignment horizontal="left"/>
    </dxf>
    <dxf>
      <alignment horizontal="left"/>
    </dxf>
    <dxf>
      <alignment horizontal="left"/>
    </dxf>
    <dxf>
      <alignment horizontal="lef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alignment horizontal="left"/>
    </dxf>
    <dxf>
      <alignment horizontal="left"/>
    </dxf>
    <dxf>
      <font>
        <b val="0"/>
      </font>
    </dxf>
    <dxf>
      <font>
        <b val="0"/>
      </font>
    </dxf>
    <dxf>
      <font>
        <b val="0"/>
      </fon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sz val="14"/>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ont>
        <color theme="0"/>
      </font>
    </dxf>
    <dxf>
      <fill>
        <patternFill>
          <bgColor theme="4"/>
        </patternFill>
      </fill>
    </dxf>
    <dxf>
      <fill>
        <patternFill>
          <bgColor theme="4"/>
        </patternFill>
      </fill>
    </dxf>
    <dxf>
      <fill>
        <patternFill patternType="solid">
          <bgColor theme="4" tint="0.79998168889431442"/>
        </patternFill>
      </fill>
    </dxf>
    <dxf>
      <fill>
        <patternFill patternType="solid">
          <bgColor theme="4" tint="0.79998168889431442"/>
        </patternFill>
      </fill>
    </dxf>
    <dxf>
      <border>
        <top style="thin">
          <color indexed="64"/>
        </top>
        <bottom style="double">
          <color indexed="64"/>
        </bottom>
      </border>
    </dxf>
    <dxf>
      <border>
        <top style="thin">
          <color indexed="64"/>
        </top>
        <bottom style="double">
          <color indexed="64"/>
        </bottom>
      </border>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2"/>
        <color theme="0"/>
      </font>
      <fill>
        <patternFill patternType="solid">
          <fgColor indexed="64"/>
          <bgColor theme="4"/>
        </patternFill>
      </fill>
    </dxf>
    <dxf>
      <font>
        <sz val="12"/>
        <color theme="0"/>
      </font>
      <fill>
        <patternFill patternType="solid">
          <fgColor indexed="64"/>
          <bgColor theme="4"/>
        </patternFill>
      </fill>
    </dxf>
    <dxf>
      <alignment horizontal="left"/>
    </dxf>
    <dxf>
      <alignment horizontal="left"/>
    </dxf>
    <dxf>
      <border>
        <top style="thin">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bgColor theme="4"/>
        </patternFill>
      </fill>
    </dxf>
    <dxf>
      <fill>
        <patternFill>
          <bgColor theme="4"/>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ill>
        <patternFill patternType="solid">
          <bgColor rgb="FFFF0000"/>
        </patternFill>
      </fill>
    </dxf>
    <dxf>
      <border>
        <bottom style="double">
          <color indexed="64"/>
        </bottom>
      </border>
    </dxf>
    <dxf>
      <font>
        <b/>
      </font>
    </dxf>
    <dxf>
      <font>
        <color theme="0"/>
      </font>
    </dxf>
    <dxf>
      <fill>
        <patternFill patternType="solid">
          <bgColor theme="4"/>
        </patternFill>
      </fill>
    </dxf>
    <dxf>
      <alignment horizontal="center"/>
    </dxf>
    <dxf>
      <alignment horizontal="center"/>
    </dxf>
    <dxf>
      <alignment horizontal="center"/>
    </dxf>
    <dxf>
      <font>
        <sz val="14"/>
      </font>
    </dxf>
    <dxf>
      <font>
        <sz val="11"/>
      </font>
    </dxf>
    <dxf>
      <font>
        <sz val="12"/>
      </font>
    </dxf>
    <dxf>
      <font>
        <sz val="12"/>
      </font>
    </dxf>
    <dxf>
      <font>
        <sz val="11"/>
      </font>
    </dxf>
    <dxf>
      <font>
        <sz val="11"/>
      </font>
    </dxf>
    <dxf>
      <font>
        <b val="0"/>
      </font>
    </dxf>
    <dxf>
      <font>
        <sz val="12"/>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bottom/>
      </border>
    </dxf>
    <dxf>
      <border>
        <left/>
        <right/>
        <bottom/>
      </border>
    </dxf>
    <dxf>
      <border>
        <left/>
        <right/>
        <bottom/>
      </border>
    </dxf>
    <dxf>
      <border>
        <left/>
        <right/>
        <bottom/>
      </bord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ill>
        <patternFill patternType="solid">
          <bgColor theme="4"/>
        </patternFill>
      </fill>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numFmt numFmtId="166" formatCode="0.0%"/>
    </dxf>
    <dxf>
      <font>
        <b/>
      </font>
    </dxf>
    <dxf>
      <alignment horizontal="left"/>
    </dxf>
    <dxf>
      <font>
        <sz val="12"/>
        <color theme="0"/>
      </font>
      <fill>
        <patternFill patternType="solid">
          <fgColor indexed="64"/>
          <bgColor theme="4"/>
        </patternFill>
      </fill>
    </dxf>
    <dxf>
      <font>
        <sz val="12"/>
        <color theme="0"/>
      </font>
      <fill>
        <patternFill patternType="solid">
          <fgColor indexed="64"/>
          <bgColor theme="4"/>
        </patternFill>
      </fill>
    </dxf>
    <dxf>
      <alignment horizontal="left"/>
    </dxf>
    <dxf>
      <border>
        <top style="thin">
          <color indexed="64"/>
        </top>
      </border>
    </dxf>
    <dxf>
      <border>
        <top style="thin">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bgColor theme="4"/>
        </patternFill>
      </fill>
    </dxf>
    <dxf>
      <fill>
        <patternFill>
          <bgColor theme="4"/>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ill>
        <patternFill patternType="solid">
          <bgColor rgb="FFFF0000"/>
        </patternFill>
      </fill>
    </dxf>
    <dxf>
      <border>
        <bottom style="double">
          <color indexed="64"/>
        </bottom>
      </border>
    </dxf>
    <dxf>
      <font>
        <b/>
      </font>
    </dxf>
    <dxf>
      <font>
        <color theme="0"/>
      </font>
    </dxf>
    <dxf>
      <fill>
        <patternFill patternType="solid">
          <bgColor theme="4"/>
        </patternFill>
      </fill>
    </dxf>
    <dxf>
      <alignment horizontal="center"/>
    </dxf>
    <dxf>
      <alignment horizontal="center"/>
    </dxf>
    <dxf>
      <alignment horizontal="center"/>
    </dxf>
    <dxf>
      <font>
        <sz val="14"/>
      </font>
    </dxf>
    <dxf>
      <font>
        <sz val="11"/>
      </font>
    </dxf>
    <dxf>
      <font>
        <sz val="12"/>
      </font>
    </dxf>
    <dxf>
      <font>
        <sz val="12"/>
      </font>
    </dxf>
    <dxf>
      <font>
        <sz val="11"/>
      </font>
    </dxf>
    <dxf>
      <font>
        <sz val="11"/>
      </font>
    </dxf>
    <dxf>
      <font>
        <b val="0"/>
      </font>
    </dxf>
    <dxf>
      <font>
        <sz val="12"/>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bottom/>
      </border>
    </dxf>
    <dxf>
      <border>
        <left/>
        <right/>
        <bottom/>
      </border>
    </dxf>
    <dxf>
      <border>
        <left/>
        <right/>
        <bottom/>
      </border>
    </dxf>
    <dxf>
      <border>
        <left/>
        <right/>
        <bottom/>
      </bord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ill>
        <patternFill patternType="solid">
          <bgColor theme="4"/>
        </patternFill>
      </fill>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numFmt numFmtId="166" formatCode="0.0%"/>
    </dxf>
    <dxf>
      <font>
        <sz val="12"/>
        <color theme="0"/>
      </font>
      <fill>
        <patternFill patternType="solid">
          <fgColor indexed="64"/>
          <bgColor theme="4"/>
        </patternFill>
      </fill>
    </dxf>
    <dxf>
      <font>
        <sz val="12"/>
        <color theme="0"/>
      </font>
      <fill>
        <patternFill patternType="solid">
          <fgColor indexed="64"/>
          <bgColor theme="4"/>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font>
        <color theme="0"/>
      </font>
    </dxf>
    <dxf>
      <font>
        <color theme="0"/>
      </font>
    </dxf>
    <dxf>
      <fill>
        <patternFill patternType="solid">
          <bgColor rgb="FFFF0000"/>
        </patternFill>
      </fill>
    </dxf>
    <dxf>
      <fill>
        <patternFill patternType="solid">
          <bgColor rgb="FFFF0000"/>
        </patternFill>
      </fill>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left"/>
    </dxf>
    <dxf>
      <alignment horizontal="left"/>
    </dxf>
    <dxf>
      <alignment horizontal="left"/>
    </dxf>
    <dxf>
      <alignment horizontal="left"/>
    </dxf>
    <dxf>
      <alignment horizontal="lef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alignment horizontal="left"/>
    </dxf>
    <dxf>
      <alignment horizontal="left"/>
    </dxf>
    <dxf>
      <font>
        <b val="0"/>
      </font>
    </dxf>
    <dxf>
      <font>
        <b val="0"/>
      </font>
    </dxf>
    <dxf>
      <font>
        <b val="0"/>
      </fon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sz val="14"/>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ont>
        <color theme="0"/>
      </font>
    </dxf>
    <dxf>
      <fill>
        <patternFill>
          <bgColor theme="4"/>
        </patternFill>
      </fill>
    </dxf>
    <dxf>
      <fill>
        <patternFill>
          <bgColor theme="4"/>
        </patternFill>
      </fill>
    </dxf>
    <dxf>
      <fill>
        <patternFill patternType="solid">
          <bgColor theme="4" tint="0.79998168889431442"/>
        </patternFill>
      </fill>
    </dxf>
    <dxf>
      <fill>
        <patternFill patternType="solid">
          <bgColor theme="4" tint="0.79998168889431442"/>
        </patternFill>
      </fill>
    </dxf>
    <dxf>
      <border>
        <top style="thin">
          <color indexed="64"/>
        </top>
        <bottom style="double">
          <color indexed="64"/>
        </bottom>
      </border>
    </dxf>
    <dxf>
      <border>
        <top style="thin">
          <color indexed="64"/>
        </top>
        <bottom style="double">
          <color indexed="64"/>
        </bottom>
      </border>
    </dxf>
    <dxf>
      <numFmt numFmtId="166" formatCode="0.0%"/>
    </dxf>
    <dxf>
      <font>
        <color theme="1"/>
      </font>
    </dxf>
    <dxf>
      <fill>
        <patternFill>
          <bgColor theme="7" tint="0.39997558519241921"/>
        </patternFill>
      </fill>
    </dxf>
    <dxf>
      <font>
        <color theme="1"/>
      </font>
    </dxf>
    <dxf>
      <font>
        <color auto="1"/>
      </font>
    </dxf>
    <dxf>
      <font>
        <b val="0"/>
      </font>
    </dxf>
    <dxf>
      <font>
        <color theme="1"/>
      </font>
    </dxf>
    <dxf>
      <fill>
        <patternFill>
          <bgColor theme="8"/>
        </patternFill>
      </fill>
    </dxf>
    <dxf>
      <fill>
        <patternFill patternType="solid">
          <bgColor theme="4" tint="0.59999389629810485"/>
        </patternFill>
      </fill>
    </dxf>
    <dxf>
      <fill>
        <patternFill patternType="solid">
          <bgColor theme="4"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border>
        <left style="medium">
          <color indexed="64"/>
        </left>
        <right style="medium">
          <color indexed="64"/>
        </right>
        <top style="medium">
          <color indexed="64"/>
        </top>
        <bottom style="medium">
          <color indexed="64"/>
        </bottom>
      </border>
    </dxf>
    <dxf>
      <numFmt numFmtId="166" formatCode="0.0%"/>
    </dxf>
    <dxf>
      <font>
        <color theme="1"/>
      </font>
    </dxf>
    <dxf>
      <font>
        <color theme="1"/>
      </font>
    </dxf>
    <dxf>
      <font>
        <color theme="1"/>
      </font>
    </dxf>
    <dxf>
      <font>
        <color theme="1"/>
      </font>
    </dxf>
    <dxf>
      <font>
        <color theme="1"/>
      </font>
    </dxf>
    <dxf>
      <font>
        <b val="0"/>
        <i val="0"/>
        <strike val="0"/>
        <condense val="0"/>
        <extend val="0"/>
        <outline val="0"/>
        <shadow val="0"/>
        <u val="none"/>
        <vertAlign val="baseline"/>
        <sz val="11"/>
        <color theme="1"/>
        <name val="Calibri"/>
        <family val="2"/>
        <scheme val="minor"/>
      </font>
    </dxf>
    <dxf>
      <font>
        <b val="0"/>
      </font>
    </dxf>
    <dxf>
      <font>
        <color theme="1"/>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ill>
        <patternFill>
          <bgColor rgb="FF0070C0"/>
        </patternFill>
      </fill>
    </dxf>
    <dxf>
      <border>
        <left style="medium">
          <color indexed="64"/>
        </left>
        <right style="medium">
          <color indexed="64"/>
        </right>
        <top style="medium">
          <color indexed="64"/>
        </top>
        <bottom style="medium">
          <color indexed="64"/>
        </bottom>
      </border>
    </dxf>
    <dxf>
      <fill>
        <patternFill>
          <bgColor rgb="FFFFFF00"/>
        </patternFill>
      </fill>
    </dxf>
    <dxf>
      <fill>
        <patternFill>
          <bgColor rgb="FFFFFF00"/>
        </patternFill>
      </fill>
    </dxf>
    <dxf>
      <fill>
        <patternFill>
          <bgColor theme="8"/>
        </patternFill>
      </fill>
    </dxf>
    <dxf>
      <fill>
        <patternFill>
          <bgColor theme="8"/>
        </patternFill>
      </fill>
    </dxf>
    <dxf>
      <fill>
        <patternFill>
          <bgColor theme="8"/>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8"/>
        </patternFill>
      </fill>
    </dxf>
    <dxf>
      <fill>
        <patternFill patternType="solid">
          <bgColor theme="8"/>
        </patternFill>
      </fill>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0.0%"/>
    </dxf>
    <dxf>
      <font>
        <color theme="1"/>
      </font>
    </dxf>
    <dxf>
      <font>
        <color theme="1"/>
      </font>
    </dxf>
    <dxf>
      <font>
        <color theme="1"/>
      </font>
    </dxf>
    <dxf>
      <font>
        <color theme="1"/>
      </font>
    </dxf>
    <dxf>
      <font>
        <color theme="1"/>
      </font>
    </dxf>
    <dxf>
      <font>
        <color theme="1"/>
      </font>
    </dxf>
    <dxf>
      <font>
        <b val="0"/>
      </font>
    </dxf>
    <dxf>
      <border>
        <left/>
        <right/>
        <top/>
        <bottom/>
        <vertical/>
      </border>
    </dxf>
    <dxf>
      <border>
        <left/>
        <right/>
        <top/>
        <bottom/>
        <vertical/>
      </border>
    </dxf>
    <dxf>
      <fill>
        <patternFill>
          <bgColor theme="8"/>
        </patternFill>
      </fill>
    </dxf>
    <dxf>
      <fill>
        <patternFill>
          <bgColor theme="8"/>
        </patternFill>
      </fill>
    </dxf>
    <dxf>
      <fill>
        <patternFill>
          <bgColor theme="8"/>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8"/>
        </patternFill>
      </fill>
    </dxf>
    <dxf>
      <fill>
        <patternFill patternType="solid">
          <bgColor theme="8"/>
        </patternFill>
      </fill>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0.0%"/>
    </dxf>
    <dxf>
      <font>
        <color theme="1"/>
      </font>
    </dxf>
    <dxf>
      <font>
        <color theme="1"/>
      </font>
    </dxf>
    <dxf>
      <fill>
        <patternFill>
          <bgColor theme="7" tint="0.39997558519241921"/>
        </patternFill>
      </fill>
    </dxf>
    <dxf>
      <font>
        <color auto="1"/>
      </font>
    </dxf>
    <dxf>
      <font>
        <b val="0"/>
      </font>
    </dxf>
    <dxf>
      <font>
        <color theme="1"/>
      </font>
    </dxf>
    <dxf>
      <fill>
        <patternFill patternType="solid">
          <bgColor theme="8"/>
        </patternFill>
      </fill>
    </dxf>
    <dxf>
      <fill>
        <patternFill patternType="solid">
          <bgColor theme="8"/>
        </patternFill>
      </fill>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0.0%"/>
    </dxf>
    <dxf>
      <font>
        <b/>
      </font>
    </dxf>
    <dxf>
      <border>
        <bottom style="double">
          <color indexed="64"/>
        </bottom>
      </border>
    </dxf>
    <dxf>
      <border>
        <bottom style="double">
          <color indexed="64"/>
        </bottom>
      </border>
    </dxf>
    <dxf>
      <alignment horizontal="left"/>
    </dxf>
    <dxf>
      <alignment horizontal="left"/>
    </dxf>
    <dxf>
      <alignment horizontal="left"/>
    </dxf>
    <dxf>
      <border>
        <top style="thin">
          <color indexed="64"/>
        </top>
      </border>
    </dxf>
    <dxf>
      <border>
        <top style="thin">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bgColor theme="4"/>
        </patternFill>
      </fill>
    </dxf>
    <dxf>
      <fill>
        <patternFill>
          <bgColor theme="4"/>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ill>
        <patternFill patternType="solid">
          <bgColor rgb="FFFF0000"/>
        </patternFill>
      </fill>
    </dxf>
    <dxf>
      <border>
        <bottom style="double">
          <color indexed="64"/>
        </bottom>
      </border>
    </dxf>
    <dxf>
      <font>
        <b/>
      </font>
    </dxf>
    <dxf>
      <font>
        <color theme="0"/>
      </font>
    </dxf>
    <dxf>
      <fill>
        <patternFill patternType="solid">
          <bgColor theme="4"/>
        </patternFill>
      </fill>
    </dxf>
    <dxf>
      <alignment horizontal="center"/>
    </dxf>
    <dxf>
      <alignment horizontal="center"/>
    </dxf>
    <dxf>
      <alignment horizontal="center"/>
    </dxf>
    <dxf>
      <font>
        <sz val="14"/>
      </font>
    </dxf>
    <dxf>
      <font>
        <sz val="11"/>
      </font>
    </dxf>
    <dxf>
      <font>
        <sz val="12"/>
      </font>
    </dxf>
    <dxf>
      <font>
        <sz val="12"/>
      </font>
    </dxf>
    <dxf>
      <font>
        <sz val="11"/>
      </font>
    </dxf>
    <dxf>
      <font>
        <sz val="11"/>
      </font>
    </dxf>
    <dxf>
      <font>
        <b val="0"/>
      </font>
    </dxf>
    <dxf>
      <font>
        <sz val="12"/>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bottom/>
      </border>
    </dxf>
    <dxf>
      <border>
        <left/>
        <right/>
        <bottom/>
      </border>
    </dxf>
    <dxf>
      <border>
        <left/>
        <right/>
        <bottom/>
      </border>
    </dxf>
    <dxf>
      <border>
        <left/>
        <right/>
        <bottom/>
      </bord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ill>
        <patternFill patternType="solid">
          <bgColor theme="4"/>
        </patternFill>
      </fill>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numFmt numFmtId="166" formatCode="0.0%"/>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font>
        <color theme="0"/>
      </font>
    </dxf>
    <dxf>
      <font>
        <color theme="0"/>
      </font>
    </dxf>
    <dxf>
      <fill>
        <patternFill patternType="solid">
          <bgColor rgb="FFFF0000"/>
        </patternFill>
      </fill>
    </dxf>
    <dxf>
      <fill>
        <patternFill patternType="solid">
          <bgColor rgb="FFFF0000"/>
        </patternFill>
      </fill>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left"/>
    </dxf>
    <dxf>
      <alignment horizontal="left"/>
    </dxf>
    <dxf>
      <alignment horizontal="left"/>
    </dxf>
    <dxf>
      <alignment horizontal="left"/>
    </dxf>
    <dxf>
      <alignment horizontal="lef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color theme="0"/>
      </font>
    </dxf>
    <dxf>
      <font>
        <color theme="0"/>
      </font>
    </dxf>
    <dxf>
      <font>
        <color theme="0"/>
      </font>
    </dxf>
    <dxf>
      <font>
        <color theme="0"/>
      </font>
    </dxf>
    <dxf>
      <fill>
        <patternFill>
          <bgColor theme="4"/>
        </patternFill>
      </fill>
    </dxf>
    <dxf>
      <fill>
        <patternFill>
          <bgColor theme="4"/>
        </patternFill>
      </fill>
    </dxf>
    <dxf>
      <fill>
        <patternFill>
          <bgColor theme="4"/>
        </patternFill>
      </fill>
    </dxf>
    <dxf>
      <fill>
        <patternFill>
          <bgColor theme="4"/>
        </patternFill>
      </fill>
    </dxf>
    <dxf>
      <alignment horizontal="left"/>
    </dxf>
    <dxf>
      <alignment horizontal="left"/>
    </dxf>
    <dxf>
      <font>
        <b val="0"/>
      </font>
    </dxf>
    <dxf>
      <font>
        <b val="0"/>
      </font>
    </dxf>
    <dxf>
      <font>
        <b val="0"/>
      </font>
    </dxf>
    <dxf>
      <border>
        <top style="thin">
          <color indexed="64"/>
        </top>
        <bottom style="double">
          <color indexed="64"/>
        </bottom>
      </border>
    </dxf>
    <dxf>
      <border>
        <top style="thin">
          <color indexed="64"/>
        </top>
        <bottom style="double">
          <color indexed="64"/>
        </bottom>
      </border>
    </dxf>
    <dxf>
      <border>
        <top style="thin">
          <color indexed="64"/>
        </top>
        <bottom style="double">
          <color indexed="64"/>
        </bottom>
      </border>
    </dxf>
    <dxf>
      <font>
        <sz val="14"/>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ont>
        <color theme="0"/>
      </font>
    </dxf>
    <dxf>
      <fill>
        <patternFill>
          <bgColor theme="4"/>
        </patternFill>
      </fill>
    </dxf>
    <dxf>
      <fill>
        <patternFill>
          <bgColor theme="4"/>
        </patternFill>
      </fill>
    </dxf>
    <dxf>
      <fill>
        <patternFill patternType="solid">
          <bgColor theme="4" tint="0.79998168889431442"/>
        </patternFill>
      </fill>
    </dxf>
    <dxf>
      <fill>
        <patternFill patternType="solid">
          <bgColor theme="4" tint="0.79998168889431442"/>
        </patternFill>
      </fill>
    </dxf>
    <dxf>
      <border>
        <top style="thin">
          <color indexed="64"/>
        </top>
        <bottom style="double">
          <color indexed="64"/>
        </bottom>
      </border>
    </dxf>
    <dxf>
      <border>
        <top style="thin">
          <color indexed="64"/>
        </top>
        <bottom style="double">
          <color indexed="64"/>
        </bottom>
      </border>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 formatCode="#,##0"/>
    </dxf>
    <dxf>
      <numFmt numFmtId="173" formatCode="#,##0.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3.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4.xml"/><Relationship Id="rId48"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[Thums Up_Model Results_3May.xlsx]Fit!PivotTable21</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281882484394034E-2"/>
          <c:y val="0.28436631048911004"/>
          <c:w val="0.75659133751864849"/>
          <c:h val="0.43212633705375475"/>
        </c:manualLayout>
      </c:layout>
      <c:barChart>
        <c:barDir val="col"/>
        <c:grouping val="clustered"/>
        <c:varyColors val="0"/>
        <c:ser>
          <c:idx val="2"/>
          <c:order val="2"/>
          <c:tx>
            <c:strRef>
              <c:f>Fit!$N$3</c:f>
              <c:strCache>
                <c:ptCount val="1"/>
                <c:pt idx="0">
                  <c:v>Sum of Error</c:v>
                </c:pt>
              </c:strCache>
            </c:strRef>
          </c:tx>
          <c:spPr>
            <a:solidFill>
              <a:schemeClr val="tx1"/>
            </a:solidFill>
            <a:ln>
              <a:noFill/>
            </a:ln>
            <a:effectLst/>
          </c:spPr>
          <c:invertIfNegative val="0"/>
          <c:cat>
            <c:strRef>
              <c:f>Fit!$K$4:$K$26</c:f>
              <c:strCache>
                <c:ptCount val="22"/>
                <c:pt idx="0">
                  <c:v>1/1/2019</c:v>
                </c:pt>
                <c:pt idx="1">
                  <c:v>2/1/2019</c:v>
                </c:pt>
                <c:pt idx="2">
                  <c:v>3/1/2019</c:v>
                </c:pt>
                <c:pt idx="3">
                  <c:v>4/1/2019</c:v>
                </c:pt>
                <c:pt idx="4">
                  <c:v>5/1/2019</c:v>
                </c:pt>
                <c:pt idx="5">
                  <c:v>6/1/2019</c:v>
                </c:pt>
                <c:pt idx="6">
                  <c:v>7/1/2019</c:v>
                </c:pt>
                <c:pt idx="7">
                  <c:v>8/1/2019</c:v>
                </c:pt>
                <c:pt idx="8">
                  <c:v>9/1/2019</c:v>
                </c:pt>
                <c:pt idx="9">
                  <c:v>10/1/2019</c:v>
                </c:pt>
                <c:pt idx="10">
                  <c:v>11/1/2019</c:v>
                </c:pt>
                <c:pt idx="11">
                  <c:v>12/1/2019</c:v>
                </c:pt>
                <c:pt idx="12">
                  <c:v>1/1/2020</c:v>
                </c:pt>
                <c:pt idx="13">
                  <c:v>2/1/2020</c:v>
                </c:pt>
                <c:pt idx="14">
                  <c:v>3/1/2020</c:v>
                </c:pt>
                <c:pt idx="15">
                  <c:v>4/1/2020</c:v>
                </c:pt>
                <c:pt idx="16">
                  <c:v>5/1/2020</c:v>
                </c:pt>
                <c:pt idx="17">
                  <c:v>6/1/2020</c:v>
                </c:pt>
                <c:pt idx="18">
                  <c:v>7/1/2020</c:v>
                </c:pt>
                <c:pt idx="19">
                  <c:v>8/1/2020</c:v>
                </c:pt>
                <c:pt idx="20">
                  <c:v>9/1/2020</c:v>
                </c:pt>
                <c:pt idx="21">
                  <c:v>10/1/2020</c:v>
                </c:pt>
              </c:strCache>
            </c:strRef>
          </c:cat>
          <c:val>
            <c:numRef>
              <c:f>Fit!$N$4:$N$26</c:f>
              <c:numCache>
                <c:formatCode>#,##0</c:formatCode>
                <c:ptCount val="22"/>
                <c:pt idx="0">
                  <c:v>125590.29350680319</c:v>
                </c:pt>
                <c:pt idx="1">
                  <c:v>-128154.90945865741</c:v>
                </c:pt>
                <c:pt idx="2">
                  <c:v>-246858.58113962784</c:v>
                </c:pt>
                <c:pt idx="3">
                  <c:v>242621.83834884444</c:v>
                </c:pt>
                <c:pt idx="4">
                  <c:v>-556748.84683266713</c:v>
                </c:pt>
                <c:pt idx="5">
                  <c:v>-436232.86305940012</c:v>
                </c:pt>
                <c:pt idx="6">
                  <c:v>48906.595106334193</c:v>
                </c:pt>
                <c:pt idx="7">
                  <c:v>-69260.355967089068</c:v>
                </c:pt>
                <c:pt idx="8">
                  <c:v>15487.21104751539</c:v>
                </c:pt>
                <c:pt idx="9">
                  <c:v>123857.47478435363</c:v>
                </c:pt>
                <c:pt idx="10">
                  <c:v>-203444.15055140993</c:v>
                </c:pt>
                <c:pt idx="11">
                  <c:v>-146100.03775065608</c:v>
                </c:pt>
                <c:pt idx="12">
                  <c:v>523935.39426669816</c:v>
                </c:pt>
                <c:pt idx="13">
                  <c:v>281999.23949099367</c:v>
                </c:pt>
                <c:pt idx="14">
                  <c:v>10625.251412395213</c:v>
                </c:pt>
                <c:pt idx="15">
                  <c:v>39336.49985290569</c:v>
                </c:pt>
                <c:pt idx="16">
                  <c:v>69763.517511925806</c:v>
                </c:pt>
                <c:pt idx="17">
                  <c:v>695562.02931841207</c:v>
                </c:pt>
                <c:pt idx="18">
                  <c:v>504394.06388765469</c:v>
                </c:pt>
                <c:pt idx="19">
                  <c:v>362232.23108048027</c:v>
                </c:pt>
                <c:pt idx="20">
                  <c:v>-454509.44680513418</c:v>
                </c:pt>
                <c:pt idx="21">
                  <c:v>-705967.85162759363</c:v>
                </c:pt>
              </c:numCache>
            </c:numRef>
          </c:val>
          <c:extLst>
            <c:ext xmlns:c16="http://schemas.microsoft.com/office/drawing/2014/chart" uri="{C3380CC4-5D6E-409C-BE32-E72D297353CC}">
              <c16:uniqueId val="{00000003-A4F7-4F10-8A92-562B20BFEF50}"/>
            </c:ext>
          </c:extLst>
        </c:ser>
        <c:dLbls>
          <c:showLegendKey val="0"/>
          <c:showVal val="0"/>
          <c:showCatName val="0"/>
          <c:showSerName val="0"/>
          <c:showPercent val="0"/>
          <c:showBubbleSize val="0"/>
        </c:dLbls>
        <c:gapWidth val="150"/>
        <c:axId val="874675280"/>
        <c:axId val="874680856"/>
      </c:barChart>
      <c:lineChart>
        <c:grouping val="standard"/>
        <c:varyColors val="0"/>
        <c:ser>
          <c:idx val="0"/>
          <c:order val="0"/>
          <c:tx>
            <c:strRef>
              <c:f>Fit!$L$3</c:f>
              <c:strCache>
                <c:ptCount val="1"/>
                <c:pt idx="0">
                  <c:v>Sum of ActualSales</c:v>
                </c:pt>
              </c:strCache>
            </c:strRef>
          </c:tx>
          <c:spPr>
            <a:ln w="28575" cap="rnd">
              <a:solidFill>
                <a:schemeClr val="accent1"/>
              </a:solidFill>
              <a:round/>
            </a:ln>
            <a:effectLst/>
          </c:spPr>
          <c:marker>
            <c:symbol val="none"/>
          </c:marker>
          <c:cat>
            <c:strRef>
              <c:f>Fit!$K$4:$K$26</c:f>
              <c:strCache>
                <c:ptCount val="22"/>
                <c:pt idx="0">
                  <c:v>1/1/2019</c:v>
                </c:pt>
                <c:pt idx="1">
                  <c:v>2/1/2019</c:v>
                </c:pt>
                <c:pt idx="2">
                  <c:v>3/1/2019</c:v>
                </c:pt>
                <c:pt idx="3">
                  <c:v>4/1/2019</c:v>
                </c:pt>
                <c:pt idx="4">
                  <c:v>5/1/2019</c:v>
                </c:pt>
                <c:pt idx="5">
                  <c:v>6/1/2019</c:v>
                </c:pt>
                <c:pt idx="6">
                  <c:v>7/1/2019</c:v>
                </c:pt>
                <c:pt idx="7">
                  <c:v>8/1/2019</c:v>
                </c:pt>
                <c:pt idx="8">
                  <c:v>9/1/2019</c:v>
                </c:pt>
                <c:pt idx="9">
                  <c:v>10/1/2019</c:v>
                </c:pt>
                <c:pt idx="10">
                  <c:v>11/1/2019</c:v>
                </c:pt>
                <c:pt idx="11">
                  <c:v>12/1/2019</c:v>
                </c:pt>
                <c:pt idx="12">
                  <c:v>1/1/2020</c:v>
                </c:pt>
                <c:pt idx="13">
                  <c:v>2/1/2020</c:v>
                </c:pt>
                <c:pt idx="14">
                  <c:v>3/1/2020</c:v>
                </c:pt>
                <c:pt idx="15">
                  <c:v>4/1/2020</c:v>
                </c:pt>
                <c:pt idx="16">
                  <c:v>5/1/2020</c:v>
                </c:pt>
                <c:pt idx="17">
                  <c:v>6/1/2020</c:v>
                </c:pt>
                <c:pt idx="18">
                  <c:v>7/1/2020</c:v>
                </c:pt>
                <c:pt idx="19">
                  <c:v>8/1/2020</c:v>
                </c:pt>
                <c:pt idx="20">
                  <c:v>9/1/2020</c:v>
                </c:pt>
                <c:pt idx="21">
                  <c:v>10/1/2020</c:v>
                </c:pt>
              </c:strCache>
            </c:strRef>
          </c:cat>
          <c:val>
            <c:numRef>
              <c:f>Fit!$L$4:$L$26</c:f>
              <c:numCache>
                <c:formatCode>#,##0</c:formatCode>
                <c:ptCount val="22"/>
                <c:pt idx="0">
                  <c:v>6436411.4287515003</c:v>
                </c:pt>
                <c:pt idx="1">
                  <c:v>5858275.8918154994</c:v>
                </c:pt>
                <c:pt idx="2">
                  <c:v>7343489.6323614996</c:v>
                </c:pt>
                <c:pt idx="3">
                  <c:v>10080302.2962265</c:v>
                </c:pt>
                <c:pt idx="4">
                  <c:v>12437075.009654501</c:v>
                </c:pt>
                <c:pt idx="5">
                  <c:v>14358908.744368501</c:v>
                </c:pt>
                <c:pt idx="6">
                  <c:v>13028032.733654499</c:v>
                </c:pt>
                <c:pt idx="7">
                  <c:v>11753621.188644499</c:v>
                </c:pt>
                <c:pt idx="8">
                  <c:v>10671959.009128502</c:v>
                </c:pt>
                <c:pt idx="9">
                  <c:v>10809573.023269501</c:v>
                </c:pt>
                <c:pt idx="10">
                  <c:v>9607404.4898544997</c:v>
                </c:pt>
                <c:pt idx="11">
                  <c:v>8071533.4666725006</c:v>
                </c:pt>
                <c:pt idx="12">
                  <c:v>7605838.6649625013</c:v>
                </c:pt>
                <c:pt idx="13">
                  <c:v>7871101.705596501</c:v>
                </c:pt>
                <c:pt idx="14">
                  <c:v>9346777.1131005008</c:v>
                </c:pt>
                <c:pt idx="15">
                  <c:v>4780747.9629045008</c:v>
                </c:pt>
                <c:pt idx="16">
                  <c:v>5812796.7740384992</c:v>
                </c:pt>
                <c:pt idx="17">
                  <c:v>8455738.1494664997</c:v>
                </c:pt>
                <c:pt idx="18">
                  <c:v>9385375.4633405004</c:v>
                </c:pt>
                <c:pt idx="19">
                  <c:v>9364819.8490115013</c:v>
                </c:pt>
                <c:pt idx="20">
                  <c:v>9278237.0128245</c:v>
                </c:pt>
                <c:pt idx="21">
                  <c:v>9446460.7533775009</c:v>
                </c:pt>
              </c:numCache>
            </c:numRef>
          </c:val>
          <c:smooth val="0"/>
          <c:extLst>
            <c:ext xmlns:c16="http://schemas.microsoft.com/office/drawing/2014/chart" uri="{C3380CC4-5D6E-409C-BE32-E72D297353CC}">
              <c16:uniqueId val="{00000001-A4F7-4F10-8A92-562B20BFEF50}"/>
            </c:ext>
          </c:extLst>
        </c:ser>
        <c:ser>
          <c:idx val="1"/>
          <c:order val="1"/>
          <c:tx>
            <c:strRef>
              <c:f>Fit!$M$3</c:f>
              <c:strCache>
                <c:ptCount val="1"/>
                <c:pt idx="0">
                  <c:v>Sum of ModelSales</c:v>
                </c:pt>
              </c:strCache>
            </c:strRef>
          </c:tx>
          <c:spPr>
            <a:ln w="28575" cap="rnd">
              <a:solidFill>
                <a:schemeClr val="accent2"/>
              </a:solidFill>
              <a:round/>
            </a:ln>
            <a:effectLst/>
          </c:spPr>
          <c:marker>
            <c:symbol val="none"/>
          </c:marker>
          <c:cat>
            <c:strRef>
              <c:f>Fit!$K$4:$K$26</c:f>
              <c:strCache>
                <c:ptCount val="22"/>
                <c:pt idx="0">
                  <c:v>1/1/2019</c:v>
                </c:pt>
                <c:pt idx="1">
                  <c:v>2/1/2019</c:v>
                </c:pt>
                <c:pt idx="2">
                  <c:v>3/1/2019</c:v>
                </c:pt>
                <c:pt idx="3">
                  <c:v>4/1/2019</c:v>
                </c:pt>
                <c:pt idx="4">
                  <c:v>5/1/2019</c:v>
                </c:pt>
                <c:pt idx="5">
                  <c:v>6/1/2019</c:v>
                </c:pt>
                <c:pt idx="6">
                  <c:v>7/1/2019</c:v>
                </c:pt>
                <c:pt idx="7">
                  <c:v>8/1/2019</c:v>
                </c:pt>
                <c:pt idx="8">
                  <c:v>9/1/2019</c:v>
                </c:pt>
                <c:pt idx="9">
                  <c:v>10/1/2019</c:v>
                </c:pt>
                <c:pt idx="10">
                  <c:v>11/1/2019</c:v>
                </c:pt>
                <c:pt idx="11">
                  <c:v>12/1/2019</c:v>
                </c:pt>
                <c:pt idx="12">
                  <c:v>1/1/2020</c:v>
                </c:pt>
                <c:pt idx="13">
                  <c:v>2/1/2020</c:v>
                </c:pt>
                <c:pt idx="14">
                  <c:v>3/1/2020</c:v>
                </c:pt>
                <c:pt idx="15">
                  <c:v>4/1/2020</c:v>
                </c:pt>
                <c:pt idx="16">
                  <c:v>5/1/2020</c:v>
                </c:pt>
                <c:pt idx="17">
                  <c:v>6/1/2020</c:v>
                </c:pt>
                <c:pt idx="18">
                  <c:v>7/1/2020</c:v>
                </c:pt>
                <c:pt idx="19">
                  <c:v>8/1/2020</c:v>
                </c:pt>
                <c:pt idx="20">
                  <c:v>9/1/2020</c:v>
                </c:pt>
                <c:pt idx="21">
                  <c:v>10/1/2020</c:v>
                </c:pt>
              </c:strCache>
            </c:strRef>
          </c:cat>
          <c:val>
            <c:numRef>
              <c:f>Fit!$M$4:$M$26</c:f>
              <c:numCache>
                <c:formatCode>#,##0</c:formatCode>
                <c:ptCount val="22"/>
                <c:pt idx="0">
                  <c:v>6310821.1352446973</c:v>
                </c:pt>
                <c:pt idx="1">
                  <c:v>5986430.8012741581</c:v>
                </c:pt>
                <c:pt idx="2">
                  <c:v>7590348.2135011284</c:v>
                </c:pt>
                <c:pt idx="3">
                  <c:v>9837680.4578776546</c:v>
                </c:pt>
                <c:pt idx="4">
                  <c:v>12993823.85648717</c:v>
                </c:pt>
                <c:pt idx="5">
                  <c:v>14795141.607427901</c:v>
                </c:pt>
                <c:pt idx="6">
                  <c:v>12979126.138548166</c:v>
                </c:pt>
                <c:pt idx="7">
                  <c:v>11822881.54461159</c:v>
                </c:pt>
                <c:pt idx="8">
                  <c:v>10656471.798080986</c:v>
                </c:pt>
                <c:pt idx="9">
                  <c:v>10685715.548485145</c:v>
                </c:pt>
                <c:pt idx="10">
                  <c:v>9810848.6404059101</c:v>
                </c:pt>
                <c:pt idx="11">
                  <c:v>8217633.5044231564</c:v>
                </c:pt>
                <c:pt idx="12">
                  <c:v>7081903.2706958018</c:v>
                </c:pt>
                <c:pt idx="13">
                  <c:v>7589102.4661055068</c:v>
                </c:pt>
                <c:pt idx="14">
                  <c:v>9336151.8616881054</c:v>
                </c:pt>
                <c:pt idx="15">
                  <c:v>4741411.4630515957</c:v>
                </c:pt>
                <c:pt idx="16">
                  <c:v>5743033.2565265736</c:v>
                </c:pt>
                <c:pt idx="17">
                  <c:v>7760176.1201480879</c:v>
                </c:pt>
                <c:pt idx="18">
                  <c:v>8880981.3994528446</c:v>
                </c:pt>
                <c:pt idx="19">
                  <c:v>9002587.6179310214</c:v>
                </c:pt>
                <c:pt idx="20">
                  <c:v>9732746.4596296344</c:v>
                </c:pt>
                <c:pt idx="21">
                  <c:v>10152428.605005095</c:v>
                </c:pt>
              </c:numCache>
            </c:numRef>
          </c:val>
          <c:smooth val="0"/>
          <c:extLst>
            <c:ext xmlns:c16="http://schemas.microsoft.com/office/drawing/2014/chart" uri="{C3380CC4-5D6E-409C-BE32-E72D297353CC}">
              <c16:uniqueId val="{00000002-A4F7-4F10-8A92-562B20BFEF50}"/>
            </c:ext>
          </c:extLst>
        </c:ser>
        <c:dLbls>
          <c:showLegendKey val="0"/>
          <c:showVal val="0"/>
          <c:showCatName val="0"/>
          <c:showSerName val="0"/>
          <c:showPercent val="0"/>
          <c:showBubbleSize val="0"/>
        </c:dLbls>
        <c:marker val="1"/>
        <c:smooth val="0"/>
        <c:axId val="874675280"/>
        <c:axId val="874680856"/>
      </c:lineChart>
      <c:catAx>
        <c:axId val="87467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680856"/>
        <c:crosses val="autoZero"/>
        <c:auto val="1"/>
        <c:lblAlgn val="ctr"/>
        <c:lblOffset val="100"/>
        <c:noMultiLvlLbl val="0"/>
      </c:catAx>
      <c:valAx>
        <c:axId val="8746808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67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'TV (HSM Vs. regional)'!$E$4</c:f>
              <c:strCache>
                <c:ptCount val="1"/>
                <c:pt idx="0">
                  <c:v>HSM</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'TV (HSM Vs. regional)'!$D$5:$D$9</c:f>
              <c:strCache>
                <c:ptCount val="5"/>
                <c:pt idx="0">
                  <c:v>APT</c:v>
                </c:pt>
                <c:pt idx="1">
                  <c:v>UP</c:v>
                </c:pt>
                <c:pt idx="2">
                  <c:v>GJ</c:v>
                </c:pt>
                <c:pt idx="3">
                  <c:v>MH</c:v>
                </c:pt>
                <c:pt idx="4">
                  <c:v>WB</c:v>
                </c:pt>
              </c:strCache>
            </c:strRef>
          </c:cat>
          <c:val>
            <c:numRef>
              <c:f>'TV (HSM Vs. regional)'!$E$5:$E$9</c:f>
              <c:numCache>
                <c:formatCode>#,##0</c:formatCode>
                <c:ptCount val="5"/>
                <c:pt idx="0">
                  <c:v>109.35786096855023</c:v>
                </c:pt>
                <c:pt idx="1">
                  <c:v>99.801183746845268</c:v>
                </c:pt>
                <c:pt idx="2">
                  <c:v>97.011659341143854</c:v>
                </c:pt>
                <c:pt idx="3">
                  <c:v>89.258947082540516</c:v>
                </c:pt>
                <c:pt idx="4">
                  <c:v>133.89924399994047</c:v>
                </c:pt>
              </c:numCache>
            </c:numRef>
          </c:val>
          <c:extLst>
            <c:ext xmlns:c16="http://schemas.microsoft.com/office/drawing/2014/chart" uri="{C3380CC4-5D6E-409C-BE32-E72D297353CC}">
              <c16:uniqueId val="{00000000-8518-4662-B4C6-8853399389A8}"/>
            </c:ext>
          </c:extLst>
        </c:ser>
        <c:ser>
          <c:idx val="1"/>
          <c:order val="1"/>
          <c:tx>
            <c:strRef>
              <c:f>'TV (HSM Vs. regional)'!$F$4</c:f>
              <c:strCache>
                <c:ptCount val="1"/>
                <c:pt idx="0">
                  <c:v>Regional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'TV (HSM Vs. regional)'!$D$5:$D$9</c:f>
              <c:strCache>
                <c:ptCount val="5"/>
                <c:pt idx="0">
                  <c:v>APT</c:v>
                </c:pt>
                <c:pt idx="1">
                  <c:v>UP</c:v>
                </c:pt>
                <c:pt idx="2">
                  <c:v>GJ</c:v>
                </c:pt>
                <c:pt idx="3">
                  <c:v>MH</c:v>
                </c:pt>
                <c:pt idx="4">
                  <c:v>WB</c:v>
                </c:pt>
              </c:strCache>
            </c:strRef>
          </c:cat>
          <c:val>
            <c:numRef>
              <c:f>'TV (HSM Vs. regional)'!$F$5:$F$9</c:f>
              <c:numCache>
                <c:formatCode>#,##0</c:formatCode>
                <c:ptCount val="5"/>
                <c:pt idx="0">
                  <c:v>99.790321874083403</c:v>
                </c:pt>
                <c:pt idx="1">
                  <c:v>100.25561390587478</c:v>
                </c:pt>
                <c:pt idx="2">
                  <c:v>102.55042500263423</c:v>
                </c:pt>
                <c:pt idx="3">
                  <c:v>104.73302966129003</c:v>
                </c:pt>
                <c:pt idx="4">
                  <c:v>85.808247195849376</c:v>
                </c:pt>
              </c:numCache>
            </c:numRef>
          </c:val>
          <c:extLst>
            <c:ext xmlns:c16="http://schemas.microsoft.com/office/drawing/2014/chart" uri="{C3380CC4-5D6E-409C-BE32-E72D297353CC}">
              <c16:uniqueId val="{00000001-8518-4662-B4C6-8853399389A8}"/>
            </c:ext>
          </c:extLst>
        </c:ser>
        <c:dLbls>
          <c:dLblPos val="inEnd"/>
          <c:showLegendKey val="0"/>
          <c:showVal val="1"/>
          <c:showCatName val="0"/>
          <c:showSerName val="0"/>
          <c:showPercent val="0"/>
          <c:showBubbleSize val="0"/>
        </c:dLbls>
        <c:gapWidth val="65"/>
        <c:axId val="839393664"/>
        <c:axId val="839386776"/>
      </c:barChart>
      <c:catAx>
        <c:axId val="8393936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39386776"/>
        <c:crosses val="autoZero"/>
        <c:auto val="1"/>
        <c:lblAlgn val="ctr"/>
        <c:lblOffset val="100"/>
        <c:noMultiLvlLbl val="0"/>
      </c:catAx>
      <c:valAx>
        <c:axId val="839386776"/>
        <c:scaling>
          <c:orientation val="minMax"/>
        </c:scaling>
        <c:delete val="1"/>
        <c:axPos val="l"/>
        <c:numFmt formatCode="#,##0" sourceLinked="1"/>
        <c:majorTickMark val="none"/>
        <c:minorTickMark val="none"/>
        <c:tickLblPos val="nextTo"/>
        <c:crossAx val="83939366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a:solidFill>
                  <a:schemeClr val="tx1"/>
                </a:solidFill>
              </a:rPr>
              <a:t>Original IPS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'Nielsen Missing Value Imputatio'!$E$2</c:f>
              <c:strCache>
                <c:ptCount val="1"/>
                <c:pt idx="0">
                  <c:v>Actual IPS</c:v>
                </c:pt>
              </c:strCache>
            </c:strRef>
          </c:tx>
          <c:spPr>
            <a:ln w="28575" cap="rnd">
              <a:solidFill>
                <a:schemeClr val="accent1"/>
              </a:solidFill>
              <a:round/>
            </a:ln>
            <a:effectLst/>
          </c:spPr>
          <c:marker>
            <c:symbol val="none"/>
          </c:marker>
          <c:cat>
            <c:numRef>
              <c:f>'Nielsen Missing Value Imputatio'!$D$3:$D$72</c:f>
              <c:numCache>
                <c:formatCode>m/d/yyyy</c:formatCode>
                <c:ptCount val="70"/>
                <c:pt idx="0">
                  <c:v>42005</c:v>
                </c:pt>
                <c:pt idx="1">
                  <c:v>42036</c:v>
                </c:pt>
                <c:pt idx="2">
                  <c:v>42064</c:v>
                </c:pt>
                <c:pt idx="3">
                  <c:v>42095</c:v>
                </c:pt>
                <c:pt idx="4">
                  <c:v>42125</c:v>
                </c:pt>
                <c:pt idx="5">
                  <c:v>42156</c:v>
                </c:pt>
                <c:pt idx="6">
                  <c:v>42186</c:v>
                </c:pt>
                <c:pt idx="7">
                  <c:v>42217</c:v>
                </c:pt>
                <c:pt idx="8">
                  <c:v>42248</c:v>
                </c:pt>
                <c:pt idx="9">
                  <c:v>42278</c:v>
                </c:pt>
                <c:pt idx="10">
                  <c:v>42309</c:v>
                </c:pt>
                <c:pt idx="11">
                  <c:v>42339</c:v>
                </c:pt>
                <c:pt idx="12">
                  <c:v>42370</c:v>
                </c:pt>
                <c:pt idx="13">
                  <c:v>42401</c:v>
                </c:pt>
                <c:pt idx="14">
                  <c:v>42430</c:v>
                </c:pt>
                <c:pt idx="15">
                  <c:v>42461</c:v>
                </c:pt>
                <c:pt idx="16">
                  <c:v>42491</c:v>
                </c:pt>
                <c:pt idx="17">
                  <c:v>42522</c:v>
                </c:pt>
                <c:pt idx="18">
                  <c:v>42552</c:v>
                </c:pt>
                <c:pt idx="19">
                  <c:v>42583</c:v>
                </c:pt>
                <c:pt idx="20">
                  <c:v>42614</c:v>
                </c:pt>
                <c:pt idx="21">
                  <c:v>42644</c:v>
                </c:pt>
                <c:pt idx="22">
                  <c:v>42675</c:v>
                </c:pt>
                <c:pt idx="23">
                  <c:v>42705</c:v>
                </c:pt>
                <c:pt idx="24">
                  <c:v>42736</c:v>
                </c:pt>
                <c:pt idx="25">
                  <c:v>42767</c:v>
                </c:pt>
                <c:pt idx="26">
                  <c:v>42795</c:v>
                </c:pt>
                <c:pt idx="27">
                  <c:v>42826</c:v>
                </c:pt>
                <c:pt idx="28">
                  <c:v>42856</c:v>
                </c:pt>
                <c:pt idx="29">
                  <c:v>42887</c:v>
                </c:pt>
                <c:pt idx="30">
                  <c:v>42917</c:v>
                </c:pt>
                <c:pt idx="31">
                  <c:v>42948</c:v>
                </c:pt>
                <c:pt idx="32">
                  <c:v>42979</c:v>
                </c:pt>
                <c:pt idx="33">
                  <c:v>43009</c:v>
                </c:pt>
                <c:pt idx="34">
                  <c:v>43040</c:v>
                </c:pt>
                <c:pt idx="35">
                  <c:v>43070</c:v>
                </c:pt>
                <c:pt idx="36">
                  <c:v>43101</c:v>
                </c:pt>
                <c:pt idx="37">
                  <c:v>43132</c:v>
                </c:pt>
                <c:pt idx="38">
                  <c:v>43160</c:v>
                </c:pt>
                <c:pt idx="39">
                  <c:v>43191</c:v>
                </c:pt>
                <c:pt idx="40">
                  <c:v>43221</c:v>
                </c:pt>
                <c:pt idx="41">
                  <c:v>43252</c:v>
                </c:pt>
                <c:pt idx="42">
                  <c:v>43282</c:v>
                </c:pt>
                <c:pt idx="43">
                  <c:v>43313</c:v>
                </c:pt>
                <c:pt idx="44">
                  <c:v>43344</c:v>
                </c:pt>
                <c:pt idx="45">
                  <c:v>43374</c:v>
                </c:pt>
                <c:pt idx="46">
                  <c:v>43405</c:v>
                </c:pt>
                <c:pt idx="47">
                  <c:v>43435</c:v>
                </c:pt>
                <c:pt idx="48">
                  <c:v>43466</c:v>
                </c:pt>
                <c:pt idx="49">
                  <c:v>43497</c:v>
                </c:pt>
                <c:pt idx="50">
                  <c:v>43525</c:v>
                </c:pt>
                <c:pt idx="51">
                  <c:v>43556</c:v>
                </c:pt>
                <c:pt idx="52">
                  <c:v>43586</c:v>
                </c:pt>
                <c:pt idx="53">
                  <c:v>43617</c:v>
                </c:pt>
                <c:pt idx="54">
                  <c:v>43647</c:v>
                </c:pt>
                <c:pt idx="55">
                  <c:v>43678</c:v>
                </c:pt>
                <c:pt idx="56">
                  <c:v>43709</c:v>
                </c:pt>
                <c:pt idx="57">
                  <c:v>43739</c:v>
                </c:pt>
                <c:pt idx="58">
                  <c:v>43770</c:v>
                </c:pt>
                <c:pt idx="59">
                  <c:v>43800</c:v>
                </c:pt>
                <c:pt idx="60">
                  <c:v>43831</c:v>
                </c:pt>
                <c:pt idx="61">
                  <c:v>43862</c:v>
                </c:pt>
                <c:pt idx="62">
                  <c:v>43891</c:v>
                </c:pt>
                <c:pt idx="63">
                  <c:v>43922</c:v>
                </c:pt>
                <c:pt idx="64">
                  <c:v>43952</c:v>
                </c:pt>
                <c:pt idx="65">
                  <c:v>43983</c:v>
                </c:pt>
                <c:pt idx="66">
                  <c:v>44013</c:v>
                </c:pt>
                <c:pt idx="67">
                  <c:v>44044</c:v>
                </c:pt>
                <c:pt idx="68">
                  <c:v>44075</c:v>
                </c:pt>
                <c:pt idx="69">
                  <c:v>44105</c:v>
                </c:pt>
              </c:numCache>
            </c:numRef>
          </c:cat>
          <c:val>
            <c:numRef>
              <c:f>'Nielsen Missing Value Imputatio'!$E$3:$E$72</c:f>
              <c:numCache>
                <c:formatCode>#,##0.00</c:formatCode>
                <c:ptCount val="70"/>
                <c:pt idx="0">
                  <c:v>2.766652853293325</c:v>
                </c:pt>
                <c:pt idx="1">
                  <c:v>2.8961776518745079</c:v>
                </c:pt>
                <c:pt idx="2">
                  <c:v>2.993991117376964</c:v>
                </c:pt>
                <c:pt idx="3">
                  <c:v>3.0491703076885273</c:v>
                </c:pt>
                <c:pt idx="4">
                  <c:v>3.1002914582508514</c:v>
                </c:pt>
                <c:pt idx="5">
                  <c:v>3.0490895197609009</c:v>
                </c:pt>
                <c:pt idx="6">
                  <c:v>3.0822249989997093</c:v>
                </c:pt>
                <c:pt idx="7">
                  <c:v>3.1417915952269881</c:v>
                </c:pt>
                <c:pt idx="8">
                  <c:v>3.1777463659914291</c:v>
                </c:pt>
                <c:pt idx="9">
                  <c:v>3.1253740382935562</c:v>
                </c:pt>
                <c:pt idx="10">
                  <c:v>2.9935208902084716</c:v>
                </c:pt>
                <c:pt idx="11">
                  <c:v>3.0214641914832847</c:v>
                </c:pt>
                <c:pt idx="12">
                  <c:v>3.034495905655036</c:v>
                </c:pt>
                <c:pt idx="13">
                  <c:v>3.1132620636055521</c:v>
                </c:pt>
                <c:pt idx="14">
                  <c:v>3.2903999523532774</c:v>
                </c:pt>
                <c:pt idx="15">
                  <c:v>3.1382959637431496</c:v>
                </c:pt>
                <c:pt idx="16">
                  <c:v>3.1298764116447408</c:v>
                </c:pt>
                <c:pt idx="17">
                  <c:v>3.153304910656427</c:v>
                </c:pt>
                <c:pt idx="18">
                  <c:v>3.2035021787643552</c:v>
                </c:pt>
                <c:pt idx="19">
                  <c:v>3.253982204618977</c:v>
                </c:pt>
                <c:pt idx="20">
                  <c:v>3.1663739115640062</c:v>
                </c:pt>
                <c:pt idx="21">
                  <c:v>3.1064303050078035</c:v>
                </c:pt>
                <c:pt idx="22">
                  <c:v>3.0891489386943651</c:v>
                </c:pt>
                <c:pt idx="23">
                  <c:v>3.1595815111874086</c:v>
                </c:pt>
                <c:pt idx="24">
                  <c:v>3.022924588636533</c:v>
                </c:pt>
                <c:pt idx="25">
                  <c:v>3.3002560795237108</c:v>
                </c:pt>
                <c:pt idx="26">
                  <c:v>3.351391730483301</c:v>
                </c:pt>
                <c:pt idx="27">
                  <c:v>3.3740361722999448</c:v>
                </c:pt>
                <c:pt idx="28">
                  <c:v>3.3867022693120532</c:v>
                </c:pt>
                <c:pt idx="29">
                  <c:v>3.4095165729252455</c:v>
                </c:pt>
                <c:pt idx="30">
                  <c:v>3.34641187976499</c:v>
                </c:pt>
                <c:pt idx="31">
                  <c:v>3.3773018689128467</c:v>
                </c:pt>
                <c:pt idx="32">
                  <c:v>3.3368789043050628</c:v>
                </c:pt>
                <c:pt idx="33">
                  <c:v>3.2436247780001941</c:v>
                </c:pt>
                <c:pt idx="34">
                  <c:v>3.1416890567034628</c:v>
                </c:pt>
                <c:pt idx="35">
                  <c:v>3.0756532118100917</c:v>
                </c:pt>
                <c:pt idx="36">
                  <c:v>3.0199002200638483</c:v>
                </c:pt>
                <c:pt idx="37">
                  <c:v>3.1341395284410321</c:v>
                </c:pt>
                <c:pt idx="38">
                  <c:v>3.2139662868773109</c:v>
                </c:pt>
                <c:pt idx="39">
                  <c:v>3.2911964384602617</c:v>
                </c:pt>
                <c:pt idx="40">
                  <c:v>3.2639377630849502</c:v>
                </c:pt>
                <c:pt idx="41">
                  <c:v>3.2730243334576081</c:v>
                </c:pt>
                <c:pt idx="42">
                  <c:v>3.284000098445532</c:v>
                </c:pt>
                <c:pt idx="43">
                  <c:v>3.272707396203073</c:v>
                </c:pt>
                <c:pt idx="44">
                  <c:v>3.2861047275344681</c:v>
                </c:pt>
                <c:pt idx="45">
                  <c:v>3.3151365943469155</c:v>
                </c:pt>
                <c:pt idx="46">
                  <c:v>3.3264707262958484</c:v>
                </c:pt>
                <c:pt idx="47">
                  <c:v>3.2912399396520602</c:v>
                </c:pt>
                <c:pt idx="48">
                  <c:v>3.3343485849820946</c:v>
                </c:pt>
                <c:pt idx="49">
                  <c:v>3.2692894454188752</c:v>
                </c:pt>
                <c:pt idx="50">
                  <c:v>3.3356453347947661</c:v>
                </c:pt>
                <c:pt idx="51">
                  <c:v>3.7225252555434811</c:v>
                </c:pt>
                <c:pt idx="52">
                  <c:v>3.7374239999999999</c:v>
                </c:pt>
                <c:pt idx="53">
                  <c:v>3.625712</c:v>
                </c:pt>
                <c:pt idx="54">
                  <c:v>3.5120830000000001</c:v>
                </c:pt>
                <c:pt idx="55">
                  <c:v>3.540435</c:v>
                </c:pt>
                <c:pt idx="56">
                  <c:v>3.398199</c:v>
                </c:pt>
                <c:pt idx="57">
                  <c:v>3.4193169999999999</c:v>
                </c:pt>
                <c:pt idx="58">
                  <c:v>3.5823320000000001</c:v>
                </c:pt>
                <c:pt idx="59">
                  <c:v>3.4769800000000002</c:v>
                </c:pt>
                <c:pt idx="60">
                  <c:v>3.385913</c:v>
                </c:pt>
                <c:pt idx="61">
                  <c:v>3.3760050000000001</c:v>
                </c:pt>
                <c:pt idx="62">
                  <c:v>3.457535</c:v>
                </c:pt>
                <c:pt idx="66">
                  <c:v>3.3069000000000002</c:v>
                </c:pt>
                <c:pt idx="67">
                  <c:v>3.2492350000000001</c:v>
                </c:pt>
                <c:pt idx="68">
                  <c:v>3.3869289999999999</c:v>
                </c:pt>
                <c:pt idx="69">
                  <c:v>3.4302250000000001</c:v>
                </c:pt>
              </c:numCache>
            </c:numRef>
          </c:val>
          <c:smooth val="0"/>
          <c:extLst>
            <c:ext xmlns:c16="http://schemas.microsoft.com/office/drawing/2014/chart" uri="{C3380CC4-5D6E-409C-BE32-E72D297353CC}">
              <c16:uniqueId val="{00000000-A381-4300-8CF8-FC7E4EE2E80B}"/>
            </c:ext>
          </c:extLst>
        </c:ser>
        <c:dLbls>
          <c:showLegendKey val="0"/>
          <c:showVal val="0"/>
          <c:showCatName val="0"/>
          <c:showSerName val="0"/>
          <c:showPercent val="0"/>
          <c:showBubbleSize val="0"/>
        </c:dLbls>
        <c:marker val="1"/>
        <c:smooth val="0"/>
        <c:axId val="1025311680"/>
        <c:axId val="1025312664"/>
      </c:lineChart>
      <c:lineChart>
        <c:grouping val="standard"/>
        <c:varyColors val="0"/>
        <c:ser>
          <c:idx val="1"/>
          <c:order val="1"/>
          <c:tx>
            <c:strRef>
              <c:f>'Nielsen Missing Value Imputatio'!$F$2</c:f>
              <c:strCache>
                <c:ptCount val="1"/>
                <c:pt idx="0">
                  <c:v>Sales Volume</c:v>
                </c:pt>
              </c:strCache>
            </c:strRef>
          </c:tx>
          <c:spPr>
            <a:ln w="28575" cap="rnd">
              <a:solidFill>
                <a:schemeClr val="accent2"/>
              </a:solidFill>
              <a:round/>
            </a:ln>
            <a:effectLst/>
          </c:spPr>
          <c:marker>
            <c:symbol val="none"/>
          </c:marker>
          <c:cat>
            <c:numRef>
              <c:f>'Nielsen Missing Value Imputatio'!$D$3:$D$72</c:f>
              <c:numCache>
                <c:formatCode>m/d/yyyy</c:formatCode>
                <c:ptCount val="70"/>
                <c:pt idx="0">
                  <c:v>42005</c:v>
                </c:pt>
                <c:pt idx="1">
                  <c:v>42036</c:v>
                </c:pt>
                <c:pt idx="2">
                  <c:v>42064</c:v>
                </c:pt>
                <c:pt idx="3">
                  <c:v>42095</c:v>
                </c:pt>
                <c:pt idx="4">
                  <c:v>42125</c:v>
                </c:pt>
                <c:pt idx="5">
                  <c:v>42156</c:v>
                </c:pt>
                <c:pt idx="6">
                  <c:v>42186</c:v>
                </c:pt>
                <c:pt idx="7">
                  <c:v>42217</c:v>
                </c:pt>
                <c:pt idx="8">
                  <c:v>42248</c:v>
                </c:pt>
                <c:pt idx="9">
                  <c:v>42278</c:v>
                </c:pt>
                <c:pt idx="10">
                  <c:v>42309</c:v>
                </c:pt>
                <c:pt idx="11">
                  <c:v>42339</c:v>
                </c:pt>
                <c:pt idx="12">
                  <c:v>42370</c:v>
                </c:pt>
                <c:pt idx="13">
                  <c:v>42401</c:v>
                </c:pt>
                <c:pt idx="14">
                  <c:v>42430</c:v>
                </c:pt>
                <c:pt idx="15">
                  <c:v>42461</c:v>
                </c:pt>
                <c:pt idx="16">
                  <c:v>42491</c:v>
                </c:pt>
                <c:pt idx="17">
                  <c:v>42522</c:v>
                </c:pt>
                <c:pt idx="18">
                  <c:v>42552</c:v>
                </c:pt>
                <c:pt idx="19">
                  <c:v>42583</c:v>
                </c:pt>
                <c:pt idx="20">
                  <c:v>42614</c:v>
                </c:pt>
                <c:pt idx="21">
                  <c:v>42644</c:v>
                </c:pt>
                <c:pt idx="22">
                  <c:v>42675</c:v>
                </c:pt>
                <c:pt idx="23">
                  <c:v>42705</c:v>
                </c:pt>
                <c:pt idx="24">
                  <c:v>42736</c:v>
                </c:pt>
                <c:pt idx="25">
                  <c:v>42767</c:v>
                </c:pt>
                <c:pt idx="26">
                  <c:v>42795</c:v>
                </c:pt>
                <c:pt idx="27">
                  <c:v>42826</c:v>
                </c:pt>
                <c:pt idx="28">
                  <c:v>42856</c:v>
                </c:pt>
                <c:pt idx="29">
                  <c:v>42887</c:v>
                </c:pt>
                <c:pt idx="30">
                  <c:v>42917</c:v>
                </c:pt>
                <c:pt idx="31">
                  <c:v>42948</c:v>
                </c:pt>
                <c:pt idx="32">
                  <c:v>42979</c:v>
                </c:pt>
                <c:pt idx="33">
                  <c:v>43009</c:v>
                </c:pt>
                <c:pt idx="34">
                  <c:v>43040</c:v>
                </c:pt>
                <c:pt idx="35">
                  <c:v>43070</c:v>
                </c:pt>
                <c:pt idx="36">
                  <c:v>43101</c:v>
                </c:pt>
                <c:pt idx="37">
                  <c:v>43132</c:v>
                </c:pt>
                <c:pt idx="38">
                  <c:v>43160</c:v>
                </c:pt>
                <c:pt idx="39">
                  <c:v>43191</c:v>
                </c:pt>
                <c:pt idx="40">
                  <c:v>43221</c:v>
                </c:pt>
                <c:pt idx="41">
                  <c:v>43252</c:v>
                </c:pt>
                <c:pt idx="42">
                  <c:v>43282</c:v>
                </c:pt>
                <c:pt idx="43">
                  <c:v>43313</c:v>
                </c:pt>
                <c:pt idx="44">
                  <c:v>43344</c:v>
                </c:pt>
                <c:pt idx="45">
                  <c:v>43374</c:v>
                </c:pt>
                <c:pt idx="46">
                  <c:v>43405</c:v>
                </c:pt>
                <c:pt idx="47">
                  <c:v>43435</c:v>
                </c:pt>
                <c:pt idx="48">
                  <c:v>43466</c:v>
                </c:pt>
                <c:pt idx="49">
                  <c:v>43497</c:v>
                </c:pt>
                <c:pt idx="50">
                  <c:v>43525</c:v>
                </c:pt>
                <c:pt idx="51">
                  <c:v>43556</c:v>
                </c:pt>
                <c:pt idx="52">
                  <c:v>43586</c:v>
                </c:pt>
                <c:pt idx="53">
                  <c:v>43617</c:v>
                </c:pt>
                <c:pt idx="54">
                  <c:v>43647</c:v>
                </c:pt>
                <c:pt idx="55">
                  <c:v>43678</c:v>
                </c:pt>
                <c:pt idx="56">
                  <c:v>43709</c:v>
                </c:pt>
                <c:pt idx="57">
                  <c:v>43739</c:v>
                </c:pt>
                <c:pt idx="58">
                  <c:v>43770</c:v>
                </c:pt>
                <c:pt idx="59">
                  <c:v>43800</c:v>
                </c:pt>
                <c:pt idx="60">
                  <c:v>43831</c:v>
                </c:pt>
                <c:pt idx="61">
                  <c:v>43862</c:v>
                </c:pt>
                <c:pt idx="62">
                  <c:v>43891</c:v>
                </c:pt>
                <c:pt idx="63">
                  <c:v>43922</c:v>
                </c:pt>
                <c:pt idx="64">
                  <c:v>43952</c:v>
                </c:pt>
                <c:pt idx="65">
                  <c:v>43983</c:v>
                </c:pt>
                <c:pt idx="66">
                  <c:v>44013</c:v>
                </c:pt>
                <c:pt idx="67">
                  <c:v>44044</c:v>
                </c:pt>
                <c:pt idx="68">
                  <c:v>44075</c:v>
                </c:pt>
                <c:pt idx="69">
                  <c:v>44105</c:v>
                </c:pt>
              </c:numCache>
            </c:numRef>
          </c:cat>
          <c:val>
            <c:numRef>
              <c:f>'Nielsen Missing Value Imputatio'!$F$3:$F$72</c:f>
              <c:numCache>
                <c:formatCode>#,##0</c:formatCode>
                <c:ptCount val="70"/>
                <c:pt idx="0">
                  <c:v>361001.94757552125</c:v>
                </c:pt>
                <c:pt idx="1">
                  <c:v>369280.88924173097</c:v>
                </c:pt>
                <c:pt idx="2">
                  <c:v>515832.09673054039</c:v>
                </c:pt>
                <c:pt idx="3">
                  <c:v>618430.35238078481</c:v>
                </c:pt>
                <c:pt idx="4">
                  <c:v>813711.51813438791</c:v>
                </c:pt>
                <c:pt idx="5">
                  <c:v>914407.48154953134</c:v>
                </c:pt>
                <c:pt idx="6">
                  <c:v>917896.5191697448</c:v>
                </c:pt>
                <c:pt idx="7">
                  <c:v>863806.35097432765</c:v>
                </c:pt>
                <c:pt idx="8">
                  <c:v>809681.38392743561</c:v>
                </c:pt>
                <c:pt idx="9">
                  <c:v>763605.46637695306</c:v>
                </c:pt>
                <c:pt idx="10">
                  <c:v>624335.8464360059</c:v>
                </c:pt>
                <c:pt idx="11">
                  <c:v>463882.86964746041</c:v>
                </c:pt>
                <c:pt idx="12">
                  <c:v>350987.94842517085</c:v>
                </c:pt>
                <c:pt idx="13">
                  <c:v>360445.9990521202</c:v>
                </c:pt>
                <c:pt idx="14">
                  <c:v>519876.71701399796</c:v>
                </c:pt>
                <c:pt idx="15">
                  <c:v>684671.3380495226</c:v>
                </c:pt>
                <c:pt idx="16">
                  <c:v>862871.36001789465</c:v>
                </c:pt>
                <c:pt idx="17">
                  <c:v>857592.22741604166</c:v>
                </c:pt>
                <c:pt idx="18">
                  <c:v>924173.55805633531</c:v>
                </c:pt>
                <c:pt idx="19">
                  <c:v>819963.23324717872</c:v>
                </c:pt>
                <c:pt idx="20">
                  <c:v>787234.272497189</c:v>
                </c:pt>
                <c:pt idx="21">
                  <c:v>810112.400843326</c:v>
                </c:pt>
                <c:pt idx="22">
                  <c:v>559541.99478984985</c:v>
                </c:pt>
                <c:pt idx="23">
                  <c:v>413952.48524745728</c:v>
                </c:pt>
                <c:pt idx="24">
                  <c:v>334235.32271121559</c:v>
                </c:pt>
                <c:pt idx="25">
                  <c:v>392073.23180146335</c:v>
                </c:pt>
                <c:pt idx="26">
                  <c:v>566119.11167129048</c:v>
                </c:pt>
                <c:pt idx="27">
                  <c:v>766548.67128225218</c:v>
                </c:pt>
                <c:pt idx="28">
                  <c:v>901983.76201406179</c:v>
                </c:pt>
                <c:pt idx="29">
                  <c:v>976545.70750187617</c:v>
                </c:pt>
                <c:pt idx="30">
                  <c:v>1001939.9401498848</c:v>
                </c:pt>
                <c:pt idx="31">
                  <c:v>979146.75831718626</c:v>
                </c:pt>
                <c:pt idx="32">
                  <c:v>915413.79078269284</c:v>
                </c:pt>
                <c:pt idx="33">
                  <c:v>877206.92090343765</c:v>
                </c:pt>
                <c:pt idx="34">
                  <c:v>645991.61048013926</c:v>
                </c:pt>
                <c:pt idx="35">
                  <c:v>398440.15824585874</c:v>
                </c:pt>
                <c:pt idx="36">
                  <c:v>340481.68827400001</c:v>
                </c:pt>
                <c:pt idx="37">
                  <c:v>340701.68659</c:v>
                </c:pt>
                <c:pt idx="38">
                  <c:v>548205.40923200001</c:v>
                </c:pt>
                <c:pt idx="39">
                  <c:v>705398.74113800004</c:v>
                </c:pt>
                <c:pt idx="40">
                  <c:v>841936.79175700003</c:v>
                </c:pt>
                <c:pt idx="41">
                  <c:v>980237.01256199996</c:v>
                </c:pt>
                <c:pt idx="42">
                  <c:v>986639.49482200004</c:v>
                </c:pt>
                <c:pt idx="43">
                  <c:v>1017532.355509</c:v>
                </c:pt>
                <c:pt idx="44">
                  <c:v>912023.77074499999</c:v>
                </c:pt>
                <c:pt idx="45">
                  <c:v>849876.15681800002</c:v>
                </c:pt>
                <c:pt idx="46">
                  <c:v>660224.79807999998</c:v>
                </c:pt>
                <c:pt idx="47">
                  <c:v>505053.53617199999</c:v>
                </c:pt>
                <c:pt idx="48">
                  <c:v>422803.243456</c:v>
                </c:pt>
                <c:pt idx="49">
                  <c:v>387557.30035799998</c:v>
                </c:pt>
                <c:pt idx="50">
                  <c:v>522245.83988799999</c:v>
                </c:pt>
                <c:pt idx="51">
                  <c:v>730624.29907900002</c:v>
                </c:pt>
                <c:pt idx="52">
                  <c:v>858216.20737800002</c:v>
                </c:pt>
                <c:pt idx="53">
                  <c:v>1096705.418914</c:v>
                </c:pt>
                <c:pt idx="54">
                  <c:v>1202984.27813</c:v>
                </c:pt>
                <c:pt idx="55">
                  <c:v>1312019.321489</c:v>
                </c:pt>
                <c:pt idx="56">
                  <c:v>1246010.115007</c:v>
                </c:pt>
                <c:pt idx="57">
                  <c:v>1131973.58397</c:v>
                </c:pt>
                <c:pt idx="58">
                  <c:v>861904.67477499996</c:v>
                </c:pt>
                <c:pt idx="59">
                  <c:v>549522.65980999998</c:v>
                </c:pt>
                <c:pt idx="60">
                  <c:v>396112.56378700002</c:v>
                </c:pt>
                <c:pt idx="61">
                  <c:v>449135.68138800003</c:v>
                </c:pt>
                <c:pt idx="62">
                  <c:v>563880.93851699994</c:v>
                </c:pt>
                <c:pt idx="63">
                  <c:v>334789.26794400002</c:v>
                </c:pt>
                <c:pt idx="64">
                  <c:v>502366.813432</c:v>
                </c:pt>
                <c:pt idx="65">
                  <c:v>683165.43218999996</c:v>
                </c:pt>
                <c:pt idx="66">
                  <c:v>826181.46924100001</c:v>
                </c:pt>
                <c:pt idx="67">
                  <c:v>928896.56955699995</c:v>
                </c:pt>
                <c:pt idx="68">
                  <c:v>1036417.978722</c:v>
                </c:pt>
                <c:pt idx="69">
                  <c:v>1003571.535031</c:v>
                </c:pt>
              </c:numCache>
            </c:numRef>
          </c:val>
          <c:smooth val="0"/>
          <c:extLst>
            <c:ext xmlns:c16="http://schemas.microsoft.com/office/drawing/2014/chart" uri="{C3380CC4-5D6E-409C-BE32-E72D297353CC}">
              <c16:uniqueId val="{00000001-A381-4300-8CF8-FC7E4EE2E80B}"/>
            </c:ext>
          </c:extLst>
        </c:ser>
        <c:dLbls>
          <c:showLegendKey val="0"/>
          <c:showVal val="0"/>
          <c:showCatName val="0"/>
          <c:showSerName val="0"/>
          <c:showPercent val="0"/>
          <c:showBubbleSize val="0"/>
        </c:dLbls>
        <c:marker val="1"/>
        <c:smooth val="0"/>
        <c:axId val="1037056720"/>
        <c:axId val="1037057376"/>
      </c:lineChart>
      <c:dateAx>
        <c:axId val="102531168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312664"/>
        <c:crosses val="autoZero"/>
        <c:auto val="1"/>
        <c:lblOffset val="100"/>
        <c:baseTimeUnit val="months"/>
      </c:dateAx>
      <c:valAx>
        <c:axId val="102531266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311680"/>
        <c:crosses val="autoZero"/>
        <c:crossBetween val="between"/>
      </c:valAx>
      <c:valAx>
        <c:axId val="103705737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056720"/>
        <c:crosses val="max"/>
        <c:crossBetween val="between"/>
      </c:valAx>
      <c:dateAx>
        <c:axId val="1037056720"/>
        <c:scaling>
          <c:orientation val="minMax"/>
        </c:scaling>
        <c:delete val="1"/>
        <c:axPos val="b"/>
        <c:numFmt formatCode="m/d/yyyy" sourceLinked="1"/>
        <c:majorTickMark val="out"/>
        <c:minorTickMark val="none"/>
        <c:tickLblPos val="nextTo"/>
        <c:crossAx val="1037057376"/>
        <c:crosses val="autoZero"/>
        <c:auto val="1"/>
        <c:lblOffset val="100"/>
        <c:baseTimeUnit val="months"/>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a:solidFill>
                  <a:schemeClr val="tx1"/>
                </a:solidFill>
              </a:rPr>
              <a:t>Imputed IPS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1"/>
          <c:order val="1"/>
          <c:tx>
            <c:strRef>
              <c:f>'Nielsen Missing Value Imputatio'!$G$2</c:f>
              <c:strCache>
                <c:ptCount val="1"/>
                <c:pt idx="0">
                  <c:v>Regression</c:v>
                </c:pt>
              </c:strCache>
            </c:strRef>
          </c:tx>
          <c:spPr>
            <a:ln w="28575" cap="rnd">
              <a:solidFill>
                <a:schemeClr val="accent2"/>
              </a:solidFill>
              <a:round/>
            </a:ln>
            <a:effectLst/>
          </c:spPr>
          <c:marker>
            <c:symbol val="none"/>
          </c:marker>
          <c:cat>
            <c:numRef>
              <c:f>'Nielsen Missing Value Imputatio'!$D$3:$D$72</c:f>
              <c:numCache>
                <c:formatCode>m/d/yyyy</c:formatCode>
                <c:ptCount val="70"/>
                <c:pt idx="0">
                  <c:v>42005</c:v>
                </c:pt>
                <c:pt idx="1">
                  <c:v>42036</c:v>
                </c:pt>
                <c:pt idx="2">
                  <c:v>42064</c:v>
                </c:pt>
                <c:pt idx="3">
                  <c:v>42095</c:v>
                </c:pt>
                <c:pt idx="4">
                  <c:v>42125</c:v>
                </c:pt>
                <c:pt idx="5">
                  <c:v>42156</c:v>
                </c:pt>
                <c:pt idx="6">
                  <c:v>42186</c:v>
                </c:pt>
                <c:pt idx="7">
                  <c:v>42217</c:v>
                </c:pt>
                <c:pt idx="8">
                  <c:v>42248</c:v>
                </c:pt>
                <c:pt idx="9">
                  <c:v>42278</c:v>
                </c:pt>
                <c:pt idx="10">
                  <c:v>42309</c:v>
                </c:pt>
                <c:pt idx="11">
                  <c:v>42339</c:v>
                </c:pt>
                <c:pt idx="12">
                  <c:v>42370</c:v>
                </c:pt>
                <c:pt idx="13">
                  <c:v>42401</c:v>
                </c:pt>
                <c:pt idx="14">
                  <c:v>42430</c:v>
                </c:pt>
                <c:pt idx="15">
                  <c:v>42461</c:v>
                </c:pt>
                <c:pt idx="16">
                  <c:v>42491</c:v>
                </c:pt>
                <c:pt idx="17">
                  <c:v>42522</c:v>
                </c:pt>
                <c:pt idx="18">
                  <c:v>42552</c:v>
                </c:pt>
                <c:pt idx="19">
                  <c:v>42583</c:v>
                </c:pt>
                <c:pt idx="20">
                  <c:v>42614</c:v>
                </c:pt>
                <c:pt idx="21">
                  <c:v>42644</c:v>
                </c:pt>
                <c:pt idx="22">
                  <c:v>42675</c:v>
                </c:pt>
                <c:pt idx="23">
                  <c:v>42705</c:v>
                </c:pt>
                <c:pt idx="24">
                  <c:v>42736</c:v>
                </c:pt>
                <c:pt idx="25">
                  <c:v>42767</c:v>
                </c:pt>
                <c:pt idx="26">
                  <c:v>42795</c:v>
                </c:pt>
                <c:pt idx="27">
                  <c:v>42826</c:v>
                </c:pt>
                <c:pt idx="28">
                  <c:v>42856</c:v>
                </c:pt>
                <c:pt idx="29">
                  <c:v>42887</c:v>
                </c:pt>
                <c:pt idx="30">
                  <c:v>42917</c:v>
                </c:pt>
                <c:pt idx="31">
                  <c:v>42948</c:v>
                </c:pt>
                <c:pt idx="32">
                  <c:v>42979</c:v>
                </c:pt>
                <c:pt idx="33">
                  <c:v>43009</c:v>
                </c:pt>
                <c:pt idx="34">
                  <c:v>43040</c:v>
                </c:pt>
                <c:pt idx="35">
                  <c:v>43070</c:v>
                </c:pt>
                <c:pt idx="36">
                  <c:v>43101</c:v>
                </c:pt>
                <c:pt idx="37">
                  <c:v>43132</c:v>
                </c:pt>
                <c:pt idx="38">
                  <c:v>43160</c:v>
                </c:pt>
                <c:pt idx="39">
                  <c:v>43191</c:v>
                </c:pt>
                <c:pt idx="40">
                  <c:v>43221</c:v>
                </c:pt>
                <c:pt idx="41">
                  <c:v>43252</c:v>
                </c:pt>
                <c:pt idx="42">
                  <c:v>43282</c:v>
                </c:pt>
                <c:pt idx="43">
                  <c:v>43313</c:v>
                </c:pt>
                <c:pt idx="44">
                  <c:v>43344</c:v>
                </c:pt>
                <c:pt idx="45">
                  <c:v>43374</c:v>
                </c:pt>
                <c:pt idx="46">
                  <c:v>43405</c:v>
                </c:pt>
                <c:pt idx="47">
                  <c:v>43435</c:v>
                </c:pt>
                <c:pt idx="48">
                  <c:v>43466</c:v>
                </c:pt>
                <c:pt idx="49">
                  <c:v>43497</c:v>
                </c:pt>
                <c:pt idx="50">
                  <c:v>43525</c:v>
                </c:pt>
                <c:pt idx="51">
                  <c:v>43556</c:v>
                </c:pt>
                <c:pt idx="52">
                  <c:v>43586</c:v>
                </c:pt>
                <c:pt idx="53">
                  <c:v>43617</c:v>
                </c:pt>
                <c:pt idx="54">
                  <c:v>43647</c:v>
                </c:pt>
                <c:pt idx="55">
                  <c:v>43678</c:v>
                </c:pt>
                <c:pt idx="56">
                  <c:v>43709</c:v>
                </c:pt>
                <c:pt idx="57">
                  <c:v>43739</c:v>
                </c:pt>
                <c:pt idx="58">
                  <c:v>43770</c:v>
                </c:pt>
                <c:pt idx="59">
                  <c:v>43800</c:v>
                </c:pt>
                <c:pt idx="60">
                  <c:v>43831</c:v>
                </c:pt>
                <c:pt idx="61">
                  <c:v>43862</c:v>
                </c:pt>
                <c:pt idx="62">
                  <c:v>43891</c:v>
                </c:pt>
                <c:pt idx="63">
                  <c:v>43922</c:v>
                </c:pt>
                <c:pt idx="64">
                  <c:v>43952</c:v>
                </c:pt>
                <c:pt idx="65">
                  <c:v>43983</c:v>
                </c:pt>
                <c:pt idx="66">
                  <c:v>44013</c:v>
                </c:pt>
                <c:pt idx="67">
                  <c:v>44044</c:v>
                </c:pt>
                <c:pt idx="68">
                  <c:v>44075</c:v>
                </c:pt>
                <c:pt idx="69">
                  <c:v>44105</c:v>
                </c:pt>
              </c:numCache>
            </c:numRef>
          </c:cat>
          <c:val>
            <c:numRef>
              <c:f>'Nielsen Missing Value Imputatio'!$G$3:$G$72</c:f>
              <c:numCache>
                <c:formatCode>#,##0.00</c:formatCode>
                <c:ptCount val="70"/>
                <c:pt idx="0">
                  <c:v>2.766652853293325</c:v>
                </c:pt>
                <c:pt idx="1">
                  <c:v>2.8961776518745079</c:v>
                </c:pt>
                <c:pt idx="2">
                  <c:v>2.993991117376964</c:v>
                </c:pt>
                <c:pt idx="3">
                  <c:v>3.0491703076885273</c:v>
                </c:pt>
                <c:pt idx="4">
                  <c:v>3.1002914582508514</c:v>
                </c:pt>
                <c:pt idx="5">
                  <c:v>3.0490895197609009</c:v>
                </c:pt>
                <c:pt idx="6">
                  <c:v>3.0822249989997093</c:v>
                </c:pt>
                <c:pt idx="7">
                  <c:v>3.1417915952269881</c:v>
                </c:pt>
                <c:pt idx="8">
                  <c:v>3.1777463659914291</c:v>
                </c:pt>
                <c:pt idx="9">
                  <c:v>3.1253740382935562</c:v>
                </c:pt>
                <c:pt idx="10">
                  <c:v>2.9935208902084716</c:v>
                </c:pt>
                <c:pt idx="11">
                  <c:v>3.0214641914832847</c:v>
                </c:pt>
                <c:pt idx="12">
                  <c:v>3.034495905655036</c:v>
                </c:pt>
                <c:pt idx="13">
                  <c:v>3.1132620636055521</c:v>
                </c:pt>
                <c:pt idx="14">
                  <c:v>3.2903999523532774</c:v>
                </c:pt>
                <c:pt idx="15">
                  <c:v>3.1382959637431496</c:v>
                </c:pt>
                <c:pt idx="16">
                  <c:v>3.1298764116447408</c:v>
                </c:pt>
                <c:pt idx="17">
                  <c:v>3.153304910656427</c:v>
                </c:pt>
                <c:pt idx="18">
                  <c:v>3.2035021787643552</c:v>
                </c:pt>
                <c:pt idx="19">
                  <c:v>3.253982204618977</c:v>
                </c:pt>
                <c:pt idx="20">
                  <c:v>3.1663739115640062</c:v>
                </c:pt>
                <c:pt idx="21">
                  <c:v>3.1064303050078035</c:v>
                </c:pt>
                <c:pt idx="22">
                  <c:v>3.0891489386943651</c:v>
                </c:pt>
                <c:pt idx="23">
                  <c:v>3.1595815111874086</c:v>
                </c:pt>
                <c:pt idx="24">
                  <c:v>3.022924588636533</c:v>
                </c:pt>
                <c:pt idx="25">
                  <c:v>3.3002560795237108</c:v>
                </c:pt>
                <c:pt idx="26">
                  <c:v>3.351391730483301</c:v>
                </c:pt>
                <c:pt idx="27">
                  <c:v>3.3740361722999448</c:v>
                </c:pt>
                <c:pt idx="28">
                  <c:v>3.3867022693120532</c:v>
                </c:pt>
                <c:pt idx="29">
                  <c:v>3.4095165729252455</c:v>
                </c:pt>
                <c:pt idx="30">
                  <c:v>3.34641187976499</c:v>
                </c:pt>
                <c:pt idx="31">
                  <c:v>3.3773018689128467</c:v>
                </c:pt>
                <c:pt idx="32">
                  <c:v>3.3368789043050628</c:v>
                </c:pt>
                <c:pt idx="33">
                  <c:v>3.2436247780001941</c:v>
                </c:pt>
                <c:pt idx="34">
                  <c:v>3.1416890567034628</c:v>
                </c:pt>
                <c:pt idx="35">
                  <c:v>3.0756532118100917</c:v>
                </c:pt>
                <c:pt idx="36">
                  <c:v>3.0199002200638483</c:v>
                </c:pt>
                <c:pt idx="37">
                  <c:v>3.1341395284410321</c:v>
                </c:pt>
                <c:pt idx="38">
                  <c:v>3.2139662868773109</c:v>
                </c:pt>
                <c:pt idx="39">
                  <c:v>3.2911964384602617</c:v>
                </c:pt>
                <c:pt idx="40">
                  <c:v>3.2639377630849502</c:v>
                </c:pt>
                <c:pt idx="41">
                  <c:v>3.2730243334576081</c:v>
                </c:pt>
                <c:pt idx="42">
                  <c:v>3.284000098445532</c:v>
                </c:pt>
                <c:pt idx="43">
                  <c:v>3.272707396203073</c:v>
                </c:pt>
                <c:pt idx="44">
                  <c:v>3.2861047275344681</c:v>
                </c:pt>
                <c:pt idx="45">
                  <c:v>3.3151365943469155</c:v>
                </c:pt>
                <c:pt idx="46">
                  <c:v>3.3264707262958484</c:v>
                </c:pt>
                <c:pt idx="47">
                  <c:v>3.2912399396520602</c:v>
                </c:pt>
                <c:pt idx="48">
                  <c:v>3.3343485849820946</c:v>
                </c:pt>
                <c:pt idx="49">
                  <c:v>3.2692894454188752</c:v>
                </c:pt>
                <c:pt idx="50">
                  <c:v>3.3356453347947661</c:v>
                </c:pt>
                <c:pt idx="51">
                  <c:v>3.7225252555434811</c:v>
                </c:pt>
                <c:pt idx="52">
                  <c:v>3.7374239999999999</c:v>
                </c:pt>
                <c:pt idx="53">
                  <c:v>3.625712</c:v>
                </c:pt>
                <c:pt idx="54">
                  <c:v>3.5120830000000001</c:v>
                </c:pt>
                <c:pt idx="55">
                  <c:v>3.540435</c:v>
                </c:pt>
                <c:pt idx="56">
                  <c:v>3.398199</c:v>
                </c:pt>
                <c:pt idx="57">
                  <c:v>3.4193169999999999</c:v>
                </c:pt>
                <c:pt idx="58">
                  <c:v>3.5823320000000001</c:v>
                </c:pt>
                <c:pt idx="59">
                  <c:v>3.4769800000000002</c:v>
                </c:pt>
                <c:pt idx="60">
                  <c:v>3.385913</c:v>
                </c:pt>
                <c:pt idx="61">
                  <c:v>3.3760050000000001</c:v>
                </c:pt>
                <c:pt idx="62">
                  <c:v>3.457535</c:v>
                </c:pt>
                <c:pt idx="63" formatCode="0.00">
                  <c:v>3.0046231111159027</c:v>
                </c:pt>
                <c:pt idx="64" formatCode="0.00">
                  <c:v>3.1108258386993715</c:v>
                </c:pt>
                <c:pt idx="65" formatCode="0.00">
                  <c:v>3.2254074576120217</c:v>
                </c:pt>
                <c:pt idx="66" formatCode="0.00">
                  <c:v>3.3069000000000002</c:v>
                </c:pt>
                <c:pt idx="67" formatCode="0.00">
                  <c:v>3.2492350000000001</c:v>
                </c:pt>
                <c:pt idx="68" formatCode="0.00">
                  <c:v>3.3869289999999999</c:v>
                </c:pt>
                <c:pt idx="69" formatCode="0.00">
                  <c:v>3.4302250000000001</c:v>
                </c:pt>
              </c:numCache>
            </c:numRef>
          </c:val>
          <c:smooth val="0"/>
          <c:extLst>
            <c:ext xmlns:c16="http://schemas.microsoft.com/office/drawing/2014/chart" uri="{C3380CC4-5D6E-409C-BE32-E72D297353CC}">
              <c16:uniqueId val="{00000000-870A-4A21-A60A-6FEA68DBAF64}"/>
            </c:ext>
          </c:extLst>
        </c:ser>
        <c:dLbls>
          <c:showLegendKey val="0"/>
          <c:showVal val="0"/>
          <c:showCatName val="0"/>
          <c:showSerName val="0"/>
          <c:showPercent val="0"/>
          <c:showBubbleSize val="0"/>
        </c:dLbls>
        <c:marker val="1"/>
        <c:smooth val="0"/>
        <c:axId val="1144658192"/>
        <c:axId val="1144657536"/>
      </c:lineChart>
      <c:lineChart>
        <c:grouping val="standard"/>
        <c:varyColors val="0"/>
        <c:ser>
          <c:idx val="0"/>
          <c:order val="0"/>
          <c:tx>
            <c:strRef>
              <c:f>'Nielsen Missing Value Imputatio'!$F$2</c:f>
              <c:strCache>
                <c:ptCount val="1"/>
                <c:pt idx="0">
                  <c:v>Sales Volume</c:v>
                </c:pt>
              </c:strCache>
            </c:strRef>
          </c:tx>
          <c:spPr>
            <a:ln w="28575" cap="rnd">
              <a:solidFill>
                <a:schemeClr val="accent1"/>
              </a:solidFill>
              <a:round/>
            </a:ln>
            <a:effectLst/>
          </c:spPr>
          <c:marker>
            <c:symbol val="none"/>
          </c:marker>
          <c:cat>
            <c:numRef>
              <c:f>'Nielsen Missing Value Imputatio'!$D$3:$D$72</c:f>
              <c:numCache>
                <c:formatCode>m/d/yyyy</c:formatCode>
                <c:ptCount val="70"/>
                <c:pt idx="0">
                  <c:v>42005</c:v>
                </c:pt>
                <c:pt idx="1">
                  <c:v>42036</c:v>
                </c:pt>
                <c:pt idx="2">
                  <c:v>42064</c:v>
                </c:pt>
                <c:pt idx="3">
                  <c:v>42095</c:v>
                </c:pt>
                <c:pt idx="4">
                  <c:v>42125</c:v>
                </c:pt>
                <c:pt idx="5">
                  <c:v>42156</c:v>
                </c:pt>
                <c:pt idx="6">
                  <c:v>42186</c:v>
                </c:pt>
                <c:pt idx="7">
                  <c:v>42217</c:v>
                </c:pt>
                <c:pt idx="8">
                  <c:v>42248</c:v>
                </c:pt>
                <c:pt idx="9">
                  <c:v>42278</c:v>
                </c:pt>
                <c:pt idx="10">
                  <c:v>42309</c:v>
                </c:pt>
                <c:pt idx="11">
                  <c:v>42339</c:v>
                </c:pt>
                <c:pt idx="12">
                  <c:v>42370</c:v>
                </c:pt>
                <c:pt idx="13">
                  <c:v>42401</c:v>
                </c:pt>
                <c:pt idx="14">
                  <c:v>42430</c:v>
                </c:pt>
                <c:pt idx="15">
                  <c:v>42461</c:v>
                </c:pt>
                <c:pt idx="16">
                  <c:v>42491</c:v>
                </c:pt>
                <c:pt idx="17">
                  <c:v>42522</c:v>
                </c:pt>
                <c:pt idx="18">
                  <c:v>42552</c:v>
                </c:pt>
                <c:pt idx="19">
                  <c:v>42583</c:v>
                </c:pt>
                <c:pt idx="20">
                  <c:v>42614</c:v>
                </c:pt>
                <c:pt idx="21">
                  <c:v>42644</c:v>
                </c:pt>
                <c:pt idx="22">
                  <c:v>42675</c:v>
                </c:pt>
                <c:pt idx="23">
                  <c:v>42705</c:v>
                </c:pt>
                <c:pt idx="24">
                  <c:v>42736</c:v>
                </c:pt>
                <c:pt idx="25">
                  <c:v>42767</c:v>
                </c:pt>
                <c:pt idx="26">
                  <c:v>42795</c:v>
                </c:pt>
                <c:pt idx="27">
                  <c:v>42826</c:v>
                </c:pt>
                <c:pt idx="28">
                  <c:v>42856</c:v>
                </c:pt>
                <c:pt idx="29">
                  <c:v>42887</c:v>
                </c:pt>
                <c:pt idx="30">
                  <c:v>42917</c:v>
                </c:pt>
                <c:pt idx="31">
                  <c:v>42948</c:v>
                </c:pt>
                <c:pt idx="32">
                  <c:v>42979</c:v>
                </c:pt>
                <c:pt idx="33">
                  <c:v>43009</c:v>
                </c:pt>
                <c:pt idx="34">
                  <c:v>43040</c:v>
                </c:pt>
                <c:pt idx="35">
                  <c:v>43070</c:v>
                </c:pt>
                <c:pt idx="36">
                  <c:v>43101</c:v>
                </c:pt>
                <c:pt idx="37">
                  <c:v>43132</c:v>
                </c:pt>
                <c:pt idx="38">
                  <c:v>43160</c:v>
                </c:pt>
                <c:pt idx="39">
                  <c:v>43191</c:v>
                </c:pt>
                <c:pt idx="40">
                  <c:v>43221</c:v>
                </c:pt>
                <c:pt idx="41">
                  <c:v>43252</c:v>
                </c:pt>
                <c:pt idx="42">
                  <c:v>43282</c:v>
                </c:pt>
                <c:pt idx="43">
                  <c:v>43313</c:v>
                </c:pt>
                <c:pt idx="44">
                  <c:v>43344</c:v>
                </c:pt>
                <c:pt idx="45">
                  <c:v>43374</c:v>
                </c:pt>
                <c:pt idx="46">
                  <c:v>43405</c:v>
                </c:pt>
                <c:pt idx="47">
                  <c:v>43435</c:v>
                </c:pt>
                <c:pt idx="48">
                  <c:v>43466</c:v>
                </c:pt>
                <c:pt idx="49">
                  <c:v>43497</c:v>
                </c:pt>
                <c:pt idx="50">
                  <c:v>43525</c:v>
                </c:pt>
                <c:pt idx="51">
                  <c:v>43556</c:v>
                </c:pt>
                <c:pt idx="52">
                  <c:v>43586</c:v>
                </c:pt>
                <c:pt idx="53">
                  <c:v>43617</c:v>
                </c:pt>
                <c:pt idx="54">
                  <c:v>43647</c:v>
                </c:pt>
                <c:pt idx="55">
                  <c:v>43678</c:v>
                </c:pt>
                <c:pt idx="56">
                  <c:v>43709</c:v>
                </c:pt>
                <c:pt idx="57">
                  <c:v>43739</c:v>
                </c:pt>
                <c:pt idx="58">
                  <c:v>43770</c:v>
                </c:pt>
                <c:pt idx="59">
                  <c:v>43800</c:v>
                </c:pt>
                <c:pt idx="60">
                  <c:v>43831</c:v>
                </c:pt>
                <c:pt idx="61">
                  <c:v>43862</c:v>
                </c:pt>
                <c:pt idx="62">
                  <c:v>43891</c:v>
                </c:pt>
                <c:pt idx="63">
                  <c:v>43922</c:v>
                </c:pt>
                <c:pt idx="64">
                  <c:v>43952</c:v>
                </c:pt>
                <c:pt idx="65">
                  <c:v>43983</c:v>
                </c:pt>
                <c:pt idx="66">
                  <c:v>44013</c:v>
                </c:pt>
                <c:pt idx="67">
                  <c:v>44044</c:v>
                </c:pt>
                <c:pt idx="68">
                  <c:v>44075</c:v>
                </c:pt>
                <c:pt idx="69">
                  <c:v>44105</c:v>
                </c:pt>
              </c:numCache>
            </c:numRef>
          </c:cat>
          <c:val>
            <c:numRef>
              <c:f>'Nielsen Missing Value Imputatio'!$F$3:$F$72</c:f>
              <c:numCache>
                <c:formatCode>#,##0</c:formatCode>
                <c:ptCount val="70"/>
                <c:pt idx="0">
                  <c:v>361001.94757552125</c:v>
                </c:pt>
                <c:pt idx="1">
                  <c:v>369280.88924173097</c:v>
                </c:pt>
                <c:pt idx="2">
                  <c:v>515832.09673054039</c:v>
                </c:pt>
                <c:pt idx="3">
                  <c:v>618430.35238078481</c:v>
                </c:pt>
                <c:pt idx="4">
                  <c:v>813711.51813438791</c:v>
                </c:pt>
                <c:pt idx="5">
                  <c:v>914407.48154953134</c:v>
                </c:pt>
                <c:pt idx="6">
                  <c:v>917896.5191697448</c:v>
                </c:pt>
                <c:pt idx="7">
                  <c:v>863806.35097432765</c:v>
                </c:pt>
                <c:pt idx="8">
                  <c:v>809681.38392743561</c:v>
                </c:pt>
                <c:pt idx="9">
                  <c:v>763605.46637695306</c:v>
                </c:pt>
                <c:pt idx="10">
                  <c:v>624335.8464360059</c:v>
                </c:pt>
                <c:pt idx="11">
                  <c:v>463882.86964746041</c:v>
                </c:pt>
                <c:pt idx="12">
                  <c:v>350987.94842517085</c:v>
                </c:pt>
                <c:pt idx="13">
                  <c:v>360445.9990521202</c:v>
                </c:pt>
                <c:pt idx="14">
                  <c:v>519876.71701399796</c:v>
                </c:pt>
                <c:pt idx="15">
                  <c:v>684671.3380495226</c:v>
                </c:pt>
                <c:pt idx="16">
                  <c:v>862871.36001789465</c:v>
                </c:pt>
                <c:pt idx="17">
                  <c:v>857592.22741604166</c:v>
                </c:pt>
                <c:pt idx="18">
                  <c:v>924173.55805633531</c:v>
                </c:pt>
                <c:pt idx="19">
                  <c:v>819963.23324717872</c:v>
                </c:pt>
                <c:pt idx="20">
                  <c:v>787234.272497189</c:v>
                </c:pt>
                <c:pt idx="21">
                  <c:v>810112.400843326</c:v>
                </c:pt>
                <c:pt idx="22">
                  <c:v>559541.99478984985</c:v>
                </c:pt>
                <c:pt idx="23">
                  <c:v>413952.48524745728</c:v>
                </c:pt>
                <c:pt idx="24">
                  <c:v>334235.32271121559</c:v>
                </c:pt>
                <c:pt idx="25">
                  <c:v>392073.23180146335</c:v>
                </c:pt>
                <c:pt idx="26">
                  <c:v>566119.11167129048</c:v>
                </c:pt>
                <c:pt idx="27">
                  <c:v>766548.67128225218</c:v>
                </c:pt>
                <c:pt idx="28">
                  <c:v>901983.76201406179</c:v>
                </c:pt>
                <c:pt idx="29">
                  <c:v>976545.70750187617</c:v>
                </c:pt>
                <c:pt idx="30">
                  <c:v>1001939.9401498848</c:v>
                </c:pt>
                <c:pt idx="31">
                  <c:v>979146.75831718626</c:v>
                </c:pt>
                <c:pt idx="32">
                  <c:v>915413.79078269284</c:v>
                </c:pt>
                <c:pt idx="33">
                  <c:v>877206.92090343765</c:v>
                </c:pt>
                <c:pt idx="34">
                  <c:v>645991.61048013926</c:v>
                </c:pt>
                <c:pt idx="35">
                  <c:v>398440.15824585874</c:v>
                </c:pt>
                <c:pt idx="36">
                  <c:v>340481.68827400001</c:v>
                </c:pt>
                <c:pt idx="37">
                  <c:v>340701.68659</c:v>
                </c:pt>
                <c:pt idx="38">
                  <c:v>548205.40923200001</c:v>
                </c:pt>
                <c:pt idx="39">
                  <c:v>705398.74113800004</c:v>
                </c:pt>
                <c:pt idx="40">
                  <c:v>841936.79175700003</c:v>
                </c:pt>
                <c:pt idx="41">
                  <c:v>980237.01256199996</c:v>
                </c:pt>
                <c:pt idx="42">
                  <c:v>986639.49482200004</c:v>
                </c:pt>
                <c:pt idx="43">
                  <c:v>1017532.355509</c:v>
                </c:pt>
                <c:pt idx="44">
                  <c:v>912023.77074499999</c:v>
                </c:pt>
                <c:pt idx="45">
                  <c:v>849876.15681800002</c:v>
                </c:pt>
                <c:pt idx="46">
                  <c:v>660224.79807999998</c:v>
                </c:pt>
                <c:pt idx="47">
                  <c:v>505053.53617199999</c:v>
                </c:pt>
                <c:pt idx="48">
                  <c:v>422803.243456</c:v>
                </c:pt>
                <c:pt idx="49">
                  <c:v>387557.30035799998</c:v>
                </c:pt>
                <c:pt idx="50">
                  <c:v>522245.83988799999</c:v>
                </c:pt>
                <c:pt idx="51">
                  <c:v>730624.29907900002</c:v>
                </c:pt>
                <c:pt idx="52">
                  <c:v>858216.20737800002</c:v>
                </c:pt>
                <c:pt idx="53">
                  <c:v>1096705.418914</c:v>
                </c:pt>
                <c:pt idx="54">
                  <c:v>1202984.27813</c:v>
                </c:pt>
                <c:pt idx="55">
                  <c:v>1312019.321489</c:v>
                </c:pt>
                <c:pt idx="56">
                  <c:v>1246010.115007</c:v>
                </c:pt>
                <c:pt idx="57">
                  <c:v>1131973.58397</c:v>
                </c:pt>
                <c:pt idx="58">
                  <c:v>861904.67477499996</c:v>
                </c:pt>
                <c:pt idx="59">
                  <c:v>549522.65980999998</c:v>
                </c:pt>
                <c:pt idx="60">
                  <c:v>396112.56378700002</c:v>
                </c:pt>
                <c:pt idx="61">
                  <c:v>449135.68138800003</c:v>
                </c:pt>
                <c:pt idx="62">
                  <c:v>563880.93851699994</c:v>
                </c:pt>
                <c:pt idx="63">
                  <c:v>334789.26794400002</c:v>
                </c:pt>
                <c:pt idx="64">
                  <c:v>502366.813432</c:v>
                </c:pt>
                <c:pt idx="65">
                  <c:v>683165.43218999996</c:v>
                </c:pt>
                <c:pt idx="66">
                  <c:v>826181.46924100001</c:v>
                </c:pt>
                <c:pt idx="67">
                  <c:v>928896.56955699995</c:v>
                </c:pt>
                <c:pt idx="68">
                  <c:v>1036417.978722</c:v>
                </c:pt>
                <c:pt idx="69">
                  <c:v>1003571.535031</c:v>
                </c:pt>
              </c:numCache>
            </c:numRef>
          </c:val>
          <c:smooth val="0"/>
          <c:extLst>
            <c:ext xmlns:c16="http://schemas.microsoft.com/office/drawing/2014/chart" uri="{C3380CC4-5D6E-409C-BE32-E72D297353CC}">
              <c16:uniqueId val="{00000001-870A-4A21-A60A-6FEA68DBAF64}"/>
            </c:ext>
          </c:extLst>
        </c:ser>
        <c:dLbls>
          <c:showLegendKey val="0"/>
          <c:showVal val="0"/>
          <c:showCatName val="0"/>
          <c:showSerName val="0"/>
          <c:showPercent val="0"/>
          <c:showBubbleSize val="0"/>
        </c:dLbls>
        <c:marker val="1"/>
        <c:smooth val="0"/>
        <c:axId val="961403224"/>
        <c:axId val="961403880"/>
      </c:lineChart>
      <c:dateAx>
        <c:axId val="114465819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657536"/>
        <c:crosses val="autoZero"/>
        <c:auto val="1"/>
        <c:lblOffset val="100"/>
        <c:baseTimeUnit val="months"/>
      </c:dateAx>
      <c:valAx>
        <c:axId val="114465753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658192"/>
        <c:crosses val="autoZero"/>
        <c:crossBetween val="between"/>
      </c:valAx>
      <c:valAx>
        <c:axId val="96140388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403224"/>
        <c:crosses val="max"/>
        <c:crossBetween val="between"/>
      </c:valAx>
      <c:dateAx>
        <c:axId val="961403224"/>
        <c:scaling>
          <c:orientation val="minMax"/>
        </c:scaling>
        <c:delete val="1"/>
        <c:axPos val="b"/>
        <c:numFmt formatCode="m/d/yyyy" sourceLinked="1"/>
        <c:majorTickMark val="out"/>
        <c:minorTickMark val="none"/>
        <c:tickLblPos val="nextTo"/>
        <c:crossAx val="961403880"/>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16</xdr:col>
      <xdr:colOff>117664</xdr:colOff>
      <xdr:row>3</xdr:row>
      <xdr:rowOff>179294</xdr:rowOff>
    </xdr:from>
    <xdr:to>
      <xdr:col>30</xdr:col>
      <xdr:colOff>493060</xdr:colOff>
      <xdr:row>21</xdr:row>
      <xdr:rowOff>127747</xdr:rowOff>
    </xdr:to>
    <xdr:graphicFrame macro="">
      <xdr:nvGraphicFramePr>
        <xdr:cNvPr id="2" name="Chart 1">
          <a:extLst>
            <a:ext uri="{FF2B5EF4-FFF2-40B4-BE49-F238E27FC236}">
              <a16:creationId xmlns:a16="http://schemas.microsoft.com/office/drawing/2014/main" id="{2CE41D81-D5FD-4AB6-84FB-6CDC73C8B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25400</xdr:colOff>
      <xdr:row>11</xdr:row>
      <xdr:rowOff>50800</xdr:rowOff>
    </xdr:from>
    <xdr:to>
      <xdr:col>6</xdr:col>
      <xdr:colOff>571500</xdr:colOff>
      <xdr:row>39</xdr:row>
      <xdr:rowOff>152400</xdr:rowOff>
    </xdr:to>
    <xdr:sp macro="" textlink="">
      <xdr:nvSpPr>
        <xdr:cNvPr id="2" name="Rectangle 1">
          <a:extLst>
            <a:ext uri="{FF2B5EF4-FFF2-40B4-BE49-F238E27FC236}">
              <a16:creationId xmlns:a16="http://schemas.microsoft.com/office/drawing/2014/main" id="{A8DCBBBE-DEEF-40A3-926E-724500E9A15F}"/>
            </a:ext>
          </a:extLst>
        </xdr:cNvPr>
        <xdr:cNvSpPr/>
      </xdr:nvSpPr>
      <xdr:spPr>
        <a:xfrm>
          <a:off x="88900" y="2260600"/>
          <a:ext cx="4889500" cy="6121400"/>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100" b="1">
              <a:solidFill>
                <a:schemeClr val="tx1"/>
              </a:solidFill>
              <a:effectLst/>
              <a:latin typeface="+mn-lt"/>
              <a:ea typeface="+mn-ea"/>
              <a:cs typeface="+mn-cs"/>
            </a:rPr>
            <a:t>1.  Execution led declines were from distribution and instore availability </a:t>
          </a:r>
          <a:r>
            <a:rPr lang="en-IN" sz="1100" b="0">
              <a:solidFill>
                <a:schemeClr val="tx1"/>
              </a:solidFill>
              <a:effectLst/>
              <a:latin typeface="+mn-lt"/>
              <a:ea typeface="+mn-ea"/>
              <a:cs typeface="+mn-cs"/>
            </a:rPr>
            <a:t>mostly due to COVID restrictions. However, AP/T where execution was maintained was able to offset the sales drop due to COVID-19. Distribution through no. of stores was pushed up significantly in Q1 and Q3  2020 vs. YAGO</a:t>
          </a:r>
        </a:p>
        <a:p>
          <a:endParaRPr lang="en-IN" sz="1100" b="1">
            <a:solidFill>
              <a:schemeClr val="tx1"/>
            </a:solidFill>
            <a:effectLst/>
            <a:latin typeface="+mn-lt"/>
            <a:ea typeface="+mn-ea"/>
            <a:cs typeface="+mn-cs"/>
          </a:endParaRPr>
        </a:p>
        <a:p>
          <a:r>
            <a:rPr lang="en-IN" sz="1100" b="1">
              <a:solidFill>
                <a:schemeClr val="tx1"/>
              </a:solidFill>
              <a:effectLst/>
              <a:latin typeface="+mn-lt"/>
              <a:ea typeface="+mn-ea"/>
              <a:cs typeface="+mn-cs"/>
            </a:rPr>
            <a:t>2. Marketing  had contributed to growth </a:t>
          </a:r>
          <a:r>
            <a:rPr lang="en-IN" sz="1100" b="0">
              <a:solidFill>
                <a:schemeClr val="tx1"/>
              </a:solidFill>
              <a:effectLst/>
              <a:latin typeface="+mn-lt"/>
              <a:ea typeface="+mn-ea"/>
              <a:cs typeface="+mn-cs"/>
            </a:rPr>
            <a:t>in YTD 2020 driven historical TV Baseline execution across states</a:t>
          </a:r>
        </a:p>
        <a:p>
          <a:r>
            <a:rPr lang="en-IN" sz="1100" b="0">
              <a:solidFill>
                <a:schemeClr val="tx1"/>
              </a:solidFill>
              <a:effectLst/>
              <a:latin typeface="+mn-lt"/>
              <a:ea typeface="+mn-ea"/>
              <a:cs typeface="+mn-cs"/>
            </a:rPr>
            <a:t>     &gt; A decline in GRPs  across all the states expect WB curb incremental growth, However, A good contribution to growth from Incremental TV in WB due to increased TV GRPs in Q3</a:t>
          </a:r>
        </a:p>
        <a:p>
          <a:r>
            <a:rPr lang="en-IN" sz="1100" b="0">
              <a:solidFill>
                <a:schemeClr val="tx1"/>
              </a:solidFill>
              <a:effectLst/>
              <a:latin typeface="+mn-lt"/>
              <a:ea typeface="+mn-ea"/>
              <a:cs typeface="+mn-cs"/>
            </a:rPr>
            <a:t>    &gt; Baseline Media drove growth across regions in YTD 2020 driven by better historical executions across years. Higher TV Baseline</a:t>
          </a:r>
        </a:p>
        <a:p>
          <a:r>
            <a:rPr lang="en-IN" sz="1100" b="0">
              <a:solidFill>
                <a:schemeClr val="tx1"/>
              </a:solidFill>
              <a:effectLst/>
              <a:latin typeface="+mn-lt"/>
              <a:ea typeface="+mn-ea"/>
              <a:cs typeface="+mn-cs"/>
            </a:rPr>
            <a:t>       in MH, GJ and WB</a:t>
          </a:r>
        </a:p>
        <a:p>
          <a:endParaRPr lang="en-IN" sz="1100" b="1">
            <a:solidFill>
              <a:schemeClr val="tx1"/>
            </a:solidFill>
            <a:effectLst/>
            <a:latin typeface="+mn-lt"/>
            <a:ea typeface="+mn-ea"/>
            <a:cs typeface="+mn-cs"/>
          </a:endParaRPr>
        </a:p>
        <a:p>
          <a:r>
            <a:rPr lang="en-IN" sz="1100" b="1">
              <a:solidFill>
                <a:schemeClr val="tx1"/>
              </a:solidFill>
              <a:effectLst/>
              <a:latin typeface="+mn-lt"/>
              <a:ea typeface="+mn-ea"/>
              <a:cs typeface="+mn-cs"/>
            </a:rPr>
            <a:t>3.  Free Promotion led to good positive </a:t>
          </a:r>
          <a:r>
            <a:rPr lang="en-IN" sz="1100" b="0">
              <a:solidFill>
                <a:schemeClr val="tx1"/>
              </a:solidFill>
              <a:effectLst/>
              <a:latin typeface="+mn-lt"/>
              <a:ea typeface="+mn-ea"/>
              <a:cs typeface="+mn-cs"/>
            </a:rPr>
            <a:t>contribution in APT, GJ and MH. Large free volume distribution from June to October</a:t>
          </a:r>
        </a:p>
        <a:p>
          <a:endParaRPr lang="en-IN" sz="1100" b="1">
            <a:solidFill>
              <a:schemeClr val="tx1"/>
            </a:solidFill>
            <a:effectLst/>
            <a:latin typeface="+mn-lt"/>
            <a:ea typeface="+mn-ea"/>
            <a:cs typeface="+mn-cs"/>
          </a:endParaRPr>
        </a:p>
        <a:p>
          <a:r>
            <a:rPr lang="en-IN" sz="1100" b="1">
              <a:solidFill>
                <a:schemeClr val="tx1"/>
              </a:solidFill>
              <a:effectLst/>
              <a:latin typeface="+mn-lt"/>
              <a:ea typeface="+mn-ea"/>
              <a:cs typeface="+mn-cs"/>
            </a:rPr>
            <a:t>4. COVID-19  led to Large Decline</a:t>
          </a:r>
          <a:r>
            <a:rPr lang="en-IN" sz="1100" b="0">
              <a:solidFill>
                <a:schemeClr val="tx1"/>
              </a:solidFill>
              <a:effectLst/>
              <a:latin typeface="+mn-lt"/>
              <a:ea typeface="+mn-ea"/>
              <a:cs typeface="+mn-cs"/>
            </a:rPr>
            <a:t> in sales in 2020 driven (Direct impact captured through Google Mobility)</a:t>
          </a:r>
        </a:p>
        <a:p>
          <a:r>
            <a:rPr lang="en-IN" sz="1100" b="0">
              <a:solidFill>
                <a:schemeClr val="tx1"/>
              </a:solidFill>
              <a:effectLst/>
              <a:latin typeface="+mn-lt"/>
              <a:ea typeface="+mn-ea"/>
              <a:cs typeface="+mn-cs"/>
            </a:rPr>
            <a:t>&gt; Large effect of COVID in GJ, MAH and WB due to reduction in google mobility in     Grocery, convenience stores and Workplaces</a:t>
          </a:r>
        </a:p>
        <a:p>
          <a:r>
            <a:rPr lang="en-IN" sz="1100" b="0">
              <a:solidFill>
                <a:schemeClr val="tx1"/>
              </a:solidFill>
              <a:effectLst/>
              <a:latin typeface="+mn-lt"/>
              <a:ea typeface="+mn-ea"/>
              <a:cs typeface="+mn-cs"/>
            </a:rPr>
            <a:t>&gt; A good year kick start could have helped survive through Covid. APT sales increased by 41% in Q1 2020 vs. YAGO</a:t>
          </a:r>
        </a:p>
        <a:p>
          <a:endParaRPr lang="en-IN" sz="1100" b="1">
            <a:solidFill>
              <a:schemeClr val="tx1"/>
            </a:solidFill>
            <a:effectLst/>
            <a:latin typeface="+mn-lt"/>
            <a:ea typeface="+mn-ea"/>
            <a:cs typeface="+mn-cs"/>
          </a:endParaRPr>
        </a:p>
        <a:p>
          <a:r>
            <a:rPr lang="en-IN" sz="1100" b="1">
              <a:solidFill>
                <a:schemeClr val="tx1"/>
              </a:solidFill>
              <a:effectLst/>
              <a:latin typeface="+mn-lt"/>
              <a:ea typeface="+mn-ea"/>
              <a:cs typeface="+mn-cs"/>
            </a:rPr>
            <a:t>5.  Indirect effect of COVID-19 </a:t>
          </a:r>
          <a:r>
            <a:rPr lang="en-IN" sz="1100" b="0">
              <a:solidFill>
                <a:schemeClr val="tx1"/>
              </a:solidFill>
              <a:effectLst/>
              <a:latin typeface="+mn-lt"/>
              <a:ea typeface="+mn-ea"/>
              <a:cs typeface="+mn-cs"/>
            </a:rPr>
            <a:t>on Marco environmental factors led to degrowth across region:</a:t>
          </a:r>
        </a:p>
        <a:p>
          <a:r>
            <a:rPr lang="en-IN" sz="1100" b="0">
              <a:solidFill>
                <a:schemeClr val="tx1"/>
              </a:solidFill>
              <a:effectLst/>
              <a:latin typeface="+mn-lt"/>
              <a:ea typeface="+mn-ea"/>
              <a:cs typeface="+mn-cs"/>
            </a:rPr>
            <a:t>Decline in </a:t>
          </a:r>
          <a:r>
            <a:rPr lang="en-IN" sz="1100" b="1">
              <a:solidFill>
                <a:schemeClr val="tx1"/>
              </a:solidFill>
              <a:effectLst/>
              <a:latin typeface="+mn-lt"/>
              <a:ea typeface="+mn-ea"/>
              <a:cs typeface="+mn-cs"/>
            </a:rPr>
            <a:t>SDP</a:t>
          </a:r>
          <a:r>
            <a:rPr lang="en-IN" sz="1100" b="0">
              <a:solidFill>
                <a:schemeClr val="tx1"/>
              </a:solidFill>
              <a:effectLst/>
              <a:latin typeface="+mn-lt"/>
              <a:ea typeface="+mn-ea"/>
              <a:cs typeface="+mn-cs"/>
            </a:rPr>
            <a:t> and increased </a:t>
          </a:r>
          <a:r>
            <a:rPr lang="en-IN" sz="1100" b="1">
              <a:solidFill>
                <a:schemeClr val="tx1"/>
              </a:solidFill>
              <a:effectLst/>
              <a:latin typeface="+mn-lt"/>
              <a:ea typeface="+mn-ea"/>
              <a:cs typeface="+mn-cs"/>
            </a:rPr>
            <a:t>Unemployment</a:t>
          </a:r>
          <a:r>
            <a:rPr lang="en-IN" sz="1100" b="0">
              <a:solidFill>
                <a:schemeClr val="tx1"/>
              </a:solidFill>
              <a:effectLst/>
              <a:latin typeface="+mn-lt"/>
              <a:ea typeface="+mn-ea"/>
              <a:cs typeface="+mn-cs"/>
            </a:rPr>
            <a:t> led to drop across regions. Similar effect in Thums Up vs Sprite  across common states.</a:t>
          </a:r>
        </a:p>
        <a:p>
          <a:endParaRPr lang="en-IN" sz="1100" b="1">
            <a:solidFill>
              <a:schemeClr val="tx1"/>
            </a:solidFill>
            <a:effectLst/>
            <a:latin typeface="+mn-lt"/>
            <a:ea typeface="+mn-ea"/>
            <a:cs typeface="+mn-cs"/>
          </a:endParaRPr>
        </a:p>
        <a:p>
          <a:r>
            <a:rPr lang="en-IN" sz="1100" b="1">
              <a:solidFill>
                <a:schemeClr val="tx1"/>
              </a:solidFill>
              <a:effectLst/>
              <a:latin typeface="+mn-lt"/>
              <a:ea typeface="+mn-ea"/>
              <a:cs typeface="+mn-cs"/>
            </a:rPr>
            <a:t>6. Competition: </a:t>
          </a:r>
          <a:r>
            <a:rPr lang="en-IN" sz="1100" b="0">
              <a:solidFill>
                <a:schemeClr val="tx1"/>
              </a:solidFill>
              <a:effectLst/>
              <a:latin typeface="+mn-lt"/>
              <a:ea typeface="+mn-ea"/>
              <a:cs typeface="+mn-cs"/>
            </a:rPr>
            <a:t>Overall positive effect from Competition driven by reduced distribution of Appy Fizz and Pepsi.</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33227</xdr:colOff>
      <xdr:row>12</xdr:row>
      <xdr:rowOff>33226</xdr:rowOff>
    </xdr:from>
    <xdr:to>
      <xdr:col>3</xdr:col>
      <xdr:colOff>1262617</xdr:colOff>
      <xdr:row>33</xdr:row>
      <xdr:rowOff>139700</xdr:rowOff>
    </xdr:to>
    <xdr:sp macro="" textlink="">
      <xdr:nvSpPr>
        <xdr:cNvPr id="2" name="TextBox 1">
          <a:extLst>
            <a:ext uri="{FF2B5EF4-FFF2-40B4-BE49-F238E27FC236}">
              <a16:creationId xmlns:a16="http://schemas.microsoft.com/office/drawing/2014/main" id="{0B19C4BF-3D3A-4632-A55C-42D72E9C5213}"/>
            </a:ext>
          </a:extLst>
        </xdr:cNvPr>
        <xdr:cNvSpPr txBox="1"/>
      </xdr:nvSpPr>
      <xdr:spPr>
        <a:xfrm>
          <a:off x="96727" y="2204926"/>
          <a:ext cx="3477290" cy="4805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en-US" sz="1100" b="1" i="0" u="sng" baseline="0">
              <a:solidFill>
                <a:schemeClr val="dk1"/>
              </a:solidFill>
              <a:effectLst/>
              <a:latin typeface="+mn-lt"/>
              <a:ea typeface="+mn-ea"/>
              <a:cs typeface="+mn-cs"/>
            </a:rPr>
            <a:t>AP/T –contributed </a:t>
          </a:r>
          <a:r>
            <a:rPr lang="en-US" sz="1100" b="1" u="sng">
              <a:solidFill>
                <a:schemeClr val="dk1"/>
              </a:solidFill>
              <a:effectLst/>
              <a:latin typeface="+mn-lt"/>
              <a:ea typeface="+mn-ea"/>
              <a:cs typeface="+mn-cs"/>
            </a:rPr>
            <a:t>40%</a:t>
          </a:r>
          <a:r>
            <a:rPr lang="en-US" sz="1100" b="1" i="0" u="sng" baseline="0">
              <a:solidFill>
                <a:schemeClr val="dk1"/>
              </a:solidFill>
              <a:effectLst/>
              <a:latin typeface="+mn-lt"/>
              <a:ea typeface="+mn-ea"/>
              <a:cs typeface="+mn-cs"/>
            </a:rPr>
            <a:t> of Total National Thums Up volumes in </a:t>
          </a:r>
          <a:r>
            <a:rPr lang="en-US" sz="1100" b="1" u="sng">
              <a:solidFill>
                <a:schemeClr val="dk1"/>
              </a:solidFill>
              <a:effectLst/>
              <a:latin typeface="+mn-lt"/>
              <a:ea typeface="+mn-ea"/>
              <a:cs typeface="+mn-cs"/>
            </a:rPr>
            <a:t>YTD 2020</a:t>
          </a:r>
          <a:r>
            <a:rPr lang="en-US" sz="1100" b="1" i="0" u="sng" baseline="0">
              <a:solidFill>
                <a:schemeClr val="dk1"/>
              </a:solidFill>
              <a:effectLst/>
              <a:latin typeface="+mn-lt"/>
              <a:ea typeface="+mn-ea"/>
              <a:cs typeface="+mn-cs"/>
            </a:rPr>
            <a:t> and maintained the marginal decline    @ -6.2%, on the back of </a:t>
          </a:r>
        </a:p>
        <a:p>
          <a:pPr rtl="0" eaLnBrk="1" fontAlgn="auto" latinLnBrk="0" hangingPunct="1"/>
          <a:endParaRPr lang="en-GB" sz="1100">
            <a:effectLst/>
          </a:endParaRPr>
        </a:p>
        <a:p>
          <a:pPr rtl="0" eaLnBrk="1" latinLnBrk="0" hangingPunct="1"/>
          <a:r>
            <a:rPr lang="en-IN" sz="1100" b="1">
              <a:solidFill>
                <a:schemeClr val="dk1"/>
              </a:solidFill>
              <a:effectLst/>
              <a:latin typeface="+mn-lt"/>
              <a:ea typeface="+mn-ea"/>
              <a:cs typeface="+mn-cs"/>
            </a:rPr>
            <a:t>1. Increased no of stores was key to control the decline in sales. Distribution through no. of stores </a:t>
          </a:r>
          <a:r>
            <a:rPr lang="en-IN" sz="1100">
              <a:solidFill>
                <a:schemeClr val="dk1"/>
              </a:solidFill>
              <a:effectLst/>
              <a:latin typeface="+mn-lt"/>
              <a:ea typeface="+mn-ea"/>
              <a:cs typeface="+mn-cs"/>
            </a:rPr>
            <a:t>&amp;</a:t>
          </a:r>
          <a:r>
            <a:rPr lang="en-IN" sz="1100" b="1">
              <a:solidFill>
                <a:schemeClr val="dk1"/>
              </a:solidFill>
              <a:effectLst/>
              <a:latin typeface="+mn-lt"/>
              <a:ea typeface="+mn-ea"/>
              <a:cs typeface="+mn-cs"/>
            </a:rPr>
            <a:t> ND</a:t>
          </a:r>
          <a:r>
            <a:rPr lang="en-IN" sz="1100">
              <a:solidFill>
                <a:schemeClr val="dk1"/>
              </a:solidFill>
              <a:effectLst/>
              <a:latin typeface="+mn-lt"/>
              <a:ea typeface="+mn-ea"/>
              <a:cs typeface="+mn-cs"/>
            </a:rPr>
            <a:t> was pushed up significantly in Q1 and Q3  2020 vs. YAGO period stem the large decline in sales. However, reduction in IPS led to decline across all quarters of YTD 2020</a:t>
          </a:r>
        </a:p>
        <a:p>
          <a:pPr rtl="0" eaLnBrk="1" latinLnBrk="0" hangingPunct="1"/>
          <a:endParaRPr lang="en-GB">
            <a:effectLst/>
          </a:endParaRPr>
        </a:p>
        <a:p>
          <a:pPr rtl="0" eaLnBrk="1" latinLnBrk="0" hangingPunct="1"/>
          <a:r>
            <a:rPr lang="en-GB" sz="1100" b="1">
              <a:solidFill>
                <a:schemeClr val="dk1"/>
              </a:solidFill>
              <a:effectLst/>
              <a:latin typeface="+mn-lt"/>
              <a:ea typeface="+mn-ea"/>
              <a:cs typeface="+mn-cs"/>
            </a:rPr>
            <a:t>2. Consumer promotion </a:t>
          </a:r>
          <a:r>
            <a:rPr lang="en-GB" sz="1100">
              <a:solidFill>
                <a:schemeClr val="dk1"/>
              </a:solidFill>
              <a:effectLst/>
              <a:latin typeface="+mn-lt"/>
              <a:ea typeface="+mn-ea"/>
              <a:cs typeface="+mn-cs"/>
            </a:rPr>
            <a:t>contributed 4.7% to YTD 2020 sales. </a:t>
          </a:r>
          <a:r>
            <a:rPr lang="en-IN" sz="1100">
              <a:solidFill>
                <a:schemeClr val="dk1"/>
              </a:solidFill>
              <a:effectLst/>
              <a:latin typeface="+mn-lt"/>
              <a:ea typeface="+mn-ea"/>
              <a:cs typeface="+mn-cs"/>
            </a:rPr>
            <a:t>Large no. of free packs distributed majorly in the month of June 2020</a:t>
          </a:r>
        </a:p>
        <a:p>
          <a:pPr rtl="0" eaLnBrk="1" latinLnBrk="0" hangingPunct="1"/>
          <a:endParaRPr lang="en-GB">
            <a:effectLst/>
          </a:endParaRPr>
        </a:p>
        <a:p>
          <a:pPr rtl="0" eaLnBrk="1" latinLnBrk="0" hangingPunct="1"/>
          <a:r>
            <a:rPr lang="en-GB" sz="1100">
              <a:solidFill>
                <a:schemeClr val="dk1"/>
              </a:solidFill>
              <a:effectLst/>
              <a:latin typeface="+mn-lt"/>
              <a:ea typeface="+mn-ea"/>
              <a:cs typeface="+mn-cs"/>
            </a:rPr>
            <a:t>3. </a:t>
          </a:r>
          <a:r>
            <a:rPr lang="en-GB" sz="1100" b="1">
              <a:solidFill>
                <a:schemeClr val="dk1"/>
              </a:solidFill>
              <a:effectLst/>
              <a:latin typeface="+mn-lt"/>
              <a:ea typeface="+mn-ea"/>
              <a:cs typeface="+mn-cs"/>
            </a:rPr>
            <a:t>Baseline</a:t>
          </a:r>
          <a:r>
            <a:rPr lang="en-GB" sz="1100">
              <a:solidFill>
                <a:schemeClr val="dk1"/>
              </a:solidFill>
              <a:effectLst/>
              <a:latin typeface="+mn-lt"/>
              <a:ea typeface="+mn-ea"/>
              <a:cs typeface="+mn-cs"/>
            </a:rPr>
            <a:t> effect from TV offsets the negative impact coming from TV incremental due to large reduction in GRPs</a:t>
          </a:r>
        </a:p>
        <a:p>
          <a:pPr rtl="0" eaLnBrk="1" latinLnBrk="0" hangingPunct="1"/>
          <a:endParaRPr lang="en-GB">
            <a:effectLst/>
          </a:endParaRPr>
        </a:p>
        <a:p>
          <a:pPr rtl="0" eaLnBrk="1" latinLnBrk="0" hangingPunct="1"/>
          <a:r>
            <a:rPr lang="en-IN" sz="1100" b="1">
              <a:solidFill>
                <a:schemeClr val="dk1"/>
              </a:solidFill>
              <a:effectLst/>
              <a:latin typeface="+mn-lt"/>
              <a:ea typeface="+mn-ea"/>
              <a:cs typeface="+mn-cs"/>
            </a:rPr>
            <a:t>4. Lower relative price increase against competition led to positive contribution (i.e. Appy Fizz , Mdew)</a:t>
          </a:r>
          <a:endParaRPr lang="en-GB">
            <a:effectLst/>
          </a:endParaRPr>
        </a:p>
        <a:p>
          <a:pPr rtl="0" eaLnBrk="1" latinLnBrk="0" hangingPunct="1"/>
          <a:r>
            <a:rPr lang="en-IN" sz="1100">
              <a:solidFill>
                <a:schemeClr val="dk1"/>
              </a:solidFill>
              <a:effectLst/>
              <a:latin typeface="+mn-lt"/>
              <a:ea typeface="+mn-ea"/>
              <a:cs typeface="+mn-cs"/>
            </a:rPr>
            <a:t>5. A good year kick start in APT (~41% higher sales in Q1 2020 vs. YAGO) helped control the large drop in sales during COVID-19</a:t>
          </a:r>
        </a:p>
        <a:p>
          <a:pPr rtl="0" eaLnBrk="1" latinLnBrk="0" hangingPunct="1"/>
          <a:endParaRPr lang="en-GB">
            <a:effectLst/>
          </a:endParaRPr>
        </a:p>
        <a:p>
          <a:pPr rtl="0" eaLnBrk="1" latinLnBrk="0" hangingPunct="1"/>
          <a:r>
            <a:rPr lang="en-GB" sz="1100" b="1">
              <a:solidFill>
                <a:schemeClr val="dk1"/>
              </a:solidFill>
              <a:effectLst/>
              <a:latin typeface="+mn-lt"/>
              <a:ea typeface="+mn-ea"/>
              <a:cs typeface="+mn-cs"/>
            </a:rPr>
            <a:t>6. Drop in Economy</a:t>
          </a:r>
          <a:r>
            <a:rPr lang="en-GB" sz="1100">
              <a:solidFill>
                <a:schemeClr val="dk1"/>
              </a:solidFill>
              <a:effectLst/>
              <a:latin typeface="+mn-lt"/>
              <a:ea typeface="+mn-ea"/>
              <a:cs typeface="+mn-cs"/>
            </a:rPr>
            <a:t> and </a:t>
          </a:r>
          <a:r>
            <a:rPr lang="en-GB" sz="1100" b="1">
              <a:solidFill>
                <a:schemeClr val="dk1"/>
              </a:solidFill>
              <a:effectLst/>
              <a:latin typeface="+mn-lt"/>
              <a:ea typeface="+mn-ea"/>
              <a:cs typeface="+mn-cs"/>
            </a:rPr>
            <a:t>increasing</a:t>
          </a:r>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Unemployment</a:t>
          </a:r>
          <a:r>
            <a:rPr lang="en-GB" sz="1100">
              <a:solidFill>
                <a:schemeClr val="dk1"/>
              </a:solidFill>
              <a:effectLst/>
              <a:latin typeface="+mn-lt"/>
              <a:ea typeface="+mn-ea"/>
              <a:cs typeface="+mn-cs"/>
            </a:rPr>
            <a:t> led to degrowth of 2% in YTD 2020.</a:t>
          </a:r>
          <a:endParaRPr lang="en-GB">
            <a:effectLst/>
          </a:endParaRP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33227</xdr:colOff>
      <xdr:row>12</xdr:row>
      <xdr:rowOff>33226</xdr:rowOff>
    </xdr:from>
    <xdr:to>
      <xdr:col>3</xdr:col>
      <xdr:colOff>1262617</xdr:colOff>
      <xdr:row>27</xdr:row>
      <xdr:rowOff>152399</xdr:rowOff>
    </xdr:to>
    <xdr:sp macro="" textlink="">
      <xdr:nvSpPr>
        <xdr:cNvPr id="2" name="TextBox 1">
          <a:extLst>
            <a:ext uri="{FF2B5EF4-FFF2-40B4-BE49-F238E27FC236}">
              <a16:creationId xmlns:a16="http://schemas.microsoft.com/office/drawing/2014/main" id="{FFF273D0-8C7D-4416-9B96-5E11B710D056}"/>
            </a:ext>
          </a:extLst>
        </xdr:cNvPr>
        <xdr:cNvSpPr txBox="1"/>
      </xdr:nvSpPr>
      <xdr:spPr>
        <a:xfrm>
          <a:off x="96727" y="2204926"/>
          <a:ext cx="3477290" cy="3776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en-US" sz="1100" b="1" i="0" u="sng" baseline="0">
              <a:solidFill>
                <a:schemeClr val="dk1"/>
              </a:solidFill>
              <a:effectLst/>
              <a:latin typeface="+mn-lt"/>
              <a:ea typeface="+mn-ea"/>
              <a:cs typeface="+mn-cs"/>
            </a:rPr>
            <a:t>UP</a:t>
          </a:r>
          <a:r>
            <a:rPr lang="en-US" sz="1100" b="1" u="sng">
              <a:solidFill>
                <a:schemeClr val="dk1"/>
              </a:solidFill>
              <a:effectLst/>
              <a:latin typeface="+mn-lt"/>
              <a:ea typeface="+mn-ea"/>
              <a:cs typeface="+mn-cs"/>
            </a:rPr>
            <a:t> </a:t>
          </a:r>
          <a:r>
            <a:rPr lang="en-US" sz="1100" b="1" i="0" u="sng" baseline="0">
              <a:solidFill>
                <a:schemeClr val="dk1"/>
              </a:solidFill>
              <a:effectLst/>
              <a:latin typeface="+mn-lt"/>
              <a:ea typeface="+mn-ea"/>
              <a:cs typeface="+mn-cs"/>
            </a:rPr>
            <a:t> –contributed </a:t>
          </a:r>
          <a:r>
            <a:rPr lang="en-US" sz="1100" b="1" u="sng">
              <a:solidFill>
                <a:schemeClr val="dk1"/>
              </a:solidFill>
              <a:effectLst/>
              <a:latin typeface="+mn-lt"/>
              <a:ea typeface="+mn-ea"/>
              <a:cs typeface="+mn-cs"/>
            </a:rPr>
            <a:t>18.6</a:t>
          </a:r>
          <a:r>
            <a:rPr lang="en-US" sz="1100" b="1" i="0" u="sng" baseline="0">
              <a:solidFill>
                <a:schemeClr val="dk1"/>
              </a:solidFill>
              <a:effectLst/>
              <a:latin typeface="+mn-lt"/>
              <a:ea typeface="+mn-ea"/>
              <a:cs typeface="+mn-cs"/>
            </a:rPr>
            <a:t>% to </a:t>
          </a:r>
          <a:r>
            <a:rPr lang="en-US" sz="1100" b="1" u="sng">
              <a:solidFill>
                <a:schemeClr val="dk1"/>
              </a:solidFill>
              <a:effectLst/>
              <a:latin typeface="+mn-lt"/>
              <a:ea typeface="+mn-ea"/>
              <a:cs typeface="+mn-cs"/>
            </a:rPr>
            <a:t>Thums Up</a:t>
          </a:r>
          <a:r>
            <a:rPr lang="en-US" sz="1100" b="1" i="0" u="sng" baseline="0">
              <a:solidFill>
                <a:schemeClr val="dk1"/>
              </a:solidFill>
              <a:effectLst/>
              <a:latin typeface="+mn-lt"/>
              <a:ea typeface="+mn-ea"/>
              <a:cs typeface="+mn-cs"/>
            </a:rPr>
            <a:t> volumes in YTD 2020, noted moderate decline @</a:t>
          </a:r>
          <a:r>
            <a:rPr lang="en-US" sz="1100" b="1" u="sng">
              <a:solidFill>
                <a:schemeClr val="dk1"/>
              </a:solidFill>
              <a:effectLst/>
              <a:latin typeface="+mn-lt"/>
              <a:ea typeface="+mn-ea"/>
              <a:cs typeface="+mn-cs"/>
            </a:rPr>
            <a:t>-24.6</a:t>
          </a:r>
          <a:r>
            <a:rPr lang="en-US" sz="1100" b="1" i="0" u="sng" baseline="0">
              <a:solidFill>
                <a:schemeClr val="dk1"/>
              </a:solidFill>
              <a:effectLst/>
              <a:latin typeface="+mn-lt"/>
              <a:ea typeface="+mn-ea"/>
              <a:cs typeface="+mn-cs"/>
            </a:rPr>
            <a:t>%. on the back of</a:t>
          </a:r>
        </a:p>
        <a:p>
          <a:pPr rtl="0" eaLnBrk="1" fontAlgn="auto" latinLnBrk="0" hangingPunct="1"/>
          <a:endParaRPr lang="en-GB">
            <a:effectLst/>
          </a:endParaRPr>
        </a:p>
        <a:p>
          <a:pPr rtl="0" eaLnBrk="1" latinLnBrk="0" hangingPunct="1"/>
          <a:r>
            <a:rPr lang="en-GB" sz="1100" b="1">
              <a:solidFill>
                <a:schemeClr val="dk1"/>
              </a:solidFill>
              <a:effectLst/>
              <a:latin typeface="+mn-lt"/>
              <a:ea typeface="+mn-ea"/>
              <a:cs typeface="+mn-cs"/>
            </a:rPr>
            <a:t>1. Marketing led to degrowth </a:t>
          </a:r>
          <a:r>
            <a:rPr lang="en-GB" sz="1100">
              <a:solidFill>
                <a:schemeClr val="dk1"/>
              </a:solidFill>
              <a:effectLst/>
              <a:latin typeface="+mn-lt"/>
              <a:ea typeface="+mn-ea"/>
              <a:cs typeface="+mn-cs"/>
            </a:rPr>
            <a:t>in UP mainly driven by significant drop in TV &amp; Digital. Also, </a:t>
          </a:r>
          <a:r>
            <a:rPr lang="en-GB" sz="1100" b="1">
              <a:solidFill>
                <a:schemeClr val="dk1"/>
              </a:solidFill>
              <a:effectLst/>
              <a:latin typeface="+mn-lt"/>
              <a:ea typeface="+mn-ea"/>
              <a:cs typeface="+mn-cs"/>
            </a:rPr>
            <a:t>No consumer promotion </a:t>
          </a:r>
          <a:r>
            <a:rPr lang="en-GB" sz="1100">
              <a:solidFill>
                <a:schemeClr val="dk1"/>
              </a:solidFill>
              <a:effectLst/>
              <a:latin typeface="+mn-lt"/>
              <a:ea typeface="+mn-ea"/>
              <a:cs typeface="+mn-cs"/>
            </a:rPr>
            <a:t>support</a:t>
          </a:r>
          <a:r>
            <a:rPr lang="en-GB" sz="1100" b="1">
              <a:solidFill>
                <a:schemeClr val="dk1"/>
              </a:solidFill>
              <a:effectLst/>
              <a:latin typeface="+mn-lt"/>
              <a:ea typeface="+mn-ea"/>
              <a:cs typeface="+mn-cs"/>
            </a:rPr>
            <a:t>  </a:t>
          </a:r>
          <a:r>
            <a:rPr lang="en-GB" sz="1100">
              <a:solidFill>
                <a:schemeClr val="dk1"/>
              </a:solidFill>
              <a:effectLst/>
              <a:latin typeface="+mn-lt"/>
              <a:ea typeface="+mn-ea"/>
              <a:cs typeface="+mn-cs"/>
            </a:rPr>
            <a:t>in UP post COVID </a:t>
          </a:r>
        </a:p>
        <a:p>
          <a:pPr rtl="0" eaLnBrk="1" latinLnBrk="0" hangingPunct="1"/>
          <a:endParaRPr lang="en-GB">
            <a:effectLst/>
          </a:endParaRPr>
        </a:p>
        <a:p>
          <a:pPr rtl="0" eaLnBrk="1" latinLnBrk="0" hangingPunct="1"/>
          <a:r>
            <a:rPr lang="en-GB" sz="1100" b="1">
              <a:solidFill>
                <a:schemeClr val="dk1"/>
              </a:solidFill>
              <a:effectLst/>
              <a:latin typeface="+mn-lt"/>
              <a:ea typeface="+mn-ea"/>
              <a:cs typeface="+mn-cs"/>
            </a:rPr>
            <a:t>2. Low In-store availability </a:t>
          </a:r>
          <a:r>
            <a:rPr lang="en-GB" sz="1100">
              <a:solidFill>
                <a:schemeClr val="dk1"/>
              </a:solidFill>
              <a:effectLst/>
              <a:latin typeface="+mn-lt"/>
              <a:ea typeface="+mn-ea"/>
              <a:cs typeface="+mn-cs"/>
            </a:rPr>
            <a:t>affected by Lockdown worsen the Covid-19 effect on overall sales. </a:t>
          </a:r>
          <a:r>
            <a:rPr lang="en-GB" sz="1100" b="1">
              <a:solidFill>
                <a:schemeClr val="dk1"/>
              </a:solidFill>
              <a:effectLst/>
              <a:latin typeface="+mn-lt"/>
              <a:ea typeface="+mn-ea"/>
              <a:cs typeface="+mn-cs"/>
            </a:rPr>
            <a:t>Growth due to No of Stores was  stem by </a:t>
          </a:r>
          <a:r>
            <a:rPr lang="en-GB" sz="1100">
              <a:solidFill>
                <a:schemeClr val="dk1"/>
              </a:solidFill>
              <a:effectLst/>
              <a:latin typeface="+mn-lt"/>
              <a:ea typeface="+mn-ea"/>
              <a:cs typeface="+mn-cs"/>
            </a:rPr>
            <a:t>large decline in Q2(31%),even though there was a sharp increase in no of stores in Q2(+31%) and Q3(+30%)</a:t>
          </a:r>
        </a:p>
        <a:p>
          <a:pPr rtl="0" eaLnBrk="1" latinLnBrk="0" hangingPunct="1"/>
          <a:endParaRPr lang="en-GB">
            <a:effectLst/>
          </a:endParaRPr>
        </a:p>
        <a:p>
          <a:pPr rtl="0" eaLnBrk="1" latinLnBrk="0" hangingPunct="1"/>
          <a:r>
            <a:rPr lang="en-GB" sz="1100" b="1">
              <a:solidFill>
                <a:schemeClr val="dk1"/>
              </a:solidFill>
              <a:effectLst/>
              <a:latin typeface="+mn-lt"/>
              <a:ea typeface="+mn-ea"/>
              <a:cs typeface="+mn-cs"/>
            </a:rPr>
            <a:t>3. Gain</a:t>
          </a:r>
          <a:r>
            <a:rPr lang="en-GB" sz="1100">
              <a:solidFill>
                <a:schemeClr val="dk1"/>
              </a:solidFill>
              <a:effectLst/>
              <a:latin typeface="+mn-lt"/>
              <a:ea typeface="+mn-ea"/>
              <a:cs typeface="+mn-cs"/>
            </a:rPr>
            <a:t> from competitors due to reduction in their distribution, in-store availability and </a:t>
          </a:r>
          <a:r>
            <a:rPr lang="en-GB" sz="1100" b="1">
              <a:solidFill>
                <a:schemeClr val="dk1"/>
              </a:solidFill>
              <a:effectLst/>
              <a:latin typeface="+mn-lt"/>
              <a:ea typeface="+mn-ea"/>
              <a:cs typeface="+mn-cs"/>
            </a:rPr>
            <a:t>Relatively higher price increase </a:t>
          </a:r>
          <a:r>
            <a:rPr lang="en-GB" sz="1100">
              <a:solidFill>
                <a:schemeClr val="dk1"/>
              </a:solidFill>
              <a:effectLst/>
              <a:latin typeface="+mn-lt"/>
              <a:ea typeface="+mn-ea"/>
              <a:cs typeface="+mn-cs"/>
            </a:rPr>
            <a:t>in YTD 2020 led to growth ( i.e From. Appy Fizz, Pepsi and Coke.)</a:t>
          </a:r>
        </a:p>
        <a:p>
          <a:pPr rtl="0" eaLnBrk="1" latinLnBrk="0" hangingPunct="1"/>
          <a:endParaRPr lang="en-GB">
            <a:effectLst/>
          </a:endParaRPr>
        </a:p>
        <a:p>
          <a:pPr rtl="0" eaLnBrk="1" latinLnBrk="0" hangingPunct="1"/>
          <a:r>
            <a:rPr lang="en-GB" sz="1100">
              <a:solidFill>
                <a:schemeClr val="dk1"/>
              </a:solidFill>
              <a:effectLst/>
              <a:latin typeface="+mn-lt"/>
              <a:ea typeface="+mn-ea"/>
              <a:cs typeface="+mn-cs"/>
            </a:rPr>
            <a:t>4. Similar  to Sprite over all lower marginal affect from macro economic factors.</a:t>
          </a:r>
          <a:endParaRPr lang="en-GB">
            <a:effectLst/>
          </a:endParaRP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33227</xdr:colOff>
      <xdr:row>12</xdr:row>
      <xdr:rowOff>33226</xdr:rowOff>
    </xdr:from>
    <xdr:to>
      <xdr:col>3</xdr:col>
      <xdr:colOff>1262617</xdr:colOff>
      <xdr:row>27</xdr:row>
      <xdr:rowOff>76199</xdr:rowOff>
    </xdr:to>
    <xdr:sp macro="" textlink="">
      <xdr:nvSpPr>
        <xdr:cNvPr id="2" name="TextBox 1">
          <a:extLst>
            <a:ext uri="{FF2B5EF4-FFF2-40B4-BE49-F238E27FC236}">
              <a16:creationId xmlns:a16="http://schemas.microsoft.com/office/drawing/2014/main" id="{06EC53C9-BAEA-4541-A371-C3B3434133D9}"/>
            </a:ext>
          </a:extLst>
        </xdr:cNvPr>
        <xdr:cNvSpPr txBox="1"/>
      </xdr:nvSpPr>
      <xdr:spPr>
        <a:xfrm>
          <a:off x="96727" y="2204926"/>
          <a:ext cx="3477290" cy="3598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en-US" sz="1100" b="1" i="0" u="sng" baseline="0">
              <a:solidFill>
                <a:schemeClr val="dk1"/>
              </a:solidFill>
              <a:effectLst/>
              <a:latin typeface="+mn-lt"/>
              <a:ea typeface="+mn-ea"/>
              <a:cs typeface="+mn-cs"/>
            </a:rPr>
            <a:t>GJ –contributed 5.7</a:t>
          </a:r>
          <a:r>
            <a:rPr lang="en-US" sz="1100" b="1" u="sng">
              <a:solidFill>
                <a:schemeClr val="dk1"/>
              </a:solidFill>
              <a:effectLst/>
              <a:latin typeface="+mn-lt"/>
              <a:ea typeface="+mn-ea"/>
              <a:cs typeface="+mn-cs"/>
            </a:rPr>
            <a:t>%</a:t>
          </a:r>
          <a:r>
            <a:rPr lang="en-US" sz="1100" b="1" i="0" u="sng" baseline="0">
              <a:solidFill>
                <a:schemeClr val="dk1"/>
              </a:solidFill>
              <a:effectLst/>
              <a:latin typeface="+mn-lt"/>
              <a:ea typeface="+mn-ea"/>
              <a:cs typeface="+mn-cs"/>
            </a:rPr>
            <a:t> of </a:t>
          </a:r>
          <a:r>
            <a:rPr lang="en-US" sz="1100" b="1" u="sng">
              <a:solidFill>
                <a:schemeClr val="dk1"/>
              </a:solidFill>
              <a:effectLst/>
              <a:latin typeface="+mn-lt"/>
              <a:ea typeface="+mn-ea"/>
              <a:cs typeface="+mn-cs"/>
            </a:rPr>
            <a:t>Thums Up</a:t>
          </a:r>
          <a:r>
            <a:rPr lang="en-US" sz="1100" b="1" i="0" u="sng" baseline="0">
              <a:solidFill>
                <a:schemeClr val="dk1"/>
              </a:solidFill>
              <a:effectLst/>
              <a:latin typeface="+mn-lt"/>
              <a:ea typeface="+mn-ea"/>
              <a:cs typeface="+mn-cs"/>
            </a:rPr>
            <a:t> volumes in YTD 2020, noted moderate decline @-31.9%, on the back of</a:t>
          </a:r>
        </a:p>
        <a:p>
          <a:pPr rtl="0" eaLnBrk="1" fontAlgn="auto" latinLnBrk="0" hangingPunct="1"/>
          <a:endParaRPr lang="en-GB" sz="1100">
            <a:effectLst/>
          </a:endParaRPr>
        </a:p>
        <a:p>
          <a:pPr rtl="0" eaLnBrk="1" latinLnBrk="0" hangingPunct="1"/>
          <a:r>
            <a:rPr lang="en-US" sz="1100" b="0" i="0" baseline="0">
              <a:solidFill>
                <a:schemeClr val="dk1"/>
              </a:solidFill>
              <a:effectLst/>
              <a:latin typeface="+mn-lt"/>
              <a:ea typeface="+mn-ea"/>
              <a:cs typeface="+mn-cs"/>
            </a:rPr>
            <a:t>1. Overall execution dropped due </a:t>
          </a:r>
          <a:r>
            <a:rPr lang="en-US" sz="1100" i="0" baseline="0">
              <a:solidFill>
                <a:schemeClr val="dk1"/>
              </a:solidFill>
              <a:effectLst/>
              <a:latin typeface="+mn-lt"/>
              <a:ea typeface="+mn-ea"/>
              <a:cs typeface="+mn-cs"/>
            </a:rPr>
            <a:t>to</a:t>
          </a:r>
          <a:r>
            <a:rPr lang="en-US" sz="1100" b="1" i="0" baseline="0">
              <a:solidFill>
                <a:schemeClr val="dk1"/>
              </a:solidFill>
              <a:effectLst/>
              <a:latin typeface="+mn-lt"/>
              <a:ea typeface="+mn-ea"/>
              <a:cs typeface="+mn-cs"/>
            </a:rPr>
            <a:t> </a:t>
          </a:r>
          <a:r>
            <a:rPr lang="en-US" sz="1100" b="1">
              <a:solidFill>
                <a:schemeClr val="dk1"/>
              </a:solidFill>
              <a:effectLst/>
              <a:latin typeface="+mn-lt"/>
              <a:ea typeface="+mn-ea"/>
              <a:cs typeface="+mn-cs"/>
            </a:rPr>
            <a:t>reductions</a:t>
          </a:r>
          <a:r>
            <a:rPr lang="en-US" sz="1100" b="1" i="0" baseline="0">
              <a:solidFill>
                <a:schemeClr val="dk1"/>
              </a:solidFill>
              <a:effectLst/>
              <a:latin typeface="+mn-lt"/>
              <a:ea typeface="+mn-ea"/>
              <a:cs typeface="+mn-cs"/>
            </a:rPr>
            <a:t> in ND and IPS</a:t>
          </a:r>
          <a:r>
            <a:rPr lang="en-US" sz="1100" b="0" i="0" baseline="0">
              <a:solidFill>
                <a:schemeClr val="dk1"/>
              </a:solidFill>
              <a:effectLst/>
              <a:latin typeface="+mn-lt"/>
              <a:ea typeface="+mn-ea"/>
              <a:cs typeface="+mn-cs"/>
            </a:rPr>
            <a:t>.  While a marginal impact from</a:t>
          </a:r>
          <a:r>
            <a:rPr lang="en-US" sz="1100" b="1" i="0" baseline="0">
              <a:solidFill>
                <a:schemeClr val="dk1"/>
              </a:solidFill>
              <a:effectLst/>
              <a:latin typeface="+mn-lt"/>
              <a:ea typeface="+mn-ea"/>
              <a:cs typeface="+mn-cs"/>
            </a:rPr>
            <a:t> </a:t>
          </a:r>
          <a:r>
            <a:rPr lang="en-US" sz="1100" i="0" baseline="0">
              <a:solidFill>
                <a:schemeClr val="dk1"/>
              </a:solidFill>
              <a:effectLst/>
              <a:latin typeface="+mn-lt"/>
              <a:ea typeface="+mn-ea"/>
              <a:cs typeface="+mn-cs"/>
            </a:rPr>
            <a:t>number of stores.</a:t>
          </a:r>
        </a:p>
        <a:p>
          <a:pPr rtl="0" eaLnBrk="1" latinLnBrk="0" hangingPunct="1"/>
          <a:endParaRPr lang="en-GB">
            <a:effectLst/>
          </a:endParaRPr>
        </a:p>
        <a:p>
          <a:pPr rtl="0" eaLnBrk="1" latinLnBrk="0" hangingPunct="1"/>
          <a:r>
            <a:rPr lang="en-GB" sz="1100" b="1">
              <a:solidFill>
                <a:schemeClr val="dk1"/>
              </a:solidFill>
              <a:effectLst/>
              <a:latin typeface="+mn-lt"/>
              <a:ea typeface="+mn-ea"/>
              <a:cs typeface="+mn-cs"/>
            </a:rPr>
            <a:t>2. Consumer promotion </a:t>
          </a:r>
          <a:r>
            <a:rPr lang="en-GB" sz="1100">
              <a:solidFill>
                <a:schemeClr val="dk1"/>
              </a:solidFill>
              <a:effectLst/>
              <a:latin typeface="+mn-lt"/>
              <a:ea typeface="+mn-ea"/>
              <a:cs typeface="+mn-cs"/>
            </a:rPr>
            <a:t>contributed </a:t>
          </a:r>
          <a:r>
            <a:rPr lang="en-GB" sz="1100" b="1">
              <a:solidFill>
                <a:schemeClr val="dk1"/>
              </a:solidFill>
              <a:effectLst/>
              <a:latin typeface="+mn-lt"/>
              <a:ea typeface="+mn-ea"/>
              <a:cs typeface="+mn-cs"/>
            </a:rPr>
            <a:t>6.4%</a:t>
          </a:r>
          <a:r>
            <a:rPr lang="en-GB" sz="1100">
              <a:solidFill>
                <a:schemeClr val="dk1"/>
              </a:solidFill>
              <a:effectLst/>
              <a:latin typeface="+mn-lt"/>
              <a:ea typeface="+mn-ea"/>
              <a:cs typeface="+mn-cs"/>
            </a:rPr>
            <a:t> to YTD 2020 sales. </a:t>
          </a:r>
          <a:r>
            <a:rPr lang="en-IN" sz="1100">
              <a:solidFill>
                <a:schemeClr val="dk1"/>
              </a:solidFill>
              <a:effectLst/>
              <a:latin typeface="+mn-lt"/>
              <a:ea typeface="+mn-ea"/>
              <a:cs typeface="+mn-cs"/>
            </a:rPr>
            <a:t>Large no. of free packs distributed in the month of June &amp; August 2020</a:t>
          </a:r>
        </a:p>
        <a:p>
          <a:pPr rtl="0" eaLnBrk="1" latinLnBrk="0" hangingPunct="1"/>
          <a:endParaRPr lang="en-GB">
            <a:effectLst/>
          </a:endParaRPr>
        </a:p>
        <a:p>
          <a:pPr rtl="0" eaLnBrk="1" latinLnBrk="0" hangingPunct="1"/>
          <a:r>
            <a:rPr lang="en-US" sz="1100">
              <a:solidFill>
                <a:schemeClr val="dk1"/>
              </a:solidFill>
              <a:effectLst/>
              <a:latin typeface="+mn-lt"/>
              <a:ea typeface="+mn-ea"/>
              <a:cs typeface="+mn-cs"/>
            </a:rPr>
            <a:t>3. Positive contribution from</a:t>
          </a:r>
          <a:r>
            <a:rPr lang="en-US" sz="1100" b="1">
              <a:solidFill>
                <a:schemeClr val="dk1"/>
              </a:solidFill>
              <a:effectLst/>
              <a:latin typeface="+mn-lt"/>
              <a:ea typeface="+mn-ea"/>
              <a:cs typeface="+mn-cs"/>
            </a:rPr>
            <a:t> TV Baseline </a:t>
          </a:r>
          <a:r>
            <a:rPr lang="en-US" sz="1100">
              <a:solidFill>
                <a:schemeClr val="dk1"/>
              </a:solidFill>
              <a:effectLst/>
              <a:latin typeface="+mn-lt"/>
              <a:ea typeface="+mn-ea"/>
              <a:cs typeface="+mn-cs"/>
            </a:rPr>
            <a:t>offsets the negative TV incremental effect due to drop in GRPs in YTD 2020</a:t>
          </a:r>
        </a:p>
        <a:p>
          <a:pPr rtl="0" eaLnBrk="1" latinLnBrk="0" hangingPunct="1"/>
          <a:endParaRPr lang="en-GB">
            <a:effectLst/>
          </a:endParaRPr>
        </a:p>
        <a:p>
          <a:pPr rtl="0" eaLnBrk="1" latinLnBrk="0" hangingPunct="1"/>
          <a:r>
            <a:rPr lang="en-US" sz="1100">
              <a:solidFill>
                <a:schemeClr val="dk1"/>
              </a:solidFill>
              <a:effectLst/>
              <a:latin typeface="+mn-lt"/>
              <a:ea typeface="+mn-ea"/>
              <a:cs typeface="+mn-cs"/>
            </a:rPr>
            <a:t>4. Covid effect in GJ significantly higher led by reduction in Mobility in groceries and retail stores</a:t>
          </a:r>
        </a:p>
        <a:p>
          <a:pPr rtl="0" eaLnBrk="1" latinLnBrk="0" hangingPunct="1"/>
          <a:endParaRPr lang="en-GB">
            <a:effectLst/>
          </a:endParaRPr>
        </a:p>
        <a:p>
          <a:pPr rtl="0" eaLnBrk="1" latinLnBrk="0" hangingPunct="1"/>
          <a:r>
            <a:rPr lang="en-GB" sz="1100" b="1">
              <a:solidFill>
                <a:schemeClr val="dk1"/>
              </a:solidFill>
              <a:effectLst/>
              <a:latin typeface="+mn-lt"/>
              <a:ea typeface="+mn-ea"/>
              <a:cs typeface="+mn-cs"/>
            </a:rPr>
            <a:t>5. Downfall in Economy </a:t>
          </a:r>
          <a:r>
            <a:rPr lang="en-GB" sz="1100">
              <a:solidFill>
                <a:schemeClr val="dk1"/>
              </a:solidFill>
              <a:effectLst/>
              <a:latin typeface="+mn-lt"/>
              <a:ea typeface="+mn-ea"/>
              <a:cs typeface="+mn-cs"/>
            </a:rPr>
            <a:t>and </a:t>
          </a:r>
          <a:r>
            <a:rPr lang="en-GB" sz="1100" b="1">
              <a:solidFill>
                <a:schemeClr val="dk1"/>
              </a:solidFill>
              <a:effectLst/>
              <a:latin typeface="+mn-lt"/>
              <a:ea typeface="+mn-ea"/>
              <a:cs typeface="+mn-cs"/>
            </a:rPr>
            <a:t>unemployment </a:t>
          </a:r>
          <a:r>
            <a:rPr lang="en-GB" sz="1100">
              <a:solidFill>
                <a:schemeClr val="dk1"/>
              </a:solidFill>
              <a:effectLst/>
              <a:latin typeface="+mn-lt"/>
              <a:ea typeface="+mn-ea"/>
              <a:cs typeface="+mn-cs"/>
            </a:rPr>
            <a:t>further strips growth</a:t>
          </a:r>
          <a:endParaRPr lang="en-GB">
            <a:effectLst/>
          </a:endParaRP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33227</xdr:colOff>
      <xdr:row>12</xdr:row>
      <xdr:rowOff>45926</xdr:rowOff>
    </xdr:from>
    <xdr:to>
      <xdr:col>3</xdr:col>
      <xdr:colOff>1262617</xdr:colOff>
      <xdr:row>30</xdr:row>
      <xdr:rowOff>88899</xdr:rowOff>
    </xdr:to>
    <xdr:sp macro="" textlink="">
      <xdr:nvSpPr>
        <xdr:cNvPr id="2" name="TextBox 1">
          <a:extLst>
            <a:ext uri="{FF2B5EF4-FFF2-40B4-BE49-F238E27FC236}">
              <a16:creationId xmlns:a16="http://schemas.microsoft.com/office/drawing/2014/main" id="{9E3F2430-FA80-473A-BE73-B31B0B3AAE71}"/>
            </a:ext>
          </a:extLst>
        </xdr:cNvPr>
        <xdr:cNvSpPr txBox="1"/>
      </xdr:nvSpPr>
      <xdr:spPr>
        <a:xfrm>
          <a:off x="96727" y="2230326"/>
          <a:ext cx="3477290" cy="4170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en-US" sz="1100" b="1" i="0" u="sng" baseline="0">
              <a:solidFill>
                <a:schemeClr val="dk1"/>
              </a:solidFill>
              <a:effectLst/>
              <a:latin typeface="+mn-lt"/>
              <a:ea typeface="+mn-ea"/>
              <a:cs typeface="+mn-cs"/>
            </a:rPr>
            <a:t>MH</a:t>
          </a:r>
          <a:r>
            <a:rPr lang="en-US" sz="1100" b="1" u="sng">
              <a:solidFill>
                <a:schemeClr val="dk1"/>
              </a:solidFill>
              <a:effectLst/>
              <a:latin typeface="+mn-lt"/>
              <a:ea typeface="+mn-ea"/>
              <a:cs typeface="+mn-cs"/>
            </a:rPr>
            <a:t> </a:t>
          </a:r>
          <a:r>
            <a:rPr lang="en-US" sz="1100" b="1" i="0" u="sng" baseline="0">
              <a:solidFill>
                <a:schemeClr val="dk1"/>
              </a:solidFill>
              <a:effectLst/>
              <a:latin typeface="+mn-lt"/>
              <a:ea typeface="+mn-ea"/>
              <a:cs typeface="+mn-cs"/>
            </a:rPr>
            <a:t> –contributed </a:t>
          </a:r>
          <a:r>
            <a:rPr lang="en-US" sz="1100" b="1" u="sng">
              <a:solidFill>
                <a:schemeClr val="dk1"/>
              </a:solidFill>
              <a:effectLst/>
              <a:latin typeface="+mn-lt"/>
              <a:ea typeface="+mn-ea"/>
              <a:cs typeface="+mn-cs"/>
            </a:rPr>
            <a:t>7.6</a:t>
          </a:r>
          <a:r>
            <a:rPr lang="en-US" sz="1100" b="1" i="0" u="sng" baseline="0">
              <a:solidFill>
                <a:schemeClr val="dk1"/>
              </a:solidFill>
              <a:effectLst/>
              <a:latin typeface="+mn-lt"/>
              <a:ea typeface="+mn-ea"/>
              <a:cs typeface="+mn-cs"/>
            </a:rPr>
            <a:t>% to </a:t>
          </a:r>
          <a:r>
            <a:rPr lang="en-US" sz="1100" b="1" u="sng">
              <a:solidFill>
                <a:schemeClr val="dk1"/>
              </a:solidFill>
              <a:effectLst/>
              <a:latin typeface="+mn-lt"/>
              <a:ea typeface="+mn-ea"/>
              <a:cs typeface="+mn-cs"/>
            </a:rPr>
            <a:t>Thums Up</a:t>
          </a:r>
          <a:r>
            <a:rPr lang="en-US" sz="1100" b="1" i="0" u="sng" baseline="0">
              <a:solidFill>
                <a:schemeClr val="dk1"/>
              </a:solidFill>
              <a:effectLst/>
              <a:latin typeface="+mn-lt"/>
              <a:ea typeface="+mn-ea"/>
              <a:cs typeface="+mn-cs"/>
            </a:rPr>
            <a:t> volumes in YTD 2020, noted moderate decline @-38.6%, on the back of</a:t>
          </a:r>
        </a:p>
        <a:p>
          <a:pPr rtl="0" eaLnBrk="1" fontAlgn="auto" latinLnBrk="0" hangingPunct="1"/>
          <a:endParaRPr lang="en-GB">
            <a:effectLst/>
          </a:endParaRPr>
        </a:p>
        <a:p>
          <a:pPr rtl="0" eaLnBrk="1" latinLnBrk="0" hangingPunct="1"/>
          <a:r>
            <a:rPr lang="en-US" sz="1100" b="1">
              <a:solidFill>
                <a:schemeClr val="dk1"/>
              </a:solidFill>
              <a:effectLst/>
              <a:latin typeface="+mn-lt"/>
              <a:ea typeface="+mn-ea"/>
              <a:cs typeface="+mn-cs"/>
            </a:rPr>
            <a:t>1. Execution led to large decline of 13.3% </a:t>
          </a:r>
          <a:r>
            <a:rPr lang="en-US" sz="1100">
              <a:solidFill>
                <a:schemeClr val="dk1"/>
              </a:solidFill>
              <a:effectLst/>
              <a:latin typeface="+mn-lt"/>
              <a:ea typeface="+mn-ea"/>
              <a:cs typeface="+mn-cs"/>
            </a:rPr>
            <a:t>in YTD 2020 sales driven by drop in all execution levers i.e.</a:t>
          </a:r>
          <a:r>
            <a:rPr lang="en-US" sz="1100" b="1">
              <a:solidFill>
                <a:schemeClr val="dk1"/>
              </a:solidFill>
              <a:effectLst/>
              <a:latin typeface="+mn-lt"/>
              <a:ea typeface="+mn-ea"/>
              <a:cs typeface="+mn-cs"/>
            </a:rPr>
            <a:t> Distribution,</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In-store availability and Product Visibility &amp; Stocking.</a:t>
          </a:r>
        </a:p>
        <a:p>
          <a:pPr rtl="0" eaLnBrk="1" latinLnBrk="0" hangingPunct="1"/>
          <a:endParaRPr lang="en-GB">
            <a:effectLst/>
          </a:endParaRPr>
        </a:p>
        <a:p>
          <a:pPr rtl="0" eaLnBrk="1" latinLnBrk="0" hangingPunct="1"/>
          <a:r>
            <a:rPr lang="en-GB" sz="1100">
              <a:solidFill>
                <a:schemeClr val="dk1"/>
              </a:solidFill>
              <a:effectLst/>
              <a:latin typeface="+mn-lt"/>
              <a:ea typeface="+mn-ea"/>
              <a:cs typeface="+mn-cs"/>
            </a:rPr>
            <a:t>2.</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Marketing through consumer promotion contributed to growth of </a:t>
          </a:r>
          <a:r>
            <a:rPr lang="en-GB" sz="1100" b="1">
              <a:solidFill>
                <a:schemeClr val="dk1"/>
              </a:solidFill>
              <a:effectLst/>
              <a:latin typeface="+mn-lt"/>
              <a:ea typeface="+mn-ea"/>
              <a:cs typeface="+mn-cs"/>
            </a:rPr>
            <a:t>9.0%.</a:t>
          </a:r>
          <a:r>
            <a:rPr lang="en-GB" sz="1100">
              <a:solidFill>
                <a:schemeClr val="dk1"/>
              </a:solidFill>
              <a:effectLst/>
              <a:latin typeface="+mn-lt"/>
              <a:ea typeface="+mn-ea"/>
              <a:cs typeface="+mn-cs"/>
            </a:rPr>
            <a:t>Large number of free packs distributed post May 2020 </a:t>
          </a:r>
        </a:p>
        <a:p>
          <a:pPr rtl="0" eaLnBrk="1" latinLnBrk="0" hangingPunct="1"/>
          <a:endParaRPr lang="en-GB">
            <a:effectLst/>
          </a:endParaRPr>
        </a:p>
        <a:p>
          <a:pPr rtl="0" eaLnBrk="1" latinLnBrk="0" hangingPunct="1"/>
          <a:r>
            <a:rPr lang="en-GB" sz="1100">
              <a:solidFill>
                <a:schemeClr val="dk1"/>
              </a:solidFill>
              <a:effectLst/>
              <a:latin typeface="+mn-lt"/>
              <a:ea typeface="+mn-ea"/>
              <a:cs typeface="+mn-cs"/>
            </a:rPr>
            <a:t>3. Strong positive TV baseline contribution due to consistent increase in  yearly GRPs staring from 2015.</a:t>
          </a:r>
        </a:p>
        <a:p>
          <a:pPr rtl="0" eaLnBrk="1" latinLnBrk="0" hangingPunct="1"/>
          <a:endParaRPr lang="en-GB">
            <a:effectLst/>
          </a:endParaRPr>
        </a:p>
        <a:p>
          <a:pPr rtl="0" eaLnBrk="1" latinLnBrk="0" hangingPunct="1"/>
          <a:r>
            <a:rPr lang="en-GB" sz="1100" b="1" i="0" baseline="0">
              <a:solidFill>
                <a:schemeClr val="dk1"/>
              </a:solidFill>
              <a:effectLst/>
              <a:latin typeface="+mn-lt"/>
              <a:ea typeface="+mn-ea"/>
              <a:cs typeface="+mn-cs"/>
            </a:rPr>
            <a:t>4. Distribution gains compared to competition </a:t>
          </a:r>
          <a:r>
            <a:rPr lang="en-GB" sz="1100" i="0" baseline="0">
              <a:solidFill>
                <a:schemeClr val="dk1"/>
              </a:solidFill>
              <a:effectLst/>
              <a:latin typeface="+mn-lt"/>
              <a:ea typeface="+mn-ea"/>
              <a:cs typeface="+mn-cs"/>
            </a:rPr>
            <a:t>(Fanta and Appy Fizz) led to growth in Maharashtra YTD 2020 sales.</a:t>
          </a:r>
        </a:p>
        <a:p>
          <a:pPr rtl="0" eaLnBrk="1" latinLnBrk="0" hangingPunct="1"/>
          <a:endParaRPr lang="en-GB">
            <a:effectLst/>
          </a:endParaRPr>
        </a:p>
        <a:p>
          <a:pPr rtl="0" eaLnBrk="1" latinLnBrk="0" hangingPunct="1"/>
          <a:r>
            <a:rPr lang="en-US" sz="1100">
              <a:solidFill>
                <a:schemeClr val="dk1"/>
              </a:solidFill>
              <a:effectLst/>
              <a:latin typeface="+mn-lt"/>
              <a:ea typeface="+mn-ea"/>
              <a:cs typeface="+mn-cs"/>
            </a:rPr>
            <a:t>5. Large effect of Covid-19 on sales, coming due to </a:t>
          </a:r>
          <a:r>
            <a:rPr lang="en-US" sz="1100" b="1">
              <a:solidFill>
                <a:schemeClr val="dk1"/>
              </a:solidFill>
              <a:effectLst/>
              <a:latin typeface="+mn-lt"/>
              <a:ea typeface="+mn-ea"/>
              <a:cs typeface="+mn-cs"/>
            </a:rPr>
            <a:t>drop in google mobility</a:t>
          </a:r>
          <a:r>
            <a:rPr lang="en-US" sz="1100">
              <a:solidFill>
                <a:schemeClr val="dk1"/>
              </a:solidFill>
              <a:effectLst/>
              <a:latin typeface="+mn-lt"/>
              <a:ea typeface="+mn-ea"/>
              <a:cs typeface="+mn-cs"/>
            </a:rPr>
            <a:t> in market and residential area</a:t>
          </a:r>
          <a:endParaRPr lang="en-GB">
            <a:effectLst/>
          </a:endParaRP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33227</xdr:colOff>
      <xdr:row>12</xdr:row>
      <xdr:rowOff>58626</xdr:rowOff>
    </xdr:from>
    <xdr:to>
      <xdr:col>3</xdr:col>
      <xdr:colOff>1262617</xdr:colOff>
      <xdr:row>27</xdr:row>
      <xdr:rowOff>177799</xdr:rowOff>
    </xdr:to>
    <xdr:sp macro="" textlink="">
      <xdr:nvSpPr>
        <xdr:cNvPr id="2" name="TextBox 1">
          <a:extLst>
            <a:ext uri="{FF2B5EF4-FFF2-40B4-BE49-F238E27FC236}">
              <a16:creationId xmlns:a16="http://schemas.microsoft.com/office/drawing/2014/main" id="{201B3B26-3F34-43C7-8245-2117819A6771}"/>
            </a:ext>
          </a:extLst>
        </xdr:cNvPr>
        <xdr:cNvSpPr txBox="1"/>
      </xdr:nvSpPr>
      <xdr:spPr>
        <a:xfrm>
          <a:off x="96727" y="2230326"/>
          <a:ext cx="3477290" cy="3776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en-US" sz="1100" b="1" u="sng">
              <a:solidFill>
                <a:schemeClr val="dk1"/>
              </a:solidFill>
              <a:effectLst/>
              <a:latin typeface="+mn-lt"/>
              <a:ea typeface="+mn-ea"/>
              <a:cs typeface="+mn-cs"/>
            </a:rPr>
            <a:t>WB </a:t>
          </a:r>
          <a:r>
            <a:rPr lang="en-US" sz="1100" b="1" i="0" u="sng" baseline="0">
              <a:solidFill>
                <a:schemeClr val="dk1"/>
              </a:solidFill>
              <a:effectLst/>
              <a:latin typeface="+mn-lt"/>
              <a:ea typeface="+mn-ea"/>
              <a:cs typeface="+mn-cs"/>
            </a:rPr>
            <a:t> –contributed 3.6</a:t>
          </a:r>
          <a:r>
            <a:rPr lang="en-US" sz="1100" b="1" u="sng">
              <a:solidFill>
                <a:schemeClr val="dk1"/>
              </a:solidFill>
              <a:effectLst/>
              <a:latin typeface="+mn-lt"/>
              <a:ea typeface="+mn-ea"/>
              <a:cs typeface="+mn-cs"/>
            </a:rPr>
            <a:t>%</a:t>
          </a:r>
          <a:r>
            <a:rPr lang="en-US" sz="1100" b="1" i="0" u="sng" baseline="0">
              <a:solidFill>
                <a:schemeClr val="dk1"/>
              </a:solidFill>
              <a:effectLst/>
              <a:latin typeface="+mn-lt"/>
              <a:ea typeface="+mn-ea"/>
              <a:cs typeface="+mn-cs"/>
            </a:rPr>
            <a:t> of </a:t>
          </a:r>
          <a:r>
            <a:rPr lang="en-US" sz="1100" b="1" u="sng">
              <a:solidFill>
                <a:schemeClr val="dk1"/>
              </a:solidFill>
              <a:effectLst/>
              <a:latin typeface="+mn-lt"/>
              <a:ea typeface="+mn-ea"/>
              <a:cs typeface="+mn-cs"/>
            </a:rPr>
            <a:t>Thums Up</a:t>
          </a:r>
          <a:r>
            <a:rPr lang="en-US" sz="1100" b="1" i="0" u="sng" baseline="0">
              <a:solidFill>
                <a:schemeClr val="dk1"/>
              </a:solidFill>
              <a:effectLst/>
              <a:latin typeface="+mn-lt"/>
              <a:ea typeface="+mn-ea"/>
              <a:cs typeface="+mn-cs"/>
            </a:rPr>
            <a:t> volumes in YTD 2020, noted large decline in sales @-51.0%, on the back of</a:t>
          </a:r>
        </a:p>
        <a:p>
          <a:pPr rtl="0" eaLnBrk="1" fontAlgn="auto" latinLnBrk="0" hangingPunct="1"/>
          <a:endParaRPr lang="en-GB">
            <a:effectLst/>
          </a:endParaRPr>
        </a:p>
        <a:p>
          <a:pPr rtl="0" eaLnBrk="1" latinLnBrk="0" hangingPunct="1"/>
          <a:r>
            <a:rPr lang="en-US" sz="1100" b="1">
              <a:solidFill>
                <a:schemeClr val="dk1"/>
              </a:solidFill>
              <a:effectLst/>
              <a:latin typeface="+mn-lt"/>
              <a:ea typeface="+mn-ea"/>
              <a:cs typeface="+mn-cs"/>
            </a:rPr>
            <a:t>1. Large reduction in In-store availability </a:t>
          </a:r>
          <a:r>
            <a:rPr lang="en-US" sz="1100">
              <a:solidFill>
                <a:schemeClr val="dk1"/>
              </a:solidFill>
              <a:effectLst/>
              <a:latin typeface="+mn-lt"/>
              <a:ea typeface="+mn-ea"/>
              <a:cs typeface="+mn-cs"/>
            </a:rPr>
            <a:t>in conjunction with reduction </a:t>
          </a:r>
          <a:r>
            <a:rPr lang="en-US" sz="1100" b="1">
              <a:solidFill>
                <a:schemeClr val="dk1"/>
              </a:solidFill>
              <a:effectLst/>
              <a:latin typeface="+mn-lt"/>
              <a:ea typeface="+mn-ea"/>
              <a:cs typeface="+mn-cs"/>
            </a:rPr>
            <a:t>in No of stores led to 11% </a:t>
          </a:r>
          <a:r>
            <a:rPr lang="en-US" sz="1100">
              <a:solidFill>
                <a:schemeClr val="dk1"/>
              </a:solidFill>
              <a:effectLst/>
              <a:latin typeface="+mn-lt"/>
              <a:ea typeface="+mn-ea"/>
              <a:cs typeface="+mn-cs"/>
            </a:rPr>
            <a:t>decline in YTD 2020 sales</a:t>
          </a:r>
          <a:r>
            <a:rPr lang="en-IN" sz="1100">
              <a:solidFill>
                <a:schemeClr val="dk1"/>
              </a:solidFill>
              <a:effectLst/>
              <a:latin typeface="+mn-lt"/>
              <a:ea typeface="+mn-ea"/>
              <a:cs typeface="+mn-cs"/>
            </a:rPr>
            <a:t>.</a:t>
          </a:r>
        </a:p>
        <a:p>
          <a:pPr rtl="0" eaLnBrk="1" latinLnBrk="0" hangingPunct="1"/>
          <a:endParaRPr lang="en-GB">
            <a:effectLst/>
          </a:endParaRPr>
        </a:p>
        <a:p>
          <a:pPr rtl="0" eaLnBrk="1" latinLnBrk="0" hangingPunct="1"/>
          <a:r>
            <a:rPr lang="en-US" sz="1100" b="1">
              <a:solidFill>
                <a:schemeClr val="dk1"/>
              </a:solidFill>
              <a:effectLst/>
              <a:latin typeface="+mn-lt"/>
              <a:ea typeface="+mn-ea"/>
              <a:cs typeface="+mn-cs"/>
            </a:rPr>
            <a:t>2. Marketing </a:t>
          </a:r>
          <a:r>
            <a:rPr lang="en-US" sz="1100">
              <a:solidFill>
                <a:schemeClr val="dk1"/>
              </a:solidFill>
              <a:effectLst/>
              <a:latin typeface="+mn-lt"/>
              <a:ea typeface="+mn-ea"/>
              <a:cs typeface="+mn-cs"/>
            </a:rPr>
            <a:t>contributes to </a:t>
          </a:r>
          <a:r>
            <a:rPr lang="en-US" sz="1100" b="1">
              <a:solidFill>
                <a:schemeClr val="dk1"/>
              </a:solidFill>
              <a:effectLst/>
              <a:latin typeface="+mn-lt"/>
              <a:ea typeface="+mn-ea"/>
              <a:cs typeface="+mn-cs"/>
            </a:rPr>
            <a:t>4.5% </a:t>
          </a:r>
          <a:r>
            <a:rPr lang="en-US" sz="1100">
              <a:solidFill>
                <a:schemeClr val="dk1"/>
              </a:solidFill>
              <a:effectLst/>
              <a:latin typeface="+mn-lt"/>
              <a:ea typeface="+mn-ea"/>
              <a:cs typeface="+mn-cs"/>
            </a:rPr>
            <a:t>growth</a:t>
          </a:r>
          <a:r>
            <a:rPr lang="en-US" sz="1100" b="1">
              <a:solidFill>
                <a:schemeClr val="dk1"/>
              </a:solidFill>
              <a:effectLst/>
              <a:latin typeface="+mn-lt"/>
              <a:ea typeface="+mn-ea"/>
              <a:cs typeface="+mn-cs"/>
            </a:rPr>
            <a:t> </a:t>
          </a:r>
          <a:r>
            <a:rPr lang="en-US" sz="1100">
              <a:solidFill>
                <a:schemeClr val="dk1"/>
              </a:solidFill>
              <a:effectLst/>
              <a:latin typeface="+mn-lt"/>
              <a:ea typeface="+mn-ea"/>
              <a:cs typeface="+mn-cs"/>
            </a:rPr>
            <a:t>driven by </a:t>
          </a:r>
          <a:r>
            <a:rPr lang="en-US" sz="1100" b="1">
              <a:solidFill>
                <a:schemeClr val="dk1"/>
              </a:solidFill>
              <a:effectLst/>
              <a:latin typeface="+mn-lt"/>
              <a:ea typeface="+mn-ea"/>
              <a:cs typeface="+mn-cs"/>
            </a:rPr>
            <a:t>TV Baseline </a:t>
          </a:r>
          <a:r>
            <a:rPr lang="en-US" sz="1100">
              <a:solidFill>
                <a:schemeClr val="dk1"/>
              </a:solidFill>
              <a:effectLst/>
              <a:latin typeface="+mn-lt"/>
              <a:ea typeface="+mn-ea"/>
              <a:cs typeface="+mn-cs"/>
            </a:rPr>
            <a:t>and Incremental TV  due to 51% additional yearly GRP’s</a:t>
          </a:r>
        </a:p>
        <a:p>
          <a:pPr rtl="0" eaLnBrk="1" latinLnBrk="0" hangingPunct="1"/>
          <a:endParaRPr lang="en-GB">
            <a:effectLst/>
          </a:endParaRPr>
        </a:p>
        <a:p>
          <a:pPr rtl="0" eaLnBrk="1" latinLnBrk="0" hangingPunct="1"/>
          <a:r>
            <a:rPr lang="en-GB" sz="1100" b="1" i="0" baseline="0">
              <a:solidFill>
                <a:schemeClr val="dk1"/>
              </a:solidFill>
              <a:effectLst/>
              <a:latin typeface="+mn-lt"/>
              <a:ea typeface="+mn-ea"/>
              <a:cs typeface="+mn-cs"/>
            </a:rPr>
            <a:t>3. Marginal gains from Appy fizz and Fanta </a:t>
          </a:r>
          <a:r>
            <a:rPr lang="en-GB" sz="1100" i="0" baseline="0">
              <a:solidFill>
                <a:schemeClr val="dk1"/>
              </a:solidFill>
              <a:effectLst/>
              <a:latin typeface="+mn-lt"/>
              <a:ea typeface="+mn-ea"/>
              <a:cs typeface="+mn-cs"/>
            </a:rPr>
            <a:t>due to their lower Numeric distribution and instore availability.</a:t>
          </a:r>
          <a:endParaRPr lang="en-GB">
            <a:effectLst/>
          </a:endParaRPr>
        </a:p>
        <a:p>
          <a:pPr rtl="0" eaLnBrk="1" latinLnBrk="0" hangingPunct="1"/>
          <a:r>
            <a:rPr lang="en-GB" sz="1100" b="1">
              <a:solidFill>
                <a:schemeClr val="dk1"/>
              </a:solidFill>
              <a:effectLst/>
              <a:latin typeface="+mn-lt"/>
              <a:ea typeface="+mn-ea"/>
              <a:cs typeface="+mn-cs"/>
            </a:rPr>
            <a:t>Downfall in Economy </a:t>
          </a:r>
          <a:r>
            <a:rPr lang="en-GB" sz="1100">
              <a:solidFill>
                <a:schemeClr val="dk1"/>
              </a:solidFill>
              <a:effectLst/>
              <a:latin typeface="+mn-lt"/>
              <a:ea typeface="+mn-ea"/>
              <a:cs typeface="+mn-cs"/>
            </a:rPr>
            <a:t>and </a:t>
          </a:r>
          <a:r>
            <a:rPr lang="en-GB" sz="1100" b="1">
              <a:solidFill>
                <a:schemeClr val="dk1"/>
              </a:solidFill>
              <a:effectLst/>
              <a:latin typeface="+mn-lt"/>
              <a:ea typeface="+mn-ea"/>
              <a:cs typeface="+mn-cs"/>
            </a:rPr>
            <a:t>unemployment </a:t>
          </a:r>
          <a:r>
            <a:rPr lang="en-GB" sz="1100">
              <a:solidFill>
                <a:schemeClr val="dk1"/>
              </a:solidFill>
              <a:effectLst/>
              <a:latin typeface="+mn-lt"/>
              <a:ea typeface="+mn-ea"/>
              <a:cs typeface="+mn-cs"/>
            </a:rPr>
            <a:t>strips the growth in YTD 2020</a:t>
          </a:r>
        </a:p>
        <a:p>
          <a:pPr rtl="0" eaLnBrk="1" latinLnBrk="0" hangingPunct="1"/>
          <a:endParaRPr lang="en-GB">
            <a:effectLst/>
          </a:endParaRPr>
        </a:p>
        <a:p>
          <a:pPr rtl="0" eaLnBrk="1" latinLnBrk="0" hangingPunct="1"/>
          <a:r>
            <a:rPr lang="en-GB" sz="1100">
              <a:solidFill>
                <a:schemeClr val="dk1"/>
              </a:solidFill>
              <a:effectLst/>
              <a:latin typeface="+mn-lt"/>
              <a:ea typeface="+mn-ea"/>
              <a:cs typeface="+mn-cs"/>
            </a:rPr>
            <a:t>4. Largest effect of Covid among all the other Thums Up states due to reduced Mobility Grocery Stores and Transit Stations</a:t>
          </a:r>
          <a:endParaRPr lang="en-GB">
            <a:effectLst/>
          </a:endParaRP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173182</xdr:rowOff>
    </xdr:from>
    <xdr:to>
      <xdr:col>9</xdr:col>
      <xdr:colOff>399556</xdr:colOff>
      <xdr:row>19</xdr:row>
      <xdr:rowOff>134587</xdr:rowOff>
    </xdr:to>
    <xdr:graphicFrame macro="">
      <xdr:nvGraphicFramePr>
        <xdr:cNvPr id="3" name="Chart 2">
          <a:extLst>
            <a:ext uri="{FF2B5EF4-FFF2-40B4-BE49-F238E27FC236}">
              <a16:creationId xmlns:a16="http://schemas.microsoft.com/office/drawing/2014/main" id="{910F8207-173F-4294-B977-4C747CE1CB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593724</xdr:colOff>
      <xdr:row>1</xdr:row>
      <xdr:rowOff>190499</xdr:rowOff>
    </xdr:from>
    <xdr:to>
      <xdr:col>24</xdr:col>
      <xdr:colOff>596900</xdr:colOff>
      <xdr:row>17</xdr:row>
      <xdr:rowOff>9524</xdr:rowOff>
    </xdr:to>
    <xdr:graphicFrame macro="">
      <xdr:nvGraphicFramePr>
        <xdr:cNvPr id="2" name="Chart 1">
          <a:extLst>
            <a:ext uri="{FF2B5EF4-FFF2-40B4-BE49-F238E27FC236}">
              <a16:creationId xmlns:a16="http://schemas.microsoft.com/office/drawing/2014/main" id="{E554435C-685B-4E4A-8045-E02F94953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593724</xdr:colOff>
      <xdr:row>17</xdr:row>
      <xdr:rowOff>88900</xdr:rowOff>
    </xdr:from>
    <xdr:to>
      <xdr:col>25</xdr:col>
      <xdr:colOff>0</xdr:colOff>
      <xdr:row>32</xdr:row>
      <xdr:rowOff>88900</xdr:rowOff>
    </xdr:to>
    <xdr:graphicFrame macro="">
      <xdr:nvGraphicFramePr>
        <xdr:cNvPr id="3" name="Chart 2">
          <a:extLst>
            <a:ext uri="{FF2B5EF4-FFF2-40B4-BE49-F238E27FC236}">
              <a16:creationId xmlns:a16="http://schemas.microsoft.com/office/drawing/2014/main" id="{D5B750D7-FDCA-43A9-9747-9EEB40983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558800</xdr:colOff>
      <xdr:row>3</xdr:row>
      <xdr:rowOff>38100</xdr:rowOff>
    </xdr:from>
    <xdr:to>
      <xdr:col>23</xdr:col>
      <xdr:colOff>203200</xdr:colOff>
      <xdr:row>13</xdr:row>
      <xdr:rowOff>12700</xdr:rowOff>
    </xdr:to>
    <xdr:sp macro="" textlink="">
      <xdr:nvSpPr>
        <xdr:cNvPr id="4" name="Rectangle: Rounded Corners 3">
          <a:extLst>
            <a:ext uri="{FF2B5EF4-FFF2-40B4-BE49-F238E27FC236}">
              <a16:creationId xmlns:a16="http://schemas.microsoft.com/office/drawing/2014/main" id="{B6797FC9-F21B-4C42-AB54-F192793080F3}"/>
            </a:ext>
          </a:extLst>
        </xdr:cNvPr>
        <xdr:cNvSpPr/>
      </xdr:nvSpPr>
      <xdr:spPr>
        <a:xfrm>
          <a:off x="13350875" y="619125"/>
          <a:ext cx="863600" cy="1879600"/>
        </a:xfrm>
        <a:prstGeom prst="round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558800</xdr:colOff>
      <xdr:row>18</xdr:row>
      <xdr:rowOff>63500</xdr:rowOff>
    </xdr:from>
    <xdr:to>
      <xdr:col>23</xdr:col>
      <xdr:colOff>203200</xdr:colOff>
      <xdr:row>28</xdr:row>
      <xdr:rowOff>38100</xdr:rowOff>
    </xdr:to>
    <xdr:sp macro="" textlink="">
      <xdr:nvSpPr>
        <xdr:cNvPr id="5" name="Rectangle: Rounded Corners 4">
          <a:extLst>
            <a:ext uri="{FF2B5EF4-FFF2-40B4-BE49-F238E27FC236}">
              <a16:creationId xmlns:a16="http://schemas.microsoft.com/office/drawing/2014/main" id="{EDC72CC0-38C1-4EA8-9732-501CE43F63D4}"/>
            </a:ext>
          </a:extLst>
        </xdr:cNvPr>
        <xdr:cNvSpPr/>
      </xdr:nvSpPr>
      <xdr:spPr>
        <a:xfrm>
          <a:off x="13350875" y="3502025"/>
          <a:ext cx="863600" cy="1889125"/>
        </a:xfrm>
        <a:prstGeom prst="round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rasaddegala\Downloads\Microsoft.SkypeApp_kzf8qxf38zg5c!App\All\Sprite_All%20States_Summary%20Sheet%20V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Drivers"/>
      <sheetName val="Shipment"/>
      <sheetName val="Fit"/>
      <sheetName val="Overall Due-to's Chart"/>
      <sheetName val="Due-To's"/>
      <sheetName val="Old Due To's"/>
      <sheetName val="Comment"/>
      <sheetName val="2019 Due - To's (Old vs. New)"/>
      <sheetName val="Elasticity"/>
      <sheetName val="Execution-Comp. vs own"/>
      <sheetName val="Own Price"/>
      <sheetName val="TV"/>
      <sheetName val="Free volume Incrementality "/>
      <sheetName val="Media Analysis"/>
      <sheetName val="CPI"/>
      <sheetName val="lEVELS MAPPING"/>
      <sheetName val="Price Elasticity"/>
      <sheetName val="Parameters"/>
      <sheetName val="Sprite Vs. Category"/>
      <sheetName val="SOV Cal"/>
      <sheetName val="Nielsen Missing Value Imputatio"/>
      <sheetName val="Digital CPP"/>
      <sheetName val="TV Eff. Analysis"/>
      <sheetName val="Mobility Pivot"/>
      <sheetName val="Media Raw Data"/>
      <sheetName val="Sales"/>
      <sheetName val="Weather "/>
      <sheetName val="Visibiltiy Stocking Elasticity"/>
    </sheetNames>
    <sheetDataSet>
      <sheetData sheetId="0"/>
      <sheetData sheetId="1">
        <row r="1">
          <cell r="C1" t="str">
            <v>APT</v>
          </cell>
          <cell r="D1" t="str">
            <v>BI</v>
          </cell>
          <cell r="E1" t="str">
            <v>MAH</v>
          </cell>
          <cell r="F1" t="str">
            <v>TN</v>
          </cell>
          <cell r="G1" t="str">
            <v>UP</v>
          </cell>
          <cell r="H1" t="str">
            <v>WB</v>
          </cell>
        </row>
        <row r="2">
          <cell r="C2">
            <v>3390807.8678099909</v>
          </cell>
          <cell r="D2">
            <v>1707583.8584499999</v>
          </cell>
          <cell r="E2">
            <v>1595838.3306749999</v>
          </cell>
          <cell r="F2">
            <v>713124.34893599816</v>
          </cell>
          <cell r="G2">
            <v>1426607.9181519996</v>
          </cell>
          <cell r="H2">
            <v>672539.70216200058</v>
          </cell>
        </row>
        <row r="3">
          <cell r="C3">
            <v>2798304.5037559932</v>
          </cell>
          <cell r="D3">
            <v>1389676.003396</v>
          </cell>
          <cell r="E3">
            <v>1929229.5215539988</v>
          </cell>
          <cell r="F3">
            <v>634262.58441799902</v>
          </cell>
          <cell r="G3">
            <v>6131987.9521170044</v>
          </cell>
          <cell r="H3">
            <v>894339.79330099933</v>
          </cell>
        </row>
        <row r="4">
          <cell r="C4">
            <v>2874921.9734929944</v>
          </cell>
          <cell r="D4">
            <v>1446721.939883</v>
          </cell>
          <cell r="E4">
            <v>1605964.0788770001</v>
          </cell>
          <cell r="F4">
            <v>529243.20243099926</v>
          </cell>
          <cell r="G4">
            <v>3919357.0831180019</v>
          </cell>
          <cell r="H4">
            <v>1013564.1618960002</v>
          </cell>
        </row>
        <row r="5">
          <cell r="C5">
            <v>2234104.2226389991</v>
          </cell>
          <cell r="D5">
            <v>-13019.540197</v>
          </cell>
          <cell r="E5">
            <v>427086.12066200009</v>
          </cell>
          <cell r="F5">
            <v>186589.99795200003</v>
          </cell>
          <cell r="G5">
            <v>630086.31438600004</v>
          </cell>
          <cell r="H5">
            <v>207161.63975599996</v>
          </cell>
        </row>
        <row r="6">
          <cell r="C6">
            <v>5226416.7811230002</v>
          </cell>
          <cell r="D6">
            <v>151861.49770599997</v>
          </cell>
          <cell r="E6">
            <v>1488038.3663269994</v>
          </cell>
          <cell r="F6">
            <v>912941.70294099976</v>
          </cell>
          <cell r="G6">
            <v>4074217.3764249966</v>
          </cell>
          <cell r="H6">
            <v>879271.05318400054</v>
          </cell>
        </row>
        <row r="7">
          <cell r="C7">
            <v>3544699.2431999939</v>
          </cell>
          <cell r="D7">
            <v>1238071.0801029995</v>
          </cell>
          <cell r="E7">
            <v>1072528.5952209998</v>
          </cell>
          <cell r="F7">
            <v>550033.53949499992</v>
          </cell>
          <cell r="G7">
            <v>5117457.2202440016</v>
          </cell>
          <cell r="H7">
            <v>1608990.1132230004</v>
          </cell>
        </row>
        <row r="8">
          <cell r="C8">
            <v>1962760.9664169985</v>
          </cell>
          <cell r="D8">
            <v>456863.03256799997</v>
          </cell>
          <cell r="E8">
            <v>711100.25635699974</v>
          </cell>
          <cell r="F8">
            <v>316154.67679199978</v>
          </cell>
          <cell r="G8">
            <v>2709214.6951789935</v>
          </cell>
          <cell r="H8">
            <v>934330.43424999958</v>
          </cell>
        </row>
        <row r="9">
          <cell r="C9">
            <v>1984803.0996099955</v>
          </cell>
          <cell r="D9">
            <v>1002148.1973610001</v>
          </cell>
          <cell r="E9">
            <v>836720.93876699999</v>
          </cell>
          <cell r="F9">
            <v>463289.1710219995</v>
          </cell>
          <cell r="G9">
            <v>2545334.3418809976</v>
          </cell>
          <cell r="H9">
            <v>1447716.8444759974</v>
          </cell>
        </row>
        <row r="10">
          <cell r="C10">
            <v>2680977.5065929918</v>
          </cell>
          <cell r="D10">
            <v>846322.96175100014</v>
          </cell>
          <cell r="E10">
            <v>1039167.3249109999</v>
          </cell>
          <cell r="F10">
            <v>665364.39462299878</v>
          </cell>
          <cell r="G10">
            <v>2047124.8110059989</v>
          </cell>
          <cell r="H10">
            <v>1394549.2943409996</v>
          </cell>
        </row>
        <row r="11">
          <cell r="C11">
            <v>2608697.091528995</v>
          </cell>
          <cell r="D11">
            <v>448084.89916099998</v>
          </cell>
          <cell r="E11">
            <v>1610347.0252839995</v>
          </cell>
          <cell r="F11">
            <v>544286.0067159984</v>
          </cell>
          <cell r="G11">
            <v>980805.26845199999</v>
          </cell>
          <cell r="H11">
            <v>1271966.8698970003</v>
          </cell>
        </row>
        <row r="13">
          <cell r="C13">
            <v>29306493.25616996</v>
          </cell>
          <cell r="D13">
            <v>8674313.9301820006</v>
          </cell>
          <cell r="E13">
            <v>12316020.558634996</v>
          </cell>
          <cell r="F13">
            <v>5515289.6253259927</v>
          </cell>
          <cell r="G13">
            <v>29582192.980959997</v>
          </cell>
          <cell r="H13">
            <v>10324429.906485999</v>
          </cell>
        </row>
        <row r="14">
          <cell r="C14">
            <v>35428209.606775001</v>
          </cell>
          <cell r="D14">
            <v>5034880.8091650009</v>
          </cell>
          <cell r="E14">
            <v>8250060.2589849988</v>
          </cell>
          <cell r="F14">
            <v>3381108.6859389995</v>
          </cell>
          <cell r="G14">
            <v>18306197.482427999</v>
          </cell>
          <cell r="H14">
            <v>5227529.4477400016</v>
          </cell>
        </row>
        <row r="15">
          <cell r="C15">
            <v>0.82720785445973044</v>
          </cell>
          <cell r="D15">
            <v>1.7228439478432407</v>
          </cell>
          <cell r="E15">
            <v>1.4928400729221136</v>
          </cell>
          <cell r="F15">
            <v>1.6312074344910594</v>
          </cell>
          <cell r="G15">
            <v>1.6159660142067052</v>
          </cell>
          <cell r="H15">
            <v>1.9750113336902428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E2" t="str">
            <v>Actual IPS</v>
          </cell>
        </row>
      </sheetData>
      <sheetData sheetId="21"/>
      <sheetData sheetId="22"/>
      <sheetData sheetId="23"/>
      <sheetData sheetId="24"/>
      <sheetData sheetId="25"/>
      <sheetData sheetId="26"/>
      <sheetData sheetId="27"/>
    </sheetDataSet>
  </externalBook>
</externalLink>
</file>

<file path=xl/persons/person.xml><?xml version="1.0" encoding="utf-8"?>
<personList xmlns="http://schemas.microsoft.com/office/spreadsheetml/2018/threadedcomments" xmlns:x="http://schemas.openxmlformats.org/spreadsheetml/2006/main">
  <person displayName="Prasad Degala" id="{99EC6101-E91E-4670-B7B2-FB96C49AAD45}" userId="S::prasaddegala@analytic-edge.com::289be18f-3d98-44cf-9e06-fddcc247be72"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addegala" refreshedDate="44272.579515972226" createdVersion="6" refreshedVersion="6" minRefreshableVersion="3" recordCount="523" xr:uid="{E96C5D5F-467A-4220-9DE7-2AF0D46157A1}">
  <cacheSource type="worksheet">
    <worksheetSource ref="E8:E122" sheet="All Markets Due To's"/>
  </cacheSource>
  <cacheFields count="17">
    <cacheField name="Level 1" numFmtId="0">
      <sharedItems count="7">
        <s v="4.Macro"/>
        <s v="7.Others"/>
        <s v="5.Covid"/>
        <s v="1.Execution"/>
        <s v="6.Competition"/>
        <s v="2.Pricing"/>
        <s v="3.Marketing"/>
      </sharedItems>
    </cacheField>
    <cacheField name="Level 2" numFmtId="0">
      <sharedItems count="16">
        <s v="Economy"/>
        <s v="Others"/>
        <s v="Covid &amp; Mobility"/>
        <s v="Weather"/>
        <s v="Visibility"/>
        <s v="Stocking"/>
        <s v="Distribution"/>
        <s v="Pricing"/>
        <s v="Own price"/>
        <s v="Maeketing"/>
        <s v="Promotion"/>
        <s v="Non TV"/>
        <s v="TV"/>
        <s v="Digital"/>
        <s v="Dummy"/>
        <s v="CAA" u="1"/>
      </sharedItems>
    </cacheField>
    <cacheField name="Level 3" numFmtId="0">
      <sharedItems/>
    </cacheField>
    <cacheField name="Decay" numFmtId="0">
      <sharedItems containsMixedTypes="1" containsNumber="1" containsInteger="1" minValue="0" maxValue="0"/>
    </cacheField>
    <cacheField name="MeasureName" numFmtId="0">
      <sharedItems count="142">
        <s v="Log_Economy"/>
        <s v="Others"/>
        <s v="Pre_Covid"/>
        <s v="precip0"/>
        <s v="precip1"/>
        <s v="Ramadan_Dum"/>
        <s v="SEAS_1517"/>
        <s v="SEAS_1819"/>
        <s v="SOCF_1"/>
        <s v="SOTS_1"/>
        <s v="Temp0"/>
        <s v="Temp1"/>
        <s v="Unemployment"/>
        <s v="VD_Covid_19_Confirmed_Cases"/>
        <s v="VD_IPS_7up"/>
        <s v="VD_IPS_Appy_Fizz"/>
        <s v="VD_IPS_ARTOS_Local"/>
        <s v="VD_IPS_BINDU_Local"/>
        <s v="VD_IPS_Coke"/>
        <s v="VD_IPS_Fanta"/>
        <s v="VD_IPS_Limca"/>
        <s v="VD_IPS_M_Dew"/>
        <s v="VD_IPS_Mirinda"/>
        <s v="VD_IPS_ORSL_Local"/>
        <s v="VD_IPS_Pepsi"/>
        <s v="VD_IPS_Sprite"/>
        <s v="VD_IPS_Thums_Up"/>
        <s v="VD_ND_7up"/>
        <s v="VD_ND_Appy_Fizz"/>
        <s v="VD_ND_ARTOS_Local"/>
        <s v="VD_ND_BINDU_Local"/>
        <s v="VD_ND_Coke"/>
        <s v="VD_ND_Fanta"/>
        <s v="VD_ND_Limca"/>
        <s v="VD_ND_M_Dew"/>
        <s v="VD_ND_Mirinda"/>
        <s v="VD_ND_ORSL_Local"/>
        <s v="VD_ND_Pepsi"/>
        <s v="VD_ND_Sprite"/>
        <s v="VD_ND_Thums_Up"/>
        <s v="VD_Nstores_Thums_Up"/>
        <s v="VD_OOS_Thums_Up"/>
        <s v="VD_Price_7up"/>
        <s v="VD_Price_Appy_Fizz"/>
        <s v="VD_Price_Coke"/>
        <s v="VD_Price_Fanta"/>
        <s v="VD_Price_Limca"/>
        <s v="VD_Price_M_Dew"/>
        <s v="VD_Price_Mirinda"/>
        <s v="VD_Price_Pepsi"/>
        <s v="VD_Price_Sprite"/>
        <s v="VD_Price_Thums_Up_Express"/>
        <s v="VD_Price_Thums_Up_Fridge"/>
        <s v="VD_Price_Thums_Up_Mobile"/>
        <s v="VD_Price_Thums_Up_Party"/>
        <s v="VD_Price_Thums_Up_RGB"/>
        <s v="VD_SOWF_Thums_Up"/>
        <s v="VD_TV_7up"/>
        <s v="VD_TV_APPYFIZZ"/>
        <s v="VD_TV_MDEW"/>
        <s v="VD_TV_PSPSI"/>
        <s v="VD_Activation_Assets_AllIndia"/>
        <s v="VD_Activation_Assets_Statewise"/>
        <s v="VD_Cinema_Thumsup_Spend"/>
        <s v="VD_Cinema_Thumsup_Spend_2018"/>
        <s v="VD_Cinema_Thumsup_Spend_2019"/>
        <s v="VD_Cinema_Thumsup_Spend_2020"/>
        <s v="VD_Consumer_Promo_Thumsup_Mobile_count"/>
        <s v="VD_Desert_TV_GRPs"/>
        <s v="VD_Experiential_Sampling_Thumsup_Reach"/>
        <s v="VD_Facebook_Instagram_Thumsup_Imp"/>
        <s v="VD_Facebook_Thumsup_Imp"/>
        <s v="VD_Free_Volume_Promo"/>
        <s v="VD_Hotstar_Thumsup_Imp"/>
        <s v="VD_Lift_TV_GRPs"/>
        <s v="VD_Long_Activation_Assets_AllIndia"/>
        <s v="VD_Long_Activation_Assets_Statewise"/>
        <s v="VD_Long_Desert_TV_GRPs"/>
        <s v="VD_Long_TUChargedAvengers_TV_GRPs"/>
        <s v="VD_Long_TUChargedThematic_TV_GRPs"/>
        <s v="VD_Long_TUChase_TV_GRPs"/>
        <s v="VD_Long_TUIntrinsic_TV_GRPs"/>
        <s v="VD_OOH_Thumsup_Spend"/>
        <s v="VD_OOH_Thumsup_Spend_2015"/>
        <s v="VD_OOH_Thumsup_Spend_2016"/>
        <s v="VD_OOH_Thumsup_Spend_2017"/>
        <s v="VD_OOH_Thumsup_Spend_2018"/>
        <s v="VD_OOH_Thumsup_Spend_2019"/>
        <s v="VD_OOH_Thumsup_Spend_2020"/>
        <s v="VD_PrVD_Thumsup_Spend"/>
        <s v="VD_Radio_Thumsup_Spend"/>
        <s v="VD_ThematicMHT_TV_GRPs"/>
        <s v="VD_TheYoung_TV_GRPs"/>
        <s v="VD_Total_Digital_Thumsup_Imp_2020"/>
        <s v="VD_Total_Digital_Thumsup_VD_2017"/>
        <s v="VD_Total_Digital_Thumsup_VD_2018"/>
        <s v="VD_Total_Digital_Thumsup_VD_2019"/>
        <s v="VD_TU_UTC_TV_GRPs"/>
        <s v="VD_TUChargedAvengers_TV_GRPs"/>
        <s v="VD_TUChargedThematic_TV_GRPs"/>
        <s v="VD_TUChase_TV_GRPs"/>
        <s v="VD_TUIntrinsic_TV_GRPs"/>
        <s v="VD_TV_Total_2015"/>
        <s v="VD_TV_Total_2016"/>
        <s v="VD_TV_Total_2017"/>
        <s v="VD_VI_Pyramid_TV_GRPs_2020_Long"/>
        <s v="VD_VI_Pyramid_TV_GRPs_2020_Short"/>
        <s v="VD_VI_SLN_TV_GRPs_2020_Long"/>
        <s v="VD_VI_SLN_TV_GRPs_2020_Short"/>
        <s v="VD_VI_TUCharged_Desert_TV_GRPs_2020_Long"/>
        <s v="VD_VI_TUCharged_Desert_TV_GRPs_2020_Short"/>
        <s v="VD_VI_TUChase_TV_GRPs_2020_Long"/>
        <s v="VD_VI_TUChase_TV_GRPs_2020_Short"/>
        <s v="VD_WaveTVC_TV_GRPs"/>
        <s v="VD_YouTube_Thumsup_Imp"/>
        <s v="Mobility_Retail_and_recreation"/>
        <s v="VD_IPS_DAVAT_Local"/>
        <s v="VD_IPS_SOSYO_Local"/>
        <s v="VD_ND_DAVAT_Local"/>
        <s v="VD_ND_SOSYO_Local"/>
        <s v="VD_Cinema_Thumsup_Spend_2015"/>
        <s v="VD_Free_Volume_Promo_1"/>
        <s v="SEAS_15_17"/>
        <s v="VD_IPS_PAPER BOAT_Local"/>
        <s v="VD_ND_PAPER BOAT_Local"/>
        <s v="VD_PrVD_Thumsup_Spend_2015"/>
        <s v="VD_PrVD_Thumsup_Spend_2016"/>
        <s v="VD_PrVD_Thumsup_Spend_2017"/>
        <s v="VD_Total_Digital_Thumsup_Imp_2020_new"/>
        <s v="Dummy"/>
        <s v="Mobility_Grocery_and_pharmacy"/>
        <s v="Mobility_Residential"/>
        <s v="SOCF_0"/>
        <s v="VD_Cinema_Thumsup_Spend_2016"/>
        <s v="SOTS_0"/>
        <s v="CAA3" u="1"/>
        <s v="CAA2" u="1"/>
        <s v="CAA1" u="1"/>
        <s v="Dummy_July" u="1"/>
        <s v="Mobility_Workplaces" u="1"/>
        <s v="PostCovid" u="1"/>
        <s v="Mobility_Parks" u="1"/>
      </sharedItems>
    </cacheField>
    <cacheField name="YTD 2019 Vs. 2020" numFmtId="10">
      <sharedItems containsSemiMixedTypes="0" containsString="0" containsNumber="1" minValue="-0.44388590132207073" maxValue="0.10355950231638117"/>
    </cacheField>
    <cacheField name="New 2018 Vs. 2019" numFmtId="0">
      <sharedItems containsSemiMixedTypes="0" containsString="0" containsNumber="1" minValue="-4.6517148850508283E-2" maxValue="6.460681611639145E-2"/>
    </cacheField>
    <cacheField name="Old 2018 Vs. 2019" numFmtId="10">
      <sharedItems containsSemiMixedTypes="0" containsString="0" containsNumber="1" minValue="-2.7E-2" maxValue="6.5600000000000006E-2"/>
    </cacheField>
    <cacheField name="States" numFmtId="0">
      <sharedItems count="5">
        <s v="APT"/>
        <s v="GJ"/>
        <s v="MH"/>
        <s v="WB"/>
        <s v="UP"/>
      </sharedItems>
    </cacheField>
    <cacheField name="Coefficient" numFmtId="0">
      <sharedItems containsMixedTypes="1" containsNumber="1" minValue="-2.6438860099999899" maxValue="1.51321558999994"/>
    </cacheField>
    <cacheField name="Agg. Rule" numFmtId="0">
      <sharedItems containsMixedTypes="1" containsNumber="1" containsInteger="1" minValue="0" maxValue="0"/>
    </cacheField>
    <cacheField name="VI's" numFmtId="0">
      <sharedItems/>
    </cacheField>
    <cacheField name="YTD 2019" numFmtId="0">
      <sharedItems containsSemiMixedTypes="0" containsString="0" containsNumber="1" minValue="0" maxValue="126696598.2094907"/>
    </cacheField>
    <cacheField name="YTD2020" numFmtId="0">
      <sharedItems containsSemiMixedTypes="0" containsString="0" containsNumber="1" minValue="-40.154299999999999" maxValue="37245453.560448915"/>
    </cacheField>
    <cacheField name="Change" numFmtId="0">
      <sharedItems containsSemiMixedTypes="0" containsString="0" containsNumber="1" minValue="-126696598.2094907" maxValue="37245453.560448915"/>
    </cacheField>
    <cacheField name="Brand" numFmtId="0">
      <sharedItems containsMixedTypes="1" containsNumber="1" containsInteger="1" minValue="0" maxValue="0" count="17">
        <n v="0"/>
        <s v="Thumsup"/>
        <s v="7UP"/>
        <s v="Appy_Fizz"/>
        <s v="Artos"/>
        <s v="Bindu"/>
        <s v="Coke"/>
        <s v="Fanta"/>
        <s v="Limca"/>
        <s v="Mdew"/>
        <s v="Mirinda"/>
        <s v="Orsl"/>
        <s v="Pepsi"/>
        <s v="Sprite"/>
        <s v="Davat"/>
        <s v="Sosyo"/>
        <s v="Paper boat"/>
      </sharedItems>
    </cacheField>
    <cacheField name="Pack Size" numFmtId="0">
      <sharedItems containsMixedTypes="1" containsNumber="1" containsInteger="1" minValue="0" maxValue="0" count="15">
        <n v="0"/>
        <s v="SOCF"/>
        <s v="SOTS"/>
        <s v="IPS"/>
        <s v="ND"/>
        <s v="Nstores"/>
        <s v="OOS"/>
        <s v="Price"/>
        <s v="Express"/>
        <s v="Fridge"/>
        <s v="Mobile"/>
        <s v="Party"/>
        <s v="RGB"/>
        <s v="SOWF"/>
        <s v="TV"/>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addegala" refreshedDate="44272.853968518517" createdVersion="6" refreshedVersion="6" minRefreshableVersion="3" recordCount="523" xr:uid="{EB346F51-BB7C-4815-B07F-401247161696}">
  <cacheSource type="worksheet">
    <worksheetSource ref="E8:E122" sheet="All Markets Due To's"/>
  </cacheSource>
  <cacheFields count="15">
    <cacheField name="Level 1" numFmtId="0">
      <sharedItems count="7">
        <s v="4.Macro"/>
        <s v="7.Others"/>
        <s v="5.Covid"/>
        <s v="1.Execution"/>
        <s v="6.Competition"/>
        <s v="2.Pricing"/>
        <s v="3.Marketing"/>
      </sharedItems>
    </cacheField>
    <cacheField name="Level 2" numFmtId="0">
      <sharedItems count="16">
        <s v="Economy"/>
        <s v="Others"/>
        <s v="Covid &amp; Mobility"/>
        <s v="Weather"/>
        <s v="Visibility"/>
        <s v="Stocking"/>
        <s v="Distribution"/>
        <s v="Pricing"/>
        <s v="Own price"/>
        <s v="Maeketing"/>
        <s v="Promotion"/>
        <s v="Non TV"/>
        <s v="TV"/>
        <s v="Digital"/>
        <s v="Dummy"/>
        <s v="CAA" u="1"/>
      </sharedItems>
    </cacheField>
    <cacheField name="Level 3" numFmtId="0">
      <sharedItems/>
    </cacheField>
    <cacheField name="Decay" numFmtId="0">
      <sharedItems containsMixedTypes="1" containsNumber="1" containsInteger="1" minValue="0" maxValue="0" count="3">
        <n v="0"/>
        <s v="Incremental"/>
        <s v="Baseline"/>
      </sharedItems>
    </cacheField>
    <cacheField name="MeasureName" numFmtId="0">
      <sharedItems/>
    </cacheField>
    <cacheField name="YTD 2019 Vs. 2020" numFmtId="10">
      <sharedItems containsSemiMixedTypes="0" containsString="0" containsNumber="1" minValue="-0.44496218997471698" maxValue="0.10355950231638117"/>
    </cacheField>
    <cacheField name="New 2018 Vs. 2019" numFmtId="0">
      <sharedItems containsSemiMixedTypes="0" containsString="0" containsNumber="1" minValue="-4.6517148850508283E-2" maxValue="6.4592353399101243E-2"/>
    </cacheField>
    <cacheField name="Old 2018 Vs. 2019" numFmtId="10">
      <sharedItems containsSemiMixedTypes="0" containsString="0" containsNumber="1" minValue="-2.7E-2" maxValue="6.5600000000000006E-2"/>
    </cacheField>
    <cacheField name="States" numFmtId="0">
      <sharedItems count="5">
        <s v="APT"/>
        <s v="GJ"/>
        <s v="MH"/>
        <s v="WB"/>
        <s v="UP"/>
      </sharedItems>
    </cacheField>
    <cacheField name="Coefficient" numFmtId="0">
      <sharedItems containsMixedTypes="1" containsNumber="1" minValue="-2.6438860099999899" maxValue="1.51321558999994"/>
    </cacheField>
    <cacheField name="Agg. Rule" numFmtId="0">
      <sharedItems containsMixedTypes="1" containsNumber="1" containsInteger="1" minValue="0" maxValue="0"/>
    </cacheField>
    <cacheField name="VI's" numFmtId="0">
      <sharedItems/>
    </cacheField>
    <cacheField name="YTD 2019" numFmtId="0">
      <sharedItems containsSemiMixedTypes="0" containsString="0" containsNumber="1" minValue="0" maxValue="126696598.2094907"/>
    </cacheField>
    <cacheField name="YTD2020" numFmtId="0">
      <sharedItems containsSemiMixedTypes="0" containsString="0" containsNumber="1" minValue="-40.154299999999999" maxValue="37245453.560448915"/>
    </cacheField>
    <cacheField name="Change" numFmtId="0">
      <sharedItems containsSemiMixedTypes="0" containsString="0" containsNumber="1" minValue="-126696598.2094907" maxValue="37245453.56044891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addegala" refreshedDate="44279.680483101853" createdVersion="6" refreshedVersion="6" minRefreshableVersion="3" recordCount="350" xr:uid="{C8E4F233-CD7A-4EB7-A447-D694058A5F74}">
  <cacheSource type="worksheet">
    <worksheetSource ref="A7:I357" sheet="Fit"/>
  </cacheSource>
  <cacheFields count="9">
    <cacheField name="State" numFmtId="0">
      <sharedItems count="5">
        <s v="APT"/>
        <s v="GJ"/>
        <s v="MH"/>
        <s v="UP"/>
        <s v="WB"/>
      </sharedItems>
    </cacheField>
    <cacheField name="Date" numFmtId="0">
      <sharedItems containsDate="1" containsMixedTypes="1" minDate="2015-01-01T00:00:00" maxDate="2020-01-11T00:00:00"/>
    </cacheField>
    <cacheField name="Year" numFmtId="0">
      <sharedItems containsSemiMixedTypes="0" containsString="0" containsNumber="1" containsInteger="1" minValue="2015" maxValue="2020"/>
    </cacheField>
    <cacheField name="Quarter" numFmtId="0">
      <sharedItems/>
    </cacheField>
    <cacheField name="Month" numFmtId="0">
      <sharedItems containsSemiMixedTypes="0" containsString="0" containsNumber="1" containsInteger="1" minValue="1" maxValue="12"/>
    </cacheField>
    <cacheField name="ActualSales" numFmtId="0">
      <sharedItems containsSemiMixedTypes="0" containsString="0" containsNumber="1" minValue="177053.3436161" maxValue="5751359.1815430997"/>
    </cacheField>
    <cacheField name="ModelSales" numFmtId="0">
      <sharedItems containsSemiMixedTypes="0" containsString="0" containsNumber="1" minValue="137808.35031262101" maxValue="5825986.3796785902"/>
    </cacheField>
    <cacheField name="Error" numFmtId="0">
      <sharedItems containsSemiMixedTypes="0" containsString="0" containsNumber="1" minValue="-914256.67172587011" maxValue="685432.78601387003"/>
    </cacheField>
    <cacheField name="Date2" numFmtId="14">
      <sharedItems containsSemiMixedTypes="0" containsNonDate="0" containsDate="1" containsString="0" minDate="2015-01-01T00:00:00" maxDate="2020-10-02T00:00:00" count="70">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addegala" refreshedDate="44279.697256134263" createdVersion="6" refreshedVersion="6" minRefreshableVersion="3" recordCount="523" xr:uid="{2CC851C2-7307-4EF7-8996-71AB5B36CA83}">
  <cacheSource type="worksheet">
    <worksheetSource ref="V3:AL526" sheet="All Markets Due To's"/>
  </cacheSource>
  <cacheFields count="17">
    <cacheField name="Level 1" numFmtId="0">
      <sharedItems count="7">
        <s v="4.Macro"/>
        <s v="7.Others"/>
        <s v="5.COVID - 19"/>
        <s v="1.Execution"/>
        <s v="6.Competition"/>
        <s v="2.Pricing"/>
        <s v="3.Marketing"/>
      </sharedItems>
    </cacheField>
    <cacheField name="Level 2" numFmtId="0">
      <sharedItems count="18">
        <s v="Economy"/>
        <s v="Others"/>
        <s v="Covid &amp; Mobility"/>
        <s v="Weather"/>
        <s v="Visibility"/>
        <s v="Stocking"/>
        <s v="Distribution"/>
        <s v="IPS"/>
        <s v="ND"/>
        <s v="Nstores"/>
        <s v="Pricing"/>
        <s v="Own price"/>
        <s v="Marketing"/>
        <s v="Promotion"/>
        <s v="Non TV"/>
        <s v="TV"/>
        <s v="Digital"/>
        <s v="Dummy"/>
      </sharedItems>
    </cacheField>
    <cacheField name="Level 3" numFmtId="0">
      <sharedItems count="35">
        <s v="SDP"/>
        <s v="Error"/>
        <s v="Pre Covid"/>
        <s v="Precipitation"/>
        <s v="Seasonality"/>
        <s v="SOCF"/>
        <s v="SOTS"/>
        <s v="Temperature"/>
        <s v="Unemployment"/>
        <s v="Covid"/>
        <s v="Distribution"/>
        <s v="IPS"/>
        <s v="ND"/>
        <s v="Nstores"/>
        <s v="OOS"/>
        <s v="Price"/>
        <s v="SOWF"/>
        <s v="TV"/>
        <s v="Activation"/>
        <s v="Cinema"/>
        <s v="Consumer Promo"/>
        <s v="Sampling"/>
        <s v="Facebook/Instagram"/>
        <s v="Facebook"/>
        <s v="Free Volume"/>
        <s v="Hotstar"/>
        <s v="OOH"/>
        <s v="Print"/>
        <s v="Radio"/>
        <s v="Total Digital"/>
        <s v="YouTube"/>
        <s v="Retail &amp; recreation"/>
        <s v="Dummy"/>
        <s v="Grocery &amp; pharmacy"/>
        <s v="Residential"/>
      </sharedItems>
    </cacheField>
    <cacheField name="Decay" numFmtId="0">
      <sharedItems containsMixedTypes="1" containsNumber="1" containsInteger="1" minValue="0" maxValue="0" count="3">
        <n v="0"/>
        <s v="Incremental"/>
        <s v="Baseline"/>
      </sharedItems>
    </cacheField>
    <cacheField name="MeasureName" numFmtId="0">
      <sharedItems/>
    </cacheField>
    <cacheField name="YTD 2019 Vs. 2020" numFmtId="10">
      <sharedItems containsSemiMixedTypes="0" containsString="0" containsNumber="1" minValue="-0.44496218997471698" maxValue="0.10355950231638117"/>
    </cacheField>
    <cacheField name="New 2018 Vs. 2019" numFmtId="0">
      <sharedItems containsSemiMixedTypes="0" containsString="0" containsNumber="1" minValue="-4.6517148850508283E-2" maxValue="6.4592353399101243E-2"/>
    </cacheField>
    <cacheField name="2018 Vs. 2019_Old" numFmtId="10">
      <sharedItems containsSemiMixedTypes="0" containsString="0" containsNumber="1" minValue="-2.7E-2" maxValue="6.5600000000000006E-2"/>
    </cacheField>
    <cacheField name="States" numFmtId="0">
      <sharedItems count="5">
        <s v="APT"/>
        <s v="GJ"/>
        <s v="MH"/>
        <s v="WB"/>
        <s v="UP"/>
      </sharedItems>
    </cacheField>
    <cacheField name="Coefficient" numFmtId="0">
      <sharedItems containsMixedTypes="1" containsNumber="1" minValue="-2.6438860099999899" maxValue="1.51321558999994"/>
    </cacheField>
    <cacheField name="Agg. Rule" numFmtId="0">
      <sharedItems containsMixedTypes="1" containsNumber="1" containsInteger="1" minValue="0" maxValue="0"/>
    </cacheField>
    <cacheField name="VI's" numFmtId="0">
      <sharedItems/>
    </cacheField>
    <cacheField name="YTD 2019" numFmtId="0">
      <sharedItems containsSemiMixedTypes="0" containsString="0" containsNumber="1" minValue="0" maxValue="126696598.2094907"/>
    </cacheField>
    <cacheField name="YTD2020" numFmtId="0">
      <sharedItems containsSemiMixedTypes="0" containsString="0" containsNumber="1" minValue="-40.154299999999999" maxValue="37245453.560448915"/>
    </cacheField>
    <cacheField name="Change" numFmtId="0">
      <sharedItems containsSemiMixedTypes="0" containsString="0" containsNumber="1" minValue="-126696598.2094907" maxValue="37245453.560448915"/>
    </cacheField>
    <cacheField name="Brand" numFmtId="0">
      <sharedItems containsMixedTypes="1" containsNumber="1" containsInteger="1" minValue="0" maxValue="0"/>
    </cacheField>
    <cacheField name="Pack Size" numFmtId="0">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addegala" refreshedDate="44279.701698032404" createdVersion="6" refreshedVersion="6" minRefreshableVersion="3" recordCount="244" xr:uid="{52B5ED23-DAEB-4477-B9E4-5D97F8467CB7}">
  <cacheSource type="worksheet">
    <worksheetSource ref="V1:AG245" sheet="Media Analysis"/>
  </cacheSource>
  <cacheFields count="12">
    <cacheField name="State" numFmtId="0">
      <sharedItems count="5">
        <s v="APT"/>
        <s v="GJ"/>
        <s v="MH"/>
        <s v="WB"/>
        <s v="UP"/>
      </sharedItems>
    </cacheField>
    <cacheField name="MeasureName" numFmtId="0">
      <sharedItems count="62">
        <s v="Others"/>
        <s v="VD_Activation_Assets_AllIndia"/>
        <s v="VD_Activation_Assets_Statewise"/>
        <s v="VD_Cinema_Thumsup_Spend"/>
        <s v="VD_Cinema_Thumsup_Spend_2018"/>
        <s v="VD_Cinema_Thumsup_Spend_2019"/>
        <s v="VD_Cinema_Thumsup_Spend_2020"/>
        <s v="VD_Consumer_Promo_Thumsup_Mobile_count"/>
        <s v="VD_Desert_TV_GRPs"/>
        <s v="VD_Experiential_Sampling_Thumsup_Reach"/>
        <s v="VD_Facebook_Instagram_Thumsup_Imp"/>
        <s v="VD_Facebook_Thumsup_Imp"/>
        <s v="VD_Free_Volume_Promo"/>
        <s v="VD_Hotstar_Thumsup_Imp"/>
        <s v="VD_Lift_TV_GRPs"/>
        <s v="VD_Long_Activation_Assets_AllIndia"/>
        <s v="VD_Long_Activation_Assets_Statewise"/>
        <s v="VD_Long_Desert_TV_GRPs"/>
        <s v="VD_Long_TUChargedAvengers_TV_GRPs"/>
        <s v="VD_Long_TUChargedThematic_TV_GRPs"/>
        <s v="VD_Long_TUChase_TV_GRPs"/>
        <s v="VD_Long_TUIntrinsic_TV_GRPs"/>
        <s v="VD_OOH_Thumsup_Spend"/>
        <s v="VD_OOH_Thumsup_Spend_2015"/>
        <s v="VD_OOH_Thumsup_Spend_2016"/>
        <s v="VD_OOH_Thumsup_Spend_2017"/>
        <s v="VD_OOH_Thumsup_Spend_2018"/>
        <s v="VD_OOH_Thumsup_Spend_2019"/>
        <s v="VD_OOH_Thumsup_Spend_2020"/>
        <s v="VD_PrVD_Thumsup_Spend"/>
        <s v="VD_Radio_Thumsup_Spend"/>
        <s v="VD_ThematicMHT_TV_GRPs"/>
        <s v="VD_TheYoung_TV_GRPs"/>
        <s v="VD_Total_Digital_Thumsup_Imp_2020"/>
        <s v="VD_Total_Digital_Thumsup_VD_2017"/>
        <s v="VD_Total_Digital_Thumsup_VD_2018"/>
        <s v="VD_Total_Digital_Thumsup_VD_2019"/>
        <s v="VD_TU_UTC_TV_GRPs"/>
        <s v="VD_TUChargedAvengers_TV_GRPs"/>
        <s v="VD_TUChargedThematic_TV_GRPs"/>
        <s v="VD_TUChase_TV_GRPs"/>
        <s v="VD_TUIntrinsic_TV_GRPs"/>
        <s v="VD_TV_Total_2015"/>
        <s v="VD_TV_Total_2016"/>
        <s v="VD_TV_Total_2017"/>
        <s v="VD_VI_Pyramid_TV_GRPs_2020_Long"/>
        <s v="VD_VI_Pyramid_TV_GRPs_2020_Short"/>
        <s v="VD_VI_SLN_TV_GRPs_2020_Long"/>
        <s v="VD_VI_SLN_TV_GRPs_2020_Short"/>
        <s v="VD_VI_TUCharged_Desert_TV_GRPs_2020_Long"/>
        <s v="VD_VI_TUCharged_Desert_TV_GRPs_2020_Short"/>
        <s v="VD_VI_TUChase_TV_GRPs_2020_Long"/>
        <s v="VD_VI_TUChase_TV_GRPs_2020_Short"/>
        <s v="VD_WaveTVC_TV_GRPs"/>
        <s v="VD_YouTube_Thumsup_Imp"/>
        <s v="VD_Cinema_Thumsup_Spend_2015"/>
        <s v="VD_Free_Volume_Promo_1"/>
        <s v="VD_PrVD_Thumsup_Spend_2015"/>
        <s v="VD_PrVD_Thumsup_Spend_2016"/>
        <s v="VD_PrVD_Thumsup_Spend_2017"/>
        <s v="VD_Total_Digital_Thumsup_Imp_2020_new"/>
        <s v="VD_Cinema_Thumsup_Spend_2016"/>
      </sharedItems>
    </cacheField>
    <cacheField name="Level 1" numFmtId="0">
      <sharedItems count="2">
        <s v="7.Others"/>
        <s v="3.Marketing"/>
      </sharedItems>
    </cacheField>
    <cacheField name="Level 2" numFmtId="0">
      <sharedItems count="5">
        <s v="Others"/>
        <s v="Promotion"/>
        <s v="Non TV"/>
        <s v="TV"/>
        <s v="Digital"/>
      </sharedItems>
    </cacheField>
    <cacheField name="Level 3" numFmtId="0">
      <sharedItems/>
    </cacheField>
    <cacheField name="Decay" numFmtId="0">
      <sharedItems containsMixedTypes="1" containsNumber="1" containsInteger="1" minValue="0" maxValue="0" count="3">
        <n v="0"/>
        <s v="Incremental"/>
        <s v="Baseline"/>
      </sharedItems>
    </cacheField>
    <cacheField name="2018 Vs 2017" numFmtId="0">
      <sharedItems containsSemiMixedTypes="0" containsString="0" containsNumber="1" minValue="-7732792.4661017777" maxValue="1696712.9900511"/>
    </cacheField>
    <cacheField name="2019 Vs 2018" numFmtId="0">
      <sharedItems containsSemiMixedTypes="0" containsString="0" containsNumber="1" minValue="-14548636.167356711" maxValue="3562032.5601423001"/>
    </cacheField>
    <cacheField name="YTD 2020 Vs 2019" numFmtId="0">
      <sharedItems containsSemiMixedTypes="0" containsString="0" containsNumber="1" minValue="-10996621.827232677" maxValue="2504175.5752357999"/>
    </cacheField>
    <cacheField name="Sales 2020" numFmtId="0">
      <sharedItems containsSemiMixedTypes="0" containsString="0" containsNumber="1" minValue="3836368" maxValue="43092395.780183993"/>
    </cacheField>
    <cacheField name="Contr. 2020" numFmtId="166">
      <sharedItems containsSemiMixedTypes="0" containsString="0" containsNumber="1" minValue="-0.29839780257777249" maxValue="0.1000673043716523"/>
    </cacheField>
    <cacheField name="Support 2020" numFmtId="0">
      <sharedItems containsSemiMixedTypes="0" containsString="0" containsNumber="1" minValue="0" maxValue="37245453.5604489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3">
  <r>
    <x v="0"/>
    <x v="0"/>
    <s v="SDP"/>
    <n v="0"/>
    <x v="0"/>
    <n v="-8.0344852514215997E-3"/>
    <n v="1.650955183674219E-2"/>
    <n v="1.8800000000000001E-2"/>
    <x v="0"/>
    <n v="0.21214938999999999"/>
    <s v="Avg"/>
    <s v="Economy"/>
    <n v="1304932.0995752397"/>
    <n v="1269414.9253070676"/>
    <n v="-35517.174268172123"/>
    <x v="0"/>
    <x v="0"/>
  </r>
  <r>
    <x v="1"/>
    <x v="1"/>
    <s v="Error"/>
    <n v="0"/>
    <x v="1"/>
    <n v="2.6692949864420883E-2"/>
    <n v="-4.8116665629089218E-3"/>
    <n v="-5.0000000000000001E-4"/>
    <x v="0"/>
    <e v="#N/A"/>
    <n v="0"/>
    <e v="#N/A"/>
    <n v="0"/>
    <n v="0"/>
    <n v="0"/>
    <x v="0"/>
    <x v="0"/>
  </r>
  <r>
    <x v="2"/>
    <x v="2"/>
    <s v="Pre Covid"/>
    <n v="0"/>
    <x v="2"/>
    <n v="3.753144847092104E-2"/>
    <n v="0"/>
    <n v="0"/>
    <x v="0"/>
    <n v="0.37952208951911398"/>
    <s v="Avg"/>
    <s v="Pre_Covid"/>
    <n v="0"/>
    <n v="0.1"/>
    <n v="0.1"/>
    <x v="0"/>
    <x v="0"/>
  </r>
  <r>
    <x v="0"/>
    <x v="3"/>
    <s v="Precipitation"/>
    <n v="0"/>
    <x v="3"/>
    <n v="-2.2055255253486611E-3"/>
    <n v="-5.4899853774888262E-4"/>
    <n v="-6.9999999999999999E-4"/>
    <x v="0"/>
    <n v="-2.3254780000000002E-3"/>
    <s v="Avg"/>
    <s v="Precip_Dampened"/>
    <n v="2.1127214799999998"/>
    <n v="3.1321414015201237"/>
    <n v="1.0194199215201238"/>
    <x v="0"/>
    <x v="0"/>
  </r>
  <r>
    <x v="0"/>
    <x v="3"/>
    <s v="Precipitation"/>
    <n v="0"/>
    <x v="4"/>
    <n v="-3.1862905610679023E-3"/>
    <n v="-6.2971113629642383E-4"/>
    <n v="-8.0000000000000004E-4"/>
    <x v="0"/>
    <n v="-4.8418560000000003E-3"/>
    <s v="Avg"/>
    <s v="Precip_Dampened"/>
    <n v="2.1127214799999998"/>
    <n v="3.1321414015201237"/>
    <n v="1.0194199215201238"/>
    <x v="0"/>
    <x v="0"/>
  </r>
  <r>
    <x v="1"/>
    <x v="1"/>
    <s v="Error"/>
    <n v="0"/>
    <x v="5"/>
    <n v="-6.6880088221586984E-3"/>
    <n v="2.9909695485982272E-4"/>
    <n v="4.0000000000000002E-4"/>
    <x v="0"/>
    <n v="5.4205938352393603E-2"/>
    <s v="Sum"/>
    <s v="Ramadan_Dum"/>
    <n v="1"/>
    <n v="0"/>
    <n v="-1"/>
    <x v="0"/>
    <x v="0"/>
  </r>
  <r>
    <x v="1"/>
    <x v="1"/>
    <s v="Seasonality"/>
    <n v="0"/>
    <x v="6"/>
    <n v="0"/>
    <n v="0"/>
    <n v="0"/>
    <x v="0"/>
    <n v="0.81155433448669301"/>
    <s v="Sum"/>
    <e v="#N/A"/>
    <n v="0"/>
    <n v="0"/>
    <n v="0"/>
    <x v="0"/>
    <x v="0"/>
  </r>
  <r>
    <x v="1"/>
    <x v="1"/>
    <s v="Seasonality"/>
    <n v="0"/>
    <x v="7"/>
    <n v="0"/>
    <n v="0"/>
    <n v="0"/>
    <x v="0"/>
    <n v="0.80713115765785604"/>
    <s v="Sum"/>
    <e v="#N/A"/>
    <n v="0"/>
    <n v="0"/>
    <n v="0"/>
    <x v="0"/>
    <x v="0"/>
  </r>
  <r>
    <x v="3"/>
    <x v="4"/>
    <s v="SOCF"/>
    <n v="0"/>
    <x v="8"/>
    <n v="1.0121524805066276E-3"/>
    <n v="7.4223186788527516E-3"/>
    <n v="8.5000000000000006E-3"/>
    <x v="0"/>
    <n v="6.1951819999999996E-3"/>
    <s v="Avg"/>
    <s v="VI_SOCF_Thums_Up"/>
    <n v="34.5105352"/>
    <n v="35.006251779272873"/>
    <n v="0.49571657927287305"/>
    <x v="1"/>
    <x v="1"/>
  </r>
  <r>
    <x v="3"/>
    <x v="5"/>
    <s v="SOTS"/>
    <n v="0"/>
    <x v="9"/>
    <n v="-8.617186575637563E-4"/>
    <n v="6.6859147524396352E-3"/>
    <n v="1.0800000000000001E-2"/>
    <x v="0"/>
    <n v="1.048491E-2"/>
    <s v="Avg"/>
    <s v="VI_SOTS_Thums_Up"/>
    <n v="37.342851159999995"/>
    <n v="36.503679080992654"/>
    <n v="-0.8391720790073407"/>
    <x v="1"/>
    <x v="2"/>
  </r>
  <r>
    <x v="0"/>
    <x v="3"/>
    <s v="Temperature"/>
    <n v="0"/>
    <x v="10"/>
    <n v="-1.9597464745202634E-3"/>
    <n v="-4.1738324096614841E-3"/>
    <n v="-4.7000000000000002E-3"/>
    <x v="0"/>
    <n v="1.0613146E-2"/>
    <s v="Avg"/>
    <s v="Tmax_Dampened"/>
    <n v="33.339719030000005"/>
    <n v="33.096874954197915"/>
    <n v="-0.24284407580208978"/>
    <x v="0"/>
    <x v="0"/>
  </r>
  <r>
    <x v="0"/>
    <x v="3"/>
    <s v="Temperature"/>
    <n v="0"/>
    <x v="11"/>
    <n v="-1.6677500203631707E-3"/>
    <n v="-2.2601948993330556E-4"/>
    <n v="-2.0000000000000001E-4"/>
    <x v="0"/>
    <n v="8.0869700000000006E-3"/>
    <s v="Avg"/>
    <s v="Tmax_Dampened"/>
    <n v="33.339719030000005"/>
    <n v="33.096874954197915"/>
    <n v="-0.24284407580208978"/>
    <x v="0"/>
    <x v="0"/>
  </r>
  <r>
    <x v="0"/>
    <x v="0"/>
    <s v="Unemployment"/>
    <n v="0"/>
    <x v="12"/>
    <n v="-2.9411625978588789E-3"/>
    <n v="-8.2498348808606055E-4"/>
    <n v="-8.9999999999999998E-4"/>
    <x v="0"/>
    <n v="-7.4710849999963802E-2"/>
    <s v="Avg"/>
    <s v="Unemployment"/>
    <n v="3.9949999999999999E-2"/>
    <n v="7.7549999999999994E-2"/>
    <n v="3.7599999999999995E-2"/>
    <x v="0"/>
    <x v="0"/>
  </r>
  <r>
    <x v="2"/>
    <x v="2"/>
    <s v="Covid"/>
    <n v="0"/>
    <x v="13"/>
    <n v="-0.21480142069599767"/>
    <n v="0"/>
    <n v="0"/>
    <x v="0"/>
    <n v="-2.150001E-2"/>
    <s v="Avg"/>
    <s v="Covid_19_Confirmed_Cases"/>
    <n v="0"/>
    <n v="6737816.9000000004"/>
    <n v="6737816.9000000004"/>
    <x v="0"/>
    <x v="0"/>
  </r>
  <r>
    <x v="4"/>
    <x v="6"/>
    <s v="Distribution"/>
    <n v="0"/>
    <x v="14"/>
    <n v="5.3520674859014729E-5"/>
    <n v="-1.5686208353514873E-5"/>
    <n v="0"/>
    <x v="0"/>
    <n v="-1.9320390000012001E-2"/>
    <s v="Avg"/>
    <s v="VI_IPS_7up"/>
    <n v="2.2986775500000003"/>
    <n v="2.2142485826308245"/>
    <n v="-8.4428967369175822E-2"/>
    <x v="2"/>
    <x v="3"/>
  </r>
  <r>
    <x v="4"/>
    <x v="6"/>
    <s v="Distribution"/>
    <n v="0"/>
    <x v="15"/>
    <n v="1.1484418728140969E-4"/>
    <n v="-3.4693112397078701E-4"/>
    <n v="-4.0000000000000002E-4"/>
    <x v="0"/>
    <n v="-1.9503249999991399E-2"/>
    <s v="Avg"/>
    <s v="VI_IPS_Appy_Fizz"/>
    <n v="2.3764056"/>
    <n v="2.3050389119074124"/>
    <n v="-7.1366688092587616E-2"/>
    <x v="3"/>
    <x v="3"/>
  </r>
  <r>
    <x v="4"/>
    <x v="6"/>
    <s v="Distribution"/>
    <n v="0"/>
    <x v="16"/>
    <n v="-2.2426937074081171E-5"/>
    <n v="-2.2635124061083386E-5"/>
    <n v="0"/>
    <x v="0"/>
    <n v="-1.44194919987493E-2"/>
    <s v="Avg"/>
    <s v="VI_IPS_ARTOS_Local"/>
    <n v="2.7718883499999998"/>
    <n v="2.9129517557096984"/>
    <n v="0.14106340570969866"/>
    <x v="4"/>
    <x v="3"/>
  </r>
  <r>
    <x v="4"/>
    <x v="6"/>
    <s v="Distribution"/>
    <n v="0"/>
    <x v="17"/>
    <n v="-6.3374319701319664E-4"/>
    <n v="-1.5711392243367211E-5"/>
    <n v="0"/>
    <x v="0"/>
    <n v="-2.9819489999955599E-2"/>
    <s v="Avg"/>
    <s v="VI_IPS_BINDU_Local"/>
    <n v="1.5616487400000001"/>
    <n v="2.8058650103356291"/>
    <n v="1.244216270335629"/>
    <x v="5"/>
    <x v="3"/>
  </r>
  <r>
    <x v="4"/>
    <x v="6"/>
    <s v="Distribution"/>
    <n v="0"/>
    <x v="18"/>
    <n v="3.4697065024933344E-5"/>
    <n v="-1.8067843635918087E-6"/>
    <n v="0"/>
    <x v="0"/>
    <n v="-2.3719150000060502E-2"/>
    <s v="Avg"/>
    <s v="VI_IPS_Coke"/>
    <n v="1.6138776499999998"/>
    <n v="1.5507044278639861"/>
    <n v="-6.3173222136013729E-2"/>
    <x v="6"/>
    <x v="3"/>
  </r>
  <r>
    <x v="4"/>
    <x v="6"/>
    <s v="Distribution"/>
    <n v="0"/>
    <x v="19"/>
    <n v="1.6952826271353567E-5"/>
    <n v="-2.1540517405785921E-5"/>
    <n v="0"/>
    <x v="0"/>
    <n v="-1.04349440000015E-2"/>
    <s v="Avg"/>
    <s v="VI_IPS_Fanta"/>
    <n v="2.8086658900000003"/>
    <n v="2.7930727938969158"/>
    <n v="-1.5593096103084569E-2"/>
    <x v="7"/>
    <x v="3"/>
  </r>
  <r>
    <x v="4"/>
    <x v="6"/>
    <s v="Distribution"/>
    <n v="0"/>
    <x v="20"/>
    <n v="7.9354641171394463E-4"/>
    <n v="-2.6581559636808786E-4"/>
    <n v="-2.9999999999999997E-4"/>
    <x v="0"/>
    <n v="-0.13789594999999499"/>
    <s v="Avg"/>
    <s v="VI_IPS_Limca"/>
    <n v="2.6339850599999997"/>
    <n v="2.547026198633251"/>
    <n v="-8.6958861366748685E-2"/>
    <x v="8"/>
    <x v="3"/>
  </r>
  <r>
    <x v="4"/>
    <x v="6"/>
    <s v="Distribution"/>
    <n v="0"/>
    <x v="21"/>
    <n v="-5.5519676157732736E-6"/>
    <n v="6.3948129330132099E-6"/>
    <n v="0"/>
    <x v="0"/>
    <n v="-8.2396860000268808E-3"/>
    <s v="Avg"/>
    <s v="VI_IPS_M_Dew"/>
    <n v="1.3498323300000004"/>
    <n v="1.4263760112775612"/>
    <n v="7.6543681277560838E-2"/>
    <x v="9"/>
    <x v="3"/>
  </r>
  <r>
    <x v="4"/>
    <x v="6"/>
    <s v="Distribution"/>
    <n v="0"/>
    <x v="22"/>
    <n v="2.3958471440946072E-5"/>
    <n v="-1.0731001497291687E-6"/>
    <n v="0"/>
    <x v="0"/>
    <n v="-1.2536296000112E-2"/>
    <s v="Avg"/>
    <s v="VI_IPS_Mirinda"/>
    <n v="2.2066824700000001"/>
    <n v="2.1123099603983917"/>
    <n v="-9.4372509601608368E-2"/>
    <x v="10"/>
    <x v="3"/>
  </r>
  <r>
    <x v="4"/>
    <x v="6"/>
    <s v="Distribution"/>
    <n v="0"/>
    <x v="23"/>
    <n v="0"/>
    <n v="-1.2566229314645243E-5"/>
    <n v="0"/>
    <x v="0"/>
    <n v="-1.44194919997142E-2"/>
    <s v="Avg"/>
    <s v="VI_IPS_ORSL_Local"/>
    <n v="1.38164643"/>
    <n v="1.38164643"/>
    <n v="0"/>
    <x v="11"/>
    <x v="3"/>
  </r>
  <r>
    <x v="4"/>
    <x v="6"/>
    <s v="Distribution"/>
    <n v="0"/>
    <x v="24"/>
    <n v="1.6241718234168787E-5"/>
    <n v="-1.6988743372573215E-5"/>
    <n v="0"/>
    <x v="0"/>
    <n v="-2.48406300000538E-2"/>
    <s v="Avg"/>
    <s v="VI_IPS_Pepsi"/>
    <n v="2.2254008399999998"/>
    <n v="2.2050636070831509"/>
    <n v="-2.0337232916848969E-2"/>
    <x v="12"/>
    <x v="3"/>
  </r>
  <r>
    <x v="4"/>
    <x v="6"/>
    <s v="Distribution"/>
    <n v="0"/>
    <x v="25"/>
    <n v="1.0811844692443338E-2"/>
    <n v="-3.3181869592490308E-3"/>
    <n v="-3.7000000000000002E-3"/>
    <x v="0"/>
    <n v="-0.53935378999998096"/>
    <s v="Avg"/>
    <s v="VI_IPS_Sprite"/>
    <n v="4.3662206500000007"/>
    <n v="4.2022123074094644"/>
    <n v="-0.16400834259053632"/>
    <x v="13"/>
    <x v="3"/>
  </r>
  <r>
    <x v="3"/>
    <x v="6"/>
    <s v="IPS"/>
    <n v="0"/>
    <x v="26"/>
    <n v="-3.0156423845363996E-2"/>
    <n v="-1.4336990366652621E-2"/>
    <n v="-1.6299999999999999E-2"/>
    <x v="0"/>
    <n v="0.45071479000000902"/>
    <s v="Avg"/>
    <s v="VI_IPS_Thums_Up"/>
    <n v="4.5224905299999998"/>
    <n v="4.2440966538154132"/>
    <n v="-0.27839387618458655"/>
    <x v="1"/>
    <x v="3"/>
  </r>
  <r>
    <x v="4"/>
    <x v="6"/>
    <s v="Distribution"/>
    <n v="0"/>
    <x v="27"/>
    <n v="1.3756370134126067E-5"/>
    <n v="1.7424763670444764E-5"/>
    <n v="0"/>
    <x v="0"/>
    <n v="-2.43981700000293E-2"/>
    <s v="Avg"/>
    <s v="VI_ND_7up"/>
    <n v="18.425271739999999"/>
    <n v="17.494237481847875"/>
    <n v="-0.93103425815212404"/>
    <x v="2"/>
    <x v="4"/>
  </r>
  <r>
    <x v="4"/>
    <x v="6"/>
    <s v="Distribution"/>
    <n v="0"/>
    <x v="28"/>
    <n v="-4.5664968831885072E-6"/>
    <n v="-3.4107684163424049E-4"/>
    <n v="-4.0000000000000002E-4"/>
    <x v="0"/>
    <n v="-2.2352349999962901E-2"/>
    <s v="Avg"/>
    <s v="VI_ND_Appy_Fizz"/>
    <n v="28.549204939999999"/>
    <n v="30.668762670655759"/>
    <n v="2.1195577306557603"/>
    <x v="3"/>
    <x v="4"/>
  </r>
  <r>
    <x v="4"/>
    <x v="6"/>
    <s v="Distribution"/>
    <n v="0"/>
    <x v="29"/>
    <n v="-2.8485567117952974E-6"/>
    <n v="-2.2644565155923945E-6"/>
    <n v="0"/>
    <x v="0"/>
    <n v="-3.8731789999887099E-2"/>
    <s v="Avg"/>
    <s v="VI_ND_ARTOS_Local"/>
    <n v="6.1057637200000006"/>
    <n v="6.3005238796724852"/>
    <n v="0.19476015967248461"/>
    <x v="4"/>
    <x v="4"/>
  </r>
  <r>
    <x v="4"/>
    <x v="6"/>
    <s v="Distribution"/>
    <n v="0"/>
    <x v="30"/>
    <n v="-2.8661860350524525E-5"/>
    <n v="-2.0783570706511808E-5"/>
    <n v="0"/>
    <x v="0"/>
    <n v="-4.7093550000357601E-2"/>
    <s v="Avg"/>
    <s v="VI_ND_BINDU_Local"/>
    <n v="8.8676008399999997"/>
    <n v="10.540254776736962"/>
    <n v="1.6726539367369622"/>
    <x v="5"/>
    <x v="4"/>
  </r>
  <r>
    <x v="4"/>
    <x v="6"/>
    <s v="Distribution"/>
    <n v="0"/>
    <x v="31"/>
    <n v="1.2083696081077545E-5"/>
    <n v="9.8062489187502654E-6"/>
    <n v="0"/>
    <x v="0"/>
    <n v="-3.0844350000047299E-2"/>
    <s v="Avg"/>
    <s v="VI_ND_Coke"/>
    <n v="13.54043931"/>
    <n v="12.169825104998505"/>
    <n v="-1.3706142050014947"/>
    <x v="6"/>
    <x v="4"/>
  </r>
  <r>
    <x v="4"/>
    <x v="6"/>
    <s v="Distribution"/>
    <n v="0"/>
    <x v="32"/>
    <n v="5.4946421278317852E-5"/>
    <n v="2.7479238939614807E-5"/>
    <n v="0"/>
    <x v="0"/>
    <n v="-2.04934300001554E-2"/>
    <s v="Avg"/>
    <s v="VI_ND_Fanta"/>
    <n v="25.800135730000001"/>
    <n v="23.663082102858624"/>
    <n v="-2.1370536271413769"/>
    <x v="7"/>
    <x v="4"/>
  </r>
  <r>
    <x v="4"/>
    <x v="6"/>
    <s v="Distribution"/>
    <n v="0"/>
    <x v="33"/>
    <n v="-4.5770176509475382E-5"/>
    <n v="1.4381969690562487E-4"/>
    <n v="2.0000000000000001E-4"/>
    <x v="0"/>
    <n v="-2.4917009999948302E-2"/>
    <s v="Avg"/>
    <s v="VI_ND_Limca"/>
    <n v="35.891146260000006"/>
    <n v="36.844365774815287"/>
    <n v="0.95321951481528089"/>
    <x v="8"/>
    <x v="4"/>
  </r>
  <r>
    <x v="4"/>
    <x v="6"/>
    <s v="Distribution"/>
    <n v="0"/>
    <x v="34"/>
    <n v="7.2673121217150088E-7"/>
    <n v="5.6804684411024311E-6"/>
    <n v="0"/>
    <x v="0"/>
    <n v="-2.46076099997138E-2"/>
    <s v="Avg"/>
    <s v="VI_ND_M_Dew"/>
    <n v="7.0203428500000014"/>
    <n v="6.5610737802624879"/>
    <n v="-0.45926906973751347"/>
    <x v="9"/>
    <x v="4"/>
  </r>
  <r>
    <x v="4"/>
    <x v="6"/>
    <s v="Distribution"/>
    <n v="0"/>
    <x v="35"/>
    <n v="3.7721126806609107E-6"/>
    <n v="1.2897690937248866E-5"/>
    <n v="0"/>
    <x v="0"/>
    <n v="-2.31996099997012E-2"/>
    <s v="Avg"/>
    <s v="VI_ND_Mirinda"/>
    <n v="12.560483770000001"/>
    <n v="11.978825433369556"/>
    <n v="-0.58165833663044531"/>
    <x v="10"/>
    <x v="4"/>
  </r>
  <r>
    <x v="4"/>
    <x v="6"/>
    <s v="Distribution"/>
    <n v="0"/>
    <x v="36"/>
    <n v="3.4829478861212083E-4"/>
    <n v="-2.6989259506255469E-5"/>
    <n v="0"/>
    <x v="0"/>
    <n v="-3.8731789999236398E-2"/>
    <s v="Avg"/>
    <s v="VI_ND_ORSL_Local"/>
    <n v="20.87014864"/>
    <n v="0"/>
    <n v="-20.87014864"/>
    <x v="11"/>
    <x v="4"/>
  </r>
  <r>
    <x v="4"/>
    <x v="6"/>
    <s v="Distribution"/>
    <n v="0"/>
    <x v="37"/>
    <n v="1.9941915235165983E-5"/>
    <n v="8.555653794974397E-6"/>
    <n v="0"/>
    <x v="0"/>
    <n v="-3.6087729999730499E-2"/>
    <s v="Avg"/>
    <s v="VI_ND_Pepsi"/>
    <n v="15.034200269999999"/>
    <n v="13.947000942205259"/>
    <n v="-1.0871993277947407"/>
    <x v="12"/>
    <x v="4"/>
  </r>
  <r>
    <x v="4"/>
    <x v="6"/>
    <s v="Distribution"/>
    <n v="0"/>
    <x v="38"/>
    <n v="-1.2626659194362312E-4"/>
    <n v="-3.156977596229999E-4"/>
    <n v="-4.0000000000000002E-4"/>
    <x v="0"/>
    <n v="-3.0758809999981498E-2"/>
    <s v="Avg"/>
    <s v="VI_ND_Sprite"/>
    <n v="69.905133179999993"/>
    <n v="70.924965433286957"/>
    <n v="1.0198322532869639"/>
    <x v="13"/>
    <x v="4"/>
  </r>
  <r>
    <x v="3"/>
    <x v="6"/>
    <s v="ND"/>
    <n v="0"/>
    <x v="39"/>
    <n v="2.7210629784062204E-3"/>
    <n v="4.0250036094752525E-3"/>
    <n v="4.7000000000000002E-3"/>
    <x v="0"/>
    <n v="0.50259179000000698"/>
    <s v="Avg"/>
    <s v="VI_ND_Thums_Up"/>
    <n v="70.190470409999989"/>
    <n v="70.936561032093778"/>
    <n v="0.74609062209378862"/>
    <x v="1"/>
    <x v="4"/>
  </r>
  <r>
    <x v="3"/>
    <x v="6"/>
    <s v="Nstores"/>
    <n v="0"/>
    <x v="40"/>
    <n v="0.10043609743862741"/>
    <n v="4.7945508994404348E-2"/>
    <n v="5.3800000000000001E-2"/>
    <x v="0"/>
    <n v="0.76949239000000003"/>
    <s v="Avg"/>
    <s v="VI_Nstores_Thums_Up"/>
    <n v="235058.22625839003"/>
    <n v="270546.47390403337"/>
    <n v="35488.247645643336"/>
    <x v="1"/>
    <x v="5"/>
  </r>
  <r>
    <x v="3"/>
    <x v="5"/>
    <s v="OOS"/>
    <n v="0"/>
    <x v="41"/>
    <n v="1.1647329014856066E-3"/>
    <n v="-1.3312252776372563E-4"/>
    <n v="-1E-4"/>
    <x v="0"/>
    <n v="-9.5583390000002197E-2"/>
    <s v="Avg"/>
    <s v="VI_OOS_Thums_Up"/>
    <n v="14.959447309999998"/>
    <n v="13.821187368583471"/>
    <n v="-1.1382599414165266"/>
    <x v="1"/>
    <x v="6"/>
  </r>
  <r>
    <x v="4"/>
    <x v="7"/>
    <s v="Price"/>
    <n v="0"/>
    <x v="42"/>
    <n v="-1.7487575731718885E-3"/>
    <n v="-1.6421399192850844E-3"/>
    <n v="-1.5E-3"/>
    <x v="0"/>
    <n v="0.75450260999993901"/>
    <s v="Avg"/>
    <s v="VI_Price_7up"/>
    <n v="55.787312190000009"/>
    <n v="54.480234767903028"/>
    <n v="-1.307077422096981"/>
    <x v="2"/>
    <x v="7"/>
  </r>
  <r>
    <x v="4"/>
    <x v="7"/>
    <s v="Price"/>
    <n v="0"/>
    <x v="43"/>
    <n v="5.4030116093697412E-4"/>
    <n v="-4.4474451201717991E-4"/>
    <n v="-4.0000000000000002E-4"/>
    <x v="0"/>
    <n v="1.09268200999985"/>
    <s v="Avg"/>
    <s v="VI_Price_Appy_Fizz"/>
    <n v="55.579045929999992"/>
    <n v="56.291609572373794"/>
    <n v="0.71256364237380154"/>
    <x v="3"/>
    <x v="7"/>
  </r>
  <r>
    <x v="4"/>
    <x v="7"/>
    <s v="Price"/>
    <n v="0"/>
    <x v="44"/>
    <n v="3.0722026724261365E-4"/>
    <n v="-3.9476480980457629E-4"/>
    <n v="-4.0000000000000002E-4"/>
    <x v="0"/>
    <n v="1.31998700999994"/>
    <s v="Avg"/>
    <s v="VI_Price_Coke"/>
    <n v="70.95404431"/>
    <n v="72.151221535875806"/>
    <n v="1.1971772258758051"/>
    <x v="6"/>
    <x v="7"/>
  </r>
  <r>
    <x v="4"/>
    <x v="7"/>
    <s v="Price"/>
    <n v="0"/>
    <x v="45"/>
    <n v="-4.8297255686146102E-3"/>
    <n v="1.810596852328102E-3"/>
    <n v="1.6000000000000001E-3"/>
    <x v="0"/>
    <n v="1.2428974099997301"/>
    <s v="Avg"/>
    <s v="VI_Price_Fanta"/>
    <n v="55.247122930000003"/>
    <n v="54.049047498495852"/>
    <n v="-1.1980754315041509"/>
    <x v="7"/>
    <x v="7"/>
  </r>
  <r>
    <x v="4"/>
    <x v="7"/>
    <s v="Price"/>
    <n v="0"/>
    <x v="46"/>
    <n v="-5.6155519383424188E-4"/>
    <n v="-1.1402907065210756E-3"/>
    <n v="-1E-3"/>
    <x v="0"/>
    <n v="0.32078261000026298"/>
    <s v="Avg"/>
    <s v="VI_Price_Limca"/>
    <n v="58.207130550000002"/>
    <n v="57.915228186402615"/>
    <n v="-0.29190236359738719"/>
    <x v="8"/>
    <x v="7"/>
  </r>
  <r>
    <x v="4"/>
    <x v="7"/>
    <s v="Price"/>
    <n v="0"/>
    <x v="47"/>
    <n v="4.4803018765328005E-4"/>
    <n v="1.2444510025242243E-3"/>
    <n v="1.1000000000000001E-3"/>
    <x v="0"/>
    <n v="1.2933088099994401"/>
    <s v="Avg"/>
    <s v="VI_Price_M_Dew"/>
    <n v="63.980207589999999"/>
    <n v="66.372847258439506"/>
    <n v="2.3926396684395073"/>
    <x v="9"/>
    <x v="7"/>
  </r>
  <r>
    <x v="4"/>
    <x v="7"/>
    <s v="Price"/>
    <n v="0"/>
    <x v="48"/>
    <n v="-1.4605703679984501E-3"/>
    <n v="5.1647991371400948E-5"/>
    <n v="0"/>
    <x v="0"/>
    <n v="0.84897240999921197"/>
    <s v="Avg"/>
    <s v="VI_Price_Mirinda"/>
    <n v="55.317426739999995"/>
    <n v="53.469130414306221"/>
    <n v="-1.8482963256937737"/>
    <x v="10"/>
    <x v="7"/>
  </r>
  <r>
    <x v="4"/>
    <x v="7"/>
    <s v="Price"/>
    <n v="0"/>
    <x v="49"/>
    <n v="-1.5811294842979281E-3"/>
    <n v="5.8903871717658316E-4"/>
    <n v="5.0000000000000001E-4"/>
    <x v="0"/>
    <n v="0.78258441000012702"/>
    <s v="Avg"/>
    <s v="VI_Price_Pepsi"/>
    <n v="56.485245949999999"/>
    <n v="55.098646923204321"/>
    <n v="-1.3865990267956789"/>
    <x v="12"/>
    <x v="7"/>
  </r>
  <r>
    <x v="4"/>
    <x v="7"/>
    <s v="Price"/>
    <n v="0"/>
    <x v="50"/>
    <n v="-2.4214164833199743E-4"/>
    <n v="1.4782603663157716E-4"/>
    <n v="2.0000000000000001E-4"/>
    <x v="0"/>
    <n v="7.0473029999908302E-2"/>
    <s v="Avg"/>
    <s v="VI_Price_Sprite"/>
    <n v="54.864846869999994"/>
    <n v="54.890375580696173"/>
    <n v="2.5528710696178791E-2"/>
    <x v="13"/>
    <x v="7"/>
  </r>
  <r>
    <x v="5"/>
    <x v="8"/>
    <s v="Price"/>
    <n v="0"/>
    <x v="51"/>
    <n v="2.6568780413908175E-3"/>
    <n v="-2.736318036090318E-3"/>
    <n v="-2.5000000000000001E-3"/>
    <x v="0"/>
    <n v="-0.85775320999999904"/>
    <s v="Avg"/>
    <s v="VI_Price_Thums_Up_Express"/>
    <n v="78.418560040000003"/>
    <n v="79.772849367893826"/>
    <n v="1.3542893278938237"/>
    <x v="1"/>
    <x v="8"/>
  </r>
  <r>
    <x v="5"/>
    <x v="8"/>
    <s v="Price"/>
    <n v="0"/>
    <x v="52"/>
    <n v="5.5999459063953878E-3"/>
    <n v="-8.7625229146458504E-3"/>
    <n v="-0.01"/>
    <x v="0"/>
    <n v="-0.79034638999999896"/>
    <s v="Avg"/>
    <s v="VI_Price_Thums_Up_Fridge"/>
    <n v="51.273125470000004"/>
    <n v="52.044866630583144"/>
    <n v="0.77174116058314013"/>
    <x v="1"/>
    <x v="9"/>
  </r>
  <r>
    <x v="5"/>
    <x v="8"/>
    <s v="Price"/>
    <n v="0"/>
    <x v="53"/>
    <n v="6.898159068786853E-4"/>
    <n v="-1.5504109026905262E-4"/>
    <n v="-2.0000000000000001E-4"/>
    <x v="0"/>
    <n v="-0.17844278999999799"/>
    <s v="Avg"/>
    <s v="VI_Price_Thums_Up_Mobile"/>
    <n v="57.861937230000002"/>
    <n v="59.12392512056082"/>
    <n v="1.2619878905608175"/>
    <x v="1"/>
    <x v="10"/>
  </r>
  <r>
    <x v="5"/>
    <x v="8"/>
    <s v="Price"/>
    <n v="0"/>
    <x v="54"/>
    <n v="3.4963178715438272E-3"/>
    <n v="1.2487320653517013E-2"/>
    <n v="1.11E-2"/>
    <x v="0"/>
    <n v="-1.61098601"/>
    <s v="Avg"/>
    <s v="VI_Price_Thums_Up_Party"/>
    <n v="40.185383709999996"/>
    <n v="41.470100907961445"/>
    <n v="1.2847171979614487"/>
    <x v="1"/>
    <x v="11"/>
  </r>
  <r>
    <x v="5"/>
    <x v="8"/>
    <s v="Price"/>
    <n v="0"/>
    <x v="55"/>
    <n v="1.3788035501899354E-2"/>
    <n v="5.3298340653357658E-3"/>
    <n v="4.7000000000000002E-3"/>
    <x v="0"/>
    <n v="-1.5122244100000799"/>
    <s v="Avg"/>
    <s v="VI_Price_Thums_Up_RGB"/>
    <n v="62.21562028999999"/>
    <n v="57.582346952091108"/>
    <n v="-4.6332733379088822"/>
    <x v="1"/>
    <x v="12"/>
  </r>
  <r>
    <x v="3"/>
    <x v="4"/>
    <s v="SOWF"/>
    <n v="0"/>
    <x v="56"/>
    <n v="9.2056241271728026E-3"/>
    <n v="4.5458681603571295E-4"/>
    <n v="5.9999999999999995E-4"/>
    <x v="0"/>
    <n v="0.33385178999999998"/>
    <s v="Avg"/>
    <s v="VI_SOWF_Thums_Up"/>
    <n v="24.391111270000003"/>
    <n v="26.905034793522596"/>
    <n v="2.5139235235225925"/>
    <x v="1"/>
    <x v="13"/>
  </r>
  <r>
    <x v="4"/>
    <x v="9"/>
    <s v="TV"/>
    <n v="0"/>
    <x v="57"/>
    <n v="-1.9441703317842345E-4"/>
    <n v="-4.4756824322767354E-4"/>
    <n v="-5.0000000000000001E-4"/>
    <x v="0"/>
    <n v="-1.8530149999988602E-2"/>
    <s v="Sum"/>
    <s v="TV_7up"/>
    <n v="3636.08"/>
    <n v="6100.2599999999993"/>
    <n v="2464.1799999999994"/>
    <x v="2"/>
    <x v="14"/>
  </r>
  <r>
    <x v="4"/>
    <x v="9"/>
    <s v="TV"/>
    <n v="0"/>
    <x v="58"/>
    <n v="2.0514232653369461E-3"/>
    <n v="-3.3194623585914472E-4"/>
    <n v="-2.9999999999999997E-4"/>
    <x v="0"/>
    <n v="-2.2683030000000399E-2"/>
    <s v="Sum"/>
    <s v="TV_APPYFIZZ"/>
    <n v="5703.3"/>
    <n v="0"/>
    <n v="-5703.3"/>
    <x v="3"/>
    <x v="14"/>
  </r>
  <r>
    <x v="4"/>
    <x v="9"/>
    <s v="TV"/>
    <n v="0"/>
    <x v="59"/>
    <n v="2.9963410234738258E-6"/>
    <n v="1.2131104611914784E-4"/>
    <n v="1E-4"/>
    <x v="0"/>
    <n v="-1.7345570000917101E-2"/>
    <s v="Sum"/>
    <s v="TV_MDEW"/>
    <n v="128.07000000000002"/>
    <n v="219.99"/>
    <n v="91.919999999999987"/>
    <x v="9"/>
    <x v="14"/>
  </r>
  <r>
    <x v="4"/>
    <x v="9"/>
    <s v="TV"/>
    <n v="0"/>
    <x v="60"/>
    <n v="-4.7349605377118554E-4"/>
    <n v="3.6090805979494904E-5"/>
    <n v="0"/>
    <x v="0"/>
    <n v="-1.7927430000095002E-2"/>
    <s v="Sum"/>
    <s v="TV_PSPSI"/>
    <n v="190.05"/>
    <n v="2612.2099999999991"/>
    <n v="2422.1599999999989"/>
    <x v="12"/>
    <x v="14"/>
  </r>
  <r>
    <x v="6"/>
    <x v="10"/>
    <s v="Activation"/>
    <s v="Incremental"/>
    <x v="61"/>
    <n v="-3.026798485543449E-3"/>
    <n v="-8.5063540575650313E-4"/>
    <n v="-8.9999999999999998E-4"/>
    <x v="0"/>
    <n v="1.8060346000000001E-2"/>
    <s v="Sum"/>
    <s v="Activation_Assets_AllIndia"/>
    <n v="17224080"/>
    <n v="0"/>
    <n v="-17224080"/>
    <x v="1"/>
    <x v="0"/>
  </r>
  <r>
    <x v="6"/>
    <x v="10"/>
    <s v="Activation"/>
    <s v="Incremental"/>
    <x v="62"/>
    <n v="-2.1154029786459318E-3"/>
    <n v="-3.9779633852764056E-4"/>
    <n v="-4.0000000000000002E-4"/>
    <x v="0"/>
    <n v="8.3771580000000807E-3"/>
    <s v="Sum"/>
    <s v="Activation_Assets_Statewise"/>
    <n v="6620790"/>
    <n v="0"/>
    <n v="-6620790"/>
    <x v="1"/>
    <x v="0"/>
  </r>
  <r>
    <x v="6"/>
    <x v="11"/>
    <s v="Cinema"/>
    <s v="Incremental"/>
    <x v="63"/>
    <n v="6.3464070592136597E-4"/>
    <n v="1.0519290374938646E-3"/>
    <n v="8.9999999999999998E-4"/>
    <x v="0"/>
    <n v="1.3518190000000201E-2"/>
    <s v="Sum"/>
    <s v="VI_Cinema_Thumsup_Spend"/>
    <n v="8320615.1500000004"/>
    <n v="1923046.8"/>
    <n v="-6397568.3500000006"/>
    <x v="1"/>
    <x v="0"/>
  </r>
  <r>
    <x v="6"/>
    <x v="11"/>
    <s v="Cinema"/>
    <s v="Baseline"/>
    <x v="64"/>
    <n v="-7.9674970385260134E-4"/>
    <n v="-1.19978243318353E-3"/>
    <n v="-1.1000000000000001E-3"/>
    <x v="0"/>
    <n v="2.85818500000206E-2"/>
    <s v="Sum"/>
    <s v="VI_Cinema_Thumsup_Spend_2018"/>
    <n v="0"/>
    <n v="0"/>
    <n v="0"/>
    <x v="1"/>
    <x v="0"/>
  </r>
  <r>
    <x v="6"/>
    <x v="11"/>
    <s v="Cinema"/>
    <s v="Baseline"/>
    <x v="65"/>
    <n v="9.8639202772207463E-4"/>
    <n v="3.2938378334207547E-3"/>
    <n v="2.8999999999999998E-3"/>
    <x v="0"/>
    <n v="2.3861390000001498E-2"/>
    <s v="Sum"/>
    <s v="VI_Cinema_Thumsup_Spend_2019"/>
    <n v="8320615.1500000004"/>
    <n v="0"/>
    <n v="-8320615.1500000004"/>
    <x v="1"/>
    <x v="0"/>
  </r>
  <r>
    <x v="6"/>
    <x v="11"/>
    <s v="Cinema"/>
    <s v="Baseline"/>
    <x v="66"/>
    <n v="1.2031164814161408E-3"/>
    <n v="0"/>
    <n v="0"/>
    <x v="0"/>
    <n v="2.3518189999943599E-2"/>
    <s v="Sum"/>
    <s v="VI_Cinema_Thumsup_Spend_2020"/>
    <n v="0"/>
    <n v="1923046.8"/>
    <n v="1923046.8"/>
    <x v="1"/>
    <x v="0"/>
  </r>
  <r>
    <x v="6"/>
    <x v="10"/>
    <s v="Consumer Promo"/>
    <s v="Incremental"/>
    <x v="67"/>
    <n v="-8.8196717831023961E-4"/>
    <n v="4.3199974415713687E-4"/>
    <n v="4.0000000000000002E-4"/>
    <x v="0"/>
    <n v="5.4968709999983101E-2"/>
    <s v="Sum"/>
    <s v="VI_Consumer_Promo_Thumsup_Mobile_count"/>
    <n v="320619"/>
    <n v="0"/>
    <n v="-320619"/>
    <x v="1"/>
    <x v="0"/>
  </r>
  <r>
    <x v="6"/>
    <x v="12"/>
    <s v="TV"/>
    <s v="Incremental"/>
    <x v="68"/>
    <n v="-4.1985886979736417E-2"/>
    <n v="3.693155739336499E-2"/>
    <n v="4.1700000000000001E-2"/>
    <x v="0"/>
    <n v="0.14838739000000001"/>
    <s v="Sum"/>
    <s v="VI_Desert_TV_GRPs"/>
    <n v="1916.4299999999996"/>
    <n v="0"/>
    <n v="-1916.4299999999996"/>
    <x v="1"/>
    <x v="0"/>
  </r>
  <r>
    <x v="6"/>
    <x v="10"/>
    <s v="Sampling"/>
    <s v="Incremental"/>
    <x v="69"/>
    <n v="-9.1381965125076291E-5"/>
    <n v="9.2368474444998053E-6"/>
    <n v="0"/>
    <x v="0"/>
    <n v="4.2872830000076197E-2"/>
    <s v="Sum"/>
    <s v="VI_Experiential_Sampling_Thumsup_Reach"/>
    <n v="59489"/>
    <n v="0"/>
    <n v="-59489"/>
    <x v="1"/>
    <x v="0"/>
  </r>
  <r>
    <x v="6"/>
    <x v="13"/>
    <s v="Facebook/Instagram"/>
    <s v="Incremental"/>
    <x v="70"/>
    <n v="-4.284458197002724E-4"/>
    <n v="1.2207217856820122E-3"/>
    <n v="1.1000000000000001E-3"/>
    <x v="0"/>
    <n v="3.8299529999957803E-2"/>
    <s v="Sum"/>
    <s v="VI_Facebook_Instagram_Thumsup_Imp"/>
    <n v="15490058"/>
    <n v="8010659"/>
    <n v="-7479399"/>
    <x v="1"/>
    <x v="0"/>
  </r>
  <r>
    <x v="6"/>
    <x v="13"/>
    <s v="Facebook"/>
    <s v="Incremental"/>
    <x v="71"/>
    <n v="5.8710612950677401E-4"/>
    <n v="-4.841201918645769E-4"/>
    <n v="-4.0000000000000002E-4"/>
    <x v="0"/>
    <n v="2.6317550000002202E-2"/>
    <s v="Sum"/>
    <s v="VI_Facebook_Thumsup_Imp"/>
    <n v="17854"/>
    <n v="13027755"/>
    <n v="13009901"/>
    <x v="1"/>
    <x v="0"/>
  </r>
  <r>
    <x v="6"/>
    <x v="10"/>
    <s v="Free Volume"/>
    <s v="Incremental"/>
    <x v="72"/>
    <n v="5.2799825298652993E-2"/>
    <n v="0"/>
    <n v="0"/>
    <x v="0"/>
    <n v="1.068759E-2"/>
    <s v="Sum"/>
    <s v="Free_Volume_Promo_2020"/>
    <n v="0"/>
    <n v="3456476"/>
    <n v="3456476"/>
    <x v="1"/>
    <x v="0"/>
  </r>
  <r>
    <x v="6"/>
    <x v="13"/>
    <s v="Hotstar"/>
    <s v="Incremental"/>
    <x v="73"/>
    <n v="-1.2228188239611212E-2"/>
    <n v="9.909603793959396E-3"/>
    <n v="1.1299999999999999E-2"/>
    <x v="0"/>
    <n v="6.8184330000000196E-2"/>
    <s v="Sum"/>
    <s v="VI_Hotstar_Thumsup_Imp"/>
    <n v="110101488.20949069"/>
    <n v="2674834.8370524459"/>
    <n v="-107426653.37243824"/>
    <x v="1"/>
    <x v="0"/>
  </r>
  <r>
    <x v="6"/>
    <x v="12"/>
    <s v="TV"/>
    <s v="Incremental"/>
    <x v="74"/>
    <n v="0"/>
    <n v="0"/>
    <n v="0"/>
    <x v="0"/>
    <n v="1.72970899999999E-2"/>
    <s v="Sum"/>
    <s v="VI_Lift_TV_GRPs"/>
    <n v="0"/>
    <n v="0"/>
    <n v="0"/>
    <x v="1"/>
    <x v="0"/>
  </r>
  <r>
    <x v="6"/>
    <x v="10"/>
    <s v="Activation"/>
    <s v="Incremental"/>
    <x v="75"/>
    <n v="5.5703161312704234E-4"/>
    <n v="1.8703770607841495E-5"/>
    <n v="-2.9999999999999997E-4"/>
    <x v="0"/>
    <n v="1.2550055999998E-2"/>
    <s v="Sum"/>
    <s v="Activation_Assets_AllIndia"/>
    <n v="17224080"/>
    <n v="0"/>
    <n v="-17224080"/>
    <x v="1"/>
    <x v="0"/>
  </r>
  <r>
    <x v="6"/>
    <x v="10"/>
    <s v="Activation"/>
    <s v="Incremental"/>
    <x v="76"/>
    <n v="-1.7171547935699173E-4"/>
    <n v="2.3028016570715028E-3"/>
    <n v="1.9E-3"/>
    <x v="0"/>
    <n v="1.5129752000032999E-2"/>
    <s v="Sum"/>
    <s v="Activation_Assets_Statewise"/>
    <n v="6620790"/>
    <n v="0"/>
    <n v="-6620790"/>
    <x v="1"/>
    <x v="0"/>
  </r>
  <r>
    <x v="6"/>
    <x v="12"/>
    <s v="TV"/>
    <s v="Baseline"/>
    <x v="77"/>
    <n v="8.6933381050030578E-4"/>
    <n v="5.9848693793116397E-3"/>
    <n v="5.3E-3"/>
    <x v="0"/>
    <n v="0.326910009999757"/>
    <s v="Sum"/>
    <s v="VI_Desert_TV_GRPs"/>
    <n v="1916.4299999999996"/>
    <n v="0"/>
    <n v="-1916.4299999999996"/>
    <x v="1"/>
    <x v="0"/>
  </r>
  <r>
    <x v="6"/>
    <x v="12"/>
    <s v="TV"/>
    <s v="Baseline"/>
    <x v="78"/>
    <n v="-3.4829823406929404E-4"/>
    <n v="-2.8532824886070836E-4"/>
    <n v="-2.0000000000000001E-4"/>
    <x v="0"/>
    <n v="0.36386561000050899"/>
    <s v="Sum"/>
    <s v="VI_TUChargedAvengers_TV_GRPs"/>
    <n v="0"/>
    <n v="0"/>
    <n v="0"/>
    <x v="1"/>
    <x v="0"/>
  </r>
  <r>
    <x v="6"/>
    <x v="12"/>
    <s v="TV"/>
    <s v="Baseline"/>
    <x v="79"/>
    <n v="-1.1125322796780341E-2"/>
    <n v="-1.2242262604461073E-2"/>
    <n v="-1.1900000000000001E-2"/>
    <x v="0"/>
    <n v="0.289065609999966"/>
    <s v="Sum"/>
    <s v="VI_TUChargedThematic_TV_GRPs"/>
    <n v="0"/>
    <n v="0"/>
    <n v="0"/>
    <x v="1"/>
    <x v="0"/>
  </r>
  <r>
    <x v="6"/>
    <x v="12"/>
    <s v="TV"/>
    <s v="Baseline"/>
    <x v="80"/>
    <n v="2.9498581922995665E-2"/>
    <n v="3.8840210464044324E-2"/>
    <n v="3.4700000000000002E-2"/>
    <x v="0"/>
    <n v="0.31504141000000302"/>
    <s v="Sum"/>
    <s v="VI_TUChase_TV_GRPs"/>
    <n v="4487.8499999999995"/>
    <n v="0"/>
    <n v="-4487.8499999999995"/>
    <x v="1"/>
    <x v="0"/>
  </r>
  <r>
    <x v="6"/>
    <x v="12"/>
    <s v="TV"/>
    <s v="Baseline"/>
    <x v="81"/>
    <n v="-6.8843021020760561E-3"/>
    <n v="3.3527352109843805E-3"/>
    <n v="3.7000000000000002E-3"/>
    <x v="0"/>
    <n v="0.30386561000012602"/>
    <s v="Sum"/>
    <s v="VI_TUIntrinsic_TV_GRPs"/>
    <n v="0"/>
    <n v="0"/>
    <n v="0"/>
    <x v="1"/>
    <x v="0"/>
  </r>
  <r>
    <x v="6"/>
    <x v="11"/>
    <s v="OOH"/>
    <s v="Incremental"/>
    <x v="82"/>
    <n v="-3.8269952068438668E-3"/>
    <n v="5.0445307989006394E-4"/>
    <n v="5.9999999999999995E-4"/>
    <x v="0"/>
    <n v="7.7679180000000004E-3"/>
    <s v="Sum"/>
    <s v="VI_OOH_Thumsup_Spend"/>
    <n v="15038504.206499998"/>
    <n v="2913029.9935000003"/>
    <n v="-12125474.212999998"/>
    <x v="1"/>
    <x v="0"/>
  </r>
  <r>
    <x v="6"/>
    <x v="11"/>
    <s v="OOH"/>
    <s v="Baseline"/>
    <x v="83"/>
    <n v="-2.0187314675106465E-4"/>
    <n v="-3.5318281587882311E-4"/>
    <n v="1E-4"/>
    <x v="0"/>
    <n v="1.3642899999997999E-2"/>
    <s v="Sum"/>
    <s v="VI_OOH_Thumsup_Spend_2015"/>
    <n v="0"/>
    <n v="0"/>
    <n v="0"/>
    <x v="1"/>
    <x v="0"/>
  </r>
  <r>
    <x v="6"/>
    <x v="11"/>
    <s v="OOH"/>
    <s v="Baseline"/>
    <x v="84"/>
    <n v="-8.3241170884336456E-4"/>
    <n v="-1.220564263255852E-3"/>
    <n v="-8.0000000000000004E-4"/>
    <x v="0"/>
    <n v="1.26230820000064E-2"/>
    <s v="Sum"/>
    <s v="VI_OOH_Thumsup_Spend_2016"/>
    <n v="0"/>
    <n v="0"/>
    <n v="0"/>
    <x v="1"/>
    <x v="0"/>
  </r>
  <r>
    <x v="6"/>
    <x v="11"/>
    <s v="OOH"/>
    <s v="Baseline"/>
    <x v="85"/>
    <n v="-1.0654628932776702E-3"/>
    <n v="-1.371238607365263E-3"/>
    <n v="-1.6000000000000001E-3"/>
    <x v="0"/>
    <n v="1.07141680000031E-2"/>
    <s v="Sum"/>
    <s v="VI_OOH_Thumsup_Spend_2017"/>
    <n v="0"/>
    <n v="0"/>
    <n v="0"/>
    <x v="1"/>
    <x v="0"/>
  </r>
  <r>
    <x v="6"/>
    <x v="11"/>
    <s v="OOH"/>
    <s v="Baseline"/>
    <x v="86"/>
    <n v="-2.5948542067322634E-3"/>
    <n v="2.2701666711942349E-3"/>
    <n v="2.0999999999999999E-3"/>
    <x v="0"/>
    <n v="1.9404129999998201E-2"/>
    <s v="Sum"/>
    <s v="VI_OOH_Thumsup_Spend_2018"/>
    <n v="0"/>
    <n v="0"/>
    <n v="0"/>
    <x v="1"/>
    <x v="0"/>
  </r>
  <r>
    <x v="6"/>
    <x v="11"/>
    <s v="OOH"/>
    <s v="Baseline"/>
    <x v="87"/>
    <n v="9.3667527349394612E-4"/>
    <n v="5.9324366407797688E-3"/>
    <n v="5.3E-3"/>
    <x v="0"/>
    <n v="2.19403499999998E-2"/>
    <s v="Sum"/>
    <s v="VI_OOH_Thumsup_Spend_2019"/>
    <n v="15038504.206499998"/>
    <n v="0"/>
    <n v="-15038504.206499998"/>
    <x v="1"/>
    <x v="0"/>
  </r>
  <r>
    <x v="6"/>
    <x v="11"/>
    <s v="OOH"/>
    <s v="Baseline"/>
    <x v="88"/>
    <n v="1.7346163877232704E-3"/>
    <n v="0"/>
    <n v="0"/>
    <x v="0"/>
    <n v="2.3636231999980901E-2"/>
    <s v="Sum"/>
    <s v="VI_OOH_Thumsup_Spend_2020"/>
    <n v="0"/>
    <n v="2913029.9935000003"/>
    <n v="2913029.9935000003"/>
    <x v="1"/>
    <x v="0"/>
  </r>
  <r>
    <x v="6"/>
    <x v="11"/>
    <s v="Print"/>
    <s v="Incremental"/>
    <x v="89"/>
    <n v="0"/>
    <n v="-2.8528857339787236E-3"/>
    <n v="-3.3E-3"/>
    <x v="0"/>
    <n v="1.1346449999999999E-2"/>
    <s v="Sum"/>
    <s v="VI_Print_Thumsup_Spend"/>
    <n v="0"/>
    <n v="0"/>
    <n v="0"/>
    <x v="1"/>
    <x v="0"/>
  </r>
  <r>
    <x v="6"/>
    <x v="11"/>
    <s v="Radio"/>
    <s v="Incremental"/>
    <x v="90"/>
    <n v="0"/>
    <n v="0"/>
    <n v="0"/>
    <x v="0"/>
    <n v="4.43888499999665E-2"/>
    <s v="Sum"/>
    <s v="VI_Radio_Thumsup_Spend"/>
    <n v="0"/>
    <n v="0"/>
    <n v="0"/>
    <x v="1"/>
    <x v="0"/>
  </r>
  <r>
    <x v="6"/>
    <x v="12"/>
    <s v="TV"/>
    <s v="Incremental"/>
    <x v="91"/>
    <n v="2.1756755664198809E-15"/>
    <n v="2.1026926041258941E-9"/>
    <n v="0"/>
    <x v="0"/>
    <n v="-1.3320000001322301E-7"/>
    <s v="Sum"/>
    <s v="VI_ThematicMHT_TV_GRPs"/>
    <n v="0"/>
    <n v="0"/>
    <n v="0"/>
    <x v="1"/>
    <x v="0"/>
  </r>
  <r>
    <x v="6"/>
    <x v="12"/>
    <s v="TV"/>
    <s v="Incremental"/>
    <x v="92"/>
    <n v="0"/>
    <n v="0"/>
    <n v="0"/>
    <x v="0"/>
    <n v="2.7285090000000001E-2"/>
    <s v="Sum"/>
    <s v="VI_TheYoung_TV_GRPs"/>
    <n v="0"/>
    <n v="0"/>
    <n v="0"/>
    <x v="1"/>
    <x v="0"/>
  </r>
  <r>
    <x v="6"/>
    <x v="13"/>
    <s v="Total Digital"/>
    <s v="Baseline"/>
    <x v="93"/>
    <n v="5.7668877941411019E-3"/>
    <n v="0"/>
    <n v="0"/>
    <x v="0"/>
    <n v="0.24606453000016901"/>
    <s v="Sum"/>
    <s v="VI_Total_Digital_Thumsup_Imp_2020"/>
    <n v="0"/>
    <n v="29706370.837052446"/>
    <n v="29706370.837052446"/>
    <x v="1"/>
    <x v="0"/>
  </r>
  <r>
    <x v="6"/>
    <x v="13"/>
    <s v="Total Digital"/>
    <s v="Baseline"/>
    <x v="94"/>
    <n v="-3.6245098128201568E-3"/>
    <n v="-5.7835103090193608E-3"/>
    <n v="-5.1999999999999998E-3"/>
    <x v="0"/>
    <n v="0.39460060999990798"/>
    <s v="Sum"/>
    <s v="VI_Total_Digital_Thumsup_Imp_2017"/>
    <n v="0"/>
    <n v="0"/>
    <n v="0"/>
    <x v="1"/>
    <x v="0"/>
  </r>
  <r>
    <x v="6"/>
    <x v="13"/>
    <s v="Total Digital"/>
    <s v="Baseline"/>
    <x v="95"/>
    <n v="-2.7264041453554336E-4"/>
    <n v="2.1218954888161309E-4"/>
    <n v="2.0000000000000001E-4"/>
    <x v="0"/>
    <n v="3.8299530000041403E-2"/>
    <s v="Sum"/>
    <s v="VI_Total_Digital_Thumsup_Imp_2018"/>
    <n v="0"/>
    <n v="0"/>
    <n v="0"/>
    <x v="1"/>
    <x v="0"/>
  </r>
  <r>
    <x v="6"/>
    <x v="13"/>
    <s v="Total Digital"/>
    <s v="Baseline"/>
    <x v="96"/>
    <n v="-1.6099709970235805E-3"/>
    <n v="1.0109047327748838E-2"/>
    <n v="8.9999999999999993E-3"/>
    <x v="0"/>
    <n v="0.10100350999999599"/>
    <s v="Sum"/>
    <s v="VI_Total_Digital_Thumsup_Imp_2019"/>
    <n v="126696598.2094907"/>
    <n v="0"/>
    <n v="-126696598.2094907"/>
    <x v="1"/>
    <x v="0"/>
  </r>
  <r>
    <x v="6"/>
    <x v="12"/>
    <s v="TV"/>
    <s v="Incremental"/>
    <x v="97"/>
    <n v="0"/>
    <n v="-6.4458525338965444E-7"/>
    <n v="0"/>
    <x v="0"/>
    <n v="0.21386638999999999"/>
    <s v="Sum"/>
    <s v="VI_TU_UTC_TV_GRPs"/>
    <n v="0"/>
    <n v="0"/>
    <n v="0"/>
    <x v="1"/>
    <x v="0"/>
  </r>
  <r>
    <x v="6"/>
    <x v="12"/>
    <s v="TV"/>
    <s v="Incremental"/>
    <x v="98"/>
    <n v="-2.3533199115531778E-7"/>
    <n v="-5.081641143956408E-3"/>
    <n v="-4.4999999999999997E-3"/>
    <x v="0"/>
    <n v="9.3724190000000193E-2"/>
    <s v="Sum"/>
    <s v="VI_TUChargedAvengers_TV_GRPs"/>
    <n v="0"/>
    <n v="0"/>
    <n v="0"/>
    <x v="1"/>
    <x v="0"/>
  </r>
  <r>
    <x v="6"/>
    <x v="12"/>
    <s v="TV"/>
    <s v="Incremental"/>
    <x v="99"/>
    <n v="-2.4431964339047178E-6"/>
    <n v="-1.8718596998387408E-2"/>
    <n v="-2.1499999999999998E-2"/>
    <x v="0"/>
    <n v="4.4300150000000101E-2"/>
    <s v="Sum"/>
    <s v="VI_TUChargedThematic_TV_GRPs"/>
    <n v="0"/>
    <n v="0"/>
    <n v="0"/>
    <x v="1"/>
    <x v="0"/>
  </r>
  <r>
    <x v="6"/>
    <x v="12"/>
    <s v="TV"/>
    <s v="Incremental"/>
    <x v="100"/>
    <n v="-4.5748764265964567E-2"/>
    <n v="6.1358030072910283E-2"/>
    <n v="5.5500000000000001E-2"/>
    <x v="0"/>
    <n v="0.10024001"/>
    <s v="Sum"/>
    <s v="VI_TUChase_TV_GRPs"/>
    <n v="4487.8499999999995"/>
    <n v="0"/>
    <n v="-4487.8499999999995"/>
    <x v="1"/>
    <x v="0"/>
  </r>
  <r>
    <x v="6"/>
    <x v="12"/>
    <s v="TV"/>
    <s v="Incremental"/>
    <x v="101"/>
    <n v="-2.7665324499073638E-4"/>
    <n v="-1.0336539716081757E-2"/>
    <n v="-1.17E-2"/>
    <x v="0"/>
    <n v="4.1167349999999998E-2"/>
    <s v="Sum"/>
    <s v="VI_TUIntrinsic_TV_GRPs"/>
    <n v="0"/>
    <n v="0"/>
    <n v="0"/>
    <x v="1"/>
    <x v="0"/>
  </r>
  <r>
    <x v="6"/>
    <x v="12"/>
    <s v="TV"/>
    <s v="Baseline"/>
    <x v="102"/>
    <n v="-7.6568119674425028E-4"/>
    <n v="-1.5580837578418145E-3"/>
    <n v="-1.8E-3"/>
    <x v="0"/>
    <n v="8.3118450000000302E-2"/>
    <s v="Sum"/>
    <s v="VI_TV_Total_2015"/>
    <n v="0"/>
    <n v="0"/>
    <n v="0"/>
    <x v="1"/>
    <x v="0"/>
  </r>
  <r>
    <x v="6"/>
    <x v="12"/>
    <s v="TV"/>
    <s v="Baseline"/>
    <x v="103"/>
    <n v="-1.3257317101589257E-3"/>
    <n v="-2.5454942498117365E-3"/>
    <n v="-2.8999999999999998E-3"/>
    <x v="0"/>
    <n v="4.0113729999999903E-2"/>
    <s v="Sum"/>
    <s v="VI_TV_Total_2016"/>
    <n v="0"/>
    <n v="0"/>
    <n v="0"/>
    <x v="1"/>
    <x v="0"/>
  </r>
  <r>
    <x v="6"/>
    <x v="12"/>
    <s v="TV"/>
    <s v="Baseline"/>
    <x v="104"/>
    <n v="-2.5014267788775971E-3"/>
    <n v="-4.5831057379531236E-3"/>
    <n v="-5.1999999999999998E-3"/>
    <x v="0"/>
    <n v="4.11148100000025E-2"/>
    <s v="Sum"/>
    <s v="VI_TV_Total_2017"/>
    <n v="0"/>
    <n v="0"/>
    <n v="0"/>
    <x v="1"/>
    <x v="0"/>
  </r>
  <r>
    <x v="6"/>
    <x v="12"/>
    <s v="TV"/>
    <s v="Baseline"/>
    <x v="105"/>
    <n v="8.0806727039228962E-3"/>
    <n v="0"/>
    <n v="0"/>
    <x v="0"/>
    <n v="0.31239475000003403"/>
    <s v="Sum"/>
    <s v="VI_Pyramid_TV_GRPs_2020"/>
    <n v="0"/>
    <n v="4205.7299999999996"/>
    <n v="4205.7299999999996"/>
    <x v="1"/>
    <x v="0"/>
  </r>
  <r>
    <x v="6"/>
    <x v="12"/>
    <s v="TV"/>
    <s v="Incremental"/>
    <x v="106"/>
    <n v="3.4835156771301036E-2"/>
    <n v="0"/>
    <n v="0"/>
    <x v="0"/>
    <n v="7.1786889999999895E-2"/>
    <s v="Sum"/>
    <s v="VI_Pyramid_TV_GRPs_2020"/>
    <n v="0"/>
    <n v="4205.7299999999996"/>
    <n v="4205.7299999999996"/>
    <x v="1"/>
    <x v="0"/>
  </r>
  <r>
    <x v="6"/>
    <x v="12"/>
    <s v="TV"/>
    <s v="Baseline"/>
    <x v="107"/>
    <n v="3.4939467299712585E-4"/>
    <n v="0"/>
    <n v="0"/>
    <x v="0"/>
    <n v="0.28686489000000998"/>
    <s v="Sum"/>
    <s v="VI_SLN_TV_GRPs_2020"/>
    <n v="0"/>
    <n v="383.74"/>
    <n v="383.74"/>
    <x v="1"/>
    <x v="0"/>
  </r>
  <r>
    <x v="6"/>
    <x v="12"/>
    <s v="TV"/>
    <s v="Incremental"/>
    <x v="108"/>
    <n v="6.888553512590016E-3"/>
    <n v="0"/>
    <n v="0"/>
    <x v="0"/>
    <n v="0.22255801000001099"/>
    <s v="Sum"/>
    <s v="VI_SLN_TV_GRPs_2020"/>
    <n v="0"/>
    <n v="383.74"/>
    <n v="383.74"/>
    <x v="1"/>
    <x v="0"/>
  </r>
  <r>
    <x v="6"/>
    <x v="12"/>
    <s v="TV"/>
    <s v="Baseline"/>
    <x v="109"/>
    <n v="0"/>
    <n v="0"/>
    <n v="0"/>
    <x v="0"/>
    <n v="0"/>
    <s v="Sum"/>
    <s v="VI_TUCharged_Desert_TV_GRPs_2020"/>
    <n v="0"/>
    <n v="0.09"/>
    <n v="0.09"/>
    <x v="1"/>
    <x v="0"/>
  </r>
  <r>
    <x v="6"/>
    <x v="12"/>
    <s v="TV"/>
    <s v="Incremental"/>
    <x v="110"/>
    <n v="0"/>
    <n v="0"/>
    <n v="0"/>
    <x v="0"/>
    <n v="0"/>
    <s v="Sum"/>
    <s v="VI_TUCharged_Desert_TV_GRPs_2020"/>
    <n v="0"/>
    <n v="0.09"/>
    <n v="0.09"/>
    <x v="1"/>
    <x v="0"/>
  </r>
  <r>
    <x v="6"/>
    <x v="12"/>
    <s v="TV"/>
    <s v="Baseline"/>
    <x v="111"/>
    <n v="0"/>
    <n v="0"/>
    <n v="0"/>
    <x v="0"/>
    <n v="0"/>
    <s v="Sum"/>
    <s v="VI_TUChase_TV_GRPs_2020"/>
    <n v="0"/>
    <n v="1.08"/>
    <n v="1.08"/>
    <x v="1"/>
    <x v="0"/>
  </r>
  <r>
    <x v="6"/>
    <x v="12"/>
    <s v="TV"/>
    <s v="Incremental"/>
    <x v="112"/>
    <n v="4.0861260232958154E-9"/>
    <n v="0"/>
    <n v="0"/>
    <x v="0"/>
    <n v="1.7297090000000299E-2"/>
    <s v="Sum"/>
    <s v="VI_TUChase_TV_GRPs_2020"/>
    <n v="0"/>
    <n v="1.08"/>
    <n v="1.08"/>
    <x v="1"/>
    <x v="0"/>
  </r>
  <r>
    <x v="6"/>
    <x v="12"/>
    <s v="TV"/>
    <s v="Incremental"/>
    <x v="113"/>
    <n v="0"/>
    <n v="-1.4932635095277303E-9"/>
    <n v="0"/>
    <x v="0"/>
    <n v="7.7654890000000004E-2"/>
    <s v="Sum"/>
    <s v="VI_WaveTVC_TV_GRPs"/>
    <n v="0"/>
    <n v="0"/>
    <n v="0"/>
    <x v="1"/>
    <x v="0"/>
  </r>
  <r>
    <x v="6"/>
    <x v="13"/>
    <s v="YouTube"/>
    <s v="Incremental"/>
    <x v="114"/>
    <n v="3.5685122171396591E-4"/>
    <n v="1.2473128004232158E-4"/>
    <n v="1E-4"/>
    <x v="0"/>
    <n v="7.1853490000025499E-2"/>
    <s v="Sum"/>
    <s v="VI_YouTube_Thumsup_Imp"/>
    <n v="1087198"/>
    <n v="5993122"/>
    <n v="4905924"/>
    <x v="1"/>
    <x v="0"/>
  </r>
  <r>
    <x v="0"/>
    <x v="0"/>
    <s v="SDP"/>
    <n v="0"/>
    <x v="0"/>
    <n v="-1.259341508001841E-2"/>
    <n v="3.6538718371617439E-3"/>
    <n v="4.1999999999999997E-3"/>
    <x v="1"/>
    <n v="0.20572239"/>
    <s v="Avg"/>
    <s v="Economy"/>
    <n v="1186379.0722570999"/>
    <n v="1127862.1596534881"/>
    <n v="-58516.912603611825"/>
    <x v="0"/>
    <x v="0"/>
  </r>
  <r>
    <x v="2"/>
    <x v="2"/>
    <s v="Retail &amp; recreation"/>
    <n v="0"/>
    <x v="115"/>
    <n v="-0.41372009783799091"/>
    <n v="0"/>
    <n v="0"/>
    <x v="1"/>
    <n v="1.3349180634291699E-2"/>
    <s v="Avg"/>
    <s v="Mobility_Retail_and_recreation"/>
    <n v="0"/>
    <n v="-38.200835557047554"/>
    <n v="-38.200835557047554"/>
    <x v="0"/>
    <x v="0"/>
  </r>
  <r>
    <x v="1"/>
    <x v="1"/>
    <s v="Error"/>
    <n v="0"/>
    <x v="1"/>
    <n v="2.9988456751465355E-2"/>
    <n v="8.5779053758815529E-4"/>
    <n v="1.5E-3"/>
    <x v="1"/>
    <e v="#N/A"/>
    <n v="0"/>
    <e v="#N/A"/>
    <n v="0"/>
    <n v="0"/>
    <n v="0"/>
    <x v="0"/>
    <x v="0"/>
  </r>
  <r>
    <x v="2"/>
    <x v="2"/>
    <s v="Pre Covid"/>
    <n v="0"/>
    <x v="2"/>
    <n v="5.509052023113812E-2"/>
    <n v="0"/>
    <n v="0"/>
    <x v="1"/>
    <n v="0.50469833090245797"/>
    <s v="Avg"/>
    <s v="Pre_Covid"/>
    <n v="0"/>
    <n v="0.1"/>
    <n v="0.1"/>
    <x v="0"/>
    <x v="0"/>
  </r>
  <r>
    <x v="0"/>
    <x v="3"/>
    <s v="Precipitation"/>
    <n v="0"/>
    <x v="3"/>
    <n v="4.2222809795530291E-5"/>
    <n v="-4.6479399924797818E-3"/>
    <n v="-5.4000000000000003E-3"/>
    <x v="1"/>
    <n v="-4.0096359999999996E-3"/>
    <s v="Avg"/>
    <s v="Precip_Dampened"/>
    <n v="2.12231696"/>
    <n v="2.1244867208343439"/>
    <n v="2.1697608343438368E-3"/>
    <x v="0"/>
    <x v="0"/>
  </r>
  <r>
    <x v="0"/>
    <x v="3"/>
    <s v="Precipitation"/>
    <n v="0"/>
    <x v="4"/>
    <n v="-8.6624737342618635E-4"/>
    <n v="-2.5828211814126105E-3"/>
    <n v="-3.0000000000000001E-3"/>
    <x v="1"/>
    <n v="-4.0956359999999997E-3"/>
    <s v="Avg"/>
    <s v="Precip_Dampened"/>
    <n v="2.12231696"/>
    <n v="2.1244867208343439"/>
    <n v="2.1697608343438368E-3"/>
    <x v="0"/>
    <x v="0"/>
  </r>
  <r>
    <x v="1"/>
    <x v="1"/>
    <s v="Seasonality"/>
    <n v="0"/>
    <x v="6"/>
    <n v="0"/>
    <n v="0"/>
    <n v="0"/>
    <x v="1"/>
    <n v="0.95987434055819298"/>
    <s v="Sum"/>
    <e v="#N/A"/>
    <n v="0"/>
    <n v="0"/>
    <n v="0"/>
    <x v="0"/>
    <x v="0"/>
  </r>
  <r>
    <x v="1"/>
    <x v="1"/>
    <s v="Seasonality"/>
    <n v="0"/>
    <x v="7"/>
    <n v="0"/>
    <n v="0"/>
    <n v="0"/>
    <x v="1"/>
    <n v="0.921313808148432"/>
    <s v="Sum"/>
    <e v="#N/A"/>
    <n v="0"/>
    <n v="0"/>
    <n v="0"/>
    <x v="0"/>
    <x v="0"/>
  </r>
  <r>
    <x v="3"/>
    <x v="4"/>
    <s v="SOCF"/>
    <n v="0"/>
    <x v="8"/>
    <n v="-3.2135953327509169E-4"/>
    <n v="-2.1108030570302803E-3"/>
    <n v="-1.8E-3"/>
    <x v="1"/>
    <n v="5.5962579999999998E-3"/>
    <s v="Avg"/>
    <s v="VI_SOCF_Thums_Up"/>
    <n v="25.730118570000002"/>
    <n v="25.972999999999995"/>
    <n v="0.24288142999999351"/>
    <x v="1"/>
    <x v="1"/>
  </r>
  <r>
    <x v="3"/>
    <x v="5"/>
    <s v="SOTS"/>
    <n v="0"/>
    <x v="9"/>
    <n v="8.7915121447333818E-4"/>
    <n v="-1.8022073336290126E-3"/>
    <n v="-1.1999999999999999E-3"/>
    <x v="1"/>
    <n v="2.6980120000000001E-3"/>
    <s v="Avg"/>
    <s v="VI_SOTS_Thums_Up"/>
    <n v="28.01866678"/>
    <n v="28.2"/>
    <n v="0.18133321999999907"/>
    <x v="1"/>
    <x v="2"/>
  </r>
  <r>
    <x v="0"/>
    <x v="3"/>
    <s v="Temperature"/>
    <n v="0"/>
    <x v="10"/>
    <n v="1.6392569707160073E-3"/>
    <n v="-5.5650736428513583E-3"/>
    <n v="-5.5999999999999999E-3"/>
    <x v="1"/>
    <n v="7.9683215940158907E-3"/>
    <s v="Avg"/>
    <s v="Tmax_Dampened"/>
    <n v="33.487546330000001"/>
    <n v="33.736765534728839"/>
    <n v="0.24921920472883841"/>
    <x v="0"/>
    <x v="0"/>
  </r>
  <r>
    <x v="0"/>
    <x v="3"/>
    <s v="Temperature"/>
    <n v="0"/>
    <x v="11"/>
    <n v="3.3083605753579334E-3"/>
    <n v="-5.5652522511404172E-3"/>
    <n v="-4.7999999999999996E-3"/>
    <x v="1"/>
    <n v="1.4367431999999999E-2"/>
    <s v="Avg"/>
    <s v="Tmax_Dampened"/>
    <n v="33.487546330000001"/>
    <n v="33.736765534728839"/>
    <n v="0.24921920472883841"/>
    <x v="0"/>
    <x v="0"/>
  </r>
  <r>
    <x v="0"/>
    <x v="0"/>
    <s v="Unemployment"/>
    <n v="0"/>
    <x v="12"/>
    <n v="-1.5946280875956014E-3"/>
    <n v="3.6551280353397939E-4"/>
    <n v="4.0000000000000002E-4"/>
    <x v="1"/>
    <n v="-8.6170270000003907E-2"/>
    <s v="Avg"/>
    <s v="Unemployment"/>
    <n v="4.7799999999999995E-2"/>
    <n v="6.3700000000000007E-2"/>
    <n v="1.5900000000000011E-2"/>
    <x v="0"/>
    <x v="0"/>
  </r>
  <r>
    <x v="4"/>
    <x v="6"/>
    <s v="Distribution"/>
    <n v="0"/>
    <x v="14"/>
    <n v="2.7388005081561457E-4"/>
    <n v="6.0509744914645166E-4"/>
    <n v="6.9999999999999999E-4"/>
    <x v="1"/>
    <n v="-5.3426810000007097E-2"/>
    <s v="Avg"/>
    <s v="VI_IPS_7up"/>
    <n v="2.6090010400000003"/>
    <n v="2.5005909943000004"/>
    <n v="-0.1084100456999999"/>
    <x v="2"/>
    <x v="3"/>
  </r>
  <r>
    <x v="4"/>
    <x v="6"/>
    <s v="Distribution"/>
    <n v="0"/>
    <x v="15"/>
    <n v="-2.7766985847936405E-5"/>
    <n v="6.063408324439137E-6"/>
    <n v="0"/>
    <x v="1"/>
    <n v="-4.4826809999984403E-2"/>
    <s v="Avg"/>
    <s v="VI_IPS_Appy_Fizz"/>
    <n v="1.8132626900000002"/>
    <n v="1.8267011826999997"/>
    <n v="1.3438492699999527E-2"/>
    <x v="3"/>
    <x v="3"/>
  </r>
  <r>
    <x v="4"/>
    <x v="6"/>
    <s v="Distribution"/>
    <n v="0"/>
    <x v="18"/>
    <n v="4.839358481383676E-4"/>
    <n v="-1.3859393720085691E-4"/>
    <n v="-2.0000000000000001E-4"/>
    <x v="1"/>
    <n v="-9.8300630000024994E-2"/>
    <s v="Avg"/>
    <s v="VI_IPS_Coke"/>
    <n v="2.24205962"/>
    <n v="2.0210355443000005"/>
    <n v="-0.22102407569999949"/>
    <x v="6"/>
    <x v="3"/>
  </r>
  <r>
    <x v="4"/>
    <x v="6"/>
    <s v="Distribution"/>
    <n v="0"/>
    <x v="116"/>
    <n v="2.5006466412946897E-3"/>
    <n v="-2.690733313637859E-3"/>
    <n v="-3.0999999999999999E-3"/>
    <x v="1"/>
    <n v="-6.2026810000008703E-2"/>
    <s v="Avg"/>
    <s v="VI_IPS_DAVAT_Local"/>
    <n v="4.1924645700000003"/>
    <n v="3.628993127269792"/>
    <n v="-0.56347144273020833"/>
    <x v="14"/>
    <x v="3"/>
  </r>
  <r>
    <x v="4"/>
    <x v="6"/>
    <s v="Distribution"/>
    <n v="0"/>
    <x v="19"/>
    <n v="6.6066141139685028E-4"/>
    <n v="4.4465639323886604E-4"/>
    <n v="5.0000000000000001E-4"/>
    <x v="1"/>
    <n v="-2.7626810000002701E-2"/>
    <s v="Avg"/>
    <s v="VI_IPS_Fanta"/>
    <n v="2.8447791699999998"/>
    <n v="2.5821110914999998"/>
    <n v="-0.26266807849999996"/>
    <x v="7"/>
    <x v="3"/>
  </r>
  <r>
    <x v="4"/>
    <x v="6"/>
    <s v="Distribution"/>
    <n v="0"/>
    <x v="20"/>
    <n v="1.7155974957040266E-4"/>
    <n v="8.6681582177723868E-5"/>
    <n v="1E-4"/>
    <x v="1"/>
    <n v="-3.6226810000000699E-2"/>
    <s v="Avg"/>
    <s v="VI_IPS_Limca"/>
    <n v="1.7425870500000002"/>
    <n v="1.6330498439000003"/>
    <n v="-0.10953720609999995"/>
    <x v="8"/>
    <x v="3"/>
  </r>
  <r>
    <x v="4"/>
    <x v="6"/>
    <s v="Distribution"/>
    <n v="0"/>
    <x v="21"/>
    <n v="-1.5222926546386155E-5"/>
    <n v="2.957215341127648E-4"/>
    <n v="2.9999999999999997E-4"/>
    <x v="1"/>
    <n v="-4.4826810000059503E-2"/>
    <s v="Avg"/>
    <s v="VI_IPS_M_Dew"/>
    <n v="1.7981224499999999"/>
    <n v="1.7992229660000003"/>
    <n v="1.1005160000003844E-3"/>
    <x v="9"/>
    <x v="3"/>
  </r>
  <r>
    <x v="4"/>
    <x v="6"/>
    <s v="Distribution"/>
    <n v="0"/>
    <x v="22"/>
    <n v="1.7161570944435715E-4"/>
    <n v="1.0344190713325449E-4"/>
    <n v="1E-4"/>
    <x v="1"/>
    <n v="-3.6226810000008998E-2"/>
    <s v="Avg"/>
    <s v="VI_IPS_Mirinda"/>
    <n v="2.3253750000000002"/>
    <n v="2.2193195813999997"/>
    <n v="-0.10605541860000045"/>
    <x v="10"/>
    <x v="3"/>
  </r>
  <r>
    <x v="4"/>
    <x v="6"/>
    <s v="Distribution"/>
    <n v="0"/>
    <x v="24"/>
    <n v="2.4099116601300794E-4"/>
    <n v="-2.3307588908571302E-4"/>
    <n v="-2.9999999999999997E-4"/>
    <x v="1"/>
    <n v="-0.10690063000000399"/>
    <s v="Avg"/>
    <s v="VI_IPS_Pepsi"/>
    <n v="2.8226695800000003"/>
    <n v="2.7994596168999992"/>
    <n v="-2.3209963100001119E-2"/>
    <x v="12"/>
    <x v="3"/>
  </r>
  <r>
    <x v="4"/>
    <x v="6"/>
    <s v="Distribution"/>
    <n v="0"/>
    <x v="117"/>
    <n v="6.1300188219285765E-5"/>
    <n v="-6.5207491242231478E-5"/>
    <n v="-1E-4"/>
    <x v="1"/>
    <n v="-4.1569469999947199E-2"/>
    <s v="Avg"/>
    <s v="VI_IPS_SOSYO_Local"/>
    <n v="2.2291069699999997"/>
    <n v="2.1679096105581563"/>
    <n v="-6.1197359441843346E-2"/>
    <x v="15"/>
    <x v="3"/>
  </r>
  <r>
    <x v="4"/>
    <x v="6"/>
    <s v="Distribution"/>
    <n v="0"/>
    <x v="25"/>
    <n v="2.1997165443120655E-3"/>
    <n v="-8.9792611595762106E-4"/>
    <n v="-8.0000000000000004E-4"/>
    <x v="1"/>
    <n v="-9.3668449999996004E-2"/>
    <s v="Avg"/>
    <s v="VI_IPS_Sprite"/>
    <n v="3.4633862300000002"/>
    <n v="3.2840406680000003"/>
    <n v="-0.17934556199999996"/>
    <x v="13"/>
    <x v="3"/>
  </r>
  <r>
    <x v="3"/>
    <x v="6"/>
    <s v="IPS"/>
    <n v="0"/>
    <x v="26"/>
    <n v="-3.7589025731810381E-2"/>
    <n v="-4.9883106166793718E-4"/>
    <n v="-5.9999999999999995E-4"/>
    <x v="1"/>
    <n v="0.46376026799999798"/>
    <s v="Avg"/>
    <s v="VI_IPS_Thums_Up"/>
    <n v="3.9322560699999998"/>
    <n v="3.6320969544000001"/>
    <n v="-0.30015911559999964"/>
    <x v="1"/>
    <x v="3"/>
  </r>
  <r>
    <x v="4"/>
    <x v="6"/>
    <s v="Distribution"/>
    <n v="0"/>
    <x v="27"/>
    <n v="1.4053196864393066E-5"/>
    <n v="2.0878779405113302E-4"/>
    <n v="2.0000000000000001E-4"/>
    <x v="1"/>
    <n v="-4.76875100000086E-2"/>
    <s v="Avg"/>
    <s v="VI_ND_7up"/>
    <n v="15.756393339999999"/>
    <n v="14.993159089000002"/>
    <n v="-0.76323425099999653"/>
    <x v="2"/>
    <x v="4"/>
  </r>
  <r>
    <x v="4"/>
    <x v="6"/>
    <s v="Distribution"/>
    <n v="0"/>
    <x v="28"/>
    <n v="1.2614441523269799E-4"/>
    <n v="-3.3925494097799883E-6"/>
    <n v="0"/>
    <x v="1"/>
    <n v="-4.3688849999930203E-2"/>
    <s v="Avg"/>
    <s v="VI_ND_Appy_Fizz"/>
    <n v="18.384411719999999"/>
    <n v="12.952838401000003"/>
    <n v="-5.4315733189999964"/>
    <x v="3"/>
    <x v="4"/>
  </r>
  <r>
    <x v="4"/>
    <x v="6"/>
    <s v="Distribution"/>
    <n v="0"/>
    <x v="31"/>
    <n v="-2.1507225155947535E-6"/>
    <n v="1.523169630296033E-5"/>
    <n v="0"/>
    <x v="1"/>
    <n v="-6.0286169999933602E-2"/>
    <s v="Avg"/>
    <s v="VI_ND_Coke"/>
    <n v="8.0792358100000001"/>
    <n v="8.2066542542000001"/>
    <n v="0.12741844419999993"/>
    <x v="6"/>
    <x v="4"/>
  </r>
  <r>
    <x v="4"/>
    <x v="6"/>
    <s v="Distribution"/>
    <n v="0"/>
    <x v="118"/>
    <n v="5.2785775774494574E-4"/>
    <n v="-1.5621166255710796E-3"/>
    <n v="-1.8E-3"/>
    <x v="1"/>
    <n v="-6.0119329999820399E-2"/>
    <s v="Avg"/>
    <s v="VI_ND_DAVAT_Local"/>
    <n v="25.630059320000004"/>
    <n v="23.177209616359345"/>
    <n v="-2.4528497036406591"/>
    <x v="14"/>
    <x v="4"/>
  </r>
  <r>
    <x v="4"/>
    <x v="6"/>
    <s v="Distribution"/>
    <n v="0"/>
    <x v="32"/>
    <n v="4.6117428271537846E-4"/>
    <n v="1.4703119901718868E-4"/>
    <n v="2.0000000000000001E-4"/>
    <x v="1"/>
    <n v="-4.0054830000011601E-2"/>
    <s v="Avg"/>
    <s v="VI_ND_Fanta"/>
    <n v="30.497892690000004"/>
    <n v="26.391593528999998"/>
    <n v="-4.1062991610000061"/>
    <x v="7"/>
    <x v="4"/>
  </r>
  <r>
    <x v="4"/>
    <x v="6"/>
    <s v="Distribution"/>
    <n v="0"/>
    <x v="33"/>
    <n v="1.0909249341884259E-4"/>
    <n v="1.2517098377838175E-4"/>
    <n v="1E-4"/>
    <x v="1"/>
    <n v="-4.87016099999674E-2"/>
    <s v="Avg"/>
    <s v="VI_ND_Limca"/>
    <n v="15.513052830000001"/>
    <n v="11.996811382999997"/>
    <n v="-3.5162414470000041"/>
    <x v="8"/>
    <x v="4"/>
  </r>
  <r>
    <x v="4"/>
    <x v="6"/>
    <s v="Distribution"/>
    <n v="0"/>
    <x v="34"/>
    <n v="-9.0494894045266152E-6"/>
    <n v="1.0911359840908683E-4"/>
    <n v="1E-4"/>
    <x v="1"/>
    <n v="-4.8096690000010003E-2"/>
    <s v="Avg"/>
    <s v="VI_ND_M_Dew"/>
    <n v="9.62392906"/>
    <n v="9.6708855630000023"/>
    <n v="4.6956503000002314E-2"/>
    <x v="9"/>
    <x v="4"/>
  </r>
  <r>
    <x v="4"/>
    <x v="6"/>
    <s v="Distribution"/>
    <n v="0"/>
    <x v="35"/>
    <n v="5.0796882637196444E-5"/>
    <n v="5.0560203193054088E-5"/>
    <n v="1E-4"/>
    <x v="1"/>
    <n v="-4.5344689999928502E-2"/>
    <s v="Avg"/>
    <s v="VI_ND_Mirinda"/>
    <n v="13.622368179999999"/>
    <n v="12.224156195999999"/>
    <n v="-1.3982119839999996"/>
    <x v="10"/>
    <x v="4"/>
  </r>
  <r>
    <x v="4"/>
    <x v="6"/>
    <s v="Distribution"/>
    <n v="0"/>
    <x v="37"/>
    <n v="-9.3148487160101684E-5"/>
    <n v="4.3000558009760994E-4"/>
    <n v="5.0000000000000001E-4"/>
    <x v="1"/>
    <n v="-7.0534610000026199E-2"/>
    <s v="Avg"/>
    <s v="VI_ND_Pepsi"/>
    <n v="13.9727146"/>
    <n v="14.524344840999998"/>
    <n v="0.55163024099999802"/>
    <x v="12"/>
    <x v="4"/>
  </r>
  <r>
    <x v="4"/>
    <x v="6"/>
    <s v="Distribution"/>
    <n v="0"/>
    <x v="119"/>
    <n v="0"/>
    <n v="0"/>
    <n v="0"/>
    <x v="1"/>
    <n v="1.0000192888263199E-8"/>
    <s v="Avg"/>
    <s v="VI_ND_SOSYO_Local"/>
    <n v="12.014384809999999"/>
    <n v="11.940590500000001"/>
    <n v="-7.3794309999998475E-2"/>
    <x v="15"/>
    <x v="4"/>
  </r>
  <r>
    <x v="4"/>
    <x v="6"/>
    <s v="Distribution"/>
    <n v="0"/>
    <x v="38"/>
    <n v="1.0636313634439145E-3"/>
    <n v="6.5371451787047763E-4"/>
    <n v="8.0000000000000004E-4"/>
    <x v="1"/>
    <n v="-6.0119330000001699E-2"/>
    <s v="Avg"/>
    <s v="VI_ND_Sprite"/>
    <n v="46.551795669999997"/>
    <n v="42.434749463999999"/>
    <n v="-4.1170462059999977"/>
    <x v="13"/>
    <x v="4"/>
  </r>
  <r>
    <x v="3"/>
    <x v="6"/>
    <s v="ND"/>
    <n v="0"/>
    <x v="39"/>
    <n v="-3.1190075079899012E-2"/>
    <n v="-8.5590678901799958E-3"/>
    <n v="-9.7999999999999997E-3"/>
    <x v="1"/>
    <n v="0.56005859000000202"/>
    <s v="Avg"/>
    <s v="VI_ND_Thums_Up"/>
    <n v="52.159492119999996"/>
    <n v="47.287591167000002"/>
    <n v="-4.8719009529999937"/>
    <x v="1"/>
    <x v="4"/>
  </r>
  <r>
    <x v="3"/>
    <x v="6"/>
    <s v="Nstores"/>
    <n v="0"/>
    <x v="40"/>
    <n v="5.2873640760300912E-3"/>
    <n v="8.4166061096536335E-3"/>
    <n v="9.7000000000000003E-3"/>
    <x v="1"/>
    <n v="0.46622398999999998"/>
    <s v="Avg"/>
    <s v="VI_Nstores_Thums_Up"/>
    <n v="121090.76537425999"/>
    <n v="127403.39135999998"/>
    <n v="6312.6259857399855"/>
    <x v="1"/>
    <x v="5"/>
  </r>
  <r>
    <x v="3"/>
    <x v="5"/>
    <s v="OOS"/>
    <n v="0"/>
    <x v="41"/>
    <n v="1.2291835477993042E-3"/>
    <n v="1.206670187516373E-4"/>
    <n v="1E-4"/>
    <x v="1"/>
    <n v="-5.1163110000023798E-2"/>
    <s v="Avg"/>
    <s v="VI_OOS_Thums_Up"/>
    <n v="11.7574554"/>
    <n v="9.3470687422000012"/>
    <n v="-2.4103866577999984"/>
    <x v="1"/>
    <x v="6"/>
  </r>
  <r>
    <x v="4"/>
    <x v="7"/>
    <s v="Price"/>
    <n v="0"/>
    <x v="42"/>
    <n v="-2.3118313328752971E-3"/>
    <n v="8.7945535648453212E-4"/>
    <n v="8.0000000000000004E-4"/>
    <x v="1"/>
    <n v="0.68264461000013099"/>
    <s v="Avg"/>
    <s v="VI_Price_7up"/>
    <n v="54.957144970000002"/>
    <n v="54.594924275598871"/>
    <n v="-0.36222069440113103"/>
    <x v="2"/>
    <x v="7"/>
  </r>
  <r>
    <x v="4"/>
    <x v="7"/>
    <s v="Price"/>
    <n v="0"/>
    <x v="43"/>
    <n v="-1.006544703637993E-3"/>
    <n v="-1.4855392830014087E-3"/>
    <n v="-1.2999999999999999E-3"/>
    <x v="1"/>
    <n v="0.98861820999999495"/>
    <s v="Avg"/>
    <s v="VI_Price_Appy_Fizz"/>
    <n v="58.348128440000004"/>
    <n v="58.490562129937132"/>
    <n v="0.14243368993712835"/>
    <x v="3"/>
    <x v="7"/>
  </r>
  <r>
    <x v="4"/>
    <x v="7"/>
    <s v="Price"/>
    <n v="0"/>
    <x v="44"/>
    <n v="-1.780998420032255E-4"/>
    <n v="-2.7737510347079588E-3"/>
    <n v="-2.3999999999999998E-3"/>
    <x v="1"/>
    <n v="1.19427500999991"/>
    <s v="Avg"/>
    <s v="VI_Price_Coke"/>
    <n v="62.844436399999992"/>
    <n v="64.488139986151708"/>
    <n v="1.643703586151716"/>
    <x v="6"/>
    <x v="7"/>
  </r>
  <r>
    <x v="4"/>
    <x v="7"/>
    <s v="Price"/>
    <n v="0"/>
    <x v="45"/>
    <n v="2.8230718828991445E-4"/>
    <n v="-1.0121018566306246E-5"/>
    <n v="0"/>
    <x v="1"/>
    <n v="0.212081190000039"/>
    <s v="Avg"/>
    <s v="VI_Price_Fanta"/>
    <n v="50.685785190000004"/>
    <n v="51.973161099287594"/>
    <n v="1.28737590928759"/>
    <x v="7"/>
    <x v="7"/>
  </r>
  <r>
    <x v="4"/>
    <x v="7"/>
    <s v="Price"/>
    <n v="0"/>
    <x v="46"/>
    <n v="2.0130556085662548E-3"/>
    <n v="-2.3022785866321032E-3"/>
    <n v="-2E-3"/>
    <x v="1"/>
    <n v="0.99038521000036595"/>
    <s v="Avg"/>
    <s v="VI_Price_Limca"/>
    <n v="54.79935313"/>
    <n v="57.631617596983332"/>
    <n v="2.8322644669833323"/>
    <x v="8"/>
    <x v="7"/>
  </r>
  <r>
    <x v="4"/>
    <x v="7"/>
    <s v="Price"/>
    <n v="0"/>
    <x v="47"/>
    <n v="1.8938576610409469E-3"/>
    <n v="-1.6607124033015033E-3"/>
    <n v="-1.4E-3"/>
    <x v="1"/>
    <n v="1.17014100999948"/>
    <s v="Avg"/>
    <s v="VI_Price_M_Dew"/>
    <n v="59.922660129999997"/>
    <n v="63.360757357577768"/>
    <n v="3.4380972275777708"/>
    <x v="9"/>
    <x v="7"/>
  </r>
  <r>
    <x v="4"/>
    <x v="7"/>
    <s v="Price"/>
    <n v="0"/>
    <x v="48"/>
    <n v="-4.1999967973944616E-4"/>
    <n v="-2.2080422633105655E-5"/>
    <n v="0"/>
    <x v="1"/>
    <n v="0.14486439000082599"/>
    <s v="Avg"/>
    <s v="VI_Price_Mirinda"/>
    <n v="52.48207747"/>
    <n v="51.699736548892112"/>
    <n v="-0.78234092110788822"/>
    <x v="10"/>
    <x v="7"/>
  </r>
  <r>
    <x v="4"/>
    <x v="7"/>
    <s v="Price"/>
    <n v="0"/>
    <x v="49"/>
    <n v="-3.3250645099376125E-3"/>
    <n v="2.4376242230029322E-4"/>
    <n v="2.0000000000000001E-4"/>
    <x v="1"/>
    <n v="0.70805181000000394"/>
    <s v="Avg"/>
    <s v="VI_Price_Pepsi"/>
    <n v="55.624202909999994"/>
    <n v="54.619736343704332"/>
    <n v="-1.0044665662956618"/>
    <x v="12"/>
    <x v="7"/>
  </r>
  <r>
    <x v="4"/>
    <x v="7"/>
    <s v="Price"/>
    <n v="0"/>
    <x v="50"/>
    <n v="-7.5607021931200374E-4"/>
    <n v="-3.2244425148145661E-3"/>
    <n v="-3.7000000000000002E-3"/>
    <x v="1"/>
    <n v="0.550964989999979"/>
    <s v="Avg"/>
    <s v="VI_Price_Sprite"/>
    <n v="53.823679479999996"/>
    <n v="54.73445697230683"/>
    <n v="0.9107774923068348"/>
    <x v="13"/>
    <x v="7"/>
  </r>
  <r>
    <x v="5"/>
    <x v="8"/>
    <s v="Price"/>
    <n v="0"/>
    <x v="51"/>
    <n v="3.5968808095644166E-3"/>
    <n v="-1.1659993349137929E-3"/>
    <n v="-1E-3"/>
    <x v="1"/>
    <n v="-1.4493960099999701"/>
    <s v="Avg"/>
    <s v="VI_Price_Thums_Up_Express"/>
    <n v="78.223246930000002"/>
    <n v="79.390715728205379"/>
    <n v="1.1674687982053769"/>
    <x v="1"/>
    <x v="8"/>
  </r>
  <r>
    <x v="5"/>
    <x v="8"/>
    <s v="Price"/>
    <n v="0"/>
    <x v="52"/>
    <n v="6.3810922483176283E-3"/>
    <n v="-4.6215020128812442E-3"/>
    <n v="-5.3E-3"/>
    <x v="1"/>
    <n v="-0.836504789999997"/>
    <s v="Avg"/>
    <s v="VI_Price_Thums_Up_Fridge"/>
    <n v="51.31685169"/>
    <n v="52.090883254206645"/>
    <n v="0.77403156420664487"/>
    <x v="1"/>
    <x v="9"/>
  </r>
  <r>
    <x v="5"/>
    <x v="8"/>
    <s v="Price"/>
    <n v="0"/>
    <x v="53"/>
    <n v="-6.0145393723720396E-3"/>
    <n v="1.6972032046367672E-2"/>
    <n v="1.6799999999999999E-2"/>
    <x v="1"/>
    <n v="-0.94438229599999102"/>
    <s v="Avg"/>
    <s v="VI_Price_Thums_Up_Mobile"/>
    <n v="53.472297249999997"/>
    <n v="56.262062659475056"/>
    <n v="2.7897654094750592"/>
    <x v="1"/>
    <x v="10"/>
  </r>
  <r>
    <x v="5"/>
    <x v="8"/>
    <s v="Price"/>
    <n v="0"/>
    <x v="54"/>
    <n v="3.5324072953573911E-4"/>
    <n v="1.3727667765421373E-2"/>
    <n v="1.1900000000000001E-2"/>
    <x v="1"/>
    <n v="-1.36105760999999"/>
    <s v="Avg"/>
    <s v="VI_Price_Thums_Up_Party"/>
    <n v="40.175845870000003"/>
    <n v="41.661196051407671"/>
    <n v="1.4853501814076679"/>
    <x v="1"/>
    <x v="11"/>
  </r>
  <r>
    <x v="5"/>
    <x v="8"/>
    <s v="Price"/>
    <n v="0"/>
    <x v="55"/>
    <n v="3.491638843363701E-3"/>
    <n v="-1.3241925841506158E-3"/>
    <n v="-1.1999999999999999E-3"/>
    <x v="1"/>
    <n v="-1.45166441000003"/>
    <s v="Avg"/>
    <s v="VI_Price_Thums_Up_RGB"/>
    <n v="74.277466490000009"/>
    <n v="75.017461413710691"/>
    <n v="0.73999492371068243"/>
    <x v="1"/>
    <x v="12"/>
  </r>
  <r>
    <x v="3"/>
    <x v="4"/>
    <s v="SOWF"/>
    <n v="0"/>
    <x v="56"/>
    <n v="1.3903448272341006E-2"/>
    <n v="-8.5288538333708006E-3"/>
    <n v="-7.4000000000000003E-3"/>
    <x v="1"/>
    <n v="0.33264980999999899"/>
    <s v="Avg"/>
    <s v="VI_SOWF_Thums_Up"/>
    <n v="21.637481749999999"/>
    <n v="25.987000000000002"/>
    <n v="4.3495182500000027"/>
    <x v="1"/>
    <x v="13"/>
  </r>
  <r>
    <x v="4"/>
    <x v="9"/>
    <s v="TV"/>
    <n v="0"/>
    <x v="59"/>
    <n v="4.5715701707515496E-4"/>
    <n v="-4.3592869426248442E-5"/>
    <n v="-1E-4"/>
    <x v="1"/>
    <n v="-1.4541050000119101E-2"/>
    <s v="Sum"/>
    <s v="TV_MDEW"/>
    <n v="4056.75"/>
    <n v="0"/>
    <n v="-4056.75"/>
    <x v="9"/>
    <x v="14"/>
  </r>
  <r>
    <x v="4"/>
    <x v="9"/>
    <s v="TV"/>
    <n v="0"/>
    <x v="60"/>
    <n v="3.4034008563352718E-3"/>
    <n v="-4.6831496454190203E-4"/>
    <n v="-4.0000000000000002E-4"/>
    <x v="1"/>
    <n v="-3.7891790000000598E-2"/>
    <s v="Sum"/>
    <s v="TV_PSPSI"/>
    <n v="4192.4199999999992"/>
    <n v="0"/>
    <n v="-4192.4199999999992"/>
    <x v="12"/>
    <x v="14"/>
  </r>
  <r>
    <x v="6"/>
    <x v="10"/>
    <s v="Activation"/>
    <s v="Incremental"/>
    <x v="61"/>
    <n v="-6.7813572228622016E-4"/>
    <n v="-5.951151139655643E-3"/>
    <n v="-5.1999999999999998E-3"/>
    <x v="1"/>
    <n v="1.633575E-2"/>
    <s v="Sum"/>
    <s v="Activation_Assets_AllIndia"/>
    <n v="500500"/>
    <n v="0"/>
    <n v="-500500"/>
    <x v="1"/>
    <x v="0"/>
  </r>
  <r>
    <x v="6"/>
    <x v="10"/>
    <s v="Activation"/>
    <s v="Incremental"/>
    <x v="62"/>
    <n v="0"/>
    <n v="0"/>
    <n v="0"/>
    <x v="1"/>
    <n v="9.2534199999999896E-3"/>
    <s v="Sum"/>
    <s v="Activation_Assets_Statewise"/>
    <n v="0"/>
    <n v="0"/>
    <n v="0"/>
    <x v="1"/>
    <x v="0"/>
  </r>
  <r>
    <x v="6"/>
    <x v="11"/>
    <s v="Cinema"/>
    <s v="Incremental"/>
    <x v="63"/>
    <n v="-6.1676327236527041E-4"/>
    <n v="-1.9025878496179661E-4"/>
    <n v="-2.0000000000000001E-4"/>
    <x v="1"/>
    <n v="7.0826610000087803E-2"/>
    <s v="Sum"/>
    <s v="VI_Cinema_Thumsup_Spend"/>
    <n v="0"/>
    <n v="0"/>
    <n v="0"/>
    <x v="1"/>
    <x v="0"/>
  </r>
  <r>
    <x v="6"/>
    <x v="11"/>
    <s v="Cinema"/>
    <s v="Baseline"/>
    <x v="120"/>
    <n v="-1.3537159691392885E-3"/>
    <n v="-4.172119820602986E-4"/>
    <n v="-4.0000000000000002E-4"/>
    <x v="1"/>
    <n v="0.15552114999997699"/>
    <s v="Sum"/>
    <s v="VI_Cinema_Thumsup_Spend_2015"/>
    <n v="0"/>
    <n v="0"/>
    <n v="0"/>
    <x v="1"/>
    <x v="0"/>
  </r>
  <r>
    <x v="6"/>
    <x v="10"/>
    <s v="Consumer Promo"/>
    <s v="Incremental"/>
    <x v="67"/>
    <n v="-2.1098080191083005E-4"/>
    <n v="1.8809936933277419E-4"/>
    <n v="2.0000000000000001E-4"/>
    <x v="1"/>
    <n v="7.4600350000253501E-2"/>
    <s v="Sum"/>
    <s v="VI_Consumer_Promo_Thumsup_Mobile_count"/>
    <n v="98463"/>
    <n v="0"/>
    <n v="-98463"/>
    <x v="1"/>
    <x v="0"/>
  </r>
  <r>
    <x v="6"/>
    <x v="12"/>
    <s v="TV"/>
    <s v="Incremental"/>
    <x v="68"/>
    <n v="-2.3660058623742802E-2"/>
    <n v="1.9496420908176319E-2"/>
    <n v="2.29E-2"/>
    <x v="1"/>
    <n v="6.7540509999999998E-2"/>
    <s v="Sum"/>
    <s v="VI_Desert_TV_GRPs"/>
    <n v="1592.29"/>
    <n v="0"/>
    <n v="-1592.29"/>
    <x v="1"/>
    <x v="0"/>
  </r>
  <r>
    <x v="6"/>
    <x v="10"/>
    <s v="Sampling"/>
    <s v="Incremental"/>
    <x v="69"/>
    <n v="0"/>
    <n v="-5.930524636366384E-5"/>
    <n v="-1E-4"/>
    <x v="1"/>
    <n v="7.68360099999994E-2"/>
    <s v="Sum"/>
    <s v="VI_Experiential_Sampling_Thumsup_Reach"/>
    <n v="0"/>
    <n v="0"/>
    <n v="0"/>
    <x v="1"/>
    <x v="0"/>
  </r>
  <r>
    <x v="6"/>
    <x v="13"/>
    <s v="Facebook/Instagram"/>
    <s v="Incremental"/>
    <x v="70"/>
    <n v="3.1408385733504261E-3"/>
    <n v="-1.3948263619473561E-4"/>
    <n v="-1E-4"/>
    <x v="1"/>
    <n v="0.21541221000001301"/>
    <s v="Sum"/>
    <s v="VI_Facebook_Instagram_Thumsup_Imp"/>
    <n v="0"/>
    <n v="8085078"/>
    <n v="8085078"/>
    <x v="1"/>
    <x v="0"/>
  </r>
  <r>
    <x v="6"/>
    <x v="13"/>
    <s v="Facebook"/>
    <s v="Incremental"/>
    <x v="71"/>
    <n v="-4.3159562181278744E-3"/>
    <n v="3.7213700730981906E-3"/>
    <n v="3.3E-3"/>
    <x v="1"/>
    <n v="0.20104820999995299"/>
    <s v="Sum"/>
    <s v="VI_Facebook_Thumsup_Imp"/>
    <n v="14665164"/>
    <n v="0"/>
    <n v="-14665164"/>
    <x v="1"/>
    <x v="0"/>
  </r>
  <r>
    <x v="6"/>
    <x v="10"/>
    <s v="Free Volume"/>
    <s v="Incremental"/>
    <x v="72"/>
    <n v="1.5257052030881442E-2"/>
    <n v="0"/>
    <n v="0"/>
    <x v="1"/>
    <n v="3.41409417145031E-3"/>
    <s v="Sum"/>
    <s v="Free_Volume_Promo_2020"/>
    <n v="0"/>
    <n v="789757"/>
    <n v="789757"/>
    <x v="1"/>
    <x v="0"/>
  </r>
  <r>
    <x v="6"/>
    <x v="10"/>
    <s v="Free Volume"/>
    <s v="Incremental"/>
    <x v="121"/>
    <n v="5.1035758327149024E-2"/>
    <n v="0"/>
    <n v="0"/>
    <x v="1"/>
    <n v="3.6297645693817299E-2"/>
    <s v="Sum"/>
    <s v="Free_Volume_Promo_2020_1"/>
    <n v="0"/>
    <n v="160417"/>
    <n v="160417"/>
    <x v="0"/>
    <x v="0"/>
  </r>
  <r>
    <x v="6"/>
    <x v="13"/>
    <s v="Hotstar"/>
    <s v="Incremental"/>
    <x v="73"/>
    <n v="-6.9947099859427693E-3"/>
    <n v="4.1966933462178812E-3"/>
    <n v="4.8999999999999998E-3"/>
    <x v="1"/>
    <n v="9.1813589999999806E-2"/>
    <s v="Sum"/>
    <s v="VI_Hotstar_Thumsup_Imp"/>
    <n v="42559212.392241403"/>
    <n v="497841.00800596573"/>
    <n v="-42061371.384235434"/>
    <x v="1"/>
    <x v="0"/>
  </r>
  <r>
    <x v="6"/>
    <x v="12"/>
    <s v="TV"/>
    <s v="Incremental"/>
    <x v="74"/>
    <n v="0"/>
    <n v="0"/>
    <n v="0"/>
    <x v="1"/>
    <n v="4.4815349999999997E-2"/>
    <s v="Sum"/>
    <s v="VI_Lift_TV_GRPs"/>
    <n v="0"/>
    <n v="0"/>
    <n v="0"/>
    <x v="1"/>
    <x v="0"/>
  </r>
  <r>
    <x v="6"/>
    <x v="10"/>
    <s v="Activation"/>
    <s v="Incremental"/>
    <x v="75"/>
    <n v="-2.219559749458044E-4"/>
    <n v="-7.8863467243944036E-4"/>
    <n v="-1E-3"/>
    <x v="1"/>
    <n v="1.1343301999997901E-2"/>
    <s v="Sum"/>
    <s v="Activation_Assets_AllIndia"/>
    <n v="500500"/>
    <n v="0"/>
    <n v="-500500"/>
    <x v="1"/>
    <x v="0"/>
  </r>
  <r>
    <x v="6"/>
    <x v="10"/>
    <s v="Activation"/>
    <s v="Incremental"/>
    <x v="76"/>
    <n v="-7.0010573312576614E-5"/>
    <n v="-2.2143431518683229E-4"/>
    <n v="-2.9999999999999997E-4"/>
    <x v="1"/>
    <n v="1.04025520000005E-2"/>
    <s v="Sum"/>
    <s v="Activation_Assets_Statewise"/>
    <n v="0"/>
    <n v="0"/>
    <n v="0"/>
    <x v="1"/>
    <x v="0"/>
  </r>
  <r>
    <x v="6"/>
    <x v="12"/>
    <s v="TV"/>
    <s v="Baseline"/>
    <x v="77"/>
    <n v="5.1252217400214652E-3"/>
    <n v="1.0266373378704598E-2"/>
    <n v="8.9999999999999993E-3"/>
    <x v="1"/>
    <n v="0.59996941000001602"/>
    <s v="Sum"/>
    <s v="VI_Desert_TV_GRPs"/>
    <n v="1592.29"/>
    <n v="0"/>
    <n v="-1592.29"/>
    <x v="1"/>
    <x v="0"/>
  </r>
  <r>
    <x v="6"/>
    <x v="12"/>
    <s v="TV"/>
    <s v="Baseline"/>
    <x v="78"/>
    <n v="-1.1996016287285506E-4"/>
    <n v="-1.3478239702200868E-4"/>
    <n v="-1E-4"/>
    <x v="1"/>
    <n v="0.20897241000019201"/>
    <s v="Sum"/>
    <s v="VI_TUChargedAvengers_TV_GRPs"/>
    <n v="0"/>
    <n v="0"/>
    <n v="0"/>
    <x v="1"/>
    <x v="0"/>
  </r>
  <r>
    <x v="6"/>
    <x v="12"/>
    <s v="TV"/>
    <s v="Baseline"/>
    <x v="79"/>
    <n v="-2.4238094327666423E-3"/>
    <n v="-3.2598596673709284E-3"/>
    <n v="-3.7000000000000002E-3"/>
    <x v="1"/>
    <n v="0.158972410000084"/>
    <s v="Sum"/>
    <s v="VI_TUChargedThematic_TV_GRPs"/>
    <n v="0"/>
    <n v="0"/>
    <n v="0"/>
    <x v="1"/>
    <x v="0"/>
  </r>
  <r>
    <x v="6"/>
    <x v="12"/>
    <s v="TV"/>
    <s v="Baseline"/>
    <x v="80"/>
    <n v="3.6711058585830438E-2"/>
    <n v="2.2893437678836448E-2"/>
    <n v="2.8400000000000002E-2"/>
    <x v="1"/>
    <n v="0.26085704999999998"/>
    <s v="Sum"/>
    <s v="VI_TUChase_TV_GRPs"/>
    <n v="2769.97"/>
    <n v="0"/>
    <n v="-2769.97"/>
    <x v="1"/>
    <x v="0"/>
  </r>
  <r>
    <x v="6"/>
    <x v="12"/>
    <s v="TV"/>
    <s v="Baseline"/>
    <x v="81"/>
    <n v="-3.660096302210297E-3"/>
    <n v="-5.009129281471761E-3"/>
    <n v="-6.7000000000000002E-3"/>
    <x v="1"/>
    <n v="0.109771018"/>
    <s v="Sum"/>
    <s v="VI_TUIntrinsic_TV_GRPs"/>
    <n v="0"/>
    <n v="0"/>
    <n v="0"/>
    <x v="1"/>
    <x v="0"/>
  </r>
  <r>
    <x v="6"/>
    <x v="11"/>
    <s v="OOH"/>
    <s v="Incremental"/>
    <x v="82"/>
    <n v="-5.0778727515802691E-3"/>
    <n v="2.4811562064702775E-3"/>
    <n v="2.8E-3"/>
    <x v="1"/>
    <n v="1.383533E-2"/>
    <s v="Sum"/>
    <s v="VI_OOH_Thumsup_Spend"/>
    <n v="5563285.3599999994"/>
    <n v="0"/>
    <n v="-5563285.3599999994"/>
    <x v="1"/>
    <x v="0"/>
  </r>
  <r>
    <x v="6"/>
    <x v="11"/>
    <s v="OOH"/>
    <s v="Baseline"/>
    <x v="84"/>
    <n v="-1.1370472011466425E-4"/>
    <n v="-2.7807291241606992E-4"/>
    <n v="-2.9999999999999997E-4"/>
    <x v="1"/>
    <n v="7.4498000000007098E-3"/>
    <s v="Sum"/>
    <s v="VI_OOH_Thumsup_Spend_2016"/>
    <n v="0"/>
    <n v="0"/>
    <n v="0"/>
    <x v="1"/>
    <x v="0"/>
  </r>
  <r>
    <x v="6"/>
    <x v="11"/>
    <s v="OOH"/>
    <s v="Baseline"/>
    <x v="85"/>
    <n v="-9.2248235832310629E-4"/>
    <n v="-2.3235217276508075E-3"/>
    <n v="-2.0999999999999999E-3"/>
    <x v="1"/>
    <n v="4.9481929999930403E-2"/>
    <s v="Sum"/>
    <s v="VI_OOH_Thumsup_Spend_2017"/>
    <n v="0"/>
    <n v="0"/>
    <n v="0"/>
    <x v="1"/>
    <x v="0"/>
  </r>
  <r>
    <x v="6"/>
    <x v="11"/>
    <s v="OOH"/>
    <s v="Baseline"/>
    <x v="86"/>
    <n v="-1.2145165126755421E-3"/>
    <n v="3.4757913456583585E-3"/>
    <n v="3.0000000000000001E-3"/>
    <x v="1"/>
    <n v="3.9501250000001598E-2"/>
    <s v="Sum"/>
    <s v="VI_OOH_Thumsup_Spend_2018"/>
    <n v="0"/>
    <n v="0"/>
    <n v="0"/>
    <x v="1"/>
    <x v="0"/>
  </r>
  <r>
    <x v="6"/>
    <x v="11"/>
    <s v="OOH"/>
    <s v="Baseline"/>
    <x v="87"/>
    <n v="1.8377520738265154E-3"/>
    <n v="6.388629892099343E-3"/>
    <n v="5.4999999999999997E-3"/>
    <x v="1"/>
    <n v="7.3359469999994195E-2"/>
    <s v="Sum"/>
    <s v="VI_OOH_Thumsup_Spend_2019"/>
    <n v="5563285.3599999994"/>
    <n v="0"/>
    <n v="-5563285.3599999994"/>
    <x v="1"/>
    <x v="0"/>
  </r>
  <r>
    <x v="6"/>
    <x v="11"/>
    <s v="Print"/>
    <s v="Incremental"/>
    <x v="89"/>
    <n v="0"/>
    <n v="-1.8433776244576421E-3"/>
    <n v="-2.0999999999999999E-3"/>
    <x v="1"/>
    <n v="5.5442459999999897E-3"/>
    <s v="Sum"/>
    <s v="VI_Print_Thumsup_Spend"/>
    <n v="0"/>
    <n v="0"/>
    <n v="0"/>
    <x v="1"/>
    <x v="0"/>
  </r>
  <r>
    <x v="6"/>
    <x v="12"/>
    <s v="TV"/>
    <s v="Incremental"/>
    <x v="91"/>
    <n v="0"/>
    <n v="-7.9417729025253374E-8"/>
    <n v="0"/>
    <x v="1"/>
    <n v="0.15591869270811001"/>
    <s v="Sum"/>
    <s v="VI_ThematicMHT_TV_GRPs"/>
    <n v="0"/>
    <n v="0"/>
    <n v="0"/>
    <x v="1"/>
    <x v="0"/>
  </r>
  <r>
    <x v="6"/>
    <x v="12"/>
    <s v="TV"/>
    <s v="Incremental"/>
    <x v="92"/>
    <n v="0"/>
    <n v="0"/>
    <n v="0"/>
    <x v="1"/>
    <n v="8.0191970000000001E-2"/>
    <s v="Sum"/>
    <s v="VI_TheYoung_TV_GRPs"/>
    <n v="0"/>
    <n v="0"/>
    <n v="0"/>
    <x v="1"/>
    <x v="0"/>
  </r>
  <r>
    <x v="6"/>
    <x v="13"/>
    <s v="Total Digital"/>
    <s v="Baseline"/>
    <x v="93"/>
    <n v="4.6125759195570415E-3"/>
    <n v="0"/>
    <n v="0"/>
    <x v="1"/>
    <n v="0.41680212999997901"/>
    <s v="Sum"/>
    <s v="VI_Total_Digital_Thumsup_Imp_2020"/>
    <n v="0"/>
    <n v="10416841.008005966"/>
    <n v="10416841.008005966"/>
    <x v="1"/>
    <x v="0"/>
  </r>
  <r>
    <x v="6"/>
    <x v="13"/>
    <s v="Total Digital"/>
    <s v="Baseline"/>
    <x v="94"/>
    <n v="0"/>
    <n v="-1.1633560938660535E-3"/>
    <n v="-1E-3"/>
    <x v="1"/>
    <n v="0.40164701000031899"/>
    <s v="Sum"/>
    <s v="VI_Total_Digital_Thumsup_Imp_2017"/>
    <n v="0"/>
    <n v="0"/>
    <n v="0"/>
    <x v="1"/>
    <x v="0"/>
  </r>
  <r>
    <x v="6"/>
    <x v="13"/>
    <s v="Total Digital"/>
    <s v="Baseline"/>
    <x v="95"/>
    <n v="-4.2707214005644209E-3"/>
    <n v="2.2604654293985495E-4"/>
    <n v="2.0000000000000001E-4"/>
    <x v="1"/>
    <n v="0.42265960999990099"/>
    <s v="Sum"/>
    <s v="VI_Total_Digital_Thumsup_Imp_2018"/>
    <n v="0"/>
    <n v="0"/>
    <n v="0"/>
    <x v="1"/>
    <x v="0"/>
  </r>
  <r>
    <x v="6"/>
    <x v="13"/>
    <s v="Total Digital"/>
    <s v="Baseline"/>
    <x v="96"/>
    <n v="-1.0862288272420538E-3"/>
    <n v="1.0349243186174219E-2"/>
    <n v="9.1000000000000004E-3"/>
    <x v="1"/>
    <n v="0.28257640999989603"/>
    <s v="Sum"/>
    <s v="VI_Total_Digital_Thumsup_Imp_2019"/>
    <n v="58088503.392241403"/>
    <n v="0"/>
    <n v="-58088503.392241403"/>
    <x v="1"/>
    <x v="0"/>
  </r>
  <r>
    <x v="6"/>
    <x v="12"/>
    <s v="TV"/>
    <s v="Incremental"/>
    <x v="97"/>
    <n v="0"/>
    <n v="-5.5713605952404951E-7"/>
    <n v="0"/>
    <x v="1"/>
    <n v="0.18366067579364301"/>
    <s v="Sum"/>
    <s v="VI_TU_UTC_TV_GRPs"/>
    <n v="0"/>
    <n v="0"/>
    <n v="0"/>
    <x v="1"/>
    <x v="0"/>
  </r>
  <r>
    <x v="6"/>
    <x v="12"/>
    <s v="TV"/>
    <s v="Incremental"/>
    <x v="98"/>
    <n v="-2.795188812911208E-7"/>
    <n v="-9.653067409448518E-3"/>
    <n v="-1.12E-2"/>
    <x v="1"/>
    <n v="0.17848279"/>
    <s v="Sum"/>
    <s v="VI_TUChargedAvengers_TV_GRPs"/>
    <n v="0"/>
    <n v="0"/>
    <n v="0"/>
    <x v="1"/>
    <x v="0"/>
  </r>
  <r>
    <x v="6"/>
    <x v="12"/>
    <s v="TV"/>
    <s v="Incremental"/>
    <x v="99"/>
    <n v="-1.2102551364071255E-6"/>
    <n v="-1.4494930196723354E-2"/>
    <n v="-1.6799999999999999E-2"/>
    <x v="1"/>
    <n v="3.5612930000000001E-2"/>
    <s v="Sum"/>
    <s v="VI_TUChargedThematic_TV_GRPs"/>
    <n v="0"/>
    <n v="0"/>
    <n v="0"/>
    <x v="1"/>
    <x v="0"/>
  </r>
  <r>
    <x v="6"/>
    <x v="12"/>
    <s v="TV"/>
    <s v="Incremental"/>
    <x v="100"/>
    <n v="-3.3829449912757825E-2"/>
    <n v="5.3303044824654505E-2"/>
    <n v="4.6600000000000003E-2"/>
    <x v="1"/>
    <n v="0.11513209000000001"/>
    <s v="Sum"/>
    <s v="VI_TUChase_TV_GRPs"/>
    <n v="2769.97"/>
    <n v="0"/>
    <n v="-2769.97"/>
    <x v="1"/>
    <x v="0"/>
  </r>
  <r>
    <x v="6"/>
    <x v="12"/>
    <s v="TV"/>
    <s v="Incremental"/>
    <x v="101"/>
    <n v="-1.2049977051911601E-4"/>
    <n v="-1.2708681032187627E-2"/>
    <n v="-1.2500000000000001E-2"/>
    <x v="1"/>
    <n v="8.6231806716640005E-2"/>
    <s v="Sum"/>
    <s v="VI_TUIntrinsic_TV_GRPs"/>
    <n v="0"/>
    <n v="0"/>
    <n v="0"/>
    <x v="1"/>
    <x v="0"/>
  </r>
  <r>
    <x v="6"/>
    <x v="12"/>
    <s v="TV"/>
    <s v="Baseline"/>
    <x v="102"/>
    <n v="-1.0230927219307805E-3"/>
    <n v="-2.8435348257874714E-3"/>
    <n v="-1.6999999999999999E-3"/>
    <x v="1"/>
    <n v="0.206837730000002"/>
    <s v="Sum"/>
    <s v="VI_TV_Total_2015"/>
    <n v="0"/>
    <n v="0"/>
    <n v="0"/>
    <x v="1"/>
    <x v="0"/>
  </r>
  <r>
    <x v="6"/>
    <x v="12"/>
    <s v="TV"/>
    <s v="Baseline"/>
    <x v="103"/>
    <n v="-1.1429298815862981E-3"/>
    <n v="-3.1070109150279062E-3"/>
    <n v="-1.1999999999999999E-3"/>
    <x v="1"/>
    <n v="5.9716529999999997E-2"/>
    <s v="Sum"/>
    <s v="VI_TV_Total_2016"/>
    <n v="0"/>
    <n v="0"/>
    <n v="0"/>
    <x v="1"/>
    <x v="0"/>
  </r>
  <r>
    <x v="6"/>
    <x v="12"/>
    <s v="TV"/>
    <s v="Baseline"/>
    <x v="104"/>
    <n v="-3.1140969759225839E-3"/>
    <n v="-8.2840464891817608E-3"/>
    <n v="-5.4000000000000003E-3"/>
    <x v="1"/>
    <n v="7.70401699999997E-2"/>
    <s v="Sum"/>
    <s v="VI_TV_Total_2017"/>
    <n v="0"/>
    <n v="0"/>
    <n v="0"/>
    <x v="1"/>
    <x v="0"/>
  </r>
  <r>
    <x v="6"/>
    <x v="12"/>
    <s v="TV"/>
    <s v="Baseline"/>
    <x v="105"/>
    <n v="5.1393426503781627E-3"/>
    <n v="0"/>
    <n v="0"/>
    <x v="1"/>
    <n v="0.41680212999996502"/>
    <s v="Sum"/>
    <s v="VI_Pyramid_TV_GRPs_2020"/>
    <n v="0"/>
    <n v="2669.91"/>
    <n v="2669.91"/>
    <x v="1"/>
    <x v="0"/>
  </r>
  <r>
    <x v="6"/>
    <x v="12"/>
    <s v="TV"/>
    <s v="Incremental"/>
    <x v="106"/>
    <n v="3.4960649168507406E-2"/>
    <n v="0"/>
    <n v="0"/>
    <x v="1"/>
    <n v="0.11175019"/>
    <s v="Sum"/>
    <s v="VI_Pyramid_TV_GRPs_2020"/>
    <n v="0"/>
    <n v="2669.91"/>
    <n v="2669.91"/>
    <x v="1"/>
    <x v="0"/>
  </r>
  <r>
    <x v="6"/>
    <x v="12"/>
    <s v="TV"/>
    <s v="Baseline"/>
    <x v="111"/>
    <n v="0"/>
    <n v="0"/>
    <n v="0"/>
    <x v="1"/>
    <n v="0"/>
    <s v="Sum"/>
    <s v="VI_TUChase_TV_GRPs_2020"/>
    <n v="0"/>
    <n v="1.52"/>
    <n v="1.52"/>
    <x v="1"/>
    <x v="0"/>
  </r>
  <r>
    <x v="6"/>
    <x v="12"/>
    <s v="TV"/>
    <s v="Incremental"/>
    <x v="112"/>
    <n v="3.6671857989587226E-8"/>
    <n v="0"/>
    <n v="0"/>
    <x v="1"/>
    <n v="2.6873269999999502E-2"/>
    <s v="Sum"/>
    <s v="VI_TUChase_TV_GRPs_2020"/>
    <n v="0"/>
    <n v="1.52"/>
    <n v="1.52"/>
    <x v="1"/>
    <x v="0"/>
  </r>
  <r>
    <x v="6"/>
    <x v="12"/>
    <s v="TV"/>
    <s v="Incremental"/>
    <x v="113"/>
    <n v="0"/>
    <n v="-2.7186541033409307E-10"/>
    <n v="0"/>
    <x v="1"/>
    <n v="4.1940289999999998E-2"/>
    <s v="Sum"/>
    <s v="VI_WaveTVC_TV_GRPs"/>
    <n v="0"/>
    <n v="0"/>
    <n v="0"/>
    <x v="1"/>
    <x v="0"/>
  </r>
  <r>
    <x v="6"/>
    <x v="13"/>
    <s v="YouTube"/>
    <s v="Incremental"/>
    <x v="114"/>
    <n v="0"/>
    <n v="0"/>
    <n v="0"/>
    <x v="1"/>
    <n v="1.00000673423081E-8"/>
    <s v="Sum"/>
    <s v="VI_YouTube_Thumsup_Imp"/>
    <n v="864127"/>
    <n v="1833922"/>
    <n v="969795"/>
    <x v="1"/>
    <x v="0"/>
  </r>
  <r>
    <x v="0"/>
    <x v="0"/>
    <s v="SDP"/>
    <n v="0"/>
    <x v="0"/>
    <n v="-9.7864605868598353E-3"/>
    <n v="2.4122764168436001E-3"/>
    <n v="2.5999999999999999E-3"/>
    <x v="2"/>
    <n v="0.17222438999999901"/>
    <s v="Avg"/>
    <s v="Economy"/>
    <n v="2039074"/>
    <n v="1938499"/>
    <n v="-100575"/>
    <x v="0"/>
    <x v="0"/>
  </r>
  <r>
    <x v="1"/>
    <x v="1"/>
    <s v="Error"/>
    <n v="0"/>
    <x v="1"/>
    <n v="2.3409128937370342E-2"/>
    <n v="-1.0726414167550782E-2"/>
    <n v="1.2999999999999999E-3"/>
    <x v="2"/>
    <e v="#N/A"/>
    <n v="0"/>
    <e v="#N/A"/>
    <n v="0"/>
    <n v="0"/>
    <n v="0"/>
    <x v="0"/>
    <x v="0"/>
  </r>
  <r>
    <x v="2"/>
    <x v="2"/>
    <s v="Pre Covid"/>
    <n v="0"/>
    <x v="2"/>
    <n v="6.263641397598857E-2"/>
    <n v="0"/>
    <n v="0"/>
    <x v="2"/>
    <n v="0.47446644798589499"/>
    <s v="Avg"/>
    <s v="Pre_Covid"/>
    <n v="0"/>
    <n v="0.1"/>
    <n v="0.1"/>
    <x v="0"/>
    <x v="0"/>
  </r>
  <r>
    <x v="0"/>
    <x v="3"/>
    <s v="Precipitation"/>
    <n v="0"/>
    <x v="3"/>
    <n v="-1.5426481489512424E-3"/>
    <n v="-4.9746437887054074E-3"/>
    <n v="-3.0000000000000001E-3"/>
    <x v="2"/>
    <n v="-6.6087380000000003E-3"/>
    <s v="Avg"/>
    <s v="Precip_Dampened"/>
    <n v="2.6028129999999998"/>
    <n v="2.908455"/>
    <n v="0.30564200000000019"/>
    <x v="0"/>
    <x v="0"/>
  </r>
  <r>
    <x v="0"/>
    <x v="3"/>
    <s v="Precipitation"/>
    <n v="0"/>
    <x v="4"/>
    <n v="-5.833147468278458E-4"/>
    <n v="-2.6185432285806818E-3"/>
    <n v="-3.0000000000000001E-3"/>
    <x v="2"/>
    <n v="-8.0994619999999792E-3"/>
    <s v="Avg"/>
    <s v="Precip_Dampened"/>
    <n v="2.6028129999999998"/>
    <n v="2.908455"/>
    <n v="0.30564200000000019"/>
    <x v="0"/>
    <x v="0"/>
  </r>
  <r>
    <x v="1"/>
    <x v="1"/>
    <s v="Seasonality"/>
    <n v="0"/>
    <x v="122"/>
    <n v="0"/>
    <n v="0"/>
    <n v="0"/>
    <x v="2"/>
    <n v="0.81094854225069601"/>
    <s v="Sum"/>
    <e v="#N/A"/>
    <n v="0"/>
    <n v="0"/>
    <n v="0"/>
    <x v="0"/>
    <x v="0"/>
  </r>
  <r>
    <x v="1"/>
    <x v="1"/>
    <s v="Seasonality"/>
    <n v="0"/>
    <x v="7"/>
    <n v="0"/>
    <n v="0"/>
    <n v="0"/>
    <x v="2"/>
    <n v="0.67012966900992599"/>
    <s v="Sum"/>
    <e v="#N/A"/>
    <n v="0"/>
    <n v="0"/>
    <n v="0"/>
    <x v="0"/>
    <x v="0"/>
  </r>
  <r>
    <x v="3"/>
    <x v="4"/>
    <s v="SOCF"/>
    <n v="0"/>
    <x v="8"/>
    <n v="-1.3396403565812457E-2"/>
    <n v="6.6181447555900778E-3"/>
    <n v="6.0000000000000001E-3"/>
    <x v="2"/>
    <n v="1.1754433999999999E-2"/>
    <s v="Avg"/>
    <s v="VI_SOCF_Thums_Up"/>
    <n v="30.60877"/>
    <n v="27.201029999999999"/>
    <n v="-3.4077400000000004"/>
    <x v="1"/>
    <x v="1"/>
  </r>
  <r>
    <x v="3"/>
    <x v="5"/>
    <s v="SOTS"/>
    <n v="0"/>
    <x v="9"/>
    <n v="-1.3179613047706543E-2"/>
    <n v="1.8428138280751681E-3"/>
    <n v="2.2000000000000001E-3"/>
    <x v="2"/>
    <n v="5.0811540000000001E-3"/>
    <s v="Avg"/>
    <s v="VI_SOTS_Thums_Up"/>
    <n v="23.934449999999998"/>
    <n v="23.531289999999998"/>
    <n v="-0.40315999999999974"/>
    <x v="1"/>
    <x v="2"/>
  </r>
  <r>
    <x v="0"/>
    <x v="3"/>
    <s v="Temperature"/>
    <n v="0"/>
    <x v="10"/>
    <n v="5.13261095117268E-4"/>
    <n v="-1.9418478475901435E-3"/>
    <n v="-3.2000000000000002E-3"/>
    <x v="2"/>
    <n v="3.9882379999999999E-3"/>
    <s v="Avg"/>
    <s v="Tmax_Dampened"/>
    <n v="32.229999999999997"/>
    <n v="32.369999999999997"/>
    <n v="0.14000000000000057"/>
    <x v="0"/>
    <x v="0"/>
  </r>
  <r>
    <x v="0"/>
    <x v="3"/>
    <s v="Temperature"/>
    <n v="0"/>
    <x v="11"/>
    <n v="8.2387254814120746E-4"/>
    <n v="-2.8590349860461153E-3"/>
    <n v="-3.7000000000000002E-3"/>
    <x v="2"/>
    <n v="6.6877619999999999E-3"/>
    <s v="Avg"/>
    <s v="Tmax_Dampened"/>
    <n v="32.229999999999997"/>
    <n v="32.369999999999997"/>
    <n v="0.14000000000000057"/>
    <x v="0"/>
    <x v="0"/>
  </r>
  <r>
    <x v="0"/>
    <x v="0"/>
    <s v="Unemployment"/>
    <n v="0"/>
    <x v="12"/>
    <n v="-2.6527392145539387E-3"/>
    <n v="-6.8489342754805762E-4"/>
    <n v="-5.9999999999999995E-4"/>
    <x v="2"/>
    <n v="-6.9611149999999802E-2"/>
    <s v="Avg"/>
    <s v="Unemployment"/>
    <n v="4.8000000000000001E-2"/>
    <n v="7.9899999999999999E-2"/>
    <n v="3.1899999999999998E-2"/>
    <x v="0"/>
    <x v="0"/>
  </r>
  <r>
    <x v="2"/>
    <x v="2"/>
    <s v="Covid"/>
    <n v="0"/>
    <x v="13"/>
    <n v="-0.44388590132207073"/>
    <n v="0"/>
    <n v="0"/>
    <x v="2"/>
    <n v="-5.40905847025085E-2"/>
    <s v="Avg"/>
    <s v="Covid_19_Confirmed_Cases"/>
    <n v="0"/>
    <n v="11219290"/>
    <n v="11219290"/>
    <x v="0"/>
    <x v="0"/>
  </r>
  <r>
    <x v="4"/>
    <x v="6"/>
    <s v="Distribution"/>
    <n v="0"/>
    <x v="14"/>
    <n v="6.8759641828222608E-4"/>
    <n v="2.5919999513019287E-4"/>
    <n v="2.9999999999999997E-4"/>
    <x v="2"/>
    <n v="-8.1873370000000403E-2"/>
    <s v="Avg"/>
    <s v="VI_IPS_7up"/>
    <n v="2.5557729999999999"/>
    <n v="2.4007139999999998"/>
    <n v="-0.15505900000000006"/>
    <x v="2"/>
    <x v="3"/>
  </r>
  <r>
    <x v="4"/>
    <x v="6"/>
    <s v="Distribution"/>
    <n v="0"/>
    <x v="15"/>
    <n v="4.4428457802604432E-4"/>
    <n v="-1.7343134877839789E-3"/>
    <n v="-2.0999999999999999E-3"/>
    <x v="2"/>
    <n v="-0.102348530000046"/>
    <s v="Avg"/>
    <s v="VI_IPS_Appy_Fizz"/>
    <n v="2.0655999999999999"/>
    <n v="2.019012"/>
    <n v="-4.6587999999999852E-2"/>
    <x v="3"/>
    <x v="3"/>
  </r>
  <r>
    <x v="4"/>
    <x v="6"/>
    <s v="Distribution"/>
    <n v="0"/>
    <x v="18"/>
    <n v="5.6303125264444559E-4"/>
    <n v="-8.1951608912840274E-4"/>
    <n v="-8.9999999999999998E-4"/>
    <x v="2"/>
    <n v="-0.10703302999999401"/>
    <s v="Avg"/>
    <s v="VI_IPS_Coke"/>
    <n v="2.8031000000000001"/>
    <n v="2.708612"/>
    <n v="-9.4488000000000127E-2"/>
    <x v="6"/>
    <x v="3"/>
  </r>
  <r>
    <x v="4"/>
    <x v="6"/>
    <s v="Distribution"/>
    <n v="0"/>
    <x v="19"/>
    <n v="1.528446908998968E-3"/>
    <n v="-6.2671391642039019E-4"/>
    <n v="-6.9999999999999999E-4"/>
    <x v="2"/>
    <n v="-6.3735809999983101E-2"/>
    <s v="Avg"/>
    <s v="VI_IPS_Fanta"/>
    <n v="2.3867060000000002"/>
    <n v="2.0981640000000001"/>
    <n v="-0.28854200000000008"/>
    <x v="7"/>
    <x v="3"/>
  </r>
  <r>
    <x v="4"/>
    <x v="6"/>
    <s v="Distribution"/>
    <n v="0"/>
    <x v="20"/>
    <n v="2.8130591992182446E-4"/>
    <n v="-3.0542862800328908E-4"/>
    <n v="-2.9999999999999997E-4"/>
    <x v="2"/>
    <n v="-6.2389970000002702E-2"/>
    <s v="Avg"/>
    <s v="VI_IPS_Limca"/>
    <n v="2.345313"/>
    <n v="2.2980130000000001"/>
    <n v="-4.7299999999999898E-2"/>
    <x v="8"/>
    <x v="3"/>
  </r>
  <r>
    <x v="4"/>
    <x v="6"/>
    <s v="Distribution"/>
    <n v="0"/>
    <x v="21"/>
    <n v="3.7879586286455473E-4"/>
    <n v="-1.6690210619161911E-4"/>
    <n v="-2.0000000000000001E-4"/>
    <x v="2"/>
    <n v="-5.0327790000014402E-2"/>
    <s v="Avg"/>
    <s v="VI_IPS_M_Dew"/>
    <n v="2.2707090000000001"/>
    <n v="2.1774360000000001"/>
    <n v="-9.3272999999999939E-2"/>
    <x v="9"/>
    <x v="3"/>
  </r>
  <r>
    <x v="4"/>
    <x v="6"/>
    <s v="Distribution"/>
    <n v="0"/>
    <x v="22"/>
    <n v="9.1545499151150008E-4"/>
    <n v="6.7395717024384732E-4"/>
    <n v="5.9999999999999995E-4"/>
    <x v="2"/>
    <n v="-0.110621050000001"/>
    <s v="Avg"/>
    <s v="VI_IPS_Mirinda"/>
    <n v="2.3467929999999999"/>
    <n v="2.253749"/>
    <n v="-9.3043999999999905E-2"/>
    <x v="10"/>
    <x v="3"/>
  </r>
  <r>
    <x v="4"/>
    <x v="6"/>
    <s v="Distribution"/>
    <n v="0"/>
    <x v="23"/>
    <n v="7.0363976640171869E-5"/>
    <n v="1.9263541323640796E-4"/>
    <n v="2.0000000000000001E-4"/>
    <x v="2"/>
    <n v="-0.215750789999926"/>
    <s v="Avg"/>
    <s v="VI_IPS_ORSL_Local"/>
    <n v="2.0125899999999999"/>
    <n v="0"/>
    <n v="-2.0125899999999999"/>
    <x v="11"/>
    <x v="3"/>
  </r>
  <r>
    <x v="4"/>
    <x v="6"/>
    <s v="Distribution"/>
    <n v="0"/>
    <x v="123"/>
    <n v="0"/>
    <n v="-1.0368209541467756E-4"/>
    <n v="-1E-4"/>
    <x v="2"/>
    <n v="-0.164117189999895"/>
    <s v="Avg"/>
    <s v="VI_IPS_PAPER BOAT_Local"/>
    <n v="0"/>
    <n v="0"/>
    <n v="0"/>
    <x v="16"/>
    <x v="3"/>
  </r>
  <r>
    <x v="4"/>
    <x v="6"/>
    <s v="Distribution"/>
    <n v="0"/>
    <x v="24"/>
    <n v="4.4533427095899415E-4"/>
    <n v="-2.1426585166565114E-4"/>
    <n v="-2.9999999999999997E-4"/>
    <x v="2"/>
    <n v="-0.134525589999995"/>
    <s v="Avg"/>
    <s v="VI_IPS_Pepsi"/>
    <n v="2.703754"/>
    <n v="2.6614710000000001"/>
    <n v="-4.2282999999999848E-2"/>
    <x v="12"/>
    <x v="3"/>
  </r>
  <r>
    <x v="4"/>
    <x v="6"/>
    <s v="Distribution"/>
    <n v="0"/>
    <x v="25"/>
    <n v="9.8452259735117668E-3"/>
    <n v="2.7397833948416715E-3"/>
    <n v="2.3999999999999998E-3"/>
    <x v="2"/>
    <n v="-0.25559021000000198"/>
    <s v="Avg"/>
    <s v="VI_IPS_Sprite"/>
    <n v="3.2548819999999998"/>
    <n v="3.022081"/>
    <n v="-0.23280099999999981"/>
    <x v="13"/>
    <x v="3"/>
  </r>
  <r>
    <x v="3"/>
    <x v="6"/>
    <s v="IPS"/>
    <n v="0"/>
    <x v="26"/>
    <n v="-3.6775748592986768E-2"/>
    <n v="-9.1214974281517008E-3"/>
    <n v="-8.0000000000000002E-3"/>
    <x v="2"/>
    <n v="0.41894200999998099"/>
    <s v="Avg"/>
    <s v="VI_IPS_Thums_Up"/>
    <n v="3.2307359999999998"/>
    <n v="2.9729489999999998"/>
    <n v="-0.25778699999999999"/>
    <x v="1"/>
    <x v="3"/>
  </r>
  <r>
    <x v="4"/>
    <x v="6"/>
    <s v="Distribution"/>
    <n v="0"/>
    <x v="27"/>
    <n v="-5.5351093466721781E-5"/>
    <n v="1.2385674297704968E-3"/>
    <n v="1.5E-3"/>
    <x v="2"/>
    <n v="-0.226424190000026"/>
    <s v="Avg"/>
    <s v="VI_ND_7up"/>
    <n v="22.006029999999999"/>
    <n v="21.901260000000001"/>
    <n v="-0.10476999999999848"/>
    <x v="2"/>
    <x v="4"/>
  </r>
  <r>
    <x v="4"/>
    <x v="6"/>
    <s v="Distribution"/>
    <n v="0"/>
    <x v="28"/>
    <n v="3.1088675499995645E-3"/>
    <n v="-1.1151327266511113E-3"/>
    <n v="-1.2999999999999999E-3"/>
    <x v="2"/>
    <n v="-0.162593189999996"/>
    <s v="Avg"/>
    <s v="VI_ND_Appy_Fizz"/>
    <n v="37.417479999999998"/>
    <n v="24.88083"/>
    <n v="-12.536649999999998"/>
    <x v="3"/>
    <x v="4"/>
  </r>
  <r>
    <x v="4"/>
    <x v="6"/>
    <s v="Distribution"/>
    <n v="0"/>
    <x v="31"/>
    <n v="1.599004734402489E-4"/>
    <n v="5.5694461184938157E-4"/>
    <n v="5.9999999999999995E-4"/>
    <x v="2"/>
    <n v="-0.23112838999999499"/>
    <s v="Avg"/>
    <s v="VI_ND_Coke"/>
    <n v="20.31352"/>
    <n v="19.589459999999999"/>
    <n v="-0.72406000000000148"/>
    <x v="6"/>
    <x v="4"/>
  </r>
  <r>
    <x v="4"/>
    <x v="6"/>
    <s v="Distribution"/>
    <n v="0"/>
    <x v="32"/>
    <n v="1.4641650534165404E-3"/>
    <n v="2.194729802648971E-3"/>
    <n v="2.5999999999999999E-3"/>
    <x v="2"/>
    <n v="-0.168170390000005"/>
    <s v="Avg"/>
    <s v="VI_ND_Fanta"/>
    <n v="30.674530000000001"/>
    <n v="25.49295"/>
    <n v="-5.1815800000000003"/>
    <x v="7"/>
    <x v="4"/>
  </r>
  <r>
    <x v="4"/>
    <x v="6"/>
    <s v="Distribution"/>
    <n v="0"/>
    <x v="33"/>
    <n v="1.2291343775520419E-3"/>
    <n v="1.3762965066992814E-3"/>
    <n v="1.6000000000000001E-3"/>
    <x v="2"/>
    <n v="-0.26399338999994199"/>
    <s v="Avg"/>
    <s v="VI_ND_Limca"/>
    <n v="24.330719999999999"/>
    <n v="21.550709999999999"/>
    <n v="-2.7800100000000008"/>
    <x v="8"/>
    <x v="4"/>
  </r>
  <r>
    <x v="4"/>
    <x v="6"/>
    <s v="Distribution"/>
    <n v="0"/>
    <x v="34"/>
    <n v="-3.2247243000000812E-4"/>
    <n v="5.0936835829575326E-4"/>
    <n v="5.9999999999999995E-4"/>
    <x v="2"/>
    <n v="-0.184702189999988"/>
    <s v="Avg"/>
    <s v="VI_ND_M_Dew"/>
    <n v="19.947839999999999"/>
    <n v="21.0943"/>
    <n v="1.1464600000000011"/>
    <x v="9"/>
    <x v="4"/>
  </r>
  <r>
    <x v="4"/>
    <x v="6"/>
    <s v="Distribution"/>
    <n v="0"/>
    <x v="35"/>
    <n v="8.9471707159294398E-4"/>
    <n v="8.3903496607127116E-4"/>
    <n v="1E-3"/>
    <x v="2"/>
    <n v="-0.17497038999995701"/>
    <s v="Avg"/>
    <s v="VI_ND_Mirinda"/>
    <n v="27.975249999999999"/>
    <n v="24.722339999999999"/>
    <n v="-3.25291"/>
    <x v="10"/>
    <x v="4"/>
  </r>
  <r>
    <x v="4"/>
    <x v="6"/>
    <s v="Distribution"/>
    <n v="0"/>
    <x v="36"/>
    <n v="1.502683398078423E-4"/>
    <n v="-1.2428845899104115E-5"/>
    <n v="0"/>
    <x v="2"/>
    <n v="-0.26754419000000701"/>
    <s v="Avg"/>
    <s v="VI_ND_ORSL_Local"/>
    <n v="4.3989770000000004"/>
    <n v="0"/>
    <n v="-4.3989770000000004"/>
    <x v="11"/>
    <x v="4"/>
  </r>
  <r>
    <x v="4"/>
    <x v="6"/>
    <s v="Distribution"/>
    <n v="0"/>
    <x v="124"/>
    <n v="0"/>
    <n v="-8.825474474770855E-6"/>
    <n v="0"/>
    <x v="2"/>
    <n v="-0.23313059000003"/>
    <s v="Avg"/>
    <s v="VI_ND_PAPER BOAT_Local"/>
    <n v="0"/>
    <n v="0"/>
    <n v="0"/>
    <x v="16"/>
    <x v="4"/>
  </r>
  <r>
    <x v="4"/>
    <x v="6"/>
    <s v="Distribution"/>
    <n v="0"/>
    <x v="37"/>
    <n v="-4.9605929245177295E-4"/>
    <n v="2.2816462482790787E-3"/>
    <n v="2.7000000000000001E-3"/>
    <x v="2"/>
    <n v="-0.28061978999999398"/>
    <s v="Avg"/>
    <s v="VI_ND_Pepsi"/>
    <n v="27.183579999999999"/>
    <n v="27.850490000000001"/>
    <n v="0.66691000000000145"/>
    <x v="12"/>
    <x v="4"/>
  </r>
  <r>
    <x v="4"/>
    <x v="6"/>
    <s v="Distribution"/>
    <n v="0"/>
    <x v="38"/>
    <n v="2.7460728166346779E-3"/>
    <n v="2.2607727307150057E-3"/>
    <n v="2.5999999999999999E-3"/>
    <x v="2"/>
    <n v="-0.149805190000002"/>
    <s v="Avg"/>
    <s v="VI_ND_Sprite"/>
    <n v="64.261930000000007"/>
    <n v="60.772150000000003"/>
    <n v="-3.4897800000000032"/>
    <x v="13"/>
    <x v="4"/>
  </r>
  <r>
    <x v="3"/>
    <x v="6"/>
    <s v="ND"/>
    <n v="0"/>
    <x v="39"/>
    <n v="-3.4391479111431367E-2"/>
    <n v="-9.418038491885548E-3"/>
    <n v="-8.3000000000000001E-3"/>
    <x v="2"/>
    <n v="0.60513481000001001"/>
    <s v="Avg"/>
    <s v="VI_ND_Thums_Up"/>
    <n v="63.456569999999999"/>
    <n v="58.117339999999999"/>
    <n v="-5.3392300000000006"/>
    <x v="1"/>
    <x v="4"/>
  </r>
  <r>
    <x v="3"/>
    <x v="6"/>
    <s v="Nstores"/>
    <n v="0"/>
    <x v="40"/>
    <n v="-2.3345284702321896E-2"/>
    <n v="4.9388703005679426E-3"/>
    <n v="4.4000000000000003E-3"/>
    <x v="2"/>
    <n v="0.69830241000000004"/>
    <s v="Avg"/>
    <s v="VI_Nstores_Thums_Up"/>
    <n v="254208.2"/>
    <n v="250538.9"/>
    <n v="-3669.3000000000175"/>
    <x v="1"/>
    <x v="5"/>
  </r>
  <r>
    <x v="3"/>
    <x v="5"/>
    <s v="OOS"/>
    <n v="0"/>
    <x v="41"/>
    <n v="7.7642735251994E-5"/>
    <n v="-1.3290363354499248E-4"/>
    <n v="-2.0000000000000001E-4"/>
    <x v="2"/>
    <n v="-8.0731970000027894E-2"/>
    <s v="Avg"/>
    <s v="VI_OOS_Thums_Up"/>
    <n v="13.764670000000001"/>
    <n v="13.78992"/>
    <n v="2.5249999999999773E-2"/>
    <x v="1"/>
    <x v="6"/>
  </r>
  <r>
    <x v="4"/>
    <x v="7"/>
    <s v="Price"/>
    <n v="0"/>
    <x v="42"/>
    <n v="-2.6280319951298005E-3"/>
    <n v="2.3417381458169882E-4"/>
    <n v="2.9999999999999997E-4"/>
    <x v="2"/>
    <n v="0.26766119000002597"/>
    <s v="Avg"/>
    <s v="VI_Price_7up"/>
    <n v="57.976869999999998"/>
    <n v="55.477530000000002"/>
    <n v="-2.4993399999999966"/>
    <x v="2"/>
    <x v="7"/>
  </r>
  <r>
    <x v="4"/>
    <x v="7"/>
    <s v="Price"/>
    <n v="0"/>
    <x v="43"/>
    <n v="-2.3008894318286332E-3"/>
    <n v="-1.1098900447792997E-3"/>
    <n v="-1E-3"/>
    <x v="2"/>
    <n v="0.44786721000003799"/>
    <s v="Avg"/>
    <s v="VI_Price_Appy_Fizz"/>
    <n v="59.205300000000001"/>
    <n v="58.376550000000002"/>
    <n v="-0.82874999999999943"/>
    <x v="3"/>
    <x v="7"/>
  </r>
  <r>
    <x v="4"/>
    <x v="7"/>
    <s v="Price"/>
    <n v="0"/>
    <x v="44"/>
    <n v="-8.9433613132443041E-4"/>
    <n v="-6.0003468530032996E-5"/>
    <n v="-1E-4"/>
    <x v="2"/>
    <n v="0.23692558999993499"/>
    <s v="Avg"/>
    <s v="VI_Price_Coke"/>
    <n v="57.029290000000003"/>
    <n v="56.833260000000003"/>
    <n v="-0.19603000000000037"/>
    <x v="6"/>
    <x v="7"/>
  </r>
  <r>
    <x v="4"/>
    <x v="7"/>
    <s v="Price"/>
    <n v="0"/>
    <x v="45"/>
    <n v="-3.9007606309379809E-4"/>
    <n v="-5.2975257851959126E-4"/>
    <n v="-5.9999999999999995E-4"/>
    <x v="2"/>
    <n v="0.21970758999995699"/>
    <s v="Avg"/>
    <s v="VI_Price_Fanta"/>
    <n v="55.224350000000001"/>
    <n v="55.789090000000002"/>
    <n v="0.56474000000000046"/>
    <x v="7"/>
    <x v="7"/>
  </r>
  <r>
    <x v="4"/>
    <x v="7"/>
    <s v="Price"/>
    <n v="0"/>
    <x v="46"/>
    <n v="-1.9268640026646263E-3"/>
    <n v="-2.8857152459583189E-4"/>
    <n v="-4.0000000000000002E-4"/>
    <x v="2"/>
    <n v="0.32682498999983101"/>
    <s v="Avg"/>
    <s v="VI_Price_Limca"/>
    <n v="57.264420000000001"/>
    <n v="56.539160000000003"/>
    <n v="-0.72525999999999868"/>
    <x v="8"/>
    <x v="7"/>
  </r>
  <r>
    <x v="4"/>
    <x v="7"/>
    <s v="Price"/>
    <n v="0"/>
    <x v="47"/>
    <n v="-1.7022478764114884E-3"/>
    <n v="-5.6001406383883749E-4"/>
    <n v="-6.9999999999999999E-4"/>
    <x v="2"/>
    <n v="0.29344999000000199"/>
    <s v="Avg"/>
    <s v="VI_Price_M_Dew"/>
    <n v="55.418950000000002"/>
    <n v="54.176589999999997"/>
    <n v="-1.242360000000005"/>
    <x v="9"/>
    <x v="7"/>
  </r>
  <r>
    <x v="4"/>
    <x v="7"/>
    <s v="Price"/>
    <n v="0"/>
    <x v="48"/>
    <n v="-1.2225642133027919E-3"/>
    <n v="1.6303693278678561E-5"/>
    <n v="0"/>
    <x v="2"/>
    <n v="0.24923999000000299"/>
    <s v="Avg"/>
    <s v="VI_Price_Mirinda"/>
    <n v="55.468330000000002"/>
    <n v="55.086489999999998"/>
    <n v="-0.38184000000000395"/>
    <x v="10"/>
    <x v="7"/>
  </r>
  <r>
    <x v="4"/>
    <x v="7"/>
    <s v="Price"/>
    <n v="0"/>
    <x v="49"/>
    <n v="-1.411238589527769E-3"/>
    <n v="6.9650469665287522E-5"/>
    <n v="1E-4"/>
    <x v="2"/>
    <n v="0.21671838999988499"/>
    <s v="Avg"/>
    <s v="VI_Price_Pepsi"/>
    <n v="57.411839999999998"/>
    <n v="56.525790000000001"/>
    <n v="-0.88604999999999734"/>
    <x v="12"/>
    <x v="7"/>
  </r>
  <r>
    <x v="4"/>
    <x v="7"/>
    <s v="Price"/>
    <n v="0"/>
    <x v="50"/>
    <n v="-6.0335637064042979E-4"/>
    <n v="1.8364433761698488E-4"/>
    <n v="2.0000000000000001E-4"/>
    <x v="2"/>
    <n v="0.21676298999999699"/>
    <s v="Avg"/>
    <s v="VI_Price_Sprite"/>
    <n v="57.90936"/>
    <n v="58.745269999999998"/>
    <n v="0.83590999999999838"/>
    <x v="13"/>
    <x v="7"/>
  </r>
  <r>
    <x v="5"/>
    <x v="8"/>
    <s v="Price"/>
    <n v="0"/>
    <x v="51"/>
    <n v="4.5265132532356514E-3"/>
    <n v="2.9854465519882047E-4"/>
    <n v="2.9999999999999997E-4"/>
    <x v="2"/>
    <n v="-1.14616721000004"/>
    <s v="Avg"/>
    <s v="VI_Price_Thums_Up_Express"/>
    <n v="79.776030000000006"/>
    <n v="80.19896"/>
    <n v="0.42292999999999381"/>
    <x v="1"/>
    <x v="8"/>
  </r>
  <r>
    <x v="5"/>
    <x v="8"/>
    <s v="Price"/>
    <n v="0"/>
    <x v="52"/>
    <n v="1.8449135719349904E-3"/>
    <n v="-5.857001369521159E-3"/>
    <n v="-5.3E-3"/>
    <x v="2"/>
    <n v="-1.34991900999998"/>
    <s v="Avg"/>
    <s v="VI_Price_Thums_Up_Fridge"/>
    <n v="50.432259999999999"/>
    <n v="51.870449999999998"/>
    <n v="1.4381899999999987"/>
    <x v="1"/>
    <x v="9"/>
  </r>
  <r>
    <x v="5"/>
    <x v="8"/>
    <s v="Price"/>
    <n v="0"/>
    <x v="53"/>
    <n v="7.3291562619351679E-3"/>
    <n v="8.49833524604276E-3"/>
    <n v="1.06E-2"/>
    <x v="2"/>
    <n v="-1.01843462180002"/>
    <s v="Avg"/>
    <s v="VI_Price_Thums_Up_Mobile"/>
    <n v="58.392659999999999"/>
    <n v="59.542990000000003"/>
    <n v="1.1503300000000038"/>
    <x v="1"/>
    <x v="10"/>
  </r>
  <r>
    <x v="5"/>
    <x v="8"/>
    <s v="Price"/>
    <n v="0"/>
    <x v="54"/>
    <n v="2.9378386936429819E-3"/>
    <n v="4.9159000101093274E-3"/>
    <n v="7.7000000000000002E-3"/>
    <x v="2"/>
    <n v="-1.04992716599998"/>
    <s v="Avg"/>
    <s v="VI_Price_Thums_Up_Party"/>
    <n v="40.399799999999999"/>
    <n v="41.35886"/>
    <n v="0.95906000000000091"/>
    <x v="1"/>
    <x v="11"/>
  </r>
  <r>
    <x v="5"/>
    <x v="8"/>
    <s v="Price"/>
    <n v="0"/>
    <x v="55"/>
    <n v="1.7124685022223331E-3"/>
    <n v="-7.6889670680756715E-3"/>
    <n v="-6.7999999999999996E-3"/>
    <x v="2"/>
    <n v="-0.83177260999997904"/>
    <s v="Avg"/>
    <s v="VI_Price_Thums_Up_RGB"/>
    <n v="65.943160000000006"/>
    <n v="68.014619999999994"/>
    <n v="2.0714599999999876"/>
    <x v="1"/>
    <x v="12"/>
  </r>
  <r>
    <x v="3"/>
    <x v="4"/>
    <s v="SOWF"/>
    <n v="0"/>
    <x v="56"/>
    <n v="-1.1450451706658881E-2"/>
    <n v="-1.8412201099416861E-3"/>
    <n v="-2.2000000000000001E-3"/>
    <x v="2"/>
    <n v="0.18714639000000899"/>
    <s v="Avg"/>
    <s v="VI_SOWF_Thums_Up"/>
    <n v="31.071739999999998"/>
    <n v="24.843789999999998"/>
    <n v="-6.2279499999999999"/>
    <x v="1"/>
    <x v="13"/>
  </r>
  <r>
    <x v="4"/>
    <x v="9"/>
    <s v="TV"/>
    <n v="0"/>
    <x v="58"/>
    <n v="4.5189351787037983E-3"/>
    <n v="1.9543585032310814E-4"/>
    <n v="2.0000000000000001E-4"/>
    <x v="2"/>
    <n v="-3.6807529999999901E-2"/>
    <s v="Sum"/>
    <s v="TV_APPYFIZZ"/>
    <n v="4514.71"/>
    <n v="0"/>
    <n v="-4514.71"/>
    <x v="3"/>
    <x v="14"/>
  </r>
  <r>
    <x v="4"/>
    <x v="9"/>
    <s v="TV"/>
    <n v="0"/>
    <x v="59"/>
    <n v="-5.1430987452844929E-5"/>
    <n v="-1.3539695065966926E-4"/>
    <n v="-2.0000000000000001E-4"/>
    <x v="2"/>
    <n v="-2.50328700000008E-2"/>
    <s v="Sum"/>
    <s v="TV_MDEW"/>
    <n v="3386.37"/>
    <n v="0"/>
    <n v="-3386.37"/>
    <x v="9"/>
    <x v="14"/>
  </r>
  <r>
    <x v="4"/>
    <x v="9"/>
    <s v="TV"/>
    <n v="0"/>
    <x v="60"/>
    <n v="2.6635451274773837E-4"/>
    <n v="-4.2411615830514134E-4"/>
    <n v="-5.0000000000000001E-4"/>
    <x v="2"/>
    <n v="-3.1904529999999202E-2"/>
    <s v="Sum"/>
    <s v="TV_PSPSI"/>
    <n v="3749.79"/>
    <n v="0"/>
    <n v="-3749.79"/>
    <x v="12"/>
    <x v="14"/>
  </r>
  <r>
    <x v="6"/>
    <x v="10"/>
    <s v="Activation"/>
    <s v="Incremental"/>
    <x v="61"/>
    <n v="-1.960796719868436E-3"/>
    <n v="-3.7557397891644774E-3"/>
    <n v="-4.1999999999999997E-3"/>
    <x v="2"/>
    <n v="1.4515490000000001E-2"/>
    <s v="Sum"/>
    <s v="Activation_Assets_AllIndia"/>
    <n v="3758580"/>
    <n v="0"/>
    <n v="-3758580"/>
    <x v="1"/>
    <x v="0"/>
  </r>
  <r>
    <x v="6"/>
    <x v="10"/>
    <s v="Activation"/>
    <s v="Incremental"/>
    <x v="62"/>
    <n v="0"/>
    <n v="0"/>
    <n v="0"/>
    <x v="2"/>
    <n v="2.8862410000322799E-2"/>
    <s v="Sum"/>
    <s v="Activation_Assets_Statewise"/>
    <n v="0"/>
    <n v="0"/>
    <n v="0"/>
    <x v="1"/>
    <x v="0"/>
  </r>
  <r>
    <x v="6"/>
    <x v="11"/>
    <s v="Cinema"/>
    <s v="Incremental"/>
    <x v="63"/>
    <n v="-2.2826546607168631E-5"/>
    <n v="-1.4423426859883838E-4"/>
    <n v="-1E-4"/>
    <x v="2"/>
    <n v="1.39769840000441E-2"/>
    <s v="Sum"/>
    <s v="VI_Cinema_Thumsup_Spend"/>
    <n v="0"/>
    <n v="0"/>
    <n v="0"/>
    <x v="1"/>
    <x v="0"/>
  </r>
  <r>
    <x v="6"/>
    <x v="11"/>
    <s v="Cinema"/>
    <s v="Baseline"/>
    <x v="120"/>
    <n v="-2.0970106536165111E-4"/>
    <n v="-2.2803006064475865E-5"/>
    <n v="0"/>
    <x v="2"/>
    <n v="2.0731489999972801E-2"/>
    <s v="Sum"/>
    <s v="VI_Cinema_Thumsup_Spend_2015"/>
    <n v="0"/>
    <n v="0"/>
    <n v="0"/>
    <x v="1"/>
    <x v="0"/>
  </r>
  <r>
    <x v="6"/>
    <x v="11"/>
    <s v="Cinema"/>
    <s v="Baseline"/>
    <x v="64"/>
    <n v="-1.3440271711659868E-4"/>
    <n v="-2.7090367296450571E-5"/>
    <n v="0"/>
    <x v="2"/>
    <n v="1.46210780001454E-2"/>
    <s v="Sum"/>
    <s v="VI_Cinema_Thumsup_Spend_2018"/>
    <n v="0"/>
    <n v="0"/>
    <n v="0"/>
    <x v="1"/>
    <x v="0"/>
  </r>
  <r>
    <x v="6"/>
    <x v="10"/>
    <s v="Consumer Promo"/>
    <s v="Incremental"/>
    <x v="67"/>
    <n v="-7.9795774379918985E-5"/>
    <n v="4.0423690538881721E-5"/>
    <n v="0"/>
    <x v="2"/>
    <n v="4.52584700005857E-2"/>
    <s v="Sum"/>
    <s v="VI_Consumer_Promo_Thumsup_Mobile_count"/>
    <n v="110305"/>
    <n v="0"/>
    <n v="-110305"/>
    <x v="1"/>
    <x v="0"/>
  </r>
  <r>
    <x v="6"/>
    <x v="12"/>
    <s v="TV"/>
    <s v="Incremental"/>
    <x v="68"/>
    <n v="-3.4632754777119586E-2"/>
    <n v="2.9341178441142673E-2"/>
    <n v="2.6700000000000002E-2"/>
    <x v="2"/>
    <n v="0.11680438999999999"/>
    <s v="Sum"/>
    <s v="VI_Desert_TV_GRPs"/>
    <n v="2768.34"/>
    <n v="0"/>
    <n v="-2768.34"/>
    <x v="1"/>
    <x v="0"/>
  </r>
  <r>
    <x v="6"/>
    <x v="13"/>
    <s v="Facebook/Instagram"/>
    <s v="Incremental"/>
    <x v="70"/>
    <n v="9.1146222738687846E-4"/>
    <n v="-1.4300796410437973E-4"/>
    <n v="-1E-4"/>
    <x v="2"/>
    <n v="9.5278129999938593E-2"/>
    <s v="Sum"/>
    <s v="VI_Facebook_Instagram_Thumsup_Imp"/>
    <n v="2840657"/>
    <n v="13286702"/>
    <n v="10446045"/>
    <x v="1"/>
    <x v="0"/>
  </r>
  <r>
    <x v="6"/>
    <x v="13"/>
    <s v="Facebook"/>
    <s v="Incremental"/>
    <x v="71"/>
    <n v="-1.1596702297753038E-3"/>
    <n v="4.3966749354716828E-4"/>
    <n v="4.0000000000000002E-4"/>
    <x v="2"/>
    <n v="9.5087869999952002E-2"/>
    <s v="Sum"/>
    <s v="VI_Facebook_Thumsup_Imp"/>
    <n v="14388639"/>
    <n v="0"/>
    <n v="-14388639"/>
    <x v="1"/>
    <x v="0"/>
  </r>
  <r>
    <x v="6"/>
    <x v="10"/>
    <s v="Free Volume"/>
    <s v="Incremental"/>
    <x v="72"/>
    <n v="9.1964445749349158E-2"/>
    <n v="0"/>
    <n v="0"/>
    <x v="2"/>
    <n v="2.3722236136222302E-2"/>
    <s v="Sum"/>
    <s v="Free_Volume_Promo"/>
    <n v="0"/>
    <n v="2135736"/>
    <n v="2135736"/>
    <x v="1"/>
    <x v="0"/>
  </r>
  <r>
    <x v="6"/>
    <x v="13"/>
    <s v="Hotstar"/>
    <s v="Incremental"/>
    <x v="73"/>
    <n v="-2.441006446546681E-2"/>
    <n v="1.3783099533284989E-2"/>
    <n v="1.26E-2"/>
    <x v="2"/>
    <n v="0.39403421000000199"/>
    <s v="Sum"/>
    <s v="VI_Hotstar_Thumsup_Imp"/>
    <n v="75014879"/>
    <n v="3184482"/>
    <n v="-71830397"/>
    <x v="1"/>
    <x v="0"/>
  </r>
  <r>
    <x v="6"/>
    <x v="12"/>
    <s v="TV"/>
    <s v="Incremental"/>
    <x v="74"/>
    <n v="0"/>
    <n v="0"/>
    <n v="0"/>
    <x v="2"/>
    <n v="0.10062778999999999"/>
    <s v="Sum"/>
    <s v="VI_Lift_TV_GRPs"/>
    <n v="0"/>
    <n v="0"/>
    <n v="0"/>
    <x v="1"/>
    <x v="0"/>
  </r>
  <r>
    <x v="6"/>
    <x v="10"/>
    <s v="Activation"/>
    <s v="Incremental"/>
    <x v="75"/>
    <n v="-2.2302475478327239E-4"/>
    <n v="-6.1932569592355421E-5"/>
    <n v="-2.0000000000000001E-4"/>
    <x v="2"/>
    <n v="1.7186650000011301E-2"/>
    <s v="Sum"/>
    <s v="Activation_Assets_AllIndia"/>
    <n v="3758580"/>
    <n v="0"/>
    <n v="-3758580"/>
    <x v="1"/>
    <x v="0"/>
  </r>
  <r>
    <x v="6"/>
    <x v="10"/>
    <s v="Activation"/>
    <s v="Incremental"/>
    <x v="76"/>
    <n v="0"/>
    <n v="0"/>
    <n v="0"/>
    <x v="2"/>
    <n v="0"/>
    <s v="Sum"/>
    <s v="Activation_Assets_Statewise"/>
    <n v="0"/>
    <n v="0"/>
    <n v="0"/>
    <x v="1"/>
    <x v="0"/>
  </r>
  <r>
    <x v="6"/>
    <x v="12"/>
    <s v="TV"/>
    <s v="Baseline"/>
    <x v="77"/>
    <n v="6.95814877430289E-3"/>
    <n v="1.3301196893706926E-2"/>
    <n v="1.1900000000000001E-2"/>
    <x v="2"/>
    <n v="0.506951210000256"/>
    <s v="Sum"/>
    <s v="VI_Desert_TV_GRPs"/>
    <n v="2768.34"/>
    <n v="0"/>
    <n v="-2768.34"/>
    <x v="1"/>
    <x v="0"/>
  </r>
  <r>
    <x v="6"/>
    <x v="12"/>
    <s v="TV"/>
    <s v="Baseline"/>
    <x v="78"/>
    <n v="-2.1094958012855765E-4"/>
    <n v="-2.0986475392709326E-4"/>
    <n v="-2.0000000000000001E-4"/>
    <x v="2"/>
    <n v="0.24734680999994699"/>
    <s v="Sum"/>
    <s v="VI_TUChargedAvengers_TV_GRPs"/>
    <n v="0"/>
    <n v="0"/>
    <n v="0"/>
    <x v="1"/>
    <x v="0"/>
  </r>
  <r>
    <x v="6"/>
    <x v="12"/>
    <s v="TV"/>
    <s v="Baseline"/>
    <x v="79"/>
    <n v="-3.6277904385944686E-3"/>
    <n v="-4.6400519202022608E-3"/>
    <n v="-4.3E-3"/>
    <x v="2"/>
    <n v="0.115105829999974"/>
    <s v="Sum"/>
    <s v="VI_TUChargedThematic_TV_GRPs"/>
    <n v="0"/>
    <n v="0"/>
    <n v="0"/>
    <x v="1"/>
    <x v="0"/>
  </r>
  <r>
    <x v="6"/>
    <x v="12"/>
    <s v="TV"/>
    <s v="Baseline"/>
    <x v="80"/>
    <n v="7.4177562900435159E-2"/>
    <n v="6.0826828902963849E-2"/>
    <n v="5.3900000000000003E-2"/>
    <x v="2"/>
    <n v="0.33571860999999997"/>
    <s v="Sum"/>
    <s v="VI_TUChase_TV_GRPs"/>
    <n v="6422.18"/>
    <n v="0"/>
    <n v="-6422.18"/>
    <x v="1"/>
    <x v="0"/>
  </r>
  <r>
    <x v="6"/>
    <x v="12"/>
    <s v="TV"/>
    <s v="Baseline"/>
    <x v="81"/>
    <n v="-3.8911849138907177E-3"/>
    <n v="-4.181179736110624E-3"/>
    <n v="-5.0000000000000001E-3"/>
    <x v="2"/>
    <n v="8.0428049999999002E-2"/>
    <s v="Sum"/>
    <s v="VI_TUIntrinsic_TV_GRPs"/>
    <n v="0"/>
    <n v="0"/>
    <n v="0"/>
    <x v="1"/>
    <x v="0"/>
  </r>
  <r>
    <x v="6"/>
    <x v="11"/>
    <s v="OOH"/>
    <s v="Incremental"/>
    <x v="82"/>
    <n v="-4.9553371830180363E-3"/>
    <n v="-1.5294984514005047E-3"/>
    <n v="-1.9E-3"/>
    <x v="2"/>
    <n v="1.05534000000001E-2"/>
    <s v="Sum"/>
    <s v="VI_OOH_Thumsup_Spend"/>
    <n v="12559534"/>
    <n v="0"/>
    <n v="-12559534"/>
    <x v="1"/>
    <x v="0"/>
  </r>
  <r>
    <x v="6"/>
    <x v="11"/>
    <s v="OOH"/>
    <s v="Baseline"/>
    <x v="83"/>
    <n v="0"/>
    <n v="0"/>
    <n v="0"/>
    <x v="2"/>
    <n v="1.49151980000241E-2"/>
    <s v="Sum"/>
    <s v="VI_OOH_Thumsup_Spend_2015"/>
    <n v="0"/>
    <n v="0"/>
    <n v="0"/>
    <x v="1"/>
    <x v="0"/>
  </r>
  <r>
    <x v="6"/>
    <x v="11"/>
    <s v="OOH"/>
    <s v="Baseline"/>
    <x v="84"/>
    <n v="-2.264481533233584E-4"/>
    <n v="-4.6141879704268338E-4"/>
    <n v="-5.0000000000000001E-4"/>
    <x v="2"/>
    <n v="8.0834299999954003E-3"/>
    <s v="Sum"/>
    <s v="VI_OOH_Thumsup_Spend_2016"/>
    <n v="0"/>
    <n v="0"/>
    <n v="0"/>
    <x v="1"/>
    <x v="0"/>
  </r>
  <r>
    <x v="6"/>
    <x v="11"/>
    <s v="OOH"/>
    <s v="Baseline"/>
    <x v="85"/>
    <n v="-5.4299798106672008E-4"/>
    <n v="-1.0931296718033987E-3"/>
    <n v="-1.2999999999999999E-3"/>
    <x v="2"/>
    <n v="1.17587659999945E-2"/>
    <s v="Sum"/>
    <s v="VI_OOH_Thumsup_Spend_2017"/>
    <n v="0"/>
    <n v="0"/>
    <n v="0"/>
    <x v="1"/>
    <x v="0"/>
  </r>
  <r>
    <x v="6"/>
    <x v="11"/>
    <s v="OOH"/>
    <s v="Baseline"/>
    <x v="86"/>
    <n v="-1.3573295844363565E-3"/>
    <n v="2.1112399408671355E-3"/>
    <n v="1.8E-3"/>
    <x v="2"/>
    <n v="1.4849768000013299E-2"/>
    <s v="Sum"/>
    <s v="VI_OOH_Thumsup_Spend_2018"/>
    <n v="0"/>
    <n v="0"/>
    <n v="0"/>
    <x v="1"/>
    <x v="0"/>
  </r>
  <r>
    <x v="6"/>
    <x v="11"/>
    <s v="OOH"/>
    <s v="Baseline"/>
    <x v="87"/>
    <n v="2.1985628338001052E-3"/>
    <n v="5.8398215416936702E-3"/>
    <n v="5.1999999999999998E-3"/>
    <x v="2"/>
    <n v="6.0344650000001998E-2"/>
    <s v="Sum"/>
    <s v="VI_OOH_Thumsup_Spend_2019"/>
    <n v="12559534"/>
    <n v="0"/>
    <n v="-12559534"/>
    <x v="1"/>
    <x v="0"/>
  </r>
  <r>
    <x v="6"/>
    <x v="11"/>
    <s v="Print"/>
    <s v="Incremental"/>
    <x v="89"/>
    <n v="0"/>
    <n v="-1.9613612147324575E-3"/>
    <n v="-2.2000000000000001E-3"/>
    <x v="2"/>
    <n v="8.44820799999999E-3"/>
    <s v="Sum"/>
    <s v="VI_Print_Thumsup_Spend"/>
    <n v="0"/>
    <n v="0"/>
    <n v="0"/>
    <x v="1"/>
    <x v="0"/>
  </r>
  <r>
    <x v="6"/>
    <x v="11"/>
    <s v="Print"/>
    <s v="Baseline"/>
    <x v="125"/>
    <n v="-1.09036216373206E-4"/>
    <n v="-1.6920625081010763E-4"/>
    <n v="-2.0000000000000001E-4"/>
    <x v="2"/>
    <n v="1.13496720000043E-2"/>
    <s v="Sum"/>
    <s v="VI_Print_Thumsup_Spend_2015"/>
    <n v="0"/>
    <n v="0"/>
    <n v="0"/>
    <x v="1"/>
    <x v="0"/>
  </r>
  <r>
    <x v="6"/>
    <x v="11"/>
    <s v="Print"/>
    <s v="Baseline"/>
    <x v="126"/>
    <n v="-9.4903499604399879E-5"/>
    <n v="-2.4982407951829559E-4"/>
    <n v="-2.9999999999999997E-4"/>
    <x v="2"/>
    <n v="1.0590453999996601E-2"/>
    <s v="Sum"/>
    <s v="VI_Print_Thumsup_Spend_2016"/>
    <n v="0"/>
    <n v="0"/>
    <n v="0"/>
    <x v="1"/>
    <x v="0"/>
  </r>
  <r>
    <x v="6"/>
    <x v="11"/>
    <s v="Print"/>
    <s v="Baseline"/>
    <x v="127"/>
    <n v="-7.0482791354437176E-4"/>
    <n v="-1.4219710309511435E-3"/>
    <n v="-1.6999999999999999E-3"/>
    <x v="2"/>
    <n v="1.33869300000006E-2"/>
    <s v="Sum"/>
    <s v="VI_Print_Thumsup_Spend_2017"/>
    <n v="0"/>
    <n v="0"/>
    <n v="0"/>
    <x v="1"/>
    <x v="0"/>
  </r>
  <r>
    <x v="6"/>
    <x v="12"/>
    <s v="TV"/>
    <s v="Incremental"/>
    <x v="91"/>
    <n v="0"/>
    <n v="-3.4194720591400627E-8"/>
    <n v="0"/>
    <x v="2"/>
    <n v="4.4172769999999903E-2"/>
    <s v="Sum"/>
    <s v="VI_ThematicMHT_TV_GRPs"/>
    <n v="0"/>
    <n v="0"/>
    <n v="0"/>
    <x v="1"/>
    <x v="0"/>
  </r>
  <r>
    <x v="6"/>
    <x v="12"/>
    <s v="TV"/>
    <s v="Incremental"/>
    <x v="92"/>
    <n v="0"/>
    <n v="0"/>
    <n v="0"/>
    <x v="2"/>
    <n v="0.10266032999999999"/>
    <s v="Sum"/>
    <s v="VI_TheYoung_TV_GRPs"/>
    <n v="0"/>
    <n v="0"/>
    <n v="0"/>
    <x v="1"/>
    <x v="0"/>
  </r>
  <r>
    <x v="6"/>
    <x v="13"/>
    <s v="Total Digital"/>
    <s v="Baseline"/>
    <x v="128"/>
    <n v="1.2180609309937673E-3"/>
    <n v="0"/>
    <n v="0"/>
    <x v="2"/>
    <n v="0.11542957000028101"/>
    <s v="Sum"/>
    <s v="VI_Total_Digital_Thumsup_Imp_2020"/>
    <n v="0"/>
    <n v="26491283"/>
    <n v="26491283"/>
    <x v="1"/>
    <x v="0"/>
  </r>
  <r>
    <x v="6"/>
    <x v="13"/>
    <s v="Total Digital"/>
    <s v="Baseline"/>
    <x v="94"/>
    <n v="0"/>
    <n v="-1.4610600411764586E-3"/>
    <n v="-1.2999999999999999E-3"/>
    <x v="2"/>
    <n v="0.16072866999987701"/>
    <s v="Sum"/>
    <s v="VI_Total_Digital_Thumsup_Imp_2017"/>
    <n v="0"/>
    <n v="0"/>
    <n v="0"/>
    <x v="1"/>
    <x v="0"/>
  </r>
  <r>
    <x v="6"/>
    <x v="13"/>
    <s v="Total Digital"/>
    <s v="Baseline"/>
    <x v="95"/>
    <n v="-6.8335820482614239E-4"/>
    <n v="3.2985781426946378E-4"/>
    <n v="2.9999999999999997E-4"/>
    <x v="2"/>
    <n v="0.100998430000284"/>
    <s v="Sum"/>
    <s v="VI_Total_Digital_Thumsup_Imp_2018"/>
    <n v="0"/>
    <n v="0"/>
    <n v="0"/>
    <x v="1"/>
    <x v="0"/>
  </r>
  <r>
    <x v="6"/>
    <x v="13"/>
    <s v="Total Digital"/>
    <s v="Baseline"/>
    <x v="96"/>
    <n v="-6.8253011772706072E-4"/>
    <n v="6.1621538533499975E-3"/>
    <n v="5.4999999999999997E-3"/>
    <x v="2"/>
    <n v="0.19869640999997701"/>
    <s v="Sum"/>
    <s v="VI_Total_Digital_Thumsup_Imp_2019"/>
    <n v="93443346"/>
    <n v="0"/>
    <n v="-93443346"/>
    <x v="1"/>
    <x v="0"/>
  </r>
  <r>
    <x v="6"/>
    <x v="12"/>
    <s v="TV"/>
    <s v="Incremental"/>
    <x v="97"/>
    <n v="0"/>
    <n v="-4.9112344136406297E-7"/>
    <n v="0"/>
    <x v="2"/>
    <n v="8.0432589999999998E-2"/>
    <s v="Sum"/>
    <s v="VI_TU_UTC_TV_GRPs"/>
    <n v="0"/>
    <n v="0"/>
    <n v="0"/>
    <x v="1"/>
    <x v="0"/>
  </r>
  <r>
    <x v="6"/>
    <x v="12"/>
    <s v="TV"/>
    <s v="Incremental"/>
    <x v="98"/>
    <n v="-3.1117964951516614E-7"/>
    <n v="-7.2333971859431887E-3"/>
    <n v="-6.7000000000000002E-3"/>
    <x v="2"/>
    <n v="0.13205868999999301"/>
    <s v="Sum"/>
    <s v="VI_TUChargedAvengers_TV_GRPs"/>
    <n v="0"/>
    <n v="0"/>
    <n v="0"/>
    <x v="1"/>
    <x v="0"/>
  </r>
  <r>
    <x v="6"/>
    <x v="12"/>
    <s v="TV"/>
    <s v="Incremental"/>
    <x v="99"/>
    <n v="-2.9724816756113698E-6"/>
    <n v="-1.325185090664119E-2"/>
    <n v="-1.54E-2"/>
    <x v="2"/>
    <n v="2.752781E-2"/>
    <s v="Sum"/>
    <s v="VI_TUChargedThematic_TV_GRPs"/>
    <n v="0"/>
    <n v="0"/>
    <n v="0"/>
    <x v="1"/>
    <x v="0"/>
  </r>
  <r>
    <x v="6"/>
    <x v="12"/>
    <s v="TV"/>
    <s v="Incremental"/>
    <x v="100"/>
    <n v="-3.3696074238811116E-2"/>
    <n v="6.460681611639145E-2"/>
    <n v="6.5600000000000006E-2"/>
    <x v="2"/>
    <n v="0.10544932999999999"/>
    <s v="Sum"/>
    <s v="VI_TUChase_TV_GRPs"/>
    <n v="6422.18"/>
    <n v="0"/>
    <n v="-6422.18"/>
    <x v="1"/>
    <x v="0"/>
  </r>
  <r>
    <x v="6"/>
    <x v="12"/>
    <s v="TV"/>
    <s v="Incremental"/>
    <x v="101"/>
    <n v="-1.4985777926984975E-4"/>
    <n v="-7.506262717474327E-3"/>
    <n v="-8.6999999999999994E-3"/>
    <x v="2"/>
    <n v="3.2863530000000002E-2"/>
    <s v="Sum"/>
    <s v="VI_TUIntrinsic_TV_GRPs"/>
    <n v="0"/>
    <n v="0"/>
    <n v="0"/>
    <x v="1"/>
    <x v="0"/>
  </r>
  <r>
    <x v="6"/>
    <x v="12"/>
    <s v="TV"/>
    <s v="Baseline"/>
    <x v="102"/>
    <n v="-4.0049616797678051E-4"/>
    <n v="-1.2428354051857843E-3"/>
    <n v="-1.5E-3"/>
    <x v="2"/>
    <n v="5.4700029999999497E-2"/>
    <s v="Sum"/>
    <s v="VI_TV_Total_2015"/>
    <n v="0"/>
    <n v="0"/>
    <n v="0"/>
    <x v="1"/>
    <x v="0"/>
  </r>
  <r>
    <x v="6"/>
    <x v="12"/>
    <s v="TV"/>
    <s v="Baseline"/>
    <x v="103"/>
    <n v="-8.3473339117385908E-4"/>
    <n v="-2.5516700507416741E-3"/>
    <n v="-3.0000000000000001E-3"/>
    <x v="2"/>
    <n v="5.5644470000000099E-2"/>
    <s v="Sum"/>
    <s v="VI_TV_Total_2016"/>
    <n v="0"/>
    <n v="0"/>
    <n v="0"/>
    <x v="1"/>
    <x v="0"/>
  </r>
  <r>
    <x v="6"/>
    <x v="12"/>
    <s v="TV"/>
    <s v="Baseline"/>
    <x v="104"/>
    <n v="-2.4295440316009702E-3"/>
    <n v="-7.1754951522013145E-3"/>
    <n v="-8.3999999999999995E-3"/>
    <x v="2"/>
    <n v="4.9549070000004303E-2"/>
    <s v="Sum"/>
    <s v="VI_TV_Total_2017"/>
    <n v="0"/>
    <n v="0"/>
    <n v="0"/>
    <x v="1"/>
    <x v="0"/>
  </r>
  <r>
    <x v="6"/>
    <x v="12"/>
    <s v="TV"/>
    <s v="Baseline"/>
    <x v="105"/>
    <n v="2.2750971787004752E-3"/>
    <n v="0"/>
    <n v="0"/>
    <x v="2"/>
    <n v="0.21645100999991301"/>
    <s v="Sum"/>
    <s v="VI_Pyramid_TV_GRPs_2020"/>
    <n v="0"/>
    <n v="3610.86"/>
    <n v="3610.86"/>
    <x v="1"/>
    <x v="0"/>
  </r>
  <r>
    <x v="6"/>
    <x v="12"/>
    <s v="TV"/>
    <s v="Incremental"/>
    <x v="106"/>
    <n v="2.0460526547993921E-2"/>
    <n v="0"/>
    <n v="0"/>
    <x v="2"/>
    <n v="6.5629569999999901E-2"/>
    <s v="Sum"/>
    <s v="VI_Pyramid_TV_GRPs_2020"/>
    <n v="0"/>
    <n v="3610.86"/>
    <n v="3610.86"/>
    <x v="1"/>
    <x v="0"/>
  </r>
  <r>
    <x v="6"/>
    <x v="12"/>
    <s v="TV"/>
    <s v="Baseline"/>
    <x v="111"/>
    <n v="0"/>
    <n v="0"/>
    <n v="0"/>
    <x v="2"/>
    <n v="0"/>
    <s v="Sum"/>
    <s v="VI_TUChase_TV_GRPs_2020"/>
    <n v="0"/>
    <n v="1.03"/>
    <n v="1.03"/>
    <x v="1"/>
    <x v="0"/>
  </r>
  <r>
    <x v="6"/>
    <x v="12"/>
    <s v="TV"/>
    <s v="Incremental"/>
    <x v="112"/>
    <n v="7.660039057997176E-9"/>
    <n v="0"/>
    <n v="0"/>
    <x v="2"/>
    <n v="2.7130410000000299E-2"/>
    <s v="Sum"/>
    <s v="VI_TUChase_TV_GRPs_2020"/>
    <n v="0"/>
    <n v="1.03"/>
    <n v="1.03"/>
    <x v="1"/>
    <x v="0"/>
  </r>
  <r>
    <x v="6"/>
    <x v="12"/>
    <s v="TV"/>
    <s v="Incremental"/>
    <x v="113"/>
    <n v="0"/>
    <n v="-5.2785199694494376E-10"/>
    <n v="0"/>
    <x v="2"/>
    <n v="6.8943692954168398E-2"/>
    <s v="Sum"/>
    <s v="VI_WaveTVC_TV_GRPs"/>
    <n v="0"/>
    <n v="0"/>
    <n v="0"/>
    <x v="1"/>
    <x v="0"/>
  </r>
  <r>
    <x v="6"/>
    <x v="13"/>
    <s v="YouTube"/>
    <s v="Incremental"/>
    <x v="114"/>
    <n v="1.1231287947263604E-3"/>
    <n v="-1.0893125983667952E-3"/>
    <n v="-1E-3"/>
    <x v="2"/>
    <n v="0.23188400999985601"/>
    <s v="Sum"/>
    <s v="VI_YouTube_Thumsup_Imp"/>
    <n v="1199171"/>
    <n v="10020099"/>
    <n v="8820928"/>
    <x v="1"/>
    <x v="0"/>
  </r>
  <r>
    <x v="0"/>
    <x v="14"/>
    <s v="Dummy"/>
    <n v="0"/>
    <x v="129"/>
    <n v="0"/>
    <n v="0"/>
    <n v="0"/>
    <x v="3"/>
    <n v="-0.31940624061669098"/>
    <s v="Avg"/>
    <s v="Dummy"/>
    <n v="0"/>
    <n v="0"/>
    <n v="0"/>
    <x v="0"/>
    <x v="0"/>
  </r>
  <r>
    <x v="0"/>
    <x v="0"/>
    <s v="SDP"/>
    <n v="0"/>
    <x v="0"/>
    <n v="-1.7669972285406156E-2"/>
    <n v="2.344160158281855E-2"/>
    <n v="1.46E-2"/>
    <x v="3"/>
    <n v="0.32384959000000002"/>
    <s v="Avg"/>
    <s v="Economy"/>
    <n v="777113.7"/>
    <n v="793223.1"/>
    <n v="16109.400000000023"/>
    <x v="0"/>
    <x v="0"/>
  </r>
  <r>
    <x v="2"/>
    <x v="2"/>
    <s v="Grocery &amp; pharmacy"/>
    <n v="0"/>
    <x v="130"/>
    <n v="-1.1985010168683955E-2"/>
    <n v="0"/>
    <n v="0"/>
    <x v="3"/>
    <n v="3.5511000000000002E-3"/>
    <s v="Avg"/>
    <s v="Mobility_Grocery_and_pharmacy"/>
    <n v="0"/>
    <n v="-5.6052299999999997"/>
    <n v="-5.6052299999999997"/>
    <x v="0"/>
    <x v="0"/>
  </r>
  <r>
    <x v="2"/>
    <x v="2"/>
    <s v="Residential"/>
    <n v="0"/>
    <x v="131"/>
    <n v="-0.43294668663752423"/>
    <n v="0"/>
    <n v="0"/>
    <x v="3"/>
    <n v="-4.5955990000000002E-2"/>
    <s v="Avg"/>
    <s v="Mobility_Residential"/>
    <n v="0"/>
    <n v="11.900270000000001"/>
    <n v="11.900270000000001"/>
    <x v="0"/>
    <x v="0"/>
  </r>
  <r>
    <x v="2"/>
    <x v="2"/>
    <s v="Retail &amp; recreation"/>
    <n v="0"/>
    <x v="115"/>
    <n v="-4.4998019462438949E-5"/>
    <n v="0"/>
    <n v="0"/>
    <x v="3"/>
    <n v="9.9000000000059001E-7"/>
    <s v="Avg"/>
    <s v="Mobility_Retail_and_recreation"/>
    <n v="0"/>
    <n v="-40.154299999999999"/>
    <n v="-40.154299999999999"/>
    <x v="0"/>
    <x v="0"/>
  </r>
  <r>
    <x v="1"/>
    <x v="1"/>
    <s v="Error"/>
    <n v="0"/>
    <x v="1"/>
    <n v="-2.931055690126691E-2"/>
    <n v="5.2038787781980247E-2"/>
    <n v="4.7000000000000002E-3"/>
    <x v="3"/>
    <e v="#N/A"/>
    <n v="0"/>
    <e v="#N/A"/>
    <n v="0"/>
    <n v="0"/>
    <n v="0"/>
    <x v="0"/>
    <x v="0"/>
  </r>
  <r>
    <x v="0"/>
    <x v="3"/>
    <s v="Precipitation"/>
    <n v="0"/>
    <x v="3"/>
    <n v="1.0310542248229144E-3"/>
    <n v="-8.2237840721686595E-3"/>
    <n v="-6.7000000000000002E-3"/>
    <x v="3"/>
    <n v="-4.246662E-3"/>
    <s v="Avg"/>
    <s v="Precip_Dampened"/>
    <n v="3.7864100000000001"/>
    <n v="3.3849969999999998"/>
    <n v="-0.40141300000000024"/>
    <x v="0"/>
    <x v="0"/>
  </r>
  <r>
    <x v="0"/>
    <x v="3"/>
    <s v="Precipitation"/>
    <n v="0"/>
    <x v="4"/>
    <n v="6.8534327518761764E-4"/>
    <n v="-5.3512496858811251E-3"/>
    <n v="-4.0000000000000001E-3"/>
    <x v="3"/>
    <n v="-8.0785500000000194E-3"/>
    <s v="Avg"/>
    <s v="Precip_Dampened"/>
    <n v="3.7864100000000001"/>
    <n v="3.3849969999999998"/>
    <n v="-0.40141300000000024"/>
    <x v="0"/>
    <x v="0"/>
  </r>
  <r>
    <x v="1"/>
    <x v="1"/>
    <s v="Seasonality"/>
    <n v="0"/>
    <x v="6"/>
    <n v="0"/>
    <n v="0"/>
    <n v="0"/>
    <x v="3"/>
    <n v="0.96845648378243399"/>
    <s v="Sum"/>
    <e v="#N/A"/>
    <n v="0"/>
    <n v="0"/>
    <n v="0"/>
    <x v="0"/>
    <x v="0"/>
  </r>
  <r>
    <x v="1"/>
    <x v="1"/>
    <s v="Seasonality"/>
    <n v="0"/>
    <x v="7"/>
    <n v="0"/>
    <n v="-8.3953239942547164E-3"/>
    <n v="0"/>
    <x v="3"/>
    <n v="0.93863398275576604"/>
    <s v="Sum"/>
    <e v="#N/A"/>
    <n v="0"/>
    <n v="0"/>
    <n v="0"/>
    <x v="0"/>
    <x v="0"/>
  </r>
  <r>
    <x v="3"/>
    <x v="4"/>
    <s v="SOCF"/>
    <n v="0"/>
    <x v="132"/>
    <n v="-5.0604082015592413E-3"/>
    <n v="1.5673574960503639E-3"/>
    <n v="6.9999999999999999E-4"/>
    <x v="3"/>
    <n v="5.6937899999999998E-3"/>
    <s v="Avg"/>
    <s v="VI_SOCF_Thums_Up"/>
    <n v="21.365110000000001"/>
    <n v="18.7409"/>
    <n v="-2.6242100000000015"/>
    <x v="1"/>
    <x v="1"/>
  </r>
  <r>
    <x v="3"/>
    <x v="5"/>
    <s v="SOTS"/>
    <n v="0"/>
    <x v="9"/>
    <n v="1.2419502075745022E-3"/>
    <n v="-1.3982522590459533E-3"/>
    <n v="-2.8E-3"/>
    <x v="3"/>
    <n v="4.1943900000000001E-3"/>
    <s v="Avg"/>
    <s v="VI_SOTS_Thums_Up"/>
    <n v="19.27497"/>
    <n v="21.139589999999998"/>
    <n v="1.8646199999999986"/>
    <x v="1"/>
    <x v="2"/>
  </r>
  <r>
    <x v="0"/>
    <x v="3"/>
    <s v="Temperature"/>
    <n v="0"/>
    <x v="10"/>
    <n v="-4.5585363740309904E-4"/>
    <n v="-7.8598679328757302E-4"/>
    <n v="-5.9999999999999995E-4"/>
    <x v="3"/>
    <n v="7.4667099999999997E-3"/>
    <s v="Avg"/>
    <s v="Tmax_Dampened"/>
    <n v="32.761299999999999"/>
    <n v="32.43909"/>
    <n v="-0.32220999999999833"/>
    <x v="0"/>
    <x v="0"/>
  </r>
  <r>
    <x v="0"/>
    <x v="3"/>
    <s v="Temperature"/>
    <n v="0"/>
    <x v="11"/>
    <n v="-3.6506650247485149E-4"/>
    <n v="-9.0269352429220284E-4"/>
    <n v="-8.0000000000000004E-4"/>
    <x v="3"/>
    <n v="1.16785500000001E-2"/>
    <s v="Avg"/>
    <s v="Tmax_Dampened"/>
    <n v="32.761299999999999"/>
    <n v="32.43909"/>
    <n v="-0.32220999999999833"/>
    <x v="0"/>
    <x v="0"/>
  </r>
  <r>
    <x v="0"/>
    <x v="0"/>
    <s v="Unemployment"/>
    <n v="0"/>
    <x v="12"/>
    <n v="-2.8269584295751585E-3"/>
    <n v="4.0522919707543654E-4"/>
    <n v="2.9999999999999997E-4"/>
    <x v="3"/>
    <n v="-6.7589749999978896E-2"/>
    <s v="Avg"/>
    <s v="Unemployment"/>
    <n v="6.4299999999999996E-2"/>
    <n v="0.10199999999999999"/>
    <n v="3.7699999999999997E-2"/>
    <x v="0"/>
    <x v="0"/>
  </r>
  <r>
    <x v="2"/>
    <x v="2"/>
    <s v="Covid"/>
    <n v="0"/>
    <x v="13"/>
    <n v="-8.1057917113460439E-3"/>
    <n v="0"/>
    <n v="0"/>
    <x v="3"/>
    <n v="-6.9999000000000005E-4"/>
    <s v="Avg"/>
    <s v="Covid_19_Confirmed_Cases"/>
    <n v="0"/>
    <n v="2102188"/>
    <n v="2102188"/>
    <x v="0"/>
    <x v="0"/>
  </r>
  <r>
    <x v="4"/>
    <x v="6"/>
    <s v="Distribution"/>
    <n v="0"/>
    <x v="14"/>
    <n v="4.9739079791801455E-4"/>
    <n v="1.9482214998904862E-4"/>
    <n v="4.0000000000000002E-4"/>
    <x v="3"/>
    <n v="-0.109776250000003"/>
    <s v="Avg"/>
    <s v="VI_IPS_7up"/>
    <n v="3.128879"/>
    <n v="3.1203970000000001"/>
    <n v="-8.4819999999998785E-3"/>
    <x v="2"/>
    <x v="3"/>
  </r>
  <r>
    <x v="4"/>
    <x v="6"/>
    <s v="Distribution"/>
    <n v="0"/>
    <x v="15"/>
    <n v="2.3000223651994758E-3"/>
    <n v="-4.4980364377340586E-3"/>
    <n v="-1.5E-3"/>
    <x v="3"/>
    <n v="-7.0664009999987995E-2"/>
    <s v="Avg"/>
    <s v="VI_IPS_Appy_Fizz"/>
    <n v="1.7192769999999999"/>
    <n v="1.589696"/>
    <n v="-0.12958099999999995"/>
    <x v="3"/>
    <x v="3"/>
  </r>
  <r>
    <x v="4"/>
    <x v="6"/>
    <s v="Distribution"/>
    <n v="0"/>
    <x v="18"/>
    <n v="3.9653702943278523E-4"/>
    <n v="-5.7084658418643606E-5"/>
    <n v="-2.0000000000000001E-4"/>
    <x v="3"/>
    <n v="-0.13476558999999599"/>
    <s v="Avg"/>
    <s v="VI_IPS_Coke"/>
    <n v="2.5809899999999999"/>
    <n v="2.5481850000000001"/>
    <n v="-3.2804999999999751E-2"/>
    <x v="6"/>
    <x v="3"/>
  </r>
  <r>
    <x v="4"/>
    <x v="6"/>
    <s v="Distribution"/>
    <n v="0"/>
    <x v="19"/>
    <n v="1.5533361113953721E-3"/>
    <n v="4.4439748113620289E-4"/>
    <n v="2.0000000000000001E-4"/>
    <x v="3"/>
    <n v="-8.8933690000000995E-2"/>
    <s v="Avg"/>
    <s v="VI_IPS_Fanta"/>
    <n v="2.2832479999999999"/>
    <n v="2.1517580000000001"/>
    <n v="-0.13148999999999988"/>
    <x v="7"/>
    <x v="3"/>
  </r>
  <r>
    <x v="4"/>
    <x v="6"/>
    <s v="Distribution"/>
    <n v="0"/>
    <x v="20"/>
    <n v="8.0110578663774093E-4"/>
    <n v="-2.7005457910033451E-4"/>
    <n v="-2.0000000000000001E-4"/>
    <x v="3"/>
    <n v="-8.7055809999998499E-2"/>
    <s v="Avg"/>
    <s v="VI_IPS_Limca"/>
    <n v="2.444912"/>
    <n v="2.3765990000000001"/>
    <n v="-6.8312999999999846E-2"/>
    <x v="8"/>
    <x v="3"/>
  </r>
  <r>
    <x v="4"/>
    <x v="6"/>
    <s v="Distribution"/>
    <n v="0"/>
    <x v="21"/>
    <n v="5.2142499657648229E-4"/>
    <n v="1.1069026787881278E-3"/>
    <n v="1E-4"/>
    <x v="3"/>
    <n v="-7.02248499999968E-2"/>
    <s v="Avg"/>
    <s v="VI_IPS_M_Dew"/>
    <n v="1.906682"/>
    <n v="1.892636"/>
    <n v="-1.4046000000000003E-2"/>
    <x v="9"/>
    <x v="3"/>
  </r>
  <r>
    <x v="4"/>
    <x v="6"/>
    <s v="Distribution"/>
    <n v="0"/>
    <x v="22"/>
    <n v="6.1950762183238489E-4"/>
    <n v="6.3412684299666067E-5"/>
    <n v="1E-4"/>
    <x v="3"/>
    <n v="-7.1228790000006106E-2"/>
    <s v="Avg"/>
    <s v="VI_IPS_Mirinda"/>
    <n v="2.3765049999999999"/>
    <n v="2.13985"/>
    <n v="-0.23665499999999984"/>
    <x v="10"/>
    <x v="3"/>
  </r>
  <r>
    <x v="4"/>
    <x v="6"/>
    <s v="Distribution"/>
    <n v="0"/>
    <x v="24"/>
    <n v="-1.0907106216336505E-3"/>
    <n v="1.7295151377618287E-3"/>
    <n v="1.6999999999999999E-3"/>
    <x v="3"/>
    <n v="-0.141139989999995"/>
    <s v="Avg"/>
    <s v="VI_IPS_Pepsi"/>
    <n v="2.7662879999999999"/>
    <n v="2.882755"/>
    <n v="0.1164670000000001"/>
    <x v="12"/>
    <x v="3"/>
  </r>
  <r>
    <x v="4"/>
    <x v="6"/>
    <s v="Distribution"/>
    <n v="0"/>
    <x v="25"/>
    <n v="5.2030824485344886E-3"/>
    <n v="-1.0298500270325716E-3"/>
    <n v="-4.4999999999999997E-3"/>
    <x v="3"/>
    <n v="-8.2027529999997795E-2"/>
    <s v="Avg"/>
    <s v="VI_IPS_Sprite"/>
    <n v="4.2097800000000003"/>
    <n v="3.7513230000000002"/>
    <n v="-0.45845700000000011"/>
    <x v="13"/>
    <x v="3"/>
  </r>
  <r>
    <x v="3"/>
    <x v="6"/>
    <s v="IPS"/>
    <n v="0"/>
    <x v="26"/>
    <n v="-5.8560365298821457E-2"/>
    <n v="4.3215747394145217E-3"/>
    <n v="5.4999999999999997E-3"/>
    <x v="3"/>
    <n v="0.34475318999999999"/>
    <s v="Avg"/>
    <s v="VI_IPS_Thums_Up"/>
    <n v="4.2198729999999998"/>
    <n v="3.597191"/>
    <n v="-0.62268199999999974"/>
    <x v="1"/>
    <x v="3"/>
  </r>
  <r>
    <x v="4"/>
    <x v="6"/>
    <s v="Distribution"/>
    <n v="0"/>
    <x v="27"/>
    <n v="8.2087187973732979E-4"/>
    <n v="3.9252892111829813E-4"/>
    <n v="1E-3"/>
    <x v="3"/>
    <n v="-0.13862718999996401"/>
    <s v="Avg"/>
    <s v="VI_ND_7up"/>
    <n v="34.957120000000003"/>
    <n v="31.416239999999998"/>
    <n v="-3.5408800000000049"/>
    <x v="2"/>
    <x v="4"/>
  </r>
  <r>
    <x v="4"/>
    <x v="6"/>
    <s v="Distribution"/>
    <n v="0"/>
    <x v="28"/>
    <n v="2.2519883340296441E-3"/>
    <n v="-3.5729708048926213E-3"/>
    <n v="-8.0000000000000004E-4"/>
    <x v="3"/>
    <n v="-0.12700319000002899"/>
    <s v="Avg"/>
    <s v="VI_ND_Appy_Fizz"/>
    <n v="17.896899999999999"/>
    <n v="14.48015"/>
    <n v="-3.4167499999999986"/>
    <x v="3"/>
    <x v="4"/>
  </r>
  <r>
    <x v="4"/>
    <x v="6"/>
    <s v="Distribution"/>
    <n v="0"/>
    <x v="31"/>
    <n v="2.8614614818267495E-5"/>
    <n v="1.0722108152869956E-3"/>
    <n v="2.5000000000000001E-3"/>
    <x v="3"/>
    <n v="-0.17524958999991"/>
    <s v="Avg"/>
    <s v="VI_ND_Coke"/>
    <n v="23.07525"/>
    <n v="22.802209999999999"/>
    <n v="-0.27304000000000173"/>
    <x v="6"/>
    <x v="4"/>
  </r>
  <r>
    <x v="4"/>
    <x v="6"/>
    <s v="Distribution"/>
    <n v="0"/>
    <x v="32"/>
    <n v="8.4929854023423643E-4"/>
    <n v="1.6518229345518685E-4"/>
    <n v="1E-4"/>
    <x v="3"/>
    <n v="-0.11643758999998"/>
    <s v="Avg"/>
    <s v="VI_ND_Fanta"/>
    <n v="16.402719999999999"/>
    <n v="12.84723"/>
    <n v="-3.5554899999999989"/>
    <x v="7"/>
    <x v="4"/>
  </r>
  <r>
    <x v="4"/>
    <x v="6"/>
    <s v="Distribution"/>
    <n v="0"/>
    <x v="33"/>
    <n v="8.3729701797799353E-4"/>
    <n v="1.2829132854559279E-3"/>
    <n v="1E-3"/>
    <x v="3"/>
    <n v="-0.14157519000000901"/>
    <s v="Avg"/>
    <s v="VI_ND_Limca"/>
    <n v="21.651029999999999"/>
    <n v="19.760159999999999"/>
    <n v="-1.8908699999999996"/>
    <x v="8"/>
    <x v="4"/>
  </r>
  <r>
    <x v="4"/>
    <x v="6"/>
    <s v="Distribution"/>
    <n v="0"/>
    <x v="34"/>
    <n v="1.2868247900493139E-3"/>
    <n v="5.4243515115977162E-4"/>
    <n v="1E-4"/>
    <x v="3"/>
    <n v="-0.139815990000042"/>
    <s v="Avg"/>
    <s v="VI_ND_M_Dew"/>
    <n v="13.923999999999999"/>
    <n v="12.233510000000001"/>
    <n v="-1.6904899999999987"/>
    <x v="9"/>
    <x v="4"/>
  </r>
  <r>
    <x v="4"/>
    <x v="6"/>
    <s v="Distribution"/>
    <n v="0"/>
    <x v="35"/>
    <n v="2.8019023930373512E-4"/>
    <n v="-1.2136958905371352E-4"/>
    <n v="-2.0000000000000001E-4"/>
    <x v="3"/>
    <n v="-0.13181598999993299"/>
    <s v="Avg"/>
    <s v="VI_ND_Mirinda"/>
    <n v="12.116289999999999"/>
    <n v="10.02936"/>
    <n v="-2.0869299999999988"/>
    <x v="10"/>
    <x v="4"/>
  </r>
  <r>
    <x v="4"/>
    <x v="6"/>
    <s v="Distribution"/>
    <n v="0"/>
    <x v="37"/>
    <n v="1.2389961453908407E-3"/>
    <n v="1.9854991297645422E-4"/>
    <n v="2.0000000000000001E-4"/>
    <x v="3"/>
    <n v="-0.205041589999998"/>
    <s v="Avg"/>
    <s v="VI_ND_Pepsi"/>
    <n v="19.524830000000001"/>
    <n v="17.82761"/>
    <n v="-1.6972200000000015"/>
    <x v="12"/>
    <x v="4"/>
  </r>
  <r>
    <x v="4"/>
    <x v="6"/>
    <s v="Distribution"/>
    <n v="0"/>
    <x v="38"/>
    <n v="9.9795379180850677E-4"/>
    <n v="4.0052024176765091E-3"/>
    <n v="4.4999999999999997E-3"/>
    <x v="3"/>
    <n v="-0.17476478999999301"/>
    <s v="Avg"/>
    <s v="VI_ND_Sprite"/>
    <n v="50.922719999999998"/>
    <n v="50.146560000000001"/>
    <n v="-0.7761599999999973"/>
    <x v="13"/>
    <x v="4"/>
  </r>
  <r>
    <x v="3"/>
    <x v="6"/>
    <s v="ND"/>
    <n v="0"/>
    <x v="39"/>
    <n v="-1.0199085509356045E-2"/>
    <n v="-3.043705690920516E-2"/>
    <n v="-2.7E-2"/>
    <x v="3"/>
    <n v="0.560320810000002"/>
    <s v="Avg"/>
    <s v="VI_ND_Thums_Up"/>
    <n v="39.659309999999998"/>
    <n v="37.499920000000003"/>
    <n v="-2.1593899999999948"/>
    <x v="1"/>
    <x v="4"/>
  </r>
  <r>
    <x v="3"/>
    <x v="6"/>
    <s v="Nstores"/>
    <n v="0"/>
    <x v="40"/>
    <n v="-4.2350592589596267E-2"/>
    <n v="-1.5773425128102279E-3"/>
    <n v="-1.8E-3"/>
    <x v="3"/>
    <n v="0.57699289345952898"/>
    <s v="Avg"/>
    <s v="VI_Nstores_Thums_Up"/>
    <n v="127261.6"/>
    <n v="118040.3"/>
    <n v="-9221.3000000000029"/>
    <x v="1"/>
    <x v="5"/>
  </r>
  <r>
    <x v="3"/>
    <x v="5"/>
    <s v="OOS"/>
    <n v="0"/>
    <x v="41"/>
    <n v="4.1317238610486971E-3"/>
    <n v="-2.1119988233860177E-3"/>
    <n v="-2E-3"/>
    <x v="3"/>
    <n v="-0.181047609999997"/>
    <s v="Avg"/>
    <s v="VI_OOS_Thums_Up"/>
    <n v="17.06561"/>
    <n v="14.38096"/>
    <n v="-2.6846499999999995"/>
    <x v="1"/>
    <x v="6"/>
  </r>
  <r>
    <x v="4"/>
    <x v="7"/>
    <s v="Price"/>
    <n v="0"/>
    <x v="42"/>
    <n v="-5.795825649661118E-4"/>
    <n v="-8.8605749414695934E-4"/>
    <n v="-2.3999999999999998E-3"/>
    <x v="3"/>
    <n v="0.37425678999997702"/>
    <s v="Avg"/>
    <s v="VI_Price_7up"/>
    <n v="49.745109999999997"/>
    <n v="49.174140000000001"/>
    <n v="-0.57096999999999554"/>
    <x v="2"/>
    <x v="7"/>
  </r>
  <r>
    <x v="4"/>
    <x v="7"/>
    <s v="Price"/>
    <n v="0"/>
    <x v="43"/>
    <n v="-1.5820682988664252E-4"/>
    <n v="-5.964243911514823E-3"/>
    <n v="-1.1999999999999999E-3"/>
    <x v="3"/>
    <n v="0.54200520999998303"/>
    <s v="Avg"/>
    <s v="VI_Price_Appy_Fizz"/>
    <n v="58.665570000000002"/>
    <n v="58.36497"/>
    <n v="-0.30060000000000286"/>
    <x v="3"/>
    <x v="7"/>
  </r>
  <r>
    <x v="4"/>
    <x v="7"/>
    <s v="Price"/>
    <n v="0"/>
    <x v="44"/>
    <n v="-2.8646621312334171E-4"/>
    <n v="-1.82858137313415E-4"/>
    <n v="-4.0000000000000002E-4"/>
    <x v="3"/>
    <n v="0.65475481000004199"/>
    <s v="Avg"/>
    <s v="VI_Price_Coke"/>
    <n v="55.191099999999999"/>
    <n v="54.92445"/>
    <n v="-0.2666499999999985"/>
    <x v="6"/>
    <x v="7"/>
  </r>
  <r>
    <x v="4"/>
    <x v="7"/>
    <s v="Price"/>
    <n v="0"/>
    <x v="45"/>
    <n v="-1.8744016242632695E-3"/>
    <n v="3.1005719525440138E-4"/>
    <n v="2.9999999999999997E-4"/>
    <x v="3"/>
    <n v="0.41101039000001499"/>
    <s v="Avg"/>
    <s v="VI_Price_Fanta"/>
    <n v="54.329909999999998"/>
    <n v="53.05236"/>
    <n v="-1.277549999999998"/>
    <x v="7"/>
    <x v="7"/>
  </r>
  <r>
    <x v="4"/>
    <x v="7"/>
    <s v="Price"/>
    <n v="0"/>
    <x v="46"/>
    <n v="-1.0312712227605054E-3"/>
    <n v="-2.1819960082577615E-3"/>
    <n v="-1.6999999999999999E-3"/>
    <x v="3"/>
    <n v="0.54297481000026104"/>
    <s v="Avg"/>
    <s v="VI_Price_Limca"/>
    <n v="54.547379999999997"/>
    <n v="54.307600000000001"/>
    <n v="-0.23977999999999611"/>
    <x v="8"/>
    <x v="7"/>
  </r>
  <r>
    <x v="4"/>
    <x v="7"/>
    <s v="Price"/>
    <n v="0"/>
    <x v="47"/>
    <n v="-4.0248474542618779E-3"/>
    <n v="4.7751820934440539E-3"/>
    <n v="1E-3"/>
    <x v="3"/>
    <n v="0.427681590000003"/>
    <s v="Avg"/>
    <s v="VI_Price_M_Dew"/>
    <n v="61.160620000000002"/>
    <n v="60.221469999999997"/>
    <n v="-0.93915000000000504"/>
    <x v="9"/>
    <x v="7"/>
  </r>
  <r>
    <x v="4"/>
    <x v="7"/>
    <s v="Price"/>
    <n v="0"/>
    <x v="48"/>
    <n v="1.2444256261274656E-3"/>
    <n v="-1.4463507781054873E-3"/>
    <n v="-2E-3"/>
    <x v="3"/>
    <n v="0.42111679000035701"/>
    <s v="Avg"/>
    <s v="VI_Price_Mirinda"/>
    <n v="50.389479999999999"/>
    <n v="51.540109999999999"/>
    <n v="1.1506299999999996"/>
    <x v="10"/>
    <x v="7"/>
  </r>
  <r>
    <x v="4"/>
    <x v="7"/>
    <s v="Price"/>
    <n v="0"/>
    <x v="49"/>
    <n v="1.8706955657747737E-3"/>
    <n v="-1.2850285990956674E-4"/>
    <n v="-2.0000000000000001E-4"/>
    <x v="3"/>
    <n v="0.38818639000013"/>
    <s v="Avg"/>
    <s v="VI_Price_Pepsi"/>
    <n v="52.074330000000003"/>
    <n v="52.89678"/>
    <n v="0.82244999999999635"/>
    <x v="12"/>
    <x v="7"/>
  </r>
  <r>
    <x v="4"/>
    <x v="7"/>
    <s v="Price"/>
    <n v="0"/>
    <x v="50"/>
    <n v="2.5745919492384207E-3"/>
    <n v="-1.5813580156404407E-3"/>
    <n v="-5.1000000000000004E-3"/>
    <x v="3"/>
    <n v="0.27046258999999301"/>
    <s v="Avg"/>
    <s v="VI_Price_Sprite"/>
    <n v="52.540590000000002"/>
    <n v="53.340580000000003"/>
    <n v="0.79999000000000109"/>
    <x v="13"/>
    <x v="7"/>
  </r>
  <r>
    <x v="5"/>
    <x v="8"/>
    <s v="Price"/>
    <n v="0"/>
    <x v="51"/>
    <n v="4.6460962392115713E-3"/>
    <n v="-2.6505221077518324E-3"/>
    <n v="-3.3999999999999998E-3"/>
    <x v="3"/>
    <n v="-1.07373601000001"/>
    <s v="Avg"/>
    <s v="VI_Price_Thums_Up_Express"/>
    <n v="74.700029999999998"/>
    <n v="72.583979999999997"/>
    <n v="-2.1160500000000013"/>
    <x v="1"/>
    <x v="8"/>
  </r>
  <r>
    <x v="5"/>
    <x v="8"/>
    <s v="Price"/>
    <n v="0"/>
    <x v="52"/>
    <n v="4.9544963262125145E-3"/>
    <n v="-4.7734269652566757E-3"/>
    <n v="-1.6000000000000001E-3"/>
    <x v="3"/>
    <n v="-0.587419989999999"/>
    <s v="Avg"/>
    <s v="VI_Price_Thums_Up_Fridge"/>
    <n v="50.25544"/>
    <n v="51.908270000000002"/>
    <n v="1.6528300000000016"/>
    <x v="1"/>
    <x v="9"/>
  </r>
  <r>
    <x v="5"/>
    <x v="8"/>
    <s v="Price"/>
    <n v="0"/>
    <x v="53"/>
    <n v="1.1145929154016373E-2"/>
    <n v="4.938975280762971E-3"/>
    <n v="8.8999999999999999E-3"/>
    <x v="3"/>
    <n v="-0.79692325000001196"/>
    <s v="Avg"/>
    <s v="VI_Price_Thums_Up_Mobile"/>
    <n v="54.683950000000003"/>
    <n v="55.520800000000001"/>
    <n v="0.83684999999999832"/>
    <x v="1"/>
    <x v="10"/>
  </r>
  <r>
    <x v="5"/>
    <x v="8"/>
    <s v="Price"/>
    <n v="0"/>
    <x v="54"/>
    <n v="1.0657936664418142E-2"/>
    <n v="6.5224570242488041E-3"/>
    <n v="1.3299999999999999E-2"/>
    <x v="3"/>
    <n v="-0.91122947000001497"/>
    <s v="Avg"/>
    <s v="VI_Price_Thums_Up_Party"/>
    <n v="41.303460000000001"/>
    <n v="41.975299999999997"/>
    <n v="0.671839999999996"/>
    <x v="1"/>
    <x v="11"/>
  </r>
  <r>
    <x v="5"/>
    <x v="8"/>
    <s v="Price"/>
    <n v="0"/>
    <x v="55"/>
    <n v="3.7394618395190145E-4"/>
    <n v="2.7028361255801528E-4"/>
    <n v="3.2000000000000002E-3"/>
    <x v="3"/>
    <n v="-0.512441590000004"/>
    <s v="Avg"/>
    <s v="VI_Price_Thums_Up_RGB"/>
    <n v="58.325209999999998"/>
    <n v="61.782620000000001"/>
    <n v="3.457410000000003"/>
    <x v="1"/>
    <x v="12"/>
  </r>
  <r>
    <x v="3"/>
    <x v="4"/>
    <s v="SOWF"/>
    <n v="0"/>
    <x v="56"/>
    <n v="4.2025851241349384E-3"/>
    <n v="-1.1454655449226513E-2"/>
    <n v="-1.03E-2"/>
    <x v="3"/>
    <n v="0.36504760999999702"/>
    <s v="Avg"/>
    <s v="VI_SOWF_Thums_Up"/>
    <n v="11.06133"/>
    <n v="11.5055"/>
    <n v="0.44416999999999973"/>
    <x v="1"/>
    <x v="13"/>
  </r>
  <r>
    <x v="4"/>
    <x v="9"/>
    <s v="TV"/>
    <n v="0"/>
    <x v="58"/>
    <n v="6.1643563027373198E-3"/>
    <n v="1.0277104934857662E-3"/>
    <n v="2.0000000000000001E-4"/>
    <x v="3"/>
    <n v="-2.742781E-2"/>
    <s v="Sum"/>
    <s v="TV_APPYFIZZ"/>
    <n v="1832.38"/>
    <n v="0"/>
    <n v="-1832.38"/>
    <x v="3"/>
    <x v="14"/>
  </r>
  <r>
    <x v="4"/>
    <x v="9"/>
    <s v="TV"/>
    <n v="0"/>
    <x v="59"/>
    <n v="-3.2619860574079149E-4"/>
    <n v="-2.157292851180697E-3"/>
    <n v="-6.9999999999999999E-4"/>
    <x v="3"/>
    <n v="-1.22207940000002E-2"/>
    <s v="Sum"/>
    <s v="TV_MDEW"/>
    <n v="2046.42"/>
    <n v="0"/>
    <n v="-2046.42"/>
    <x v="9"/>
    <x v="14"/>
  </r>
  <r>
    <x v="4"/>
    <x v="9"/>
    <s v="TV"/>
    <n v="0"/>
    <x v="60"/>
    <n v="-7.9153928591093573E-4"/>
    <n v="-4.6542273051055374E-5"/>
    <n v="-1E-4"/>
    <x v="3"/>
    <n v="-2.1768789999999899E-2"/>
    <s v="Sum"/>
    <s v="TV_PSPSI"/>
    <n v="1182.17"/>
    <n v="0"/>
    <n v="-1182.17"/>
    <x v="12"/>
    <x v="14"/>
  </r>
  <r>
    <x v="6"/>
    <x v="10"/>
    <s v="Activation"/>
    <s v="Incremental"/>
    <x v="61"/>
    <n v="-6.5750514417035183E-4"/>
    <n v="-8.281938610061176E-3"/>
    <n v="-8.3000000000000001E-3"/>
    <x v="3"/>
    <n v="3.0319510000000001E-2"/>
    <s v="Sum"/>
    <s v="Activation_Assets_AllIndia"/>
    <n v="500500"/>
    <n v="0"/>
    <n v="-500500"/>
    <x v="0"/>
    <x v="0"/>
  </r>
  <r>
    <x v="6"/>
    <x v="10"/>
    <s v="Activation"/>
    <s v="Incremental"/>
    <x v="62"/>
    <n v="-4.6144025070030108E-3"/>
    <n v="4.5421055009425566E-4"/>
    <n v="5.9999999999999995E-4"/>
    <x v="3"/>
    <n v="2.2149430000000001E-2"/>
    <s v="Sum"/>
    <s v="Activation_Assets_Statewise"/>
    <n v="13887500"/>
    <n v="0"/>
    <n v="-13887500"/>
    <x v="1"/>
    <x v="0"/>
  </r>
  <r>
    <x v="6"/>
    <x v="11"/>
    <s v="Cinema"/>
    <s v="Incremental"/>
    <x v="63"/>
    <n v="0"/>
    <n v="-3.0042152759239164E-4"/>
    <n v="-2.9999999999999997E-4"/>
    <x v="3"/>
    <n v="3.0316209999899701E-2"/>
    <s v="Sum"/>
    <s v="VI_Cinema_Thumsup_Spend"/>
    <n v="0"/>
    <n v="0"/>
    <n v="0"/>
    <x v="1"/>
    <x v="0"/>
  </r>
  <r>
    <x v="6"/>
    <x v="11"/>
    <s v="Cinema"/>
    <s v="Baseline"/>
    <x v="120"/>
    <n v="0"/>
    <n v="0"/>
    <n v="0"/>
    <x v="3"/>
    <n v="2.3116209999966199E-2"/>
    <s v="Sum"/>
    <s v="VI_Cinema_Thumsup_Spend_2015"/>
    <n v="0"/>
    <n v="0"/>
    <n v="0"/>
    <x v="1"/>
    <x v="0"/>
  </r>
  <r>
    <x v="6"/>
    <x v="11"/>
    <s v="Cinema"/>
    <s v="Baseline"/>
    <x v="133"/>
    <n v="0"/>
    <n v="-1.7967442377240513E-4"/>
    <n v="-2.0000000000000001E-4"/>
    <x v="3"/>
    <n v="2.58316900001004E-2"/>
    <s v="Sum"/>
    <s v="VI_Cinema_Thumsup_Spend_2016"/>
    <n v="0"/>
    <n v="0"/>
    <n v="0"/>
    <x v="1"/>
    <x v="0"/>
  </r>
  <r>
    <x v="6"/>
    <x v="10"/>
    <s v="Consumer Promo"/>
    <s v="Incremental"/>
    <x v="67"/>
    <n v="-5.8378041636951993E-5"/>
    <n v="5.1850898544894062E-5"/>
    <n v="0"/>
    <x v="3"/>
    <n v="4.1879169999542498E-2"/>
    <s v="Sum"/>
    <s v="VI_Consumer_Promo_Thumsup_Mobile_count"/>
    <n v="79248"/>
    <n v="0"/>
    <n v="-79248"/>
    <x v="1"/>
    <x v="0"/>
  </r>
  <r>
    <x v="6"/>
    <x v="12"/>
    <s v="TV"/>
    <s v="Incremental"/>
    <x v="68"/>
    <n v="-1.6116218063757449E-2"/>
    <n v="1.4351770840484132E-2"/>
    <n v="1.09E-2"/>
    <x v="3"/>
    <n v="0.10030181000000001"/>
    <s v="Sum"/>
    <s v="VI_Desert_TV_GRPs"/>
    <n v="518.85"/>
    <n v="0"/>
    <n v="-518.85"/>
    <x v="1"/>
    <x v="0"/>
  </r>
  <r>
    <x v="6"/>
    <x v="10"/>
    <s v="Sampling"/>
    <s v="Incremental"/>
    <x v="69"/>
    <n v="0"/>
    <n v="0"/>
    <n v="0"/>
    <x v="3"/>
    <n v="0"/>
    <s v="Sum"/>
    <s v="VI_Experiential_Sampling_Thumsup_Reach"/>
    <n v="0"/>
    <n v="0"/>
    <n v="0"/>
    <x v="1"/>
    <x v="0"/>
  </r>
  <r>
    <x v="6"/>
    <x v="13"/>
    <s v="Facebook/Instagram"/>
    <s v="Incremental"/>
    <x v="70"/>
    <n v="2.5909955497522685E-3"/>
    <n v="5.717275654790907E-4"/>
    <n v="5.0000000000000001E-4"/>
    <x v="3"/>
    <n v="0.48737820999942399"/>
    <s v="Sum"/>
    <s v="VI_Facebook_Instagram_Thumsup_Imp"/>
    <n v="1300519"/>
    <n v="2644607"/>
    <n v="1344088"/>
    <x v="1"/>
    <x v="0"/>
  </r>
  <r>
    <x v="6"/>
    <x v="13"/>
    <s v="Facebook"/>
    <s v="Incremental"/>
    <x v="71"/>
    <n v="-1.8494025790590173E-3"/>
    <n v="1.4765758368840913E-3"/>
    <n v="1.2999999999999999E-3"/>
    <x v="3"/>
    <n v="0.18715061000010499"/>
    <s v="Sum"/>
    <s v="VI_Facebook_Thumsup_Imp"/>
    <n v="9870525"/>
    <n v="0"/>
    <n v="-9870525"/>
    <x v="1"/>
    <x v="0"/>
  </r>
  <r>
    <x v="6"/>
    <x v="13"/>
    <s v="Hotstar"/>
    <s v="Incremental"/>
    <x v="73"/>
    <n v="-1.0703902306476994E-2"/>
    <n v="9.8578508071173725E-3"/>
    <n v="1.01E-2"/>
    <x v="3"/>
    <n v="0.12988620999999301"/>
    <s v="Sum"/>
    <s v="VI_Hotstar_Thumsup_Imp"/>
    <n v="89556134"/>
    <n v="6371167"/>
    <n v="-83184967"/>
    <x v="1"/>
    <x v="0"/>
  </r>
  <r>
    <x v="6"/>
    <x v="12"/>
    <s v="TV"/>
    <s v="Incremental"/>
    <x v="74"/>
    <n v="0"/>
    <n v="0"/>
    <n v="0"/>
    <x v="3"/>
    <n v="6.9999989999999901E-2"/>
    <s v="Sum"/>
    <s v="VI_Lift_TV_GRPs"/>
    <n v="0"/>
    <n v="0"/>
    <n v="0"/>
    <x v="1"/>
    <x v="0"/>
  </r>
  <r>
    <x v="6"/>
    <x v="10"/>
    <s v="Activation"/>
    <s v="Incremental"/>
    <x v="75"/>
    <n v="4.7843328233215495E-3"/>
    <n v="-1.170389673954319E-3"/>
    <n v="-1.5E-3"/>
    <x v="3"/>
    <n v="2.3010710000001201E-2"/>
    <s v="Sum"/>
    <s v="Activation_Assets_AllIndia"/>
    <n v="500500"/>
    <n v="0"/>
    <n v="-500500"/>
    <x v="1"/>
    <x v="0"/>
  </r>
  <r>
    <x v="6"/>
    <x v="10"/>
    <s v="Activation"/>
    <s v="Incremental"/>
    <x v="76"/>
    <n v="4.4433421262794863E-3"/>
    <n v="9.4799576726272263E-4"/>
    <n v="8.9999999999999998E-4"/>
    <x v="3"/>
    <n v="1.04667100000347E-2"/>
    <s v="Sum"/>
    <s v="Activation_Assets_Statewise"/>
    <n v="13887500"/>
    <n v="0"/>
    <n v="-13887500"/>
    <x v="1"/>
    <x v="0"/>
  </r>
  <r>
    <x v="6"/>
    <x v="12"/>
    <s v="TV"/>
    <s v="Baseline"/>
    <x v="77"/>
    <n v="5.7636069471784452E-3"/>
    <n v="2.7127531459614925E-3"/>
    <n v="2.5999999999999999E-3"/>
    <x v="3"/>
    <n v="0.68273420999906598"/>
    <s v="Sum"/>
    <s v="VI_Desert_TV_GRPs"/>
    <n v="518.85"/>
    <n v="0"/>
    <n v="-518.85"/>
    <x v="1"/>
    <x v="0"/>
  </r>
  <r>
    <x v="6"/>
    <x v="12"/>
    <s v="TV"/>
    <s v="Baseline"/>
    <x v="78"/>
    <n v="3.9168814814911163E-5"/>
    <n v="-2.8441703145422971E-5"/>
    <n v="-2.0000000000000001E-4"/>
    <x v="3"/>
    <n v="8.1448130000025695E-2"/>
    <s v="Sum"/>
    <s v="VI_TUChargedAvengers_TV_GRPs"/>
    <n v="0"/>
    <n v="0"/>
    <n v="0"/>
    <x v="1"/>
    <x v="0"/>
  </r>
  <r>
    <x v="6"/>
    <x v="12"/>
    <s v="TV"/>
    <s v="Baseline"/>
    <x v="79"/>
    <n v="2.1849391688903166E-3"/>
    <n v="-1.6096759902737645E-3"/>
    <n v="-1.5E-3"/>
    <x v="3"/>
    <n v="0.34144780999978203"/>
    <s v="Sum"/>
    <s v="VI_TUChargedThematic_TV_GRPs"/>
    <n v="0"/>
    <n v="0"/>
    <n v="0"/>
    <x v="1"/>
    <x v="0"/>
  </r>
  <r>
    <x v="6"/>
    <x v="12"/>
    <s v="TV"/>
    <s v="Baseline"/>
    <x v="80"/>
    <n v="1.5022481949805735E-2"/>
    <n v="3.0732837645482255E-3"/>
    <n v="2.8000000000000001E-2"/>
    <x v="3"/>
    <n v="6.7984309999998702E-2"/>
    <s v="Sum"/>
    <s v="VI_TUChase_TV_GRPs"/>
    <n v="1723.79"/>
    <n v="0"/>
    <n v="-1723.79"/>
    <x v="1"/>
    <x v="0"/>
  </r>
  <r>
    <x v="6"/>
    <x v="12"/>
    <s v="TV"/>
    <s v="Baseline"/>
    <x v="81"/>
    <n v="2.9326571213161164E-3"/>
    <n v="-1.4604067445265294E-3"/>
    <n v="-1.1999999999999999E-3"/>
    <x v="3"/>
    <n v="0.172447810000011"/>
    <s v="Sum"/>
    <s v="VI_TUIntrinsic_TV_GRPs"/>
    <n v="0"/>
    <n v="0"/>
    <n v="0"/>
    <x v="1"/>
    <x v="0"/>
  </r>
  <r>
    <x v="6"/>
    <x v="11"/>
    <s v="OOH"/>
    <s v="Incremental"/>
    <x v="82"/>
    <n v="0"/>
    <n v="-2.4310226945365859E-3"/>
    <n v="-2E-3"/>
    <x v="3"/>
    <n v="1.67501500000002E-2"/>
    <s v="Sum"/>
    <s v="VI_OOH_Thumsup_Spend"/>
    <n v="0"/>
    <n v="0"/>
    <n v="0"/>
    <x v="1"/>
    <x v="0"/>
  </r>
  <r>
    <x v="6"/>
    <x v="11"/>
    <s v="OOH"/>
    <s v="Baseline"/>
    <x v="83"/>
    <n v="-3.5659486755412328E-4"/>
    <n v="-1.9930260522107685E-5"/>
    <n v="0"/>
    <x v="3"/>
    <n v="3.7125250000124198E-2"/>
    <s v="Sum"/>
    <s v="VI_OOH_Thumsup_Spend_2015"/>
    <n v="0"/>
    <n v="0"/>
    <n v="0"/>
    <x v="1"/>
    <x v="0"/>
  </r>
  <r>
    <x v="6"/>
    <x v="11"/>
    <s v="OOH"/>
    <s v="Baseline"/>
    <x v="84"/>
    <n v="7.1328418924200847E-4"/>
    <n v="-3.896872522584169E-4"/>
    <n v="-4.0000000000000002E-4"/>
    <x v="3"/>
    <n v="3.7125249999891599E-2"/>
    <s v="Sum"/>
    <s v="VI_OOH_Thumsup_Spend_2016"/>
    <n v="0"/>
    <n v="0"/>
    <n v="0"/>
    <x v="1"/>
    <x v="0"/>
  </r>
  <r>
    <x v="6"/>
    <x v="11"/>
    <s v="OOH"/>
    <s v="Baseline"/>
    <x v="85"/>
    <n v="1.2074861797291311E-3"/>
    <n v="-1.2129148806930613E-3"/>
    <n v="-1.1000000000000001E-3"/>
    <x v="3"/>
    <n v="2.4750150000002701E-2"/>
    <s v="Sum"/>
    <s v="VI_OOH_Thumsup_Spend_2017"/>
    <n v="0"/>
    <n v="0"/>
    <n v="0"/>
    <x v="1"/>
    <x v="0"/>
  </r>
  <r>
    <x v="6"/>
    <x v="11"/>
    <s v="OOH"/>
    <s v="Baseline"/>
    <x v="86"/>
    <n v="9.0225885136051927E-4"/>
    <n v="-1.025540712340927E-3"/>
    <n v="-8.9999999999999998E-4"/>
    <x v="3"/>
    <n v="2.4750149999999999E-2"/>
    <s v="Sum"/>
    <s v="VI_OOH_Thumsup_Spend_2018"/>
    <n v="0"/>
    <n v="0"/>
    <n v="0"/>
    <x v="1"/>
    <x v="0"/>
  </r>
  <r>
    <x v="6"/>
    <x v="11"/>
    <s v="Print"/>
    <s v="Incremental"/>
    <x v="89"/>
    <n v="-1.6218821147665303E-3"/>
    <n v="-1.3604274168997794E-4"/>
    <n v="-1E-4"/>
    <x v="3"/>
    <n v="1.90691099999999E-2"/>
    <s v="Sum"/>
    <s v="VI_Print_Thumsup_Spend"/>
    <n v="4504966"/>
    <n v="0"/>
    <n v="-4504966"/>
    <x v="1"/>
    <x v="0"/>
  </r>
  <r>
    <x v="6"/>
    <x v="11"/>
    <s v="Radio"/>
    <s v="Incremental"/>
    <x v="90"/>
    <n v="-2.9317540157120078E-4"/>
    <n v="-1.957727796355967E-5"/>
    <n v="0"/>
    <x v="3"/>
    <n v="2.7281410000046202E-2"/>
    <s v="Sum"/>
    <s v="VI_Radio_Thumsup_Spend"/>
    <n v="341700"/>
    <n v="0"/>
    <n v="-341700"/>
    <x v="1"/>
    <x v="0"/>
  </r>
  <r>
    <x v="6"/>
    <x v="12"/>
    <s v="TV"/>
    <s v="Incremental"/>
    <x v="91"/>
    <n v="0"/>
    <n v="-1.0634663313209078E-7"/>
    <n v="0"/>
    <x v="3"/>
    <n v="0.10871611"/>
    <s v="Sum"/>
    <s v="VI_ThematicMHT_TV_GRPs"/>
    <n v="0"/>
    <n v="0"/>
    <n v="0"/>
    <x v="1"/>
    <x v="0"/>
  </r>
  <r>
    <x v="6"/>
    <x v="12"/>
    <s v="TV"/>
    <s v="Incremental"/>
    <x v="92"/>
    <n v="0"/>
    <n v="0"/>
    <n v="0"/>
    <x v="3"/>
    <n v="8.3748789999999906E-2"/>
    <s v="Sum"/>
    <s v="VI_TheYoung_TV_GRPs"/>
    <n v="0"/>
    <n v="0"/>
    <n v="0"/>
    <x v="1"/>
    <x v="0"/>
  </r>
  <r>
    <x v="6"/>
    <x v="13"/>
    <s v="Total Digital"/>
    <s v="Baseline"/>
    <x v="93"/>
    <n v="4.845960954191437E-5"/>
    <n v="0"/>
    <n v="0"/>
    <x v="3"/>
    <n v="5.2466889999963899E-2"/>
    <s v="Sum"/>
    <s v="VI_Total_Digital_Thumsup_Imp_2020"/>
    <n v="0"/>
    <n v="9964148"/>
    <n v="9964148"/>
    <x v="1"/>
    <x v="0"/>
  </r>
  <r>
    <x v="6"/>
    <x v="13"/>
    <s v="Total Digital"/>
    <s v="Baseline"/>
    <x v="94"/>
    <n v="0"/>
    <n v="-1.4787849293048307E-3"/>
    <n v="-1.2999999999999999E-3"/>
    <x v="3"/>
    <n v="0.24222140999987399"/>
    <s v="Sum"/>
    <s v="VI_Total_Digital_Thumsup_Imp_2017"/>
    <n v="0"/>
    <n v="0"/>
    <n v="0"/>
    <x v="1"/>
    <x v="0"/>
  </r>
  <r>
    <x v="6"/>
    <x v="13"/>
    <s v="Total Digital"/>
    <s v="Baseline"/>
    <x v="95"/>
    <n v="-1.1815992159729689E-3"/>
    <n v="4.8697486588007211E-4"/>
    <n v="4.0000000000000002E-4"/>
    <x v="3"/>
    <n v="0.25489340999980198"/>
    <s v="Sum"/>
    <s v="VI_Total_Digital_Thumsup_Imp_2018"/>
    <n v="0"/>
    <n v="0"/>
    <n v="0"/>
    <x v="1"/>
    <x v="0"/>
  </r>
  <r>
    <x v="6"/>
    <x v="13"/>
    <s v="Total Digital"/>
    <s v="Baseline"/>
    <x v="96"/>
    <n v="8.4917150693394339E-3"/>
    <n v="1.0435125336758675E-2"/>
    <n v="8.8000000000000005E-3"/>
    <x v="3"/>
    <n v="0.22869260999989799"/>
    <s v="Sum"/>
    <s v="VI_Total_Digital_Thumsup_Imp_2019"/>
    <n v="101000000"/>
    <n v="0"/>
    <n v="-101000000"/>
    <x v="1"/>
    <x v="0"/>
  </r>
  <r>
    <x v="6"/>
    <x v="12"/>
    <s v="TV"/>
    <s v="Incremental"/>
    <x v="97"/>
    <n v="0"/>
    <n v="-6.9165317626804554E-7"/>
    <n v="0"/>
    <x v="3"/>
    <n v="0.110914362189169"/>
    <s v="Sum"/>
    <s v="VI_TU_UTC_TV_GRPs"/>
    <n v="0"/>
    <n v="0"/>
    <n v="0"/>
    <x v="1"/>
    <x v="0"/>
  </r>
  <r>
    <x v="6"/>
    <x v="12"/>
    <s v="TV"/>
    <s v="Incremental"/>
    <x v="98"/>
    <n v="-4.6118676243629837E-8"/>
    <n v="-3.6128110351583711E-3"/>
    <n v="-3.3999999999999998E-3"/>
    <x v="3"/>
    <n v="6.9844389999999396E-2"/>
    <s v="Sum"/>
    <s v="VI_TUChargedAvengers_TV_GRPs"/>
    <n v="0"/>
    <n v="0"/>
    <n v="0"/>
    <x v="1"/>
    <x v="0"/>
  </r>
  <r>
    <x v="6"/>
    <x v="12"/>
    <s v="TV"/>
    <s v="Incremental"/>
    <x v="99"/>
    <n v="-2.5675715629194784E-7"/>
    <n v="-7.9709873388740891E-3"/>
    <n v="-1.06E-2"/>
    <x v="3"/>
    <n v="3.5761170000000203E-2"/>
    <s v="Sum"/>
    <s v="VI_TUChargedThematic_TV_GRPs"/>
    <n v="0"/>
    <n v="0"/>
    <n v="0"/>
    <x v="1"/>
    <x v="0"/>
  </r>
  <r>
    <x v="6"/>
    <x v="12"/>
    <s v="TV"/>
    <s v="Incremental"/>
    <x v="100"/>
    <n v="-1.6326411657058545E-2"/>
    <n v="2.120915380036224E-2"/>
    <n v="3.0599999999999999E-2"/>
    <x v="3"/>
    <n v="4.6739509999999998E-2"/>
    <s v="Sum"/>
    <s v="VI_TUChase_TV_GRPs"/>
    <n v="1723.79"/>
    <n v="0"/>
    <n v="-1723.79"/>
    <x v="1"/>
    <x v="0"/>
  </r>
  <r>
    <x v="6"/>
    <x v="12"/>
    <s v="TV"/>
    <s v="Incremental"/>
    <x v="101"/>
    <n v="-3.8805799510492843E-5"/>
    <n v="-9.6057022976950238E-3"/>
    <n v="-1.2800000000000001E-2"/>
    <x v="3"/>
    <n v="0.10162479000000001"/>
    <s v="Sum"/>
    <s v="VI_TUIntrinsic_TV_GRPs"/>
    <n v="0"/>
    <n v="0"/>
    <n v="0"/>
    <x v="1"/>
    <x v="0"/>
  </r>
  <r>
    <x v="6"/>
    <x v="12"/>
    <s v="TV"/>
    <s v="Baseline"/>
    <x v="102"/>
    <n v="5.2559507652121613E-4"/>
    <n v="-7.2760759955698372E-4"/>
    <n v="-1.2999999999999999E-3"/>
    <x v="3"/>
    <n v="3.5573990000000201E-2"/>
    <s v="Sum"/>
    <s v="VI_TV_Total_2015"/>
    <n v="0"/>
    <n v="0"/>
    <n v="0"/>
    <x v="1"/>
    <x v="0"/>
  </r>
  <r>
    <x v="6"/>
    <x v="12"/>
    <s v="TV"/>
    <s v="Baseline"/>
    <x v="103"/>
    <n v="1.0026673970725747E-3"/>
    <n v="-1.2929611709585852E-3"/>
    <n v="-2.5999999999999999E-3"/>
    <x v="3"/>
    <n v="2.9315430000007602E-2"/>
    <s v="Sum"/>
    <s v="VI_TV_Total_2016"/>
    <n v="0"/>
    <n v="0"/>
    <n v="0"/>
    <x v="1"/>
    <x v="0"/>
  </r>
  <r>
    <x v="6"/>
    <x v="12"/>
    <s v="TV"/>
    <s v="Baseline"/>
    <x v="104"/>
    <n v="7.0576808947294767E-4"/>
    <n v="-8.9642661365859722E-4"/>
    <n v="-2.1299999999999999E-2"/>
    <x v="3"/>
    <n v="1.7740149999990001E-2"/>
    <s v="Sum"/>
    <s v="VI_TV_Total_2017"/>
    <n v="0"/>
    <n v="0"/>
    <n v="0"/>
    <x v="1"/>
    <x v="0"/>
  </r>
  <r>
    <x v="6"/>
    <x v="12"/>
    <s v="TV"/>
    <s v="Baseline"/>
    <x v="105"/>
    <n v="1.2195951686220098E-3"/>
    <n v="0"/>
    <n v="0"/>
    <x v="3"/>
    <n v="2.9999989999996399E-2"/>
    <s v="Sum"/>
    <s v="VI_Pyramid_TV_GRPs_2020"/>
    <n v="0"/>
    <n v="3375.45"/>
    <n v="3375.45"/>
    <x v="1"/>
    <x v="0"/>
  </r>
  <r>
    <x v="6"/>
    <x v="12"/>
    <s v="TV"/>
    <s v="Incremental"/>
    <x v="106"/>
    <n v="4.5942576771168198E-2"/>
    <n v="0"/>
    <n v="0"/>
    <x v="3"/>
    <n v="6.3113389912356599E-2"/>
    <s v="Sum"/>
    <s v="VI_Pyramid_TV_GRPs_2020"/>
    <n v="0"/>
    <n v="3375.45"/>
    <n v="3375.45"/>
    <x v="1"/>
    <x v="0"/>
  </r>
  <r>
    <x v="6"/>
    <x v="12"/>
    <s v="TV"/>
    <s v="Incremental"/>
    <x v="113"/>
    <n v="0"/>
    <n v="0"/>
    <n v="0"/>
    <x v="3"/>
    <n v="9.0362705318184397E-2"/>
    <s v="Avg"/>
    <s v="VI_WaveTVC_TV_GRPs"/>
    <n v="0"/>
    <n v="0"/>
    <n v="0"/>
    <x v="1"/>
    <x v="0"/>
  </r>
  <r>
    <x v="6"/>
    <x v="13"/>
    <s v="YouTube"/>
    <s v="Incremental"/>
    <x v="114"/>
    <n v="0"/>
    <n v="-9.3341481914799643E-4"/>
    <n v="-6.9999999999999999E-4"/>
    <x v="3"/>
    <n v="1.0692320099999699"/>
    <s v="Sum"/>
    <s v="VI_YouTube_Thumsup_Imp"/>
    <n v="349098"/>
    <n v="948374"/>
    <n v="599276"/>
    <x v="1"/>
    <x v="0"/>
  </r>
  <r>
    <x v="0"/>
    <x v="14"/>
    <s v="Dummy"/>
    <n v="0"/>
    <x v="129"/>
    <n v="0"/>
    <n v="0"/>
    <n v="0"/>
    <x v="4"/>
    <n v="0.14206805791566601"/>
    <s v="Avg"/>
    <s v="Dummy"/>
    <n v="0"/>
    <n v="0"/>
    <n v="0"/>
    <x v="0"/>
    <x v="0"/>
  </r>
  <r>
    <x v="0"/>
    <x v="0"/>
    <s v="SDP"/>
    <n v="0"/>
    <x v="0"/>
    <n v="-1.9806508085965926E-2"/>
    <n v="1.259535328285045E-2"/>
    <n v="1.14E-2"/>
    <x v="4"/>
    <n v="0.29384999000000001"/>
    <s v="Avg"/>
    <s v="Economy"/>
    <n v="1172334.3059999999"/>
    <n v="1128715.484322194"/>
    <n v="-43618.821677805856"/>
    <x v="0"/>
    <x v="0"/>
  </r>
  <r>
    <x v="2"/>
    <x v="2"/>
    <s v="Residential"/>
    <n v="0"/>
    <x v="131"/>
    <n v="0.10355950231638117"/>
    <n v="0"/>
    <n v="0"/>
    <x v="4"/>
    <n v="9.8983004292949699E-3"/>
    <s v="Avg"/>
    <s v="Mobility_Residential"/>
    <n v="0"/>
    <n v="8.1410271646859087"/>
    <n v="8.1410271646859087"/>
    <x v="0"/>
    <x v="0"/>
  </r>
  <r>
    <x v="2"/>
    <x v="2"/>
    <s v="Retail &amp; recreation"/>
    <n v="0"/>
    <x v="115"/>
    <n v="-0.3455794249685189"/>
    <n v="0"/>
    <n v="0"/>
    <x v="4"/>
    <n v="1.1269990000000001E-2"/>
    <s v="Avg"/>
    <s v="Mobility_Retail_and_recreation"/>
    <n v="0"/>
    <n v="-30.019972472442284"/>
    <n v="-30.019972472442284"/>
    <x v="0"/>
    <x v="0"/>
  </r>
  <r>
    <x v="1"/>
    <x v="1"/>
    <s v="Error"/>
    <n v="0"/>
    <x v="1"/>
    <n v="1.5704970333354929E-2"/>
    <n v="-4.6517148850508283E-2"/>
    <n v="5.3E-3"/>
    <x v="4"/>
    <e v="#N/A"/>
    <n v="0"/>
    <e v="#N/A"/>
    <n v="0"/>
    <n v="0"/>
    <n v="0"/>
    <x v="0"/>
    <x v="0"/>
  </r>
  <r>
    <x v="0"/>
    <x v="3"/>
    <s v="Precipitation"/>
    <n v="0"/>
    <x v="3"/>
    <n v="-2.4570437317161064E-3"/>
    <n v="-5.4003819659052886E-4"/>
    <n v="-1E-4"/>
    <x v="4"/>
    <n v="-5.0104653999999997E-3"/>
    <s v="Avg"/>
    <s v="Precip_Dampened"/>
    <n v="2.0607153600000001"/>
    <n v="2.5929449894846655"/>
    <n v="0.53222962948466535"/>
    <x v="0"/>
    <x v="0"/>
  </r>
  <r>
    <x v="0"/>
    <x v="3"/>
    <s v="Precipitation"/>
    <n v="0"/>
    <x v="4"/>
    <n v="-2.3184676534265664E-4"/>
    <n v="4.4726395163123772E-5"/>
    <n v="1E-4"/>
    <x v="4"/>
    <n v="-3.7903948000000002E-3"/>
    <s v="Avg"/>
    <s v="Precip_Dampened"/>
    <n v="2.0607153600000001"/>
    <n v="2.5929449894846655"/>
    <n v="0.53222962948466535"/>
    <x v="0"/>
    <x v="0"/>
  </r>
  <r>
    <x v="1"/>
    <x v="1"/>
    <s v="Seasonality"/>
    <n v="0"/>
    <x v="6"/>
    <n v="0"/>
    <n v="0"/>
    <n v="0"/>
    <x v="4"/>
    <n v="0.93624923717185404"/>
    <s v="Sum"/>
    <e v="#N/A"/>
    <n v="0"/>
    <n v="0"/>
    <n v="0"/>
    <x v="0"/>
    <x v="0"/>
  </r>
  <r>
    <x v="1"/>
    <x v="1"/>
    <s v="Seasonality"/>
    <n v="0"/>
    <x v="7"/>
    <n v="0"/>
    <n v="0"/>
    <n v="0"/>
    <x v="4"/>
    <n v="0.88831103661144495"/>
    <s v="Sum"/>
    <e v="#N/A"/>
    <n v="0"/>
    <n v="0"/>
    <n v="0"/>
    <x v="0"/>
    <x v="0"/>
  </r>
  <r>
    <x v="3"/>
    <x v="4"/>
    <s v="SOCF"/>
    <n v="0"/>
    <x v="8"/>
    <n v="8.6093129106476103E-3"/>
    <n v="5.6456636267521627E-3"/>
    <n v="7.4999999999999997E-3"/>
    <x v="4"/>
    <n v="4.2323355999999996E-3"/>
    <s v="Avg"/>
    <s v="VI_SOCF_Thums_Up"/>
    <n v="24.328725110000001"/>
    <n v="27.979546408844261"/>
    <n v="3.6508212988442601"/>
    <x v="1"/>
    <x v="1"/>
  </r>
  <r>
    <x v="3"/>
    <x v="5"/>
    <s v="SOTS"/>
    <n v="0"/>
    <x v="134"/>
    <n v="2.7946194586593552E-3"/>
    <n v="1.3700663605846247E-3"/>
    <n v="1.8E-3"/>
    <x v="4"/>
    <n v="1.9789334000000101E-3"/>
    <s v="Avg"/>
    <s v="VI_SOTS_Thums_Up"/>
    <n v="20.750986270000002"/>
    <n v="21.774868611602201"/>
    <n v="1.0238823416021994"/>
    <x v="1"/>
    <x v="2"/>
  </r>
  <r>
    <x v="0"/>
    <x v="3"/>
    <s v="Temperature"/>
    <n v="0"/>
    <x v="10"/>
    <n v="6.8226428147907352E-3"/>
    <n v="-5.3659565785268565E-3"/>
    <n v="-3.5999999999999999E-3"/>
    <x v="4"/>
    <n v="1.4938725999999999E-2"/>
    <s v="Avg"/>
    <s v="Tmax_Dampened"/>
    <n v="32.276237300000005"/>
    <n v="32.489999999999995"/>
    <n v="0.21376269999998954"/>
    <x v="0"/>
    <x v="0"/>
  </r>
  <r>
    <x v="0"/>
    <x v="3"/>
    <s v="Temperature"/>
    <n v="0"/>
    <x v="11"/>
    <n v="7.1945354021682355E-3"/>
    <n v="-3.4121179164447318E-3"/>
    <n v="-4.8999999999999998E-3"/>
    <x v="4"/>
    <n v="1.3947286E-2"/>
    <s v="Avg"/>
    <s v="Tmax_Dampened"/>
    <n v="32.276237300000005"/>
    <n v="32.489999999999995"/>
    <n v="0.21376269999998954"/>
    <x v="0"/>
    <x v="0"/>
  </r>
  <r>
    <x v="0"/>
    <x v="0"/>
    <s v="Unemployment"/>
    <n v="0"/>
    <x v="12"/>
    <n v="8.8238975346587424E-4"/>
    <n v="-4.4440476437036724E-3"/>
    <n v="-3.2000000000000002E-3"/>
    <x v="4"/>
    <n v="-9.0185929999999706E-2"/>
    <s v="Avg"/>
    <s v="Unemployment"/>
    <n v="0.10289999999999999"/>
    <n v="9.7500000000000003E-2"/>
    <n v="-5.3999999999999881E-3"/>
    <x v="0"/>
    <x v="0"/>
  </r>
  <r>
    <x v="4"/>
    <x v="6"/>
    <s v="Distribution"/>
    <n v="0"/>
    <x v="14"/>
    <n v="2.3224006421851198E-3"/>
    <n v="-3.3451452752142059E-4"/>
    <n v="-2.0000000000000001E-4"/>
    <x v="4"/>
    <n v="-5.1761390000000101E-2"/>
    <s v="Avg"/>
    <s v="VI_IPS_7up"/>
    <n v="1.6001930999999998"/>
    <n v="1.4496175201103976"/>
    <n v="-0.15057557988960224"/>
    <x v="2"/>
    <x v="3"/>
  </r>
  <r>
    <x v="4"/>
    <x v="6"/>
    <s v="Distribution"/>
    <n v="0"/>
    <x v="15"/>
    <n v="4.5125706426801359E-4"/>
    <n v="-7.4021233661309576E-4"/>
    <n v="-3.5000000000000001E-3"/>
    <x v="4"/>
    <n v="-7.6596530000052093E-2"/>
    <s v="Avg"/>
    <s v="VI_IPS_Appy_Fizz"/>
    <n v="2.0890263299999998"/>
    <n v="2.0173227201549637"/>
    <n v="-7.1703609845036098E-2"/>
    <x v="3"/>
    <x v="3"/>
  </r>
  <r>
    <x v="4"/>
    <x v="6"/>
    <s v="Distribution"/>
    <n v="0"/>
    <x v="18"/>
    <n v="2.4808837508759722E-3"/>
    <n v="-9.9359772509710772E-4"/>
    <n v="-5.0000000000000001E-4"/>
    <x v="4"/>
    <n v="-0.107812789999988"/>
    <s v="Avg"/>
    <s v="VI_IPS_Coke"/>
    <n v="1.9993747800000001"/>
    <n v="1.8837418183805881"/>
    <n v="-0.11563296161941206"/>
    <x v="6"/>
    <x v="3"/>
  </r>
  <r>
    <x v="4"/>
    <x v="6"/>
    <s v="Distribution"/>
    <n v="0"/>
    <x v="19"/>
    <n v="3.1758001366384683E-4"/>
    <n v="6.7913602540217399E-5"/>
    <n v="1E-4"/>
    <x v="4"/>
    <n v="-4.7431269999993697E-2"/>
    <s v="Avg"/>
    <s v="VI_IPS_Fanta"/>
    <n v="2.5261073099999996"/>
    <n v="2.3631060444887471"/>
    <n v="-0.16300126551125249"/>
    <x v="7"/>
    <x v="3"/>
  </r>
  <r>
    <x v="4"/>
    <x v="6"/>
    <s v="Distribution"/>
    <n v="0"/>
    <x v="20"/>
    <n v="-4.1467301182603641E-4"/>
    <n v="9.07496055650308E-5"/>
    <n v="1E-4"/>
    <x v="4"/>
    <n v="-0.104466969999991"/>
    <s v="Avg"/>
    <s v="VI_IPS_Limca"/>
    <n v="2.8683187499999998"/>
    <n v="2.9380709589715415"/>
    <n v="6.9752208971541663E-2"/>
    <x v="8"/>
    <x v="3"/>
  </r>
  <r>
    <x v="4"/>
    <x v="6"/>
    <s v="Distribution"/>
    <n v="0"/>
    <x v="21"/>
    <n v="1.8801154301794219E-4"/>
    <n v="-1.2145043253641129E-4"/>
    <n v="-8.9999999999999998E-4"/>
    <x v="4"/>
    <n v="-3.74531899999795E-2"/>
    <s v="Avg"/>
    <s v="VI_IPS_M_Dew"/>
    <n v="3.4340983899999999"/>
    <n v="3.2791876353463763"/>
    <n v="-0.15491075465362369"/>
    <x v="9"/>
    <x v="3"/>
  </r>
  <r>
    <x v="4"/>
    <x v="6"/>
    <s v="Distribution"/>
    <n v="0"/>
    <x v="22"/>
    <n v="4.9369721438706406E-4"/>
    <n v="3.8227563760188796E-4"/>
    <n v="2.9999999999999997E-4"/>
    <x v="4"/>
    <n v="-5.6983029999989797E-2"/>
    <s v="Avg"/>
    <s v="VI_IPS_Mirinda"/>
    <n v="1.8968376500000002"/>
    <n v="1.7556093271614728"/>
    <n v="-0.14122832283852738"/>
    <x v="10"/>
    <x v="3"/>
  </r>
  <r>
    <x v="4"/>
    <x v="6"/>
    <s v="Distribution"/>
    <n v="0"/>
    <x v="24"/>
    <n v="1.4031209153488773E-3"/>
    <n v="-8.5606385379751291E-6"/>
    <n v="0"/>
    <x v="4"/>
    <n v="-6.0350209999985999E-2"/>
    <s v="Avg"/>
    <s v="VI_IPS_Pepsi"/>
    <n v="2.8451258500000001"/>
    <n v="2.6456336130496019"/>
    <n v="-0.19949223695039819"/>
    <x v="12"/>
    <x v="3"/>
  </r>
  <r>
    <x v="4"/>
    <x v="6"/>
    <s v="Distribution"/>
    <n v="0"/>
    <x v="25"/>
    <n v="1.815795069692221E-3"/>
    <n v="-1.9525212577281529E-4"/>
    <n v="-5.0000000000000001E-3"/>
    <x v="4"/>
    <n v="-4.23502100000075E-2"/>
    <s v="Avg"/>
    <s v="VI_IPS_Sprite"/>
    <n v="3.7069246300000005"/>
    <n v="3.5020335403810243"/>
    <n v="-0.20489108961897617"/>
    <x v="13"/>
    <x v="3"/>
  </r>
  <r>
    <x v="3"/>
    <x v="6"/>
    <s v="IPS"/>
    <n v="0"/>
    <x v="26"/>
    <n v="-2.9399482524873559E-2"/>
    <n v="-5.5052262925350745E-3"/>
    <n v="-6.1999999999999998E-3"/>
    <x v="4"/>
    <n v="0.43584201"/>
    <s v="Avg"/>
    <s v="VI_IPS_Thums_Up"/>
    <n v="4.0202565499999992"/>
    <n v="3.8205799099668787"/>
    <n v="-0.19967664003312047"/>
    <x v="1"/>
    <x v="3"/>
  </r>
  <r>
    <x v="4"/>
    <x v="6"/>
    <s v="Distribution"/>
    <n v="0"/>
    <x v="27"/>
    <n v="5.150394155741026E-4"/>
    <n v="9.2340899381380818E-4"/>
    <n v="2.9999999999999997E-4"/>
    <x v="4"/>
    <n v="-0.11090158999996801"/>
    <s v="Avg"/>
    <s v="VI_ND_7up"/>
    <n v="7.0721100500000018"/>
    <n v="5.9330122952237776"/>
    <n v="-1.1390977547762242"/>
    <x v="2"/>
    <x v="4"/>
  </r>
  <r>
    <x v="4"/>
    <x v="6"/>
    <s v="Distribution"/>
    <n v="0"/>
    <x v="28"/>
    <n v="3.9971375524260728E-4"/>
    <n v="-5.1727609560170396E-4"/>
    <n v="-2.3999999999999998E-3"/>
    <x v="4"/>
    <n v="-0.101602390000038"/>
    <s v="Avg"/>
    <s v="VI_ND_Appy_Fizz"/>
    <n v="32.079565420000002"/>
    <n v="31.760014502764466"/>
    <n v="-0.31955091723553508"/>
    <x v="3"/>
    <x v="4"/>
  </r>
  <r>
    <x v="4"/>
    <x v="6"/>
    <s v="Distribution"/>
    <n v="0"/>
    <x v="31"/>
    <n v="-1.2850567282646176E-3"/>
    <n v="5.7587533964497685E-4"/>
    <n v="2.9999999999999997E-4"/>
    <x v="4"/>
    <n v="-0.14019998999994401"/>
    <s v="Avg"/>
    <s v="VI_ND_Coke"/>
    <n v="13.70693707"/>
    <n v="17.703708772230875"/>
    <n v="3.9967717022308751"/>
    <x v="6"/>
    <x v="4"/>
  </r>
  <r>
    <x v="4"/>
    <x v="6"/>
    <s v="Distribution"/>
    <n v="0"/>
    <x v="32"/>
    <n v="1.9334066060455043E-4"/>
    <n v="4.8871632781690517E-4"/>
    <n v="6.9999999999999999E-4"/>
    <x v="4"/>
    <n v="-9.3150390000007494E-2"/>
    <s v="Avg"/>
    <s v="VI_ND_Fanta"/>
    <n v="24.10408924"/>
    <n v="22.504115839818212"/>
    <n v="-1.5999734001817885"/>
    <x v="7"/>
    <x v="4"/>
  </r>
  <r>
    <x v="4"/>
    <x v="6"/>
    <s v="Distribution"/>
    <n v="0"/>
    <x v="33"/>
    <n v="4.9327783544844922E-4"/>
    <n v="8.8439084094613508E-4"/>
    <n v="1.1999999999999999E-3"/>
    <x v="4"/>
    <n v="-0.113259990000039"/>
    <s v="Avg"/>
    <s v="VI_ND_Limca"/>
    <n v="31.399632110000006"/>
    <n v="29.426881699236862"/>
    <n v="-1.9727504107631439"/>
    <x v="8"/>
    <x v="4"/>
  </r>
  <r>
    <x v="4"/>
    <x v="6"/>
    <s v="Distribution"/>
    <n v="0"/>
    <x v="34"/>
    <n v="5.5447605231319266E-4"/>
    <n v="-3.7358222384525577E-4"/>
    <n v="-2.7000000000000001E-3"/>
    <x v="4"/>
    <n v="-0.11185278999994799"/>
    <s v="Avg"/>
    <s v="VI_ND_M_Dew"/>
    <n v="46.160881110000005"/>
    <n v="43.466718869061125"/>
    <n v="-2.6941622409388799"/>
    <x v="9"/>
    <x v="4"/>
  </r>
  <r>
    <x v="4"/>
    <x v="6"/>
    <s v="Distribution"/>
    <n v="0"/>
    <x v="35"/>
    <n v="5.8420136340163779E-4"/>
    <n v="1.7747952009928729E-4"/>
    <n v="1E-4"/>
    <x v="4"/>
    <n v="-0.105452790000158"/>
    <s v="Avg"/>
    <s v="VI_ND_Mirinda"/>
    <n v="14.646832120000003"/>
    <n v="10.701889756990607"/>
    <n v="-3.944942363009396"/>
    <x v="10"/>
    <x v="4"/>
  </r>
  <r>
    <x v="4"/>
    <x v="6"/>
    <s v="Distribution"/>
    <n v="0"/>
    <x v="37"/>
    <n v="9.9594853283052208E-4"/>
    <n v="4.7452882293850748E-4"/>
    <n v="5.0000000000000001E-4"/>
    <x v="4"/>
    <n v="-0.164033590000043"/>
    <s v="Avg"/>
    <s v="VI_ND_Pepsi"/>
    <n v="28.68471396"/>
    <n v="26.342947299701287"/>
    <n v="-2.3417666602987133"/>
    <x v="12"/>
    <x v="4"/>
  </r>
  <r>
    <x v="4"/>
    <x v="6"/>
    <s v="Distribution"/>
    <n v="0"/>
    <x v="38"/>
    <n v="1.0365344536668324E-3"/>
    <n v="9.3498801764483989E-4"/>
    <n v="1.4E-3"/>
    <x v="4"/>
    <n v="-8.3811989999987305E-2"/>
    <s v="Avg"/>
    <s v="VI_ND_Sprite"/>
    <n v="60.685207619999993"/>
    <n v="58.274887333993036"/>
    <n v="-2.4103202860069572"/>
    <x v="13"/>
    <x v="4"/>
  </r>
  <r>
    <x v="3"/>
    <x v="6"/>
    <s v="ND"/>
    <n v="0"/>
    <x v="39"/>
    <n v="-2.0557543844836757E-3"/>
    <n v="-1.1225887591088765E-2"/>
    <n v="-1.2999999999999999E-2"/>
    <x v="4"/>
    <n v="0.39095220999999197"/>
    <s v="Avg"/>
    <s v="VI_ND_Thums_Up"/>
    <n v="56.860862239999996"/>
    <n v="56.311587657198018"/>
    <n v="-0.54927458280197783"/>
    <x v="1"/>
    <x v="4"/>
  </r>
  <r>
    <x v="3"/>
    <x v="6"/>
    <s v="Nstores"/>
    <n v="0"/>
    <x v="40"/>
    <n v="1.9262737161829267E-2"/>
    <n v="4.5632348638670772E-2"/>
    <n v="5.3100000000000001E-2"/>
    <x v="4"/>
    <n v="0.66752180999999999"/>
    <s v="Avg"/>
    <s v="VI_Nstores_Thums_Up"/>
    <n v="336305.14676833001"/>
    <n v="359770.02282921196"/>
    <n v="23464.876060881943"/>
    <x v="1"/>
    <x v="5"/>
  </r>
  <r>
    <x v="3"/>
    <x v="5"/>
    <s v="OOS"/>
    <n v="0"/>
    <x v="41"/>
    <n v="3.564242370196459E-3"/>
    <n v="-2.1605711140402532E-4"/>
    <n v="-2.0000000000000001E-4"/>
    <x v="4"/>
    <n v="-0.13549691"/>
    <s v="Avg"/>
    <s v="VI_OOS_Thums_Up"/>
    <n v="16.185217189999999"/>
    <n v="13.906984138267187"/>
    <n v="-2.278233051732812"/>
    <x v="1"/>
    <x v="6"/>
  </r>
  <r>
    <x v="4"/>
    <x v="7"/>
    <s v="Price"/>
    <n v="0"/>
    <x v="42"/>
    <n v="-2.2777621360598995E-4"/>
    <n v="-3.8906197810814978E-3"/>
    <n v="-1.5E-3"/>
    <x v="4"/>
    <n v="0.449108410000153"/>
    <s v="Avg"/>
    <s v="VI_Price_7up"/>
    <n v="55.563326589999988"/>
    <n v="55.531400122202243"/>
    <n v="-3.1926467797745772E-2"/>
    <x v="2"/>
    <x v="7"/>
  </r>
  <r>
    <x v="4"/>
    <x v="7"/>
    <s v="Price"/>
    <n v="0"/>
    <x v="43"/>
    <n v="2.8237361745715862E-3"/>
    <n v="-1.7960179517926062E-4"/>
    <n v="-5.9999999999999995E-4"/>
    <x v="4"/>
    <n v="0.81620561000001302"/>
    <s v="Avg"/>
    <s v="VI_Price_Appy_Fizz"/>
    <n v="56.480414519999997"/>
    <n v="59.351400973757926"/>
    <n v="2.8709864537579293"/>
    <x v="3"/>
    <x v="7"/>
  </r>
  <r>
    <x v="4"/>
    <x v="7"/>
    <s v="Price"/>
    <n v="0"/>
    <x v="44"/>
    <n v="6.7875048388042047E-3"/>
    <n v="2.3212465231042005E-3"/>
    <n v="1E-3"/>
    <x v="4"/>
    <n v="0.78570600999999896"/>
    <s v="Avg"/>
    <s v="VI_Price_Coke"/>
    <n v="54.328213990000009"/>
    <n v="57.041594419638344"/>
    <n v="2.7133804296383346"/>
    <x v="6"/>
    <x v="7"/>
  </r>
  <r>
    <x v="4"/>
    <x v="7"/>
    <s v="Price"/>
    <n v="0"/>
    <x v="45"/>
    <n v="5.4999537095936767E-4"/>
    <n v="-6.6303366148237153E-4"/>
    <n v="-8.9999999999999998E-4"/>
    <x v="4"/>
    <n v="0.49321278999998902"/>
    <s v="Avg"/>
    <s v="VI_Price_Fanta"/>
    <n v="48.959550739999997"/>
    <n v="49.838184601131474"/>
    <n v="0.87863386113147612"/>
    <x v="7"/>
    <x v="7"/>
  </r>
  <r>
    <x v="4"/>
    <x v="7"/>
    <s v="Price"/>
    <n v="0"/>
    <x v="46"/>
    <n v="1.2922807652455651E-3"/>
    <n v="1.5557909588242544E-4"/>
    <n v="2.0000000000000001E-4"/>
    <x v="4"/>
    <n v="0.43437999000019401"/>
    <s v="Avg"/>
    <s v="VI_Price_Limca"/>
    <n v="50.869359180000004"/>
    <n v="51.816119952644229"/>
    <n v="0.94676077264422531"/>
    <x v="8"/>
    <x v="7"/>
  </r>
  <r>
    <x v="4"/>
    <x v="7"/>
    <s v="Price"/>
    <n v="0"/>
    <x v="47"/>
    <n v="7.5423664866252163E-4"/>
    <n v="-2.2883451066186139E-3"/>
    <n v="-5.4999999999999997E-3"/>
    <x v="4"/>
    <n v="1.51321558999994"/>
    <s v="Avg"/>
    <s v="VI_Price_M_Dew"/>
    <n v="49.926170040000002"/>
    <n v="50.4589549610332"/>
    <n v="0.53278492103319763"/>
    <x v="9"/>
    <x v="7"/>
  </r>
  <r>
    <x v="4"/>
    <x v="7"/>
    <s v="Price"/>
    <n v="0"/>
    <x v="48"/>
    <n v="-6.7012535975718361E-4"/>
    <n v="-6.5024345399762964E-4"/>
    <n v="-5.0000000000000001E-4"/>
    <x v="4"/>
    <n v="0.33689358999999203"/>
    <s v="Avg"/>
    <s v="VI_Price_Mirinda"/>
    <n v="46.796596430000001"/>
    <n v="46.82926281050046"/>
    <n v="3.2666380500458558E-2"/>
    <x v="10"/>
    <x v="7"/>
  </r>
  <r>
    <x v="4"/>
    <x v="7"/>
    <s v="Price"/>
    <n v="0"/>
    <x v="49"/>
    <n v="3.7473063659655211E-3"/>
    <n v="-3.7870185119911154E-3"/>
    <n v="-1.5E-3"/>
    <x v="4"/>
    <n v="0.810548789999887"/>
    <s v="Avg"/>
    <s v="VI_Price_Pepsi"/>
    <n v="50.452797109999999"/>
    <n v="51.545512497337754"/>
    <n v="1.0927153873377549"/>
    <x v="12"/>
    <x v="7"/>
  </r>
  <r>
    <x v="4"/>
    <x v="7"/>
    <s v="Price"/>
    <n v="0"/>
    <x v="50"/>
    <n v="1.0193927807797556E-3"/>
    <n v="7.7434451100589423E-5"/>
    <n v="1E-4"/>
    <x v="4"/>
    <n v="0.32032879000015302"/>
    <s v="Avg"/>
    <s v="VI_Price_Sprite"/>
    <n v="51.974835679999998"/>
    <n v="52.622685061823873"/>
    <n v="0.64784938182387464"/>
    <x v="13"/>
    <x v="7"/>
  </r>
  <r>
    <x v="5"/>
    <x v="8"/>
    <s v="Price"/>
    <n v="0"/>
    <x v="51"/>
    <n v="-1.6361753715404138E-2"/>
    <n v="-3.1595679170675958E-3"/>
    <n v="-2.3E-3"/>
    <x v="4"/>
    <n v="-2.6438860099999899"/>
    <s v="Avg"/>
    <s v="VI_Price_Thums_Up_Express"/>
    <n v="72.036425210000019"/>
    <n v="79.725970986299487"/>
    <n v="7.6895457762994681"/>
    <x v="1"/>
    <x v="8"/>
  </r>
  <r>
    <x v="5"/>
    <x v="8"/>
    <s v="Price"/>
    <n v="0"/>
    <x v="52"/>
    <n v="-1.8556767641605982E-3"/>
    <n v="2.1563066912016239E-3"/>
    <n v="-2.3999999999999998E-3"/>
    <x v="4"/>
    <n v="-0.81989161000002597"/>
    <s v="Avg"/>
    <s v="VI_Price_Thums_Up_Fridge"/>
    <n v="48.939913500000003"/>
    <n v="52.039300434727068"/>
    <n v="3.0993869347270646"/>
    <x v="1"/>
    <x v="9"/>
  </r>
  <r>
    <x v="5"/>
    <x v="8"/>
    <s v="Price"/>
    <n v="0"/>
    <x v="53"/>
    <n v="8.4605602840606784E-3"/>
    <n v="5.8429627551043585E-3"/>
    <n v="2.8E-3"/>
    <x v="4"/>
    <n v="-0.307912990000001"/>
    <s v="Avg"/>
    <s v="VI_Price_Thums_Up_Mobile"/>
    <n v="55.53137581"/>
    <n v="53.71776602430274"/>
    <n v="-1.8136097856972597"/>
    <x v="1"/>
    <x v="10"/>
  </r>
  <r>
    <x v="5"/>
    <x v="8"/>
    <s v="Price"/>
    <n v="0"/>
    <x v="54"/>
    <n v="3.5987101457522373E-3"/>
    <n v="8.2056122326232966E-3"/>
    <n v="7.1999999999999998E-3"/>
    <x v="4"/>
    <n v="-0.53321798999999903"/>
    <s v="Avg"/>
    <s v="VI_Price_Thums_Up_Party"/>
    <n v="42.208503250000007"/>
    <n v="42.584605702284819"/>
    <n v="0.37610245228481176"/>
    <x v="1"/>
    <x v="11"/>
  </r>
  <r>
    <x v="5"/>
    <x v="8"/>
    <s v="Price"/>
    <n v="0"/>
    <x v="55"/>
    <n v="9.5005072791005084E-3"/>
    <n v="2.8204102897008893E-3"/>
    <n v="2.7000000000000001E-3"/>
    <x v="4"/>
    <n v="-0.461197990000003"/>
    <s v="Avg"/>
    <s v="VI_Price_Thums_Up_RGB"/>
    <n v="65.169009689999996"/>
    <n v="58.833545159401638"/>
    <n v="-6.3354645305983581"/>
    <x v="1"/>
    <x v="12"/>
  </r>
  <r>
    <x v="3"/>
    <x v="4"/>
    <s v="SOWF"/>
    <n v="0"/>
    <x v="56"/>
    <n v="-6.028408892337681E-3"/>
    <n v="-8.2479455812848289E-5"/>
    <n v="0"/>
    <x v="4"/>
    <n v="0.34071019000000002"/>
    <s v="Avg"/>
    <s v="VI_SOWF_Thums_Up"/>
    <n v="22.854686399999999"/>
    <n v="21.088402671624969"/>
    <n v="-1.7662837283750292"/>
    <x v="1"/>
    <x v="13"/>
  </r>
  <r>
    <x v="4"/>
    <x v="9"/>
    <s v="TV"/>
    <n v="0"/>
    <x v="58"/>
    <n v="5.5360522917761014E-4"/>
    <n v="1.2866924795912279E-5"/>
    <n v="1E-4"/>
    <x v="4"/>
    <n v="-9.6920880000001108E-3"/>
    <s v="Sum"/>
    <s v="TV_APPYFIZZ"/>
    <n v="1935.1"/>
    <n v="0"/>
    <n v="-1935.1"/>
    <x v="3"/>
    <x v="14"/>
  </r>
  <r>
    <x v="4"/>
    <x v="9"/>
    <s v="TV"/>
    <n v="0"/>
    <x v="59"/>
    <n v="5.257668743983069E-4"/>
    <n v="-4.2742663301461898E-5"/>
    <n v="-4.0000000000000002E-4"/>
    <x v="4"/>
    <n v="-7.3171700000672904E-3"/>
    <s v="Sum"/>
    <s v="TV_MDEW"/>
    <n v="3932.0200000000004"/>
    <n v="0"/>
    <n v="-3932.0200000000004"/>
    <x v="9"/>
    <x v="14"/>
  </r>
  <r>
    <x v="4"/>
    <x v="9"/>
    <s v="TV"/>
    <n v="0"/>
    <x v="60"/>
    <n v="7.0644395537819502E-4"/>
    <n v="-8.9530557641130353E-5"/>
    <n v="-5.9999999999999995E-4"/>
    <x v="4"/>
    <n v="-3.69784600000046E-3"/>
    <s v="Sum"/>
    <s v="TV_PSPSI"/>
    <n v="3641.6499999999996"/>
    <n v="0"/>
    <n v="-3641.6499999999996"/>
    <x v="12"/>
    <x v="14"/>
  </r>
  <r>
    <x v="6"/>
    <x v="10"/>
    <s v="Activation"/>
    <s v="Incremental"/>
    <x v="61"/>
    <n v="-4.1695768154769355E-3"/>
    <n v="2.9046304740497561E-3"/>
    <n v="2.8999999999999998E-3"/>
    <x v="4"/>
    <n v="3.0831250000000001E-2"/>
    <s v="Sum"/>
    <s v="Activation_Assets_AllIndia"/>
    <n v="17224080"/>
    <n v="0"/>
    <n v="-17224080"/>
    <x v="1"/>
    <x v="0"/>
  </r>
  <r>
    <x v="6"/>
    <x v="10"/>
    <s v="Activation"/>
    <s v="Incremental"/>
    <x v="62"/>
    <n v="0"/>
    <n v="0"/>
    <n v="0"/>
    <x v="4"/>
    <n v="0"/>
    <s v="Sum"/>
    <s v="Activation_Assets_Statewise"/>
    <n v="0"/>
    <n v="0"/>
    <n v="0"/>
    <x v="1"/>
    <x v="0"/>
  </r>
  <r>
    <x v="6"/>
    <x v="11"/>
    <s v="Cinema"/>
    <s v="Incremental"/>
    <x v="63"/>
    <n v="-5.8944067018921442E-5"/>
    <n v="2.3112903608619534E-4"/>
    <n v="2.0000000000000001E-4"/>
    <x v="4"/>
    <n v="4.0463750000265197E-2"/>
    <s v="Sum"/>
    <s v="VI_Cinema_Thumsup_Spend"/>
    <n v="830152.50000000012"/>
    <n v="0"/>
    <n v="-830152.50000000012"/>
    <x v="1"/>
    <x v="0"/>
  </r>
  <r>
    <x v="6"/>
    <x v="11"/>
    <s v="Cinema"/>
    <s v="Baseline"/>
    <x v="64"/>
    <n v="0"/>
    <n v="0"/>
    <n v="0"/>
    <x v="4"/>
    <n v="0"/>
    <s v="Sum"/>
    <s v="VI_Cinema_Thumsup_Spend_2018"/>
    <n v="0"/>
    <n v="0"/>
    <n v="0"/>
    <x v="1"/>
    <x v="0"/>
  </r>
  <r>
    <x v="6"/>
    <x v="11"/>
    <s v="Cinema"/>
    <s v="Baseline"/>
    <x v="65"/>
    <n v="-2.6126609906128052E-4"/>
    <n v="2.8521383812883129E-4"/>
    <n v="2.9999999999999997E-4"/>
    <x v="4"/>
    <n v="4.9934770000184099E-2"/>
    <s v="Sum"/>
    <s v="VI_Cinema_Thumsup_Spend_2019"/>
    <n v="830152.50000000012"/>
    <n v="0"/>
    <n v="-830152.50000000012"/>
    <x v="1"/>
    <x v="0"/>
  </r>
  <r>
    <x v="6"/>
    <x v="10"/>
    <s v="Consumer Promo"/>
    <s v="Incremental"/>
    <x v="67"/>
    <n v="-4.6394564233562294E-5"/>
    <n v="-5.3507811052818562E-6"/>
    <n v="0"/>
    <x v="4"/>
    <n v="5.23511099999448E-2"/>
    <s v="Sum"/>
    <s v="VI_Consumer_Promo_Thumsup_Mobile_count"/>
    <n v="139027"/>
    <n v="0"/>
    <n v="-139027"/>
    <x v="1"/>
    <x v="0"/>
  </r>
  <r>
    <x v="6"/>
    <x v="12"/>
    <s v="TV"/>
    <s v="Incremental"/>
    <x v="68"/>
    <n v="-1.8063798666530548E-2"/>
    <n v="1.6974278615931943E-2"/>
    <n v="1.7299999999999999E-2"/>
    <x v="4"/>
    <n v="5.0416750000000003E-2"/>
    <s v="Sum"/>
    <s v="VI_Desert_TV_GRPs"/>
    <n v="882"/>
    <n v="0"/>
    <n v="-882"/>
    <x v="1"/>
    <x v="0"/>
  </r>
  <r>
    <x v="6"/>
    <x v="10"/>
    <s v="Sampling"/>
    <s v="Incremental"/>
    <x v="69"/>
    <n v="0"/>
    <n v="0"/>
    <n v="1E-4"/>
    <x v="4"/>
    <n v="9.9999683241974996E-9"/>
    <s v="Sum"/>
    <s v="VI_Experiential_Sampling_Thumsup_Reach"/>
    <n v="15320"/>
    <n v="0"/>
    <n v="-15320"/>
    <x v="1"/>
    <x v="0"/>
  </r>
  <r>
    <x v="6"/>
    <x v="13"/>
    <s v="Facebook/Instagram"/>
    <s v="Incremental"/>
    <x v="70"/>
    <n v="3.1321060374926338E-4"/>
    <n v="-1.9726239775925017E-5"/>
    <n v="0"/>
    <x v="4"/>
    <n v="9.6882729999303793E-2"/>
    <s v="Sum"/>
    <s v="VI_Facebook_Instagram_Thumsup_Imp"/>
    <n v="2909758"/>
    <n v="11164045"/>
    <n v="8254287"/>
    <x v="1"/>
    <x v="0"/>
  </r>
  <r>
    <x v="6"/>
    <x v="13"/>
    <s v="Facebook"/>
    <s v="Incremental"/>
    <x v="71"/>
    <n v="-5.9919819016629298E-4"/>
    <n v="5.3403558087760446E-4"/>
    <n v="5.0000000000000001E-4"/>
    <x v="4"/>
    <n v="5.6364449999964997E-2"/>
    <s v="Sum"/>
    <s v="VI_Facebook_Thumsup_Imp"/>
    <n v="20175952"/>
    <n v="0"/>
    <n v="-20175952"/>
    <x v="1"/>
    <x v="0"/>
  </r>
  <r>
    <x v="6"/>
    <x v="13"/>
    <s v="Hotstar"/>
    <s v="Incremental"/>
    <x v="73"/>
    <n v="-1.4139530073117504E-2"/>
    <n v="1.1039492788400969E-2"/>
    <n v="1.12E-2"/>
    <x v="4"/>
    <n v="0.36628461000002899"/>
    <s v="Sum"/>
    <s v="VI_Hotstar_Thumsup_Imp"/>
    <n v="72165062.775646597"/>
    <n v="12213073.560448911"/>
    <n v="-59951989.215197682"/>
    <x v="1"/>
    <x v="0"/>
  </r>
  <r>
    <x v="6"/>
    <x v="12"/>
    <s v="TV"/>
    <s v="Incremental"/>
    <x v="74"/>
    <n v="0"/>
    <n v="0"/>
    <n v="0"/>
    <x v="4"/>
    <n v="3.1449369999999997E-2"/>
    <s v="Sum"/>
    <s v="VI_Lift_TV_GRPs"/>
    <n v="0"/>
    <n v="0"/>
    <n v="0"/>
    <x v="1"/>
    <x v="0"/>
  </r>
  <r>
    <x v="6"/>
    <x v="10"/>
    <s v="Activation"/>
    <s v="Incremental"/>
    <x v="75"/>
    <n v="6.8195032591638065E-4"/>
    <n v="5.5701396692580491E-4"/>
    <n v="6.9999999999999999E-4"/>
    <x v="4"/>
    <n v="1.9598289999981301E-2"/>
    <s v="Sum"/>
    <s v="Activation_Assets_AllIndia"/>
    <n v="17224080"/>
    <n v="0"/>
    <n v="-17224080"/>
    <x v="1"/>
    <x v="0"/>
  </r>
  <r>
    <x v="6"/>
    <x v="10"/>
    <s v="Activation"/>
    <s v="Incremental"/>
    <x v="76"/>
    <n v="0"/>
    <n v="0"/>
    <n v="0"/>
    <x v="4"/>
    <n v="0"/>
    <s v="Sum"/>
    <s v="Activation_Assets_Statewise"/>
    <n v="0"/>
    <n v="0"/>
    <n v="0"/>
    <x v="1"/>
    <x v="0"/>
  </r>
  <r>
    <x v="6"/>
    <x v="12"/>
    <s v="TV"/>
    <s v="Baseline"/>
    <x v="77"/>
    <n v="-4.6204835555237086E-4"/>
    <n v="4.5574466378010599E-3"/>
    <n v="3.8E-3"/>
    <x v="4"/>
    <n v="0.316074509999973"/>
    <s v="Sum"/>
    <s v="VI_Desert_TV_GRPs"/>
    <n v="882"/>
    <n v="0"/>
    <n v="-882"/>
    <x v="1"/>
    <x v="0"/>
  </r>
  <r>
    <x v="6"/>
    <x v="12"/>
    <s v="TV"/>
    <s v="Baseline"/>
    <x v="78"/>
    <n v="-8.6493060796430485E-5"/>
    <n v="-1.0845114751532508E-4"/>
    <n v="-1E-4"/>
    <x v="4"/>
    <n v="0.324801410000012"/>
    <s v="Sum"/>
    <s v="VI_TUChargedAvengers_TV_GRPs"/>
    <n v="0"/>
    <n v="0"/>
    <n v="0"/>
    <x v="1"/>
    <x v="0"/>
  </r>
  <r>
    <x v="6"/>
    <x v="12"/>
    <s v="TV"/>
    <s v="Baseline"/>
    <x v="79"/>
    <n v="-3.5579886323554386E-3"/>
    <n v="-4.101806776704622E-3"/>
    <n v="-4.5999999999999999E-3"/>
    <x v="4"/>
    <n v="0.32480140999979901"/>
    <s v="Sum"/>
    <s v="VI_TUChargedThematic_TV_GRPs"/>
    <n v="0"/>
    <n v="0"/>
    <n v="0"/>
    <x v="1"/>
    <x v="0"/>
  </r>
  <r>
    <x v="6"/>
    <x v="12"/>
    <s v="TV"/>
    <s v="Baseline"/>
    <x v="80"/>
    <n v="3.0710828139409504E-2"/>
    <n v="2.6682950570003659E-2"/>
    <n v="3.04E-2"/>
    <x v="4"/>
    <n v="0.64663579000001103"/>
    <s v="Sum"/>
    <s v="VI_TUChase_TV_GRPs"/>
    <n v="1223.1500000000001"/>
    <n v="0"/>
    <n v="-1223.1500000000001"/>
    <x v="1"/>
    <x v="0"/>
  </r>
  <r>
    <x v="6"/>
    <x v="12"/>
    <s v="TV"/>
    <s v="Baseline"/>
    <x v="81"/>
    <n v="-1.166560125571816E-2"/>
    <n v="-7.0347083868739172E-3"/>
    <n v="-8.0999999999999996E-3"/>
    <x v="4"/>
    <n v="0.54480140999996396"/>
    <s v="Sum"/>
    <s v="VI_TUIntrinsic_TV_GRPs"/>
    <n v="0"/>
    <n v="0"/>
    <n v="0"/>
    <x v="1"/>
    <x v="0"/>
  </r>
  <r>
    <x v="6"/>
    <x v="11"/>
    <s v="OOH"/>
    <s v="Incremental"/>
    <x v="82"/>
    <n v="-9.0353429081833231E-4"/>
    <n v="1.2352120252304965E-4"/>
    <n v="1E-4"/>
    <x v="4"/>
    <n v="1.055261E-2"/>
    <s v="Sum"/>
    <s v="VI_OOH_Thumsup_Spend"/>
    <n v="3920725.0364999999"/>
    <n v="900000.00899999985"/>
    <n v="-3020725.0274999999"/>
    <x v="1"/>
    <x v="0"/>
  </r>
  <r>
    <x v="6"/>
    <x v="11"/>
    <s v="OOH"/>
    <s v="Baseline"/>
    <x v="83"/>
    <n v="-3.4051065512087322E-5"/>
    <n v="-4.664714106577818E-4"/>
    <n v="-5.0000000000000001E-4"/>
    <x v="4"/>
    <n v="5.1480330000005299E-2"/>
    <s v="Sum"/>
    <s v="VI_OOH_Thumsup_Spend_2015"/>
    <n v="0"/>
    <n v="0"/>
    <n v="0"/>
    <x v="1"/>
    <x v="0"/>
  </r>
  <r>
    <x v="6"/>
    <x v="11"/>
    <s v="OOH"/>
    <s v="Baseline"/>
    <x v="84"/>
    <n v="-2.808975241899394E-4"/>
    <n v="-3.6869925924594568E-4"/>
    <n v="-4.0000000000000002E-4"/>
    <x v="4"/>
    <n v="1.5592610000003299E-2"/>
    <s v="Sum"/>
    <s v="VI_OOH_Thumsup_Spend_2016"/>
    <n v="0"/>
    <n v="0"/>
    <n v="0"/>
    <x v="1"/>
    <x v="0"/>
  </r>
  <r>
    <x v="6"/>
    <x v="11"/>
    <s v="OOH"/>
    <s v="Baseline"/>
    <x v="85"/>
    <n v="-6.1449322412166559E-4"/>
    <n v="-8.2490864528811077E-4"/>
    <n v="-8.9999999999999998E-4"/>
    <x v="4"/>
    <n v="5.14803300002009E-2"/>
    <s v="Sum"/>
    <s v="VI_OOH_Thumsup_Spend_2017"/>
    <n v="0"/>
    <n v="0"/>
    <n v="0"/>
    <x v="1"/>
    <x v="0"/>
  </r>
  <r>
    <x v="6"/>
    <x v="11"/>
    <s v="OOH"/>
    <s v="Baseline"/>
    <x v="86"/>
    <n v="-5.2261086171559868E-4"/>
    <n v="8.3009626551864787E-4"/>
    <n v="8.0000000000000004E-4"/>
    <x v="4"/>
    <n v="1.55926099999964E-2"/>
    <s v="Sum"/>
    <s v="VI_OOH_Thumsup_Spend_2018"/>
    <n v="0"/>
    <n v="0"/>
    <n v="0"/>
    <x v="1"/>
    <x v="0"/>
  </r>
  <r>
    <x v="6"/>
    <x v="11"/>
    <s v="OOH"/>
    <s v="Baseline"/>
    <x v="87"/>
    <n v="-1.852901518823333E-4"/>
    <n v="2.3215136749523981E-3"/>
    <n v="2.3E-3"/>
    <x v="4"/>
    <n v="0.121656009999745"/>
    <s v="Sum"/>
    <s v="VI_OOH_Thumsup_Spend_2019"/>
    <n v="3920725.0364999999"/>
    <n v="0"/>
    <n v="-3920725.0364999999"/>
    <x v="1"/>
    <x v="0"/>
  </r>
  <r>
    <x v="6"/>
    <x v="11"/>
    <s v="OOH"/>
    <s v="Baseline"/>
    <x v="88"/>
    <n v="4.1989166695846684E-4"/>
    <n v="0"/>
    <n v="0"/>
    <x v="4"/>
    <n v="5.4756010000732401E-2"/>
    <s v="Sum"/>
    <s v="VI_OOH_Thumsup_Spend_2020"/>
    <n v="0"/>
    <n v="0"/>
    <n v="0"/>
    <x v="1"/>
    <x v="0"/>
  </r>
  <r>
    <x v="6"/>
    <x v="11"/>
    <s v="Print"/>
    <s v="Incremental"/>
    <x v="89"/>
    <n v="0"/>
    <n v="-7.1639435989673673E-4"/>
    <n v="-6.9999999999999999E-4"/>
    <x v="4"/>
    <n v="1.1604290000000199E-2"/>
    <s v="Sum"/>
    <s v="VI_Print_Thumsup_Spend"/>
    <n v="0"/>
    <n v="0"/>
    <n v="0"/>
    <x v="1"/>
    <x v="0"/>
  </r>
  <r>
    <x v="6"/>
    <x v="11"/>
    <s v="Radio"/>
    <s v="Incremental"/>
    <x v="90"/>
    <n v="0"/>
    <n v="0"/>
    <n v="0"/>
    <x v="4"/>
    <n v="2.2275090000017699E-2"/>
    <s v="Sum"/>
    <s v="VI_Radio_Thumsup_Spend"/>
    <n v="0"/>
    <n v="0"/>
    <n v="0"/>
    <x v="1"/>
    <x v="0"/>
  </r>
  <r>
    <x v="6"/>
    <x v="12"/>
    <s v="TV"/>
    <s v="Incremental"/>
    <x v="91"/>
    <n v="0"/>
    <n v="-1.6272593485978836E-8"/>
    <n v="0"/>
    <x v="4"/>
    <n v="0.12653250999999999"/>
    <s v="Sum"/>
    <s v="VI_ThematicMHT_TV_GRPs"/>
    <n v="0"/>
    <n v="0"/>
    <n v="0"/>
    <x v="1"/>
    <x v="0"/>
  </r>
  <r>
    <x v="6"/>
    <x v="12"/>
    <s v="TV"/>
    <s v="Incremental"/>
    <x v="92"/>
    <n v="0"/>
    <n v="0"/>
    <n v="0"/>
    <x v="4"/>
    <n v="9.7661390000000195E-2"/>
    <s v="Sum"/>
    <s v="VI_TheYoung_TV_GRPs"/>
    <n v="0"/>
    <n v="0"/>
    <n v="0"/>
    <x v="1"/>
    <x v="0"/>
  </r>
  <r>
    <x v="6"/>
    <x v="13"/>
    <s v="Total Digital"/>
    <s v="Baseline"/>
    <x v="93"/>
    <n v="3.1499367298297269E-4"/>
    <n v="0"/>
    <n v="0"/>
    <x v="4"/>
    <n v="0.122678410000282"/>
    <s v="Sum"/>
    <s v="VI_Total_Digital_Thumsup_Imp_2020"/>
    <n v="0"/>
    <n v="37245453.560448915"/>
    <n v="37245453.560448915"/>
    <x v="1"/>
    <x v="0"/>
  </r>
  <r>
    <x v="6"/>
    <x v="13"/>
    <s v="Total Digital"/>
    <s v="Baseline"/>
    <x v="94"/>
    <n v="0"/>
    <n v="-5.9408245893919339E-5"/>
    <n v="-1E-4"/>
    <x v="4"/>
    <n v="0.24222121000003399"/>
    <s v="Sum"/>
    <s v="VI_Total_Digital_Thumsup_Imp_2017"/>
    <n v="0"/>
    <n v="0"/>
    <n v="0"/>
    <x v="1"/>
    <x v="0"/>
  </r>
  <r>
    <x v="6"/>
    <x v="13"/>
    <s v="Total Digital"/>
    <s v="Baseline"/>
    <x v="95"/>
    <n v="-1.1555052494074168E-3"/>
    <n v="8.2340714601303409E-4"/>
    <n v="8.0000000000000004E-4"/>
    <x v="4"/>
    <n v="0.112455189999454"/>
    <s v="Sum"/>
    <s v="VI_Total_Digital_Thumsup_Imp_2018"/>
    <n v="0"/>
    <n v="0"/>
    <n v="0"/>
    <x v="1"/>
    <x v="0"/>
  </r>
  <r>
    <x v="6"/>
    <x v="13"/>
    <s v="Total Digital"/>
    <s v="Baseline"/>
    <x v="96"/>
    <n v="-2.7345813915560751E-3"/>
    <n v="6.0894055158098636E-3"/>
    <n v="6.0000000000000001E-3"/>
    <x v="4"/>
    <n v="0.30794720999990399"/>
    <s v="Sum"/>
    <s v="VI_Total_Digital_Thumsup_Imp_2019"/>
    <n v="96747560.775646597"/>
    <n v="0"/>
    <n v="-96747560.775646597"/>
    <x v="1"/>
    <x v="0"/>
  </r>
  <r>
    <x v="6"/>
    <x v="12"/>
    <s v="TV"/>
    <s v="Incremental"/>
    <x v="97"/>
    <n v="0"/>
    <n v="-1.632579053686818E-7"/>
    <n v="0"/>
    <x v="4"/>
    <n v="0.15553940999999999"/>
    <s v="Sum"/>
    <s v="VI_TU_UTC_TV_GRPs"/>
    <n v="0"/>
    <n v="0"/>
    <n v="0"/>
    <x v="1"/>
    <x v="0"/>
  </r>
  <r>
    <x v="6"/>
    <x v="12"/>
    <s v="TV"/>
    <s v="Incremental"/>
    <x v="98"/>
    <n v="-1.1899416679485974E-8"/>
    <n v="-1.3770200128532899E-3"/>
    <n v="-1.4E-3"/>
    <x v="4"/>
    <n v="4.7334301999982398E-2"/>
    <s v="Sum"/>
    <s v="VI_TUChargedAvengers_TV_GRPs"/>
    <n v="0"/>
    <n v="0"/>
    <n v="0"/>
    <x v="1"/>
    <x v="0"/>
  </r>
  <r>
    <x v="6"/>
    <x v="12"/>
    <s v="TV"/>
    <s v="Incremental"/>
    <x v="99"/>
    <n v="-3.8332705899247385E-7"/>
    <n v="-1.1643682134389158E-2"/>
    <n v="-3.5999999999999999E-3"/>
    <x v="4"/>
    <n v="3.6777129999999998E-2"/>
    <s v="Sum"/>
    <s v="VI_TUChargedThematic_TV_GRPs"/>
    <n v="0"/>
    <n v="0"/>
    <n v="0"/>
    <x v="1"/>
    <x v="0"/>
  </r>
  <r>
    <x v="6"/>
    <x v="12"/>
    <s v="TV"/>
    <s v="Incremental"/>
    <x v="100"/>
    <n v="-3.4401056853262314E-2"/>
    <n v="4.4823347438219245E-2"/>
    <n v="4.2200000000000001E-2"/>
    <x v="4"/>
    <n v="0.15283538999999999"/>
    <s v="Sum"/>
    <s v="VI_TUChase_TV_GRPs"/>
    <n v="1223.1500000000001"/>
    <n v="0"/>
    <n v="-1223.1500000000001"/>
    <x v="1"/>
    <x v="0"/>
  </r>
  <r>
    <x v="6"/>
    <x v="12"/>
    <s v="TV"/>
    <s v="Incremental"/>
    <x v="101"/>
    <n v="-2.5616245607916776E-5"/>
    <n v="-4.1491316948260972E-3"/>
    <n v="-7.1999999999999998E-3"/>
    <x v="4"/>
    <n v="4.9621890000000002E-2"/>
    <s v="Sum"/>
    <s v="VI_TUIntrinsic_TV_GRPs"/>
    <n v="0"/>
    <n v="0"/>
    <n v="0"/>
    <x v="1"/>
    <x v="0"/>
  </r>
  <r>
    <x v="6"/>
    <x v="12"/>
    <s v="TV"/>
    <s v="Baseline"/>
    <x v="102"/>
    <n v="-2.6090762118148388E-3"/>
    <n v="-5.2419495967040821E-3"/>
    <n v="-5.5999999999999999E-3"/>
    <x v="4"/>
    <n v="0.43920558999999698"/>
    <s v="Sum"/>
    <s v="VI_TV_Total_2015"/>
    <n v="0"/>
    <n v="0"/>
    <n v="0"/>
    <x v="1"/>
    <x v="0"/>
  </r>
  <r>
    <x v="6"/>
    <x v="12"/>
    <s v="TV"/>
    <s v="Baseline"/>
    <x v="103"/>
    <n v="-2.2672621465408011E-3"/>
    <n v="-4.5154760998365549E-3"/>
    <n v="-4.8999999999999998E-3"/>
    <x v="4"/>
    <n v="0.22321368999999899"/>
    <s v="Sum"/>
    <s v="VI_TV_Total_2016"/>
    <n v="0"/>
    <n v="0"/>
    <n v="0"/>
    <x v="1"/>
    <x v="0"/>
  </r>
  <r>
    <x v="6"/>
    <x v="12"/>
    <s v="TV"/>
    <s v="Baseline"/>
    <x v="104"/>
    <n v="-2.6377932715608457E-3"/>
    <n v="-5.1090909313519731E-3"/>
    <n v="-6.4000000000000003E-3"/>
    <x v="4"/>
    <n v="9.3360089999999202E-2"/>
    <s v="Sum"/>
    <s v="VI_TV_Total_2017"/>
    <n v="0"/>
    <n v="0"/>
    <n v="0"/>
    <x v="1"/>
    <x v="0"/>
  </r>
  <r>
    <x v="6"/>
    <x v="12"/>
    <s v="TV"/>
    <s v="Baseline"/>
    <x v="105"/>
    <n v="8.2083400123471426E-4"/>
    <n v="0"/>
    <n v="0"/>
    <x v="4"/>
    <n v="0.102756010000041"/>
    <s v="Sum"/>
    <s v="VI_Pyramid_TV_GRPs_2020"/>
    <n v="0"/>
    <n v="1330.3799999999994"/>
    <n v="1330.3799999999994"/>
    <x v="1"/>
    <x v="0"/>
  </r>
  <r>
    <x v="6"/>
    <x v="12"/>
    <s v="TV"/>
    <s v="Incremental"/>
    <x v="106"/>
    <n v="2.412366819948969E-2"/>
    <n v="0"/>
    <n v="0"/>
    <x v="4"/>
    <n v="9.0756009999999901E-2"/>
    <s v="Sum"/>
    <s v="VI_Pyramid_TV_GRPs_2020"/>
    <n v="0"/>
    <n v="1330.3799999999994"/>
    <n v="1330.3799999999994"/>
    <x v="1"/>
    <x v="0"/>
  </r>
  <r>
    <x v="6"/>
    <x v="12"/>
    <s v="TV"/>
    <s v="Incremental"/>
    <x v="113"/>
    <n v="0"/>
    <n v="0"/>
    <n v="0"/>
    <x v="4"/>
    <n v="0.18778238999999999"/>
    <s v="Sum"/>
    <s v="VI_WaveTVC_TV_GRPs"/>
    <n v="0"/>
    <n v="0"/>
    <n v="0"/>
    <x v="1"/>
    <x v="0"/>
  </r>
  <r>
    <x v="6"/>
    <x v="13"/>
    <s v="YouTube"/>
    <s v="Incremental"/>
    <x v="114"/>
    <n v="9.2028177603621815E-4"/>
    <n v="-9.7268848206258092E-4"/>
    <n v="-1E-3"/>
    <x v="4"/>
    <n v="0.26231480999961398"/>
    <s v="Sum"/>
    <s v="VI_YouTube_Thumsup_Imp"/>
    <n v="1496788"/>
    <n v="13868335"/>
    <n v="12371547"/>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3">
  <r>
    <x v="0"/>
    <x v="0"/>
    <s v="SDP"/>
    <x v="0"/>
    <s v="Log_Economy"/>
    <n v="-8.0306718084322045E-3"/>
    <n v="1.6525925584132475E-2"/>
    <n v="1.8800000000000001E-2"/>
    <x v="0"/>
    <n v="0.21214939999999999"/>
    <s v="Avg"/>
    <s v="Economy"/>
    <n v="1304932.0995752397"/>
    <n v="1269414.9253070676"/>
    <n v="-35517.174268172123"/>
  </r>
  <r>
    <x v="1"/>
    <x v="1"/>
    <s v="Error"/>
    <x v="0"/>
    <s v="Others"/>
    <n v="2.6453563977285318E-2"/>
    <n v="-3.0200322880885367E-3"/>
    <n v="-5.0000000000000001E-4"/>
    <x v="0"/>
    <e v="#N/A"/>
    <n v="0"/>
    <e v="#N/A"/>
    <n v="0"/>
    <n v="0"/>
    <n v="0"/>
  </r>
  <r>
    <x v="2"/>
    <x v="2"/>
    <s v="Pre Covid"/>
    <x v="0"/>
    <s v="Pre_Covid"/>
    <n v="3.7434314091673977E-2"/>
    <n v="0"/>
    <n v="0"/>
    <x v="0"/>
    <n v="0.37876270000000001"/>
    <s v="Avg"/>
    <s v="Pre_Covid"/>
    <n v="0"/>
    <n v="0.1"/>
    <n v="0.1"/>
  </r>
  <r>
    <x v="0"/>
    <x v="3"/>
    <s v="Precipitation"/>
    <x v="0"/>
    <s v="precip0"/>
    <n v="-2.2057257774654852E-3"/>
    <n v="-5.4923483169723182E-4"/>
    <n v="-6.9999999999999999E-4"/>
    <x v="0"/>
    <n v="-2.3249999999999998E-3"/>
    <s v="Avg"/>
    <s v="Precip_Dampened"/>
    <n v="2.1127214799999998"/>
    <n v="3.1321414015201237"/>
    <n v="1.0194199215201238"/>
  </r>
  <r>
    <x v="0"/>
    <x v="3"/>
    <s v="Precipitation"/>
    <x v="0"/>
    <s v="precip1"/>
    <n v="-3.18654330903427E-3"/>
    <n v="-6.3014029221397443E-4"/>
    <n v="-8.0000000000000004E-4"/>
    <x v="0"/>
    <n v="-4.8419999999999999E-3"/>
    <s v="Avg"/>
    <s v="Precip_Dampened"/>
    <n v="2.1127214799999998"/>
    <n v="3.1321414015201237"/>
    <n v="1.0194199215201238"/>
  </r>
  <r>
    <x v="1"/>
    <x v="1"/>
    <s v="Error"/>
    <x v="0"/>
    <s v="Ramadan_Dum"/>
    <n v="-6.5377765935136231E-3"/>
    <n v="2.9211456148132541E-4"/>
    <n v="4.0000000000000002E-4"/>
    <x v="0"/>
    <n v="5.29542E-2"/>
    <s v="Sum"/>
    <s v="Ramadan_Dum"/>
    <n v="1"/>
    <n v="0"/>
    <n v="-1"/>
  </r>
  <r>
    <x v="1"/>
    <x v="1"/>
    <s v="Seasonality"/>
    <x v="0"/>
    <s v="SEAS_1517"/>
    <n v="0"/>
    <n v="0"/>
    <n v="0"/>
    <x v="0"/>
    <n v="0.81167560000000005"/>
    <s v="Sum"/>
    <e v="#N/A"/>
    <n v="0"/>
    <n v="0"/>
    <n v="0"/>
  </r>
  <r>
    <x v="1"/>
    <x v="1"/>
    <s v="Seasonality"/>
    <x v="0"/>
    <s v="SEAS_1819"/>
    <n v="0"/>
    <n v="0"/>
    <n v="0"/>
    <x v="0"/>
    <n v="0.80868569999999995"/>
    <s v="Sum"/>
    <e v="#N/A"/>
    <n v="0"/>
    <n v="0"/>
    <n v="0"/>
  </r>
  <r>
    <x v="3"/>
    <x v="4"/>
    <s v="SOCF"/>
    <x v="0"/>
    <s v="SOCF_1"/>
    <n v="1.0138747279093095E-3"/>
    <n v="7.4301392295319495E-3"/>
    <n v="8.5000000000000006E-3"/>
    <x v="0"/>
    <n v="6.1951999999999997E-3"/>
    <s v="Avg"/>
    <s v="VI_SOCF_Thums_Up"/>
    <n v="34.5105352"/>
    <n v="35.006251779272873"/>
    <n v="0.49571657927287305"/>
  </r>
  <r>
    <x v="3"/>
    <x v="5"/>
    <s v="SOTS"/>
    <x v="0"/>
    <s v="SOTS_1"/>
    <n v="-6.4765026462416313E-4"/>
    <n v="5.0016475155855722E-3"/>
    <n v="1.0800000000000001E-2"/>
    <x v="0"/>
    <n v="7.8469999999999998E-3"/>
    <s v="Avg"/>
    <s v="VI_SOTS_Thums_Up"/>
    <n v="37.342851159999995"/>
    <n v="36.503679080992654"/>
    <n v="-0.8391720790073407"/>
  </r>
  <r>
    <x v="0"/>
    <x v="3"/>
    <s v="Temperature"/>
    <x v="0"/>
    <s v="Temp0"/>
    <n v="-1.9634559629355952E-3"/>
    <n v="-4.1799721280170879E-3"/>
    <n v="-4.7000000000000002E-3"/>
    <x v="0"/>
    <n v="1.06131E-2"/>
    <s v="Avg"/>
    <s v="Tmax_Dampened"/>
    <n v="33.339719030000005"/>
    <n v="33.096874954197915"/>
    <n v="-0.24284407580208978"/>
  </r>
  <r>
    <x v="0"/>
    <x v="3"/>
    <s v="Temperature"/>
    <x v="0"/>
    <s v="Temp1"/>
    <n v="-1.6682765816909235E-3"/>
    <n v="-2.265603705708208E-4"/>
    <n v="-2.0000000000000001E-4"/>
    <x v="0"/>
    <n v="8.0870000000000004E-3"/>
    <s v="Avg"/>
    <s v="Tmax_Dampened"/>
    <n v="33.339719030000005"/>
    <n v="33.096874954197915"/>
    <n v="-0.24284407580208978"/>
  </r>
  <r>
    <x v="0"/>
    <x v="0"/>
    <s v="Unemployment"/>
    <x v="0"/>
    <s v="Unemployment"/>
    <n v="-2.9399963397229384E-3"/>
    <n v="-8.2595034819874359E-4"/>
    <n v="-8.9999999999999998E-4"/>
    <x v="0"/>
    <n v="-7.4711E-2"/>
    <s v="Avg"/>
    <s v="Unemployment"/>
    <n v="3.9949999999999999E-2"/>
    <n v="7.7549999999999994E-2"/>
    <n v="3.7599999999999995E-2"/>
  </r>
  <r>
    <x v="2"/>
    <x v="2"/>
    <s v="Covid"/>
    <x v="0"/>
    <s v="VD_Covid_19_Confirmed_Cases"/>
    <n v="-0.21468444470069925"/>
    <n v="0"/>
    <n v="0"/>
    <x v="0"/>
    <n v="-2.1499999999999998E-2"/>
    <s v="Avg"/>
    <s v="Covid_19_Confirmed_Cases"/>
    <n v="0"/>
    <n v="6737816.9000000004"/>
    <n v="6737816.9000000004"/>
  </r>
  <r>
    <x v="4"/>
    <x v="6"/>
    <s v="Distribution"/>
    <x v="0"/>
    <s v="VD_IPS_7up"/>
    <n v="5.3499434270625073E-5"/>
    <n v="-1.5678736340214918E-5"/>
    <n v="0"/>
    <x v="0"/>
    <n v="-1.932E-2"/>
    <s v="Avg"/>
    <s v="VI_IPS_7up"/>
    <n v="2.2986775500000003"/>
    <n v="2.2142485826308245"/>
    <n v="-8.4428967369175822E-2"/>
  </r>
  <r>
    <x v="4"/>
    <x v="6"/>
    <s v="Distribution"/>
    <x v="0"/>
    <s v="VD_IPS_Appy_Fizz"/>
    <n v="1.1477939789321926E-4"/>
    <n v="-3.4728529859907702E-4"/>
    <n v="-4.0000000000000002E-4"/>
    <x v="0"/>
    <n v="-1.9503E-2"/>
    <s v="Avg"/>
    <s v="VI_IPS_Appy_Fizz"/>
    <n v="2.3764056"/>
    <n v="2.3050389119074124"/>
    <n v="-7.1366688092587616E-2"/>
  </r>
  <r>
    <x v="4"/>
    <x v="6"/>
    <s v="Distribution"/>
    <x v="0"/>
    <s v="VD_IPS_ARTOS_Local"/>
    <n v="-2.2401037343098592E-5"/>
    <n v="-2.2656332428386804E-5"/>
    <n v="0"/>
    <x v="0"/>
    <n v="-1.4419E-2"/>
    <s v="Avg"/>
    <s v="VI_IPS_ARTOS_Local"/>
    <n v="2.7718883499999998"/>
    <n v="2.9129517557096984"/>
    <n v="0.14106340570969866"/>
  </r>
  <r>
    <x v="4"/>
    <x v="6"/>
    <s v="Distribution"/>
    <x v="0"/>
    <s v="VD_IPS_BINDU_Local"/>
    <n v="-6.3342300434911193E-4"/>
    <n v="-1.5727827904235806E-5"/>
    <n v="0"/>
    <x v="0"/>
    <n v="-2.9818999999999998E-2"/>
    <s v="Avg"/>
    <s v="VI_IPS_BINDU_Local"/>
    <n v="1.5616487400000001"/>
    <n v="2.8058650103356291"/>
    <n v="1.244216270335629"/>
  </r>
  <r>
    <x v="4"/>
    <x v="6"/>
    <s v="Distribution"/>
    <x v="0"/>
    <s v="VD_IPS_Coke"/>
    <n v="3.4694245324439626E-5"/>
    <n v="-1.8091750942138712E-6"/>
    <n v="0"/>
    <x v="0"/>
    <n v="-2.3719E-2"/>
    <s v="Avg"/>
    <s v="VI_IPS_Coke"/>
    <n v="1.6138776499999998"/>
    <n v="1.5507044278639861"/>
    <n v="-6.3173222136013729E-2"/>
  </r>
  <r>
    <x v="4"/>
    <x v="6"/>
    <s v="Distribution"/>
    <x v="0"/>
    <s v="VD_IPS_Fanta"/>
    <n v="1.6917804998696609E-5"/>
    <n v="-2.1571634283352462E-5"/>
    <n v="0"/>
    <x v="0"/>
    <n v="-1.0435E-2"/>
    <s v="Avg"/>
    <s v="VI_IPS_Fanta"/>
    <n v="2.8086658900000003"/>
    <n v="2.7930727938969158"/>
    <n v="-1.5593096103084569E-2"/>
  </r>
  <r>
    <x v="4"/>
    <x v="6"/>
    <s v="Distribution"/>
    <x v="0"/>
    <s v="VD_IPS_Limca"/>
    <n v="7.9276867195542567E-4"/>
    <n v="-2.6610599305147448E-4"/>
    <n v="-2.9999999999999997E-4"/>
    <x v="0"/>
    <n v="-0.13789599999999999"/>
    <s v="Avg"/>
    <s v="VI_IPS_Limca"/>
    <n v="2.6339850599999997"/>
    <n v="2.547026198633251"/>
    <n v="-8.6958861366748685E-2"/>
  </r>
  <r>
    <x v="4"/>
    <x v="6"/>
    <s v="Distribution"/>
    <x v="0"/>
    <s v="VD_IPS_M_Dew"/>
    <n v="-5.5522136679062411E-6"/>
    <n v="6.4004968690544747E-6"/>
    <n v="0"/>
    <x v="0"/>
    <n v="-8.2400000000000008E-3"/>
    <s v="Avg"/>
    <s v="VI_IPS_M_Dew"/>
    <n v="1.3498323300000004"/>
    <n v="1.4263760112775612"/>
    <n v="7.6543681277560838E-2"/>
  </r>
  <r>
    <x v="4"/>
    <x v="6"/>
    <s v="Distribution"/>
    <x v="0"/>
    <s v="VD_IPS_Mirinda"/>
    <n v="2.3950392061568455E-5"/>
    <n v="-1.0653598877711691E-6"/>
    <n v="0"/>
    <x v="0"/>
    <n v="-1.2536E-2"/>
    <s v="Avg"/>
    <s v="VI_IPS_Mirinda"/>
    <n v="2.2066824700000001"/>
    <n v="2.1123099603983917"/>
    <n v="-9.4372509601608368E-2"/>
  </r>
  <r>
    <x v="4"/>
    <x v="6"/>
    <s v="Distribution"/>
    <x v="0"/>
    <s v="VD_IPS_ORSL_Local"/>
    <n v="0"/>
    <n v="-1.2583731988891519E-5"/>
    <n v="0"/>
    <x v="0"/>
    <n v="-1.4419E-2"/>
    <s v="Avg"/>
    <s v="VI_IPS_ORSL_Local"/>
    <n v="1.38164643"/>
    <n v="1.38164643"/>
    <n v="0"/>
  </r>
  <r>
    <x v="4"/>
    <x v="6"/>
    <s v="Distribution"/>
    <x v="0"/>
    <s v="VD_IPS_Pepsi"/>
    <n v="1.6284872426524593E-5"/>
    <n v="-1.7000630472710683E-5"/>
    <n v="0"/>
    <x v="0"/>
    <n v="-2.4840999999999998E-2"/>
    <s v="Avg"/>
    <s v="VI_IPS_Pepsi"/>
    <n v="2.2254008399999998"/>
    <n v="2.2050636070831509"/>
    <n v="-2.0337232916848969E-2"/>
  </r>
  <r>
    <x v="4"/>
    <x v="6"/>
    <s v="Distribution"/>
    <x v="0"/>
    <s v="VD_IPS_Sprite"/>
    <n v="1.0808294510049126E-2"/>
    <n v="-3.3225534824583699E-3"/>
    <n v="-3.7000000000000002E-3"/>
    <x v="0"/>
    <n v="-0.539354"/>
    <s v="Avg"/>
    <s v="VI_IPS_Sprite"/>
    <n v="4.3662206500000007"/>
    <n v="4.2022123074094644"/>
    <n v="-0.16400834259053632"/>
  </r>
  <r>
    <x v="3"/>
    <x v="6"/>
    <s v="IPS"/>
    <x v="0"/>
    <s v="VD_IPS_Thums_Up"/>
    <n v="-3.0144980850145886E-2"/>
    <n v="-1.4351498064849423E-2"/>
    <n v="-1.6299999999999999E-2"/>
    <x v="0"/>
    <n v="0.45071480000000003"/>
    <s v="Avg"/>
    <s v="VI_IPS_Thums_Up"/>
    <n v="4.5224905299999998"/>
    <n v="4.2440966538154132"/>
    <n v="-0.27839387618458655"/>
  </r>
  <r>
    <x v="4"/>
    <x v="6"/>
    <s v="Distribution"/>
    <x v="0"/>
    <s v="VD_ND_7up"/>
    <n v="1.3738061054567841E-5"/>
    <n v="1.743934238957158E-5"/>
    <n v="0"/>
    <x v="0"/>
    <n v="-2.4398E-2"/>
    <s v="Avg"/>
    <s v="VI_ND_7up"/>
    <n v="18.425271739999999"/>
    <n v="17.494237481847875"/>
    <n v="-0.93103425815212404"/>
  </r>
  <r>
    <x v="4"/>
    <x v="6"/>
    <s v="Distribution"/>
    <x v="0"/>
    <s v="VD_ND_Appy_Fizz"/>
    <n v="-4.5552383100933662E-6"/>
    <n v="-3.4142368857314944E-4"/>
    <n v="-4.0000000000000002E-4"/>
    <x v="0"/>
    <n v="-2.2352E-2"/>
    <s v="Avg"/>
    <s v="VI_ND_Appy_Fizz"/>
    <n v="28.549204939999999"/>
    <n v="30.668762670655759"/>
    <n v="2.1195577306557603"/>
  </r>
  <r>
    <x v="4"/>
    <x v="6"/>
    <s v="Distribution"/>
    <x v="0"/>
    <s v="VD_ND_ARTOS_Local"/>
    <n v="-2.8499983715318337E-6"/>
    <n v="-2.2683321737720338E-6"/>
    <n v="0"/>
    <x v="0"/>
    <n v="-3.8732000000000003E-2"/>
    <s v="Avg"/>
    <s v="VI_ND_ARTOS_Local"/>
    <n v="6.1057637200000006"/>
    <n v="6.3005238796724852"/>
    <n v="0.19476015967248461"/>
  </r>
  <r>
    <x v="4"/>
    <x v="6"/>
    <s v="Distribution"/>
    <x v="0"/>
    <s v="VD_ND_BINDU_Local"/>
    <n v="-2.8644515593439778E-5"/>
    <n v="-2.0805966508638373E-5"/>
    <n v="0"/>
    <x v="0"/>
    <n v="-4.7093999999999997E-2"/>
    <s v="Avg"/>
    <s v="VI_ND_BINDU_Local"/>
    <n v="8.8676008399999997"/>
    <n v="10.540254776736962"/>
    <n v="1.6726539367369622"/>
  </r>
  <r>
    <x v="4"/>
    <x v="6"/>
    <s v="Distribution"/>
    <x v="0"/>
    <s v="VD_ND_Coke"/>
    <n v="1.2084294572833938E-5"/>
    <n v="9.815869621593013E-6"/>
    <n v="0"/>
    <x v="0"/>
    <n v="-3.0844E-2"/>
    <s v="Avg"/>
    <s v="VI_ND_Coke"/>
    <n v="13.54043931"/>
    <n v="12.169825104998505"/>
    <n v="-1.3706142050014947"/>
  </r>
  <r>
    <x v="4"/>
    <x v="6"/>
    <s v="Distribution"/>
    <x v="0"/>
    <s v="VD_ND_Fanta"/>
    <n v="5.49233397820303E-5"/>
    <n v="2.7507929719122333E-5"/>
    <n v="0"/>
    <x v="0"/>
    <n v="-2.0493000000000001E-2"/>
    <s v="Avg"/>
    <s v="VI_ND_Fanta"/>
    <n v="25.800135730000001"/>
    <n v="23.663082102858624"/>
    <n v="-2.1370536271413769"/>
  </r>
  <r>
    <x v="4"/>
    <x v="6"/>
    <s v="Distribution"/>
    <x v="0"/>
    <s v="VD_ND_Limca"/>
    <n v="-4.5776509508625351E-5"/>
    <n v="1.4396635291867398E-4"/>
    <n v="2.0000000000000001E-4"/>
    <x v="0"/>
    <n v="-2.4917000000000002E-2"/>
    <s v="Avg"/>
    <s v="VI_ND_Limca"/>
    <n v="35.891146260000006"/>
    <n v="36.844365774815287"/>
    <n v="0.95321951481528089"/>
  </r>
  <r>
    <x v="4"/>
    <x v="6"/>
    <s v="Distribution"/>
    <x v="0"/>
    <s v="VD_ND_M_Dew"/>
    <n v="7.2793321757760845E-7"/>
    <n v="5.6866197250604936E-6"/>
    <n v="0"/>
    <x v="0"/>
    <n v="-2.4608000000000001E-2"/>
    <s v="Avg"/>
    <s v="VI_ND_M_Dew"/>
    <n v="7.0203428500000014"/>
    <n v="6.5610737802624879"/>
    <n v="-0.45926906973751347"/>
  </r>
  <r>
    <x v="4"/>
    <x v="6"/>
    <s v="Distribution"/>
    <x v="0"/>
    <s v="VD_ND_Mirinda"/>
    <n v="3.7664478794796102E-6"/>
    <n v="1.2909041492034155E-5"/>
    <n v="0"/>
    <x v="0"/>
    <n v="-2.3199999999999998E-2"/>
    <s v="Avg"/>
    <s v="VI_ND_Mirinda"/>
    <n v="12.560483770000001"/>
    <n v="11.978825433369556"/>
    <n v="-0.58165833663044531"/>
  </r>
  <r>
    <x v="4"/>
    <x v="6"/>
    <s v="Distribution"/>
    <x v="0"/>
    <s v="VD_ND_ORSL_Local"/>
    <n v="3.4809996672444175E-4"/>
    <n v="-2.7017084263758486E-5"/>
    <n v="0"/>
    <x v="0"/>
    <n v="-3.8732000000000003E-2"/>
    <s v="Avg"/>
    <s v="VI_ND_ORSL_Local"/>
    <n v="20.87014864"/>
    <n v="0"/>
    <n v="-20.87014864"/>
  </r>
  <r>
    <x v="4"/>
    <x v="6"/>
    <s v="Distribution"/>
    <x v="0"/>
    <s v="VD_ND_Pepsi"/>
    <n v="1.9921454911529312E-5"/>
    <n v="8.5649704833654159E-6"/>
    <n v="0"/>
    <x v="0"/>
    <n v="-3.6088000000000002E-2"/>
    <s v="Avg"/>
    <s v="VI_ND_Pepsi"/>
    <n v="15.034200269999999"/>
    <n v="13.947000942205259"/>
    <n v="-1.0871993277947407"/>
  </r>
  <r>
    <x v="4"/>
    <x v="6"/>
    <s v="Distribution"/>
    <x v="0"/>
    <s v="VD_ND_Sprite"/>
    <n v="-1.2624624274081846E-4"/>
    <n v="-3.1595854600153795E-4"/>
    <n v="-4.0000000000000002E-4"/>
    <x v="0"/>
    <n v="-3.0759000000000002E-2"/>
    <s v="Avg"/>
    <s v="VI_ND_Sprite"/>
    <n v="69.905133179999993"/>
    <n v="70.924965433286957"/>
    <n v="1.0198322532869639"/>
  </r>
  <r>
    <x v="3"/>
    <x v="6"/>
    <s v="ND"/>
    <x v="0"/>
    <s v="VD_ND_Thums_Up"/>
    <n v="2.7252076681542809E-3"/>
    <n v="4.0282074449020317E-3"/>
    <n v="4.7000000000000002E-3"/>
    <x v="0"/>
    <n v="0.50259180000000003"/>
    <s v="Avg"/>
    <s v="VI_ND_Thums_Up"/>
    <n v="70.190470409999989"/>
    <n v="70.936561032093778"/>
    <n v="0.74609062209378862"/>
  </r>
  <r>
    <x v="3"/>
    <x v="6"/>
    <s v="Nstores"/>
    <x v="0"/>
    <s v="VD_Nstores_Thums_Up"/>
    <n v="0.10037841672203295"/>
    <n v="4.7990649531161889E-2"/>
    <n v="5.3800000000000001E-2"/>
    <x v="0"/>
    <n v="0.76949239999999997"/>
    <s v="Avg"/>
    <s v="VI_Nstores_Thums_Up"/>
    <n v="235058.22625839003"/>
    <n v="270546.47390403337"/>
    <n v="0.15097641214493196"/>
  </r>
  <r>
    <x v="3"/>
    <x v="5"/>
    <s v="OOS"/>
    <x v="0"/>
    <s v="VD_OOS_Thums_Up"/>
    <n v="1.1649638211181483E-3"/>
    <n v="-1.3320824230727101E-4"/>
    <n v="-1E-4"/>
    <x v="0"/>
    <n v="-9.5583000000000001E-2"/>
    <s v="Avg"/>
    <s v="VI_OOS_Thums_Up"/>
    <n v="14.959447309999998"/>
    <n v="13.821187368583471"/>
    <n v="-1.1382599414165266"/>
  </r>
  <r>
    <x v="4"/>
    <x v="7"/>
    <s v="Price"/>
    <x v="0"/>
    <s v="VD_Price_7up"/>
    <n v="-1.7481902249479545E-3"/>
    <n v="-1.643780367064562E-3"/>
    <n v="-1.5E-3"/>
    <x v="0"/>
    <n v="0.75450260000000002"/>
    <s v="Avg"/>
    <s v="VI_Price_7up"/>
    <n v="55.787312190000009"/>
    <n v="54.480234767903028"/>
    <n v="-1.307077422096981"/>
  </r>
  <r>
    <x v="4"/>
    <x v="7"/>
    <s v="Price"/>
    <x v="0"/>
    <s v="VD_Price_Appy_Fizz"/>
    <n v="5.3931506580570979E-4"/>
    <n v="-4.4511342976668244E-4"/>
    <n v="-4.0000000000000002E-4"/>
    <x v="0"/>
    <n v="1.0926819999999999"/>
    <s v="Avg"/>
    <s v="VI_Price_Appy_Fizz"/>
    <n v="55.579045929999992"/>
    <n v="56.291609572373794"/>
    <n v="0.71256364237380154"/>
  </r>
  <r>
    <x v="4"/>
    <x v="7"/>
    <s v="Price"/>
    <x v="0"/>
    <s v="VD_Price_Coke"/>
    <n v="3.0707802122445363E-4"/>
    <n v="-3.9516642201042001E-4"/>
    <n v="-4.0000000000000002E-4"/>
    <x v="0"/>
    <n v="1.319987"/>
    <s v="Avg"/>
    <s v="VI_Price_Coke"/>
    <n v="70.95404431"/>
    <n v="72.151221535875806"/>
    <n v="1.1971772258758051"/>
  </r>
  <r>
    <x v="4"/>
    <x v="7"/>
    <s v="Price"/>
    <x v="0"/>
    <s v="VD_Price_Fanta"/>
    <n v="-4.828429213917595E-3"/>
    <n v="1.8125118995923656E-3"/>
    <n v="1.6000000000000001E-3"/>
    <x v="0"/>
    <n v="1.2428973999999999"/>
    <s v="Avg"/>
    <s v="VI_Price_Fanta"/>
    <n v="55.247122930000003"/>
    <n v="54.049047498495852"/>
    <n v="-1.1980754315041509"/>
  </r>
  <r>
    <x v="4"/>
    <x v="7"/>
    <s v="Price"/>
    <x v="0"/>
    <s v="VD_Price_Limca"/>
    <n v="-5.6105124943910112E-4"/>
    <n v="-1.1415333229832444E-3"/>
    <n v="-1E-3"/>
    <x v="0"/>
    <n v="0.32078259999999997"/>
    <s v="Avg"/>
    <s v="VI_Price_Limca"/>
    <n v="58.207130550000002"/>
    <n v="57.915228186402615"/>
    <n v="-0.29190236359738719"/>
  </r>
  <r>
    <x v="4"/>
    <x v="7"/>
    <s v="Price"/>
    <x v="0"/>
    <s v="VD_Price_M_Dew"/>
    <n v="4.4778624396932303E-4"/>
    <n v="1.2456776350649062E-3"/>
    <n v="1.1000000000000001E-3"/>
    <x v="0"/>
    <n v="1.2933087999999999"/>
    <s v="Avg"/>
    <s v="VI_Price_M_Dew"/>
    <n v="63.980207589999999"/>
    <n v="66.372847258439506"/>
    <n v="2.3926396684395073"/>
  </r>
  <r>
    <x v="4"/>
    <x v="7"/>
    <s v="Price"/>
    <x v="0"/>
    <s v="VD_Price_Mirinda"/>
    <n v="-1.4597263666835014E-3"/>
    <n v="5.1698923036482878E-5"/>
    <n v="0"/>
    <x v="0"/>
    <n v="0.84897239999999996"/>
    <s v="Avg"/>
    <s v="VI_Price_Mirinda"/>
    <n v="55.317426739999995"/>
    <n v="53.469130414306221"/>
    <n v="-1.8482963256937737"/>
  </r>
  <r>
    <x v="4"/>
    <x v="7"/>
    <s v="Price"/>
    <x v="0"/>
    <s v="VD_Price_Pepsi"/>
    <n v="-1.580292491315128E-3"/>
    <n v="5.8959686026153709E-4"/>
    <n v="5.0000000000000001E-4"/>
    <x v="0"/>
    <n v="0.78258439999999996"/>
    <s v="Avg"/>
    <s v="VI_Price_Pepsi"/>
    <n v="56.485245949999999"/>
    <n v="55.098646923204321"/>
    <n v="-1.3865990267956789"/>
  </r>
  <r>
    <x v="4"/>
    <x v="7"/>
    <s v="Price"/>
    <x v="0"/>
    <s v="VD_Price_Sprite"/>
    <n v="-2.4207389153630237E-4"/>
    <n v="1.4798863608173746E-4"/>
    <n v="2.0000000000000001E-4"/>
    <x v="0"/>
    <n v="7.0472999999999994E-2"/>
    <s v="Avg"/>
    <s v="VI_Price_Sprite"/>
    <n v="54.864846869999994"/>
    <n v="54.890375580696173"/>
    <n v="2.5528710696178791E-2"/>
  </r>
  <r>
    <x v="5"/>
    <x v="8"/>
    <s v="Price"/>
    <x v="0"/>
    <s v="VD_Price_Thums_Up_Express"/>
    <n v="2.6523234289307458E-3"/>
    <n v="-2.7391929819607971E-3"/>
    <n v="-2.5000000000000001E-3"/>
    <x v="0"/>
    <n v="-0.85775299999999999"/>
    <s v="Avg"/>
    <s v="VI_Price_Thums_Up_Express"/>
    <n v="78.418560040000003"/>
    <n v="79.772849367893826"/>
    <n v="1.3542893278938237"/>
  </r>
  <r>
    <x v="5"/>
    <x v="8"/>
    <s v="Price"/>
    <x v="0"/>
    <s v="VD_Price_Thums_Up_Fridge"/>
    <n v="5.5914324799921592E-3"/>
    <n v="-8.7708170523956366E-3"/>
    <n v="-0.01"/>
    <x v="0"/>
    <n v="-0.79034599999999999"/>
    <s v="Avg"/>
    <s v="VI_Price_Thums_Up_Fridge"/>
    <n v="51.273125470000004"/>
    <n v="52.044866630583144"/>
    <n v="0.77174116058314013"/>
  </r>
  <r>
    <x v="5"/>
    <x v="8"/>
    <s v="Price"/>
    <x v="0"/>
    <s v="VD_Price_Thums_Up_Mobile"/>
    <n v="6.8812822587761249E-4"/>
    <n v="-1.5510475327608076E-4"/>
    <n v="-2.0000000000000001E-4"/>
    <x v="0"/>
    <n v="-0.17844299999999999"/>
    <s v="Avg"/>
    <s v="VI_Price_Thums_Up_Mobile"/>
    <n v="57.861937230000002"/>
    <n v="59.12392512056082"/>
    <n v="1.2619878905608175"/>
  </r>
  <r>
    <x v="5"/>
    <x v="8"/>
    <s v="Price"/>
    <x v="0"/>
    <s v="VD_Price_Thums_Up_Party"/>
    <n v="3.4819921998273679E-3"/>
    <n v="1.2500470358635775E-2"/>
    <n v="1.11E-2"/>
    <x v="0"/>
    <n v="-1.610986"/>
    <s v="Avg"/>
    <s v="VI_Price_Thums_Up_Party"/>
    <n v="40.185383709999996"/>
    <n v="41.470100907961445"/>
    <n v="1.2847171979614487"/>
  </r>
  <r>
    <x v="5"/>
    <x v="8"/>
    <s v="Price"/>
    <x v="0"/>
    <s v="VD_Price_Thums_Up_RGB"/>
    <n v="1.3778161213112077E-2"/>
    <n v="5.3360155879380432E-3"/>
    <n v="4.7000000000000002E-3"/>
    <x v="0"/>
    <n v="-1.512224"/>
    <s v="Avg"/>
    <s v="VI_Price_Thums_Up_RGB"/>
    <n v="62.21562028999999"/>
    <n v="57.582346952091108"/>
    <n v="-4.6332733379088822"/>
  </r>
  <r>
    <x v="3"/>
    <x v="4"/>
    <s v="SOWF"/>
    <x v="0"/>
    <s v="VD_SOWF_Thums_Up"/>
    <n v="9.2024841999322586E-3"/>
    <n v="4.5482913736871939E-4"/>
    <n v="5.9999999999999995E-4"/>
    <x v="0"/>
    <n v="0.33385179999999998"/>
    <s v="Avg"/>
    <s v="VI_SOWF_Thums_Up"/>
    <n v="24.391111270000003"/>
    <n v="26.905034793522596"/>
    <n v="2.5139235235225925"/>
  </r>
  <r>
    <x v="4"/>
    <x v="9"/>
    <s v="TV"/>
    <x v="0"/>
    <s v="VD_TV_7up"/>
    <n v="-1.9436430892545007E-4"/>
    <n v="-4.480730922974324E-4"/>
    <n v="-5.0000000000000001E-4"/>
    <x v="0"/>
    <n v="-1.8530000000000001E-2"/>
    <s v="Sum"/>
    <s v="TV_7up"/>
    <n v="3636.08"/>
    <n v="6100.2599999999993"/>
    <n v="2464.1799999999994"/>
  </r>
  <r>
    <x v="4"/>
    <x v="9"/>
    <s v="TV"/>
    <x v="0"/>
    <s v="VD_TV_APPYFIZZ"/>
    <n v="2.0504564522190265E-3"/>
    <n v="-3.3206943218443477E-4"/>
    <n v="-2.9999999999999997E-4"/>
    <x v="0"/>
    <n v="-2.2682999999999998E-2"/>
    <s v="Sum"/>
    <s v="TV_APPYFIZZ"/>
    <n v="5703.3"/>
    <n v="0"/>
    <n v="-5703.3"/>
  </r>
  <r>
    <x v="4"/>
    <x v="9"/>
    <s v="TV"/>
    <x v="0"/>
    <s v="VD_TV_MDEW"/>
    <n v="2.9951041275880994E-6"/>
    <n v="1.2142604681374399E-4"/>
    <n v="1E-4"/>
    <x v="0"/>
    <n v="-1.7346E-2"/>
    <s v="Sum"/>
    <s v="TV_MDEW"/>
    <n v="128.07000000000002"/>
    <n v="219.99"/>
    <n v="91.919999999999987"/>
  </r>
  <r>
    <x v="4"/>
    <x v="9"/>
    <s v="TV"/>
    <x v="0"/>
    <s v="VD_TV_PSPSI"/>
    <n v="-4.7336208788900126E-4"/>
    <n v="3.6125342150145622E-5"/>
    <n v="0"/>
    <x v="0"/>
    <n v="-1.7926999999999998E-2"/>
    <s v="Sum"/>
    <s v="TV_PSPSI"/>
    <n v="190.05"/>
    <n v="2612.2099999999991"/>
    <n v="2422.1599999999989"/>
  </r>
  <r>
    <x v="6"/>
    <x v="10"/>
    <s v="Activation"/>
    <x v="1"/>
    <s v="VD_Activation_Assets_AllIndia"/>
    <n v="-3.0195894626898947E-3"/>
    <n v="-8.58900304645201E-4"/>
    <n v="-8.9999999999999998E-4"/>
    <x v="0"/>
    <n v="1.8060300000000001E-2"/>
    <s v="Sum"/>
    <s v="Activation_Assets_AllIndia"/>
    <n v="17224080"/>
    <n v="0"/>
    <n v="-17224080"/>
  </r>
  <r>
    <x v="6"/>
    <x v="10"/>
    <s v="Activation"/>
    <x v="1"/>
    <s v="VD_Activation_Assets_Statewise"/>
    <n v="-2.1141258238273107E-3"/>
    <n v="-4.0098229758477077E-4"/>
    <n v="-4.0000000000000002E-4"/>
    <x v="0"/>
    <n v="8.3771999999999996E-3"/>
    <s v="Sum"/>
    <s v="Activation_Assets_Statewise"/>
    <n v="6620790"/>
    <n v="0"/>
    <n v="-6620790"/>
  </r>
  <r>
    <x v="6"/>
    <x v="11"/>
    <s v="Cinema"/>
    <x v="1"/>
    <s v="VD_Cinema_Thumsup_Spend"/>
    <n v="6.3428217333136912E-4"/>
    <n v="1.0501229097858653E-3"/>
    <n v="8.9999999999999998E-4"/>
    <x v="0"/>
    <n v="1.3518199999999999E-2"/>
    <s v="Sum"/>
    <s v="VI_Cinema_Thumsup_Spend"/>
    <n v="8320615.1500000004"/>
    <n v="1923046.8"/>
    <n v="-6397568.3500000006"/>
  </r>
  <r>
    <x v="6"/>
    <x v="11"/>
    <s v="Cinema"/>
    <x v="2"/>
    <s v="VD_Cinema_Thumsup_Spend_2018"/>
    <n v="-7.9640768874310645E-4"/>
    <n v="-1.2025888045289971E-3"/>
    <n v="-1.1000000000000001E-3"/>
    <x v="0"/>
    <n v="2.85819E-2"/>
    <s v="Sum"/>
    <s v="VI_Cinema_Thumsup_Spend_2018"/>
    <n v="0"/>
    <n v="0"/>
    <n v="0"/>
  </r>
  <r>
    <x v="6"/>
    <x v="11"/>
    <s v="Cinema"/>
    <x v="2"/>
    <s v="VD_Cinema_Thumsup_Spend_2019"/>
    <n v="9.8590831888827339E-4"/>
    <n v="3.2936185744697217E-3"/>
    <n v="2.8999999999999998E-3"/>
    <x v="0"/>
    <n v="2.3861400000000001E-2"/>
    <s v="Sum"/>
    <s v="VI_Cinema_Thumsup_Spend_2019"/>
    <n v="8320615.1500000004"/>
    <n v="0"/>
    <n v="-8320615.1500000004"/>
  </r>
  <r>
    <x v="6"/>
    <x v="11"/>
    <s v="Cinema"/>
    <x v="2"/>
    <s v="VD_Cinema_Thumsup_Spend_2020"/>
    <n v="1.2024327014518764E-3"/>
    <n v="0"/>
    <n v="0"/>
    <x v="0"/>
    <n v="2.35182E-2"/>
    <s v="Sum"/>
    <s v="VI_Cinema_Thumsup_Spend_2020"/>
    <n v="0"/>
    <n v="1923046.8"/>
    <n v="1923046.8"/>
  </r>
  <r>
    <x v="6"/>
    <x v="10"/>
    <s v="Consumer Promo"/>
    <x v="1"/>
    <s v="VD_Consumer_Promo_Thumsup_Mobile_count"/>
    <n v="-8.8052373453773589E-4"/>
    <n v="4.309392607354703E-4"/>
    <n v="4.0000000000000002E-4"/>
    <x v="0"/>
    <n v="5.4968700000000002E-2"/>
    <s v="Sum"/>
    <s v="VI_Consumer_Promo_Thumsup_Mobile_count"/>
    <n v="320619"/>
    <n v="0"/>
    <n v="-320619"/>
  </r>
  <r>
    <x v="6"/>
    <x v="12"/>
    <s v="TV"/>
    <x v="1"/>
    <s v="VD_Desert_TV_GRPs"/>
    <n v="-4.1989486213504186E-2"/>
    <n v="3.6949517291181386E-2"/>
    <n v="4.1700000000000001E-2"/>
    <x v="0"/>
    <n v="0.1483874"/>
    <s v="Sum"/>
    <s v="VI_Desert_TV_GRPs"/>
    <n v="1916.4299999999996"/>
    <n v="0"/>
    <n v="-1916.4299999999996"/>
  </r>
  <r>
    <x v="6"/>
    <x v="10"/>
    <s v="Sampling"/>
    <x v="1"/>
    <s v="VD_Experiential_Sampling_Thumsup_Reach"/>
    <n v="-9.1194546962136507E-5"/>
    <n v="9.0393628903946336E-6"/>
    <n v="0"/>
    <x v="0"/>
    <n v="4.2872800000000003E-2"/>
    <s v="Sum"/>
    <s v="VI_Experiential_Sampling_Thumsup_Reach"/>
    <n v="59489"/>
    <n v="0"/>
    <n v="-59489"/>
  </r>
  <r>
    <x v="6"/>
    <x v="13"/>
    <s v="Facebook/Instagram"/>
    <x v="1"/>
    <s v="VD_Facebook_Instagram_Thumsup_Imp"/>
    <n v="-4.2823879514990572E-4"/>
    <n v="1.2208940783961383E-3"/>
    <n v="1.1000000000000001E-3"/>
    <x v="0"/>
    <n v="3.82995E-2"/>
    <s v="Sum"/>
    <s v="VI_Facebook_Instagram_Thumsup_Imp"/>
    <n v="15490058"/>
    <n v="8010659"/>
    <n v="-7479399"/>
  </r>
  <r>
    <x v="6"/>
    <x v="13"/>
    <s v="Facebook"/>
    <x v="1"/>
    <s v="VD_Facebook_Thumsup_Imp"/>
    <n v="5.8630119932061352E-4"/>
    <n v="-4.8484996695933669E-4"/>
    <n v="-4.0000000000000002E-4"/>
    <x v="0"/>
    <n v="2.6317500000000001E-2"/>
    <s v="Sum"/>
    <s v="VI_Facebook_Thumsup_Imp"/>
    <n v="17854"/>
    <n v="13027755"/>
    <n v="13009901"/>
  </r>
  <r>
    <x v="6"/>
    <x v="10"/>
    <s v="Free Volume"/>
    <x v="1"/>
    <s v="VD_Free_Volume_Promo"/>
    <n v="5.2751941183842584E-2"/>
    <n v="0"/>
    <n v="0"/>
    <x v="0"/>
    <n v="1.06876E-2"/>
    <s v="Sum"/>
    <s v="Free_Volume_Promo_2020"/>
    <n v="0"/>
    <n v="3456476"/>
    <n v="3456476"/>
  </r>
  <r>
    <x v="6"/>
    <x v="13"/>
    <s v="Hotstar"/>
    <x v="1"/>
    <s v="VD_Hotstar_Thumsup_Imp"/>
    <n v="-1.2227246444689222E-2"/>
    <n v="9.9115920537050026E-3"/>
    <n v="1.1299999999999999E-2"/>
    <x v="0"/>
    <n v="6.8184300000000003E-2"/>
    <s v="Sum"/>
    <s v="VI_Hotstar_Thumsup_Imp"/>
    <n v="110101488.20949069"/>
    <n v="2674834.8370524459"/>
    <n v="-107426653.37243824"/>
  </r>
  <r>
    <x v="6"/>
    <x v="12"/>
    <s v="TV"/>
    <x v="1"/>
    <s v="VD_Lift_TV_GRPs"/>
    <n v="0"/>
    <n v="0"/>
    <n v="0"/>
    <x v="0"/>
    <n v="1.7297099999999999E-2"/>
    <s v="Sum"/>
    <s v="VI_Lift_TV_GRPs"/>
    <n v="0"/>
    <n v="0"/>
    <n v="0"/>
  </r>
  <r>
    <x v="6"/>
    <x v="10"/>
    <s v="Activation"/>
    <x v="1"/>
    <s v="VD_Long_Activation_Assets_AllIndia"/>
    <n v="5.5701411696047612E-4"/>
    <n v="1.3300611503812808E-5"/>
    <n v="-2.9999999999999997E-4"/>
    <x v="0"/>
    <n v="1.25501E-2"/>
    <s v="Sum"/>
    <s v="Activation_Assets_AllIndia"/>
    <n v="17224080"/>
    <n v="0"/>
    <n v="-17224080"/>
  </r>
  <r>
    <x v="6"/>
    <x v="10"/>
    <s v="Activation"/>
    <x v="1"/>
    <s v="VD_Long_Activation_Assets_Statewise"/>
    <n v="-1.7186291159296442E-4"/>
    <n v="2.3005156563086311E-3"/>
    <n v="1.9E-3"/>
    <x v="0"/>
    <n v="1.5129800000000001E-2"/>
    <s v="Sum"/>
    <s v="Activation_Assets_Statewise"/>
    <n v="6620790"/>
    <n v="0"/>
    <n v="-6620790"/>
  </r>
  <r>
    <x v="6"/>
    <x v="12"/>
    <s v="TV"/>
    <x v="2"/>
    <s v="VD_Long_Desert_TV_GRPs"/>
    <n v="8.6777729930885203E-4"/>
    <n v="5.9854968856295756E-3"/>
    <n v="5.3E-3"/>
    <x v="0"/>
    <n v="0.32690999999999998"/>
    <s v="Sum"/>
    <s v="VI_Desert_TV_GRPs"/>
    <n v="1916.4299999999996"/>
    <n v="0"/>
    <n v="-1916.4299999999996"/>
  </r>
  <r>
    <x v="6"/>
    <x v="12"/>
    <s v="TV"/>
    <x v="2"/>
    <s v="VD_Long_TUChargedAvengers_TV_GRPs"/>
    <n v="-3.4814551068043496E-4"/>
    <n v="-2.8623263257020301E-4"/>
    <n v="-2.0000000000000001E-4"/>
    <x v="0"/>
    <n v="0.36386560000000001"/>
    <s v="Sum"/>
    <s v="VI_TUChargedAvengers_TV_GRPs"/>
    <n v="0"/>
    <n v="0"/>
    <n v="0"/>
  </r>
  <r>
    <x v="6"/>
    <x v="12"/>
    <s v="TV"/>
    <x v="2"/>
    <s v="VD_Long_TUChargedThematic_TV_GRPs"/>
    <n v="-1.1120501281426155E-2"/>
    <n v="-1.2276174394500168E-2"/>
    <n v="-1.1900000000000001E-2"/>
    <x v="0"/>
    <n v="0.28906559999999998"/>
    <s v="Sum"/>
    <s v="VI_TUChargedThematic_TV_GRPs"/>
    <n v="0"/>
    <n v="0"/>
    <n v="0"/>
  </r>
  <r>
    <x v="6"/>
    <x v="12"/>
    <s v="TV"/>
    <x v="2"/>
    <s v="VD_Long_TUChase_TV_GRPs"/>
    <n v="2.9486025018345324E-2"/>
    <n v="3.8835473901797167E-2"/>
    <n v="3.4700000000000002E-2"/>
    <x v="0"/>
    <n v="0.31504140000000003"/>
    <s v="Sum"/>
    <s v="VI_TUChase_TV_GRPs"/>
    <n v="4487.8499999999995"/>
    <n v="0"/>
    <n v="-4487.8499999999995"/>
  </r>
  <r>
    <x v="6"/>
    <x v="12"/>
    <s v="TV"/>
    <x v="2"/>
    <s v="VD_Long_TUIntrinsic_TV_GRPs"/>
    <n v="-6.8813075134507825E-3"/>
    <n v="3.3408450157872503E-3"/>
    <n v="3.7000000000000002E-3"/>
    <x v="0"/>
    <n v="0.30386560000000001"/>
    <s v="Sum"/>
    <s v="VI_TUIntrinsic_TV_GRPs"/>
    <n v="0"/>
    <n v="0"/>
    <n v="0"/>
  </r>
  <r>
    <x v="6"/>
    <x v="11"/>
    <s v="OOH"/>
    <x v="1"/>
    <s v="VD_OOH_Thumsup_Spend"/>
    <n v="-3.8257911805687386E-3"/>
    <n v="5.0032716027847957E-4"/>
    <n v="5.9999999999999995E-4"/>
    <x v="0"/>
    <n v="7.7679000000000003E-3"/>
    <s v="Sum"/>
    <s v="VI_OOH_Thumsup_Spend"/>
    <n v="15038504.206499998"/>
    <n v="2913029.9935000003"/>
    <n v="-12125474.212999998"/>
  </r>
  <r>
    <x v="6"/>
    <x v="11"/>
    <s v="OOH"/>
    <x v="2"/>
    <s v="VD_OOH_Thumsup_Spend_2015"/>
    <n v="-2.0176897104933359E-4"/>
    <n v="-3.5398901911489768E-4"/>
    <n v="1E-4"/>
    <x v="0"/>
    <n v="1.3642899999999999E-2"/>
    <s v="Sum"/>
    <s v="VI_OOH_Thumsup_Spend_2015"/>
    <n v="0"/>
    <n v="0"/>
    <n v="0"/>
  </r>
  <r>
    <x v="6"/>
    <x v="11"/>
    <s v="OOH"/>
    <x v="2"/>
    <s v="VD_OOH_Thumsup_Spend_2016"/>
    <n v="-8.3213539270675634E-4"/>
    <n v="-1.2236026114817733E-3"/>
    <n v="-8.0000000000000004E-4"/>
    <x v="0"/>
    <n v="1.26231E-2"/>
    <s v="Sum"/>
    <s v="VI_OOH_Thumsup_Spend_2016"/>
    <n v="0"/>
    <n v="0"/>
    <n v="0"/>
  </r>
  <r>
    <x v="6"/>
    <x v="11"/>
    <s v="OOH"/>
    <x v="2"/>
    <s v="VD_OOH_Thumsup_Spend_2017"/>
    <n v="-1.0651574069680272E-3"/>
    <n v="-1.3749119412236254E-3"/>
    <n v="-1.6000000000000001E-3"/>
    <x v="0"/>
    <n v="1.07142E-2"/>
    <s v="Sum"/>
    <s v="VI_OOH_Thumsup_Spend_2017"/>
    <n v="0"/>
    <n v="0"/>
    <n v="0"/>
  </r>
  <r>
    <x v="6"/>
    <x v="11"/>
    <s v="OOH"/>
    <x v="2"/>
    <s v="VD_OOH_Thumsup_Spend_2018"/>
    <n v="-2.5940428379919041E-3"/>
    <n v="2.2658658251356305E-3"/>
    <n v="2.0999999999999999E-3"/>
    <x v="0"/>
    <n v="1.9404100000000001E-2"/>
    <s v="Sum"/>
    <s v="VI_OOH_Thumsup_Spend_2018"/>
    <n v="0"/>
    <n v="0"/>
    <n v="0"/>
  </r>
  <r>
    <x v="6"/>
    <x v="11"/>
    <s v="OOH"/>
    <x v="2"/>
    <s v="VD_OOH_Thumsup_Spend_2019"/>
    <n v="9.3543420072234539E-4"/>
    <n v="5.9326529100134761E-3"/>
    <n v="5.3E-3"/>
    <x v="0"/>
    <n v="2.1940299999999999E-2"/>
    <s v="Sum"/>
    <s v="VI_OOH_Thumsup_Spend_2019"/>
    <n v="15038504.206499998"/>
    <n v="0"/>
    <n v="-15038504.206499998"/>
  </r>
  <r>
    <x v="6"/>
    <x v="11"/>
    <s v="OOH"/>
    <x v="2"/>
    <s v="VD_OOH_Thumsup_Spend_2020"/>
    <n v="1.7335104723185698E-3"/>
    <n v="0"/>
    <n v="0"/>
    <x v="0"/>
    <n v="2.36362E-2"/>
    <s v="Sum"/>
    <s v="VI_OOH_Thumsup_Spend_2020"/>
    <n v="0"/>
    <n v="2913029.9935000003"/>
    <n v="2913029.9935000003"/>
  </r>
  <r>
    <x v="6"/>
    <x v="11"/>
    <s v="Print"/>
    <x v="1"/>
    <s v="VD_PrVD_Thumsup_Spend"/>
    <n v="0"/>
    <n v="-2.8554615133193724E-3"/>
    <n v="-3.3E-3"/>
    <x v="0"/>
    <n v="1.1346500000000001E-2"/>
    <s v="Sum"/>
    <s v="VI_Print_Thumsup_Spend"/>
    <n v="0"/>
    <n v="0"/>
    <n v="0"/>
  </r>
  <r>
    <x v="6"/>
    <x v="11"/>
    <s v="Radio"/>
    <x v="1"/>
    <s v="VD_Radio_Thumsup_Spend"/>
    <n v="0"/>
    <n v="0"/>
    <n v="0"/>
    <x v="0"/>
    <n v="4.4388900000000002E-2"/>
    <s v="Sum"/>
    <s v="VI_Radio_Thumsup_Spend"/>
    <n v="0"/>
    <n v="0"/>
    <n v="0"/>
  </r>
  <r>
    <x v="6"/>
    <x v="12"/>
    <s v="TV"/>
    <x v="1"/>
    <s v="VD_ThematicMHT_TV_GRPs"/>
    <n v="2.1756755664198809E-15"/>
    <n v="2.1050543545343221E-9"/>
    <n v="0"/>
    <x v="0"/>
    <n v="-1.3300000000000001E-7"/>
    <s v="Sum"/>
    <s v="VI_ThematicMHT_TV_GRPs"/>
    <n v="0"/>
    <n v="0"/>
    <n v="0"/>
  </r>
  <r>
    <x v="6"/>
    <x v="12"/>
    <s v="TV"/>
    <x v="1"/>
    <s v="VD_TheYoung_TV_GRPs"/>
    <n v="0"/>
    <n v="0"/>
    <n v="0"/>
    <x v="0"/>
    <n v="2.72851E-2"/>
    <s v="Sum"/>
    <s v="VI_TheYoung_TV_GRPs"/>
    <n v="0"/>
    <n v="0"/>
    <n v="0"/>
  </r>
  <r>
    <x v="6"/>
    <x v="13"/>
    <s v="Total Digital"/>
    <x v="2"/>
    <s v="VD_Total_Digital_Thumsup_Imp_2020"/>
    <n v="5.7601291321544758E-3"/>
    <n v="0"/>
    <n v="0"/>
    <x v="0"/>
    <n v="0.24606449999999999"/>
    <s v="Sum"/>
    <s v="VI_Total_Digital_Thumsup_Imp_2020"/>
    <n v="0"/>
    <n v="29706370.837052446"/>
    <n v="29706370.837052446"/>
  </r>
  <r>
    <x v="6"/>
    <x v="13"/>
    <s v="Total Digital"/>
    <x v="2"/>
    <s v="VD_Total_Digital_Thumsup_VD_2017"/>
    <n v="-3.6218430117813333E-3"/>
    <n v="-5.7933404882534352E-3"/>
    <n v="-5.1999999999999998E-3"/>
    <x v="0"/>
    <n v="0.39460060000000002"/>
    <s v="Sum"/>
    <s v="VI_Total_Digital_Thumsup_Imp_2017"/>
    <n v="0"/>
    <n v="0"/>
    <n v="0"/>
  </r>
  <r>
    <x v="6"/>
    <x v="13"/>
    <s v="Total Digital"/>
    <x v="2"/>
    <s v="VD_Total_Digital_Thumsup_VD_2018"/>
    <n v="-2.7245972340999897E-4"/>
    <n v="2.1178609911058231E-4"/>
    <n v="2.0000000000000001E-4"/>
    <x v="0"/>
    <n v="3.82995E-2"/>
    <s v="Sum"/>
    <s v="VI_Total_Digital_Thumsup_Imp_2018"/>
    <n v="0"/>
    <n v="0"/>
    <n v="0"/>
  </r>
  <r>
    <x v="6"/>
    <x v="13"/>
    <s v="Total Digital"/>
    <x v="2"/>
    <s v="VD_Total_Digital_Thumsup_VD_2019"/>
    <n v="-1.6110929054036736E-3"/>
    <n v="1.0110010404470095E-2"/>
    <n v="8.9999999999999993E-3"/>
    <x v="0"/>
    <n v="0.1010035"/>
    <s v="Sum"/>
    <s v="VI_Total_Digital_Thumsup_Imp_2019"/>
    <n v="126696598.2094907"/>
    <n v="0"/>
    <n v="-126696598.2094907"/>
  </r>
  <r>
    <x v="6"/>
    <x v="12"/>
    <s v="TV"/>
    <x v="1"/>
    <s v="VD_TU_UTC_TV_GRPs"/>
    <n v="0"/>
    <n v="-6.4532840045417175E-7"/>
    <n v="0"/>
    <x v="0"/>
    <n v="0.21386640000000001"/>
    <s v="Sum"/>
    <s v="VI_TU_UTC_TV_GRPs"/>
    <n v="0"/>
    <n v="0"/>
    <n v="0"/>
  </r>
  <r>
    <x v="6"/>
    <x v="12"/>
    <s v="TV"/>
    <x v="1"/>
    <s v="VD_TUChargedAvengers_TV_GRPs"/>
    <n v="-2.3515739754246373E-7"/>
    <n v="-5.0839357885688304E-3"/>
    <n v="-4.4999999999999997E-3"/>
    <x v="0"/>
    <n v="9.3724199999999994E-2"/>
    <s v="Sum"/>
    <s v="VI_TUChargedAvengers_TV_GRPs"/>
    <n v="0"/>
    <n v="0"/>
    <n v="0"/>
  </r>
  <r>
    <x v="6"/>
    <x v="12"/>
    <s v="TV"/>
    <x v="1"/>
    <s v="VD_TUChargedThematic_TV_GRPs"/>
    <n v="-2.4413813678607294E-6"/>
    <n v="-1.8734847805557828E-2"/>
    <n v="-2.1499999999999998E-2"/>
    <x v="0"/>
    <n v="4.4300100000000002E-2"/>
    <s v="Sum"/>
    <s v="VI_TUChargedThematic_TV_GRPs"/>
    <n v="0"/>
    <n v="0"/>
    <n v="0"/>
  </r>
  <r>
    <x v="6"/>
    <x v="12"/>
    <s v="TV"/>
    <x v="1"/>
    <s v="VD_TUChase_TV_GRPs"/>
    <n v="-4.5700161275362909E-2"/>
    <n v="6.1338410407966545E-2"/>
    <n v="5.5500000000000001E-2"/>
    <x v="0"/>
    <n v="0.10024"/>
    <s v="Sum"/>
    <s v="VI_TUChase_TV_GRPs"/>
    <n v="4487.8499999999995"/>
    <n v="0"/>
    <n v="-4487.8499999999995"/>
  </r>
  <r>
    <x v="6"/>
    <x v="12"/>
    <s v="TV"/>
    <x v="1"/>
    <s v="VD_TUIntrinsic_TV_GRPs"/>
    <n v="-2.7644886548299961E-4"/>
    <n v="-1.0349218998424503E-2"/>
    <n v="-1.17E-2"/>
    <x v="0"/>
    <n v="4.11674E-2"/>
    <s v="Sum"/>
    <s v="VI_TUIntrinsic_TV_GRPs"/>
    <n v="0"/>
    <n v="0"/>
    <n v="0"/>
  </r>
  <r>
    <x v="6"/>
    <x v="12"/>
    <s v="TV"/>
    <x v="2"/>
    <s v="VD_TV_Total_2015"/>
    <n v="-7.6534671708980125E-4"/>
    <n v="-1.5609744170128959E-3"/>
    <n v="-1.8E-3"/>
    <x v="0"/>
    <n v="8.3118499999999998E-2"/>
    <s v="Sum"/>
    <s v="VI_TV_Total_2015"/>
    <n v="0"/>
    <n v="0"/>
    <n v="0"/>
  </r>
  <r>
    <x v="6"/>
    <x v="12"/>
    <s v="TV"/>
    <x v="2"/>
    <s v="VD_TV_Total_2016"/>
    <n v="-1.3251556383126922E-3"/>
    <n v="-2.5504636008002748E-3"/>
    <n v="-2.8999999999999998E-3"/>
    <x v="0"/>
    <n v="4.0113700000000002E-2"/>
    <s v="Sum"/>
    <s v="VI_TV_Total_2016"/>
    <n v="0"/>
    <n v="0"/>
    <n v="0"/>
  </r>
  <r>
    <x v="6"/>
    <x v="12"/>
    <s v="TV"/>
    <x v="2"/>
    <s v="VD_TV_Total_2017"/>
    <n v="-2.500344767737681E-3"/>
    <n v="-4.5924584065126098E-3"/>
    <n v="-5.1999999999999998E-3"/>
    <x v="0"/>
    <n v="4.11148E-2"/>
    <s v="Sum"/>
    <s v="VI_TV_Total_2017"/>
    <n v="0"/>
    <n v="0"/>
    <n v="0"/>
  </r>
  <r>
    <x v="6"/>
    <x v="12"/>
    <s v="TV"/>
    <x v="2"/>
    <s v="VD_VI_Pyramid_TV_GRPs_2020_Long"/>
    <n v="8.0689881017218176E-3"/>
    <n v="0"/>
    <n v="0"/>
    <x v="0"/>
    <n v="0.31239479999999997"/>
    <s v="Sum"/>
    <s v="VI_Pyramid_TV_GRPs_2020"/>
    <n v="0"/>
    <n v="4205.7299999999996"/>
    <n v="4205.7299999999996"/>
  </r>
  <r>
    <x v="6"/>
    <x v="12"/>
    <s v="TV"/>
    <x v="1"/>
    <s v="VD_VI_Pyramid_TV_GRPs_2020_Short"/>
    <n v="3.4788289182004703E-2"/>
    <n v="0"/>
    <n v="0"/>
    <x v="0"/>
    <n v="7.1786900000000001E-2"/>
    <s v="Sum"/>
    <s v="VI_Pyramid_TV_GRPs_2020"/>
    <n v="0"/>
    <n v="4205.7299999999996"/>
    <n v="4205.7299999999996"/>
  </r>
  <r>
    <x v="6"/>
    <x v="12"/>
    <s v="TV"/>
    <x v="2"/>
    <s v="VD_VI_SLN_TV_GRPs_2020_Long"/>
    <n v="3.4918411332472726E-4"/>
    <n v="0"/>
    <n v="0"/>
    <x v="0"/>
    <n v="0.28686489999999998"/>
    <s v="Sum"/>
    <s v="VI_SLN_TV_GRPs_2020"/>
    <n v="0"/>
    <n v="383.74"/>
    <n v="383.74"/>
  </r>
  <r>
    <x v="6"/>
    <x v="12"/>
    <s v="TV"/>
    <x v="1"/>
    <s v="VD_VI_SLN_TV_GRPs_2020_Short"/>
    <n v="6.8888335960790017E-3"/>
    <n v="0"/>
    <n v="0"/>
    <x v="0"/>
    <n v="0.22255800000000001"/>
    <s v="Sum"/>
    <s v="VI_SLN_TV_GRPs_2020"/>
    <n v="0"/>
    <n v="383.74"/>
    <n v="383.74"/>
  </r>
  <r>
    <x v="6"/>
    <x v="12"/>
    <s v="TV"/>
    <x v="2"/>
    <s v="VD_VI_TUCharged_Desert_TV_GRPs_2020_Long"/>
    <n v="0"/>
    <n v="0"/>
    <n v="0"/>
    <x v="0"/>
    <n v="0"/>
    <s v="Sum"/>
    <s v="VI_TUCharged_Desert_TV_GRPs_2020"/>
    <n v="0"/>
    <n v="0.09"/>
    <n v="0.09"/>
  </r>
  <r>
    <x v="6"/>
    <x v="12"/>
    <s v="TV"/>
    <x v="1"/>
    <s v="VD_VI_TUCharged_Desert_TV_GRPs_2020_Short"/>
    <n v="0"/>
    <n v="0"/>
    <n v="0"/>
    <x v="0"/>
    <n v="0"/>
    <s v="Sum"/>
    <s v="VI_TUCharged_Desert_TV_GRPs_2020"/>
    <n v="0"/>
    <n v="0.09"/>
    <n v="0.09"/>
  </r>
  <r>
    <x v="6"/>
    <x v="12"/>
    <s v="TV"/>
    <x v="2"/>
    <s v="VD_VI_TUChase_TV_GRPs_2020_Long"/>
    <n v="0"/>
    <n v="0"/>
    <n v="0"/>
    <x v="0"/>
    <n v="0"/>
    <s v="Sum"/>
    <s v="VI_TUChase_TV_GRPs_2020"/>
    <n v="0"/>
    <n v="1.08"/>
    <n v="1.08"/>
  </r>
  <r>
    <x v="6"/>
    <x v="12"/>
    <s v="TV"/>
    <x v="1"/>
    <s v="VD_VI_TUChase_TV_GRPs_2020_Short"/>
    <n v="4.0885640953426227E-9"/>
    <n v="0"/>
    <n v="0"/>
    <x v="0"/>
    <n v="1.7297099999999999E-2"/>
    <s v="Sum"/>
    <s v="VI_TUChase_TV_GRPs_2020"/>
    <n v="0"/>
    <n v="1.08"/>
    <n v="1.08"/>
  </r>
  <r>
    <x v="6"/>
    <x v="12"/>
    <s v="TV"/>
    <x v="1"/>
    <s v="VD_WaveTVC_TV_GRPs"/>
    <n v="0"/>
    <n v="-1.4951280505604601E-9"/>
    <n v="0"/>
    <x v="0"/>
    <n v="7.7654899999999999E-2"/>
    <s v="Sum"/>
    <s v="VI_WaveTVC_TV_GRPs"/>
    <n v="0"/>
    <n v="0"/>
    <n v="0"/>
  </r>
  <r>
    <x v="6"/>
    <x v="13"/>
    <s v="YouTube"/>
    <x v="1"/>
    <s v="VD_YouTube_Thumsup_Imp"/>
    <n v="3.5724254846933697E-4"/>
    <n v="1.2440536502809061E-4"/>
    <n v="1E-4"/>
    <x v="0"/>
    <n v="7.1853500000000001E-2"/>
    <s v="Sum"/>
    <s v="VI_YouTube_Thumsup_Imp"/>
    <n v="1087198"/>
    <n v="5993122"/>
    <n v="4905924"/>
  </r>
  <r>
    <x v="0"/>
    <x v="0"/>
    <s v="SDP"/>
    <x v="0"/>
    <s v="Log_Economy"/>
    <n v="-1.2595919122312308E-2"/>
    <n v="3.6495224277314922E-3"/>
    <n v="4.1999999999999997E-3"/>
    <x v="1"/>
    <n v="0.20572239"/>
    <s v="Avg"/>
    <s v="Economy"/>
    <n v="1186379.0722570999"/>
    <n v="1127862.1596534881"/>
    <n v="-58516.912603611825"/>
  </r>
  <r>
    <x v="2"/>
    <x v="2"/>
    <s v="Retail &amp; recreation"/>
    <x v="0"/>
    <s v="Mobility_Retail_and_recreation"/>
    <n v="-0.41317746712587355"/>
    <n v="0"/>
    <n v="0"/>
    <x v="1"/>
    <n v="1.33229389602234E-2"/>
    <s v="Avg"/>
    <s v="Mobility_Retail_and_recreation"/>
    <n v="0"/>
    <n v="-38.200835557047554"/>
    <n v="-38.200835557047554"/>
  </r>
  <r>
    <x v="1"/>
    <x v="1"/>
    <s v="Error"/>
    <x v="0"/>
    <s v="Others"/>
    <n v="3.0199452841575759E-2"/>
    <n v="-2.1024629755528155E-4"/>
    <n v="1.5E-3"/>
    <x v="1"/>
    <e v="#N/A"/>
    <n v="0"/>
    <e v="#N/A"/>
    <n v="0"/>
    <n v="0"/>
    <n v="0"/>
  </r>
  <r>
    <x v="2"/>
    <x v="2"/>
    <s v="Pre Covid"/>
    <x v="0"/>
    <s v="Pre_Covid"/>
    <n v="5.5249188489762423E-2"/>
    <n v="0"/>
    <n v="0"/>
    <x v="1"/>
    <n v="0.50580002948200897"/>
    <s v="Avg"/>
    <s v="Pre_Covid"/>
    <n v="0"/>
    <n v="0.1"/>
    <n v="0.1"/>
  </r>
  <r>
    <x v="0"/>
    <x v="3"/>
    <s v="Precipitation"/>
    <x v="0"/>
    <s v="precip0"/>
    <n v="4.2472585875408839E-5"/>
    <n v="-4.6452101494852856E-3"/>
    <n v="-5.4000000000000003E-3"/>
    <x v="1"/>
    <n v="-4.0096359999999996E-3"/>
    <s v="Avg"/>
    <s v="Precip_Dampened"/>
    <n v="2.12231696"/>
    <n v="2.1244867208343439"/>
    <n v="2.1697608343438368E-3"/>
  </r>
  <r>
    <x v="0"/>
    <x v="3"/>
    <s v="Precipitation"/>
    <x v="0"/>
    <s v="precip1"/>
    <n v="-8.6674001899482336E-4"/>
    <n v="-2.5816987635158798E-3"/>
    <n v="-3.0000000000000001E-3"/>
    <x v="1"/>
    <n v="-4.0956359999999997E-3"/>
    <s v="Avg"/>
    <s v="Precip_Dampened"/>
    <n v="2.12231696"/>
    <n v="2.1244867208343439"/>
    <n v="2.1697608343438368E-3"/>
  </r>
  <r>
    <x v="1"/>
    <x v="1"/>
    <s v="Seasonality"/>
    <x v="0"/>
    <s v="SEAS_1517"/>
    <n v="0"/>
    <n v="0"/>
    <n v="0"/>
    <x v="1"/>
    <n v="0.96154028326710606"/>
    <s v="Sum"/>
    <e v="#N/A"/>
    <n v="0"/>
    <n v="0"/>
    <n v="0"/>
  </r>
  <r>
    <x v="1"/>
    <x v="1"/>
    <s v="Seasonality"/>
    <x v="0"/>
    <s v="SEAS_1819"/>
    <n v="0"/>
    <n v="0"/>
    <n v="0"/>
    <x v="1"/>
    <n v="0.92075230575461897"/>
    <s v="Sum"/>
    <e v="#N/A"/>
    <n v="0"/>
    <n v="0"/>
    <n v="0"/>
  </r>
  <r>
    <x v="3"/>
    <x v="4"/>
    <s v="SOCF"/>
    <x v="0"/>
    <s v="SOCF_1"/>
    <n v="-3.220477744743178E-4"/>
    <n v="-2.1119494166950935E-3"/>
    <n v="-1.8E-3"/>
    <x v="1"/>
    <n v="5.5962579999999998E-3"/>
    <s v="Avg"/>
    <s v="VI_SOCF_Thums_Up"/>
    <n v="25.730118570000002"/>
    <n v="25.972999999999995"/>
    <n v="0.24288142999999351"/>
  </r>
  <r>
    <x v="3"/>
    <x v="5"/>
    <s v="SOTS"/>
    <x v="0"/>
    <s v="SOTS_1"/>
    <n v="3.3927678504069213E-4"/>
    <n v="-6.9720464028883279E-4"/>
    <n v="-1.1999999999999999E-3"/>
    <x v="1"/>
    <n v="1.0427819999999999E-3"/>
    <s v="Avg"/>
    <s v="VI_SOTS_Thums_Up"/>
    <n v="28.01866678"/>
    <n v="28.2"/>
    <n v="0.18133321999999907"/>
  </r>
  <r>
    <x v="0"/>
    <x v="3"/>
    <s v="Temperature"/>
    <x v="0"/>
    <s v="Temp0"/>
    <n v="1.7232914700463411E-3"/>
    <n v="-5.831256095552283E-3"/>
    <n v="-5.5999999999999999E-3"/>
    <x v="1"/>
    <n v="8.35455263206554E-3"/>
    <s v="Avg"/>
    <s v="Tmax_Dampened"/>
    <n v="33.487546330000001"/>
    <n v="33.736765534728839"/>
    <n v="0.24921920472883841"/>
  </r>
  <r>
    <x v="0"/>
    <x v="3"/>
    <s v="Temperature"/>
    <x v="0"/>
    <s v="Temp1"/>
    <n v="3.3146275231249393E-3"/>
    <n v="-5.5682890445685768E-3"/>
    <n v="-4.7999999999999996E-3"/>
    <x v="1"/>
    <n v="1.4367431999999999E-2"/>
    <s v="Avg"/>
    <s v="Tmax_Dampened"/>
    <n v="33.487546330000001"/>
    <n v="33.736765534728839"/>
    <n v="0.24921920472883841"/>
  </r>
  <r>
    <x v="0"/>
    <x v="0"/>
    <s v="Unemployment"/>
    <x v="0"/>
    <s v="Unemployment"/>
    <n v="-1.593046680543179E-3"/>
    <n v="3.6503762851001299E-4"/>
    <n v="4.0000000000000002E-4"/>
    <x v="1"/>
    <n v="-8.6170270000004906E-2"/>
    <s v="Avg"/>
    <s v="Unemployment"/>
    <n v="4.7799999999999995E-2"/>
    <n v="6.3700000000000007E-2"/>
    <n v="1.5900000000000011E-2"/>
  </r>
  <r>
    <x v="4"/>
    <x v="6"/>
    <s v="Distribution"/>
    <x v="0"/>
    <s v="VD_IPS_7up"/>
    <n v="2.7390115547165042E-4"/>
    <n v="6.0484389688215858E-4"/>
    <n v="6.9999999999999999E-4"/>
    <x v="1"/>
    <n v="-5.3426809999984601E-2"/>
    <s v="Avg"/>
    <s v="VI_IPS_7up"/>
    <n v="2.6090010400000003"/>
    <n v="2.5005909943000004"/>
    <n v="-0.1084100456999999"/>
  </r>
  <r>
    <x v="4"/>
    <x v="6"/>
    <s v="Distribution"/>
    <x v="0"/>
    <s v="VD_IPS_Appy_Fizz"/>
    <n v="-2.7650610770414789E-5"/>
    <n v="5.97020896908178E-6"/>
    <n v="0"/>
    <x v="1"/>
    <n v="-4.4826810000039997E-2"/>
    <s v="Avg"/>
    <s v="VI_IPS_Appy_Fizz"/>
    <n v="1.8132626900000002"/>
    <n v="1.8267011826999997"/>
    <n v="1.3438492699999527E-2"/>
  </r>
  <r>
    <x v="4"/>
    <x v="6"/>
    <s v="Distribution"/>
    <x v="0"/>
    <s v="VD_IPS_Coke"/>
    <n v="4.84269065262303E-4"/>
    <n v="-1.3855416037296555E-4"/>
    <n v="-2.0000000000000001E-4"/>
    <x v="1"/>
    <n v="-9.8300629999994601E-2"/>
    <s v="Avg"/>
    <s v="VI_IPS_Coke"/>
    <n v="2.24205962"/>
    <n v="2.0210355443000005"/>
    <n v="-0.22102407569999949"/>
  </r>
  <r>
    <x v="4"/>
    <x v="6"/>
    <s v="Distribution"/>
    <x v="0"/>
    <s v="VD_IPS_DAVAT_Local"/>
    <n v="2.5013241965401189E-3"/>
    <n v="-2.688921623812741E-3"/>
    <n v="-3.0999999999999999E-3"/>
    <x v="1"/>
    <n v="-6.2026810000012998E-2"/>
    <s v="Avg"/>
    <s v="VI_IPS_DAVAT_Local"/>
    <n v="4.1924645700000003"/>
    <n v="3.628993127269792"/>
    <n v="-0.56347144273020833"/>
  </r>
  <r>
    <x v="4"/>
    <x v="6"/>
    <s v="Distribution"/>
    <x v="0"/>
    <s v="VD_IPS_Fanta"/>
    <n v="6.6122390768456711E-4"/>
    <n v="4.4460310629906836E-4"/>
    <n v="5.0000000000000001E-4"/>
    <x v="1"/>
    <n v="-2.76268099999964E-2"/>
    <s v="Avg"/>
    <s v="VI_IPS_Fanta"/>
    <n v="2.8447791699999998"/>
    <n v="2.5821110914999998"/>
    <n v="-0.26266807849999996"/>
  </r>
  <r>
    <x v="4"/>
    <x v="6"/>
    <s v="Distribution"/>
    <x v="0"/>
    <s v="VD_IPS_Limca"/>
    <n v="1.7164426616361097E-4"/>
    <n v="8.6796972531201662E-5"/>
    <n v="1E-4"/>
    <x v="1"/>
    <n v="-3.6226809999982797E-2"/>
    <s v="Avg"/>
    <s v="VI_IPS_Limca"/>
    <n v="1.7425870500000002"/>
    <n v="1.6330498439000003"/>
    <n v="-0.10953720609999995"/>
  </r>
  <r>
    <x v="4"/>
    <x v="6"/>
    <s v="Distribution"/>
    <x v="0"/>
    <s v="VD_IPS_M_Dew"/>
    <n v="-1.5212737251093914E-5"/>
    <n v="2.9556100018397616E-4"/>
    <n v="2.9999999999999997E-4"/>
    <x v="1"/>
    <n v="-4.4826810000027598E-2"/>
    <s v="Avg"/>
    <s v="VI_IPS_M_Dew"/>
    <n v="1.7981224499999999"/>
    <n v="1.7992229660000003"/>
    <n v="1.1005160000003844E-3"/>
  </r>
  <r>
    <x v="4"/>
    <x v="6"/>
    <s v="Distribution"/>
    <x v="0"/>
    <s v="VD_IPS_Mirinda"/>
    <n v="1.7162370895492838E-4"/>
    <n v="1.0346331578437796E-4"/>
    <n v="1E-4"/>
    <x v="1"/>
    <n v="-3.6226809999978099E-2"/>
    <s v="Avg"/>
    <s v="VI_IPS_Mirinda"/>
    <n v="2.3253750000000002"/>
    <n v="2.2193195813999997"/>
    <n v="-0.10605541860000045"/>
  </r>
  <r>
    <x v="4"/>
    <x v="6"/>
    <s v="Distribution"/>
    <x v="0"/>
    <s v="VD_IPS_Pepsi"/>
    <n v="2.40786636297855E-4"/>
    <n v="-2.3301037429010571E-4"/>
    <n v="-2.9999999999999997E-4"/>
    <x v="1"/>
    <n v="-0.106900629999992"/>
    <s v="Avg"/>
    <s v="VI_IPS_Pepsi"/>
    <n v="2.8226695800000003"/>
    <n v="2.7994596168999992"/>
    <n v="-2.3209963100001119E-2"/>
  </r>
  <r>
    <x v="4"/>
    <x v="6"/>
    <s v="Distribution"/>
    <x v="0"/>
    <s v="VD_IPS_SOSYO_Local"/>
    <n v="6.1600976494040853E-5"/>
    <n v="-6.512818109995482E-5"/>
    <n v="-1E-4"/>
    <x v="1"/>
    <n v="-4.1569470000042602E-2"/>
    <s v="Avg"/>
    <s v="VI_IPS_SOSYO_Local"/>
    <n v="2.2291069699999997"/>
    <n v="2.1679096105581563"/>
    <n v="-6.1197359441843346E-2"/>
  </r>
  <r>
    <x v="4"/>
    <x v="6"/>
    <s v="Distribution"/>
    <x v="0"/>
    <s v="VD_IPS_Sprite"/>
    <n v="2.2001286322249495E-3"/>
    <n v="-8.9794556933256334E-4"/>
    <n v="-8.0000000000000004E-4"/>
    <x v="1"/>
    <n v="-9.3668450000002706E-2"/>
    <s v="Avg"/>
    <s v="VI_IPS_Sprite"/>
    <n v="3.4633862300000002"/>
    <n v="3.2840406680000003"/>
    <n v="-0.17934556199999996"/>
  </r>
  <r>
    <x v="3"/>
    <x v="6"/>
    <s v="IPS"/>
    <x v="0"/>
    <s v="VD_IPS_Thums_Up"/>
    <n v="-3.7605703026152681E-2"/>
    <n v="-4.8702969039038011E-4"/>
    <n v="-5.9999999999999995E-4"/>
    <x v="1"/>
    <n v="0.46376026799999898"/>
    <s v="Avg"/>
    <s v="VI_IPS_Thums_Up"/>
    <n v="3.9322560699999998"/>
    <n v="3.6320969544000001"/>
    <n v="-0.30015911559999964"/>
  </r>
  <r>
    <x v="4"/>
    <x v="6"/>
    <s v="Distribution"/>
    <x v="0"/>
    <s v="VD_ND_7up"/>
    <n v="1.4199999225672156E-5"/>
    <n v="2.0860404384366775E-4"/>
    <n v="2.0000000000000001E-4"/>
    <x v="1"/>
    <n v="-4.7687510000030499E-2"/>
    <s v="Avg"/>
    <s v="VI_ND_7up"/>
    <n v="15.756393339999999"/>
    <n v="14.993159089000002"/>
    <n v="-0.76323425099999653"/>
  </r>
  <r>
    <x v="4"/>
    <x v="6"/>
    <s v="Distribution"/>
    <x v="0"/>
    <s v="VD_ND_Appy_Fizz"/>
    <n v="1.2622883264395954E-4"/>
    <n v="-3.3796523913649931E-6"/>
    <n v="0"/>
    <x v="1"/>
    <n v="-4.3688849999989399E-2"/>
    <s v="Avg"/>
    <s v="VI_ND_Appy_Fizz"/>
    <n v="18.384411719999999"/>
    <n v="12.952838401000003"/>
    <n v="-5.4315733189999964"/>
  </r>
  <r>
    <x v="4"/>
    <x v="6"/>
    <s v="Distribution"/>
    <x v="0"/>
    <s v="VD_ND_Coke"/>
    <n v="-2.1421139462276771E-6"/>
    <n v="1.5228674062073103E-5"/>
    <n v="0"/>
    <x v="1"/>
    <n v="-6.0286169999895799E-2"/>
    <s v="Avg"/>
    <s v="VI_ND_Coke"/>
    <n v="8.0792358100000001"/>
    <n v="8.2066542542000001"/>
    <n v="0.12741844419999993"/>
  </r>
  <r>
    <x v="4"/>
    <x v="6"/>
    <s v="Distribution"/>
    <x v="0"/>
    <s v="VD_ND_DAVAT_Local"/>
    <n v="5.2750095399590308E-4"/>
    <n v="-1.5608169760931568E-3"/>
    <n v="-1.8E-3"/>
    <x v="1"/>
    <n v="-6.01193299999856E-2"/>
    <s v="Avg"/>
    <s v="VI_ND_DAVAT_Local"/>
    <n v="25.630059320000004"/>
    <n v="23.177209616359345"/>
    <n v="-2.4528497036406591"/>
  </r>
  <r>
    <x v="4"/>
    <x v="6"/>
    <s v="Distribution"/>
    <x v="0"/>
    <s v="VD_ND_Fanta"/>
    <n v="4.6134519976382218E-4"/>
    <n v="1.4700062290170428E-4"/>
    <n v="2.0000000000000001E-4"/>
    <x v="1"/>
    <n v="-4.0054830000016702E-2"/>
    <s v="Avg"/>
    <s v="VI_ND_Fanta"/>
    <n v="30.497892690000004"/>
    <n v="26.391593528999998"/>
    <n v="-4.1062991610000061"/>
  </r>
  <r>
    <x v="4"/>
    <x v="6"/>
    <s v="Distribution"/>
    <x v="0"/>
    <s v="VD_ND_Limca"/>
    <n v="1.0919417994403644E-4"/>
    <n v="1.2511248161230405E-4"/>
    <n v="1E-4"/>
    <x v="1"/>
    <n v="-4.8701609999947902E-2"/>
    <s v="Avg"/>
    <s v="VI_ND_Limca"/>
    <n v="15.513052830000001"/>
    <n v="11.996811382999997"/>
    <n v="-3.5162414470000041"/>
  </r>
  <r>
    <x v="4"/>
    <x v="6"/>
    <s v="Distribution"/>
    <x v="0"/>
    <s v="VD_ND_M_Dew"/>
    <n v="-9.0164566536189966E-6"/>
    <n v="1.0903179390236894E-4"/>
    <n v="1E-4"/>
    <x v="1"/>
    <n v="-4.8096690000075999E-2"/>
    <s v="Avg"/>
    <s v="VI_ND_M_Dew"/>
    <n v="9.62392906"/>
    <n v="9.6708855630000023"/>
    <n v="4.6956503000002314E-2"/>
  </r>
  <r>
    <x v="4"/>
    <x v="6"/>
    <s v="Distribution"/>
    <x v="0"/>
    <s v="VD_ND_Mirinda"/>
    <n v="5.0838035034495165E-5"/>
    <n v="5.0518334963187023E-5"/>
    <n v="1E-4"/>
    <x v="1"/>
    <n v="-4.53446900000491E-2"/>
    <s v="Avg"/>
    <s v="VI_ND_Mirinda"/>
    <n v="13.622368179999999"/>
    <n v="12.224156195999999"/>
    <n v="-1.3982119839999996"/>
  </r>
  <r>
    <x v="4"/>
    <x v="6"/>
    <s v="Distribution"/>
    <x v="0"/>
    <s v="VD_ND_Pepsi"/>
    <n v="-9.3017012147285735E-5"/>
    <n v="4.2968002717467743E-4"/>
    <n v="5.0000000000000001E-4"/>
    <x v="1"/>
    <n v="-7.0534609999958406E-2"/>
    <s v="Avg"/>
    <s v="VI_ND_Pepsi"/>
    <n v="13.9727146"/>
    <n v="14.524344840999998"/>
    <n v="0.55163024099999802"/>
  </r>
  <r>
    <x v="4"/>
    <x v="6"/>
    <s v="Distribution"/>
    <x v="0"/>
    <s v="VD_ND_SOSYO_Local"/>
    <n v="0"/>
    <n v="0"/>
    <n v="0"/>
    <x v="1"/>
    <n v="1.0000117651683401E-8"/>
    <s v="Avg"/>
    <s v="VI_ND_SOSYO_Local"/>
    <n v="12.014384809999999"/>
    <n v="11.940590500000001"/>
    <n v="-7.3794309999998475E-2"/>
  </r>
  <r>
    <x v="4"/>
    <x v="6"/>
    <s v="Distribution"/>
    <x v="0"/>
    <s v="VD_ND_Sprite"/>
    <n v="1.0639013378535339E-3"/>
    <n v="6.5367539101219576E-4"/>
    <n v="8.0000000000000004E-4"/>
    <x v="1"/>
    <n v="-6.0119330000003801E-2"/>
    <s v="Avg"/>
    <s v="VI_ND_Sprite"/>
    <n v="46.551795669999997"/>
    <n v="42.434749463999999"/>
    <n v="-4.1170462059999977"/>
  </r>
  <r>
    <x v="3"/>
    <x v="6"/>
    <s v="ND"/>
    <x v="0"/>
    <s v="VD_ND_Thums_Up"/>
    <n v="-3.1190745834242427E-2"/>
    <n v="-8.5592716373732638E-3"/>
    <n v="-9.7999999999999997E-3"/>
    <x v="1"/>
    <n v="0.56005858999999902"/>
    <s v="Avg"/>
    <s v="VI_ND_Thums_Up"/>
    <n v="52.159492119999996"/>
    <n v="47.287591167000002"/>
    <n v="-4.8719009529999937"/>
  </r>
  <r>
    <x v="3"/>
    <x v="6"/>
    <s v="Nstores"/>
    <x v="0"/>
    <s v="VD_Nstores_Thums_Up"/>
    <n v="5.3545214311067381E-3"/>
    <n v="8.407102374332006E-3"/>
    <n v="9.7000000000000003E-3"/>
    <x v="1"/>
    <n v="0.46622398999999998"/>
    <s v="Avg"/>
    <s v="VI_Nstores_Thums_Up"/>
    <n v="121090.76537425999"/>
    <n v="127403.39135999998"/>
    <n v="5.2131357550093238E-2"/>
  </r>
  <r>
    <x v="3"/>
    <x v="5"/>
    <s v="OOS"/>
    <x v="0"/>
    <s v="VD_OOS_Thums_Up"/>
    <n v="1.2292652934990736E-3"/>
    <n v="1.2111543170885247E-4"/>
    <n v="1E-4"/>
    <x v="1"/>
    <n v="-5.11631100000145E-2"/>
    <s v="Avg"/>
    <s v="VI_OOS_Thums_Up"/>
    <n v="11.7574554"/>
    <n v="9.3470687422000012"/>
    <n v="-2.4103866577999984"/>
  </r>
  <r>
    <x v="4"/>
    <x v="7"/>
    <s v="Price"/>
    <x v="0"/>
    <s v="VD_Price_7up"/>
    <n v="-2.3125077133558289E-3"/>
    <n v="8.7854413041538377E-4"/>
    <n v="8.0000000000000004E-4"/>
    <x v="1"/>
    <n v="0.68264461000010201"/>
    <s v="Avg"/>
    <s v="VI_Price_7up"/>
    <n v="54.957144970000002"/>
    <n v="54.594924275598871"/>
    <n v="-0.36222069440113103"/>
  </r>
  <r>
    <x v="4"/>
    <x v="7"/>
    <s v="Price"/>
    <x v="0"/>
    <s v="VD_Price_Appy_Fizz"/>
    <n v="-1.006743330564329E-3"/>
    <n v="-1.4844569512162808E-3"/>
    <n v="-1.2999999999999999E-3"/>
    <x v="1"/>
    <n v="0.98861821000008698"/>
    <s v="Avg"/>
    <s v="VI_Price_Appy_Fizz"/>
    <n v="58.348128440000004"/>
    <n v="58.490562129937132"/>
    <n v="0.14243368993712835"/>
  </r>
  <r>
    <x v="4"/>
    <x v="7"/>
    <s v="Price"/>
    <x v="0"/>
    <s v="VD_Price_Coke"/>
    <n v="-1.763401793522469E-4"/>
    <n v="-2.7728924424483123E-3"/>
    <n v="-2.3999999999999998E-3"/>
    <x v="1"/>
    <n v="1.19427501000013"/>
    <s v="Avg"/>
    <s v="VI_Price_Coke"/>
    <n v="62.844436399999992"/>
    <n v="64.488139986151708"/>
    <n v="1.643703586151716"/>
  </r>
  <r>
    <x v="4"/>
    <x v="7"/>
    <s v="Price"/>
    <x v="0"/>
    <s v="VD_Price_Fanta"/>
    <n v="2.8265038735223618E-4"/>
    <n v="-1.0179881745958149E-5"/>
    <n v="0"/>
    <x v="1"/>
    <n v="0.21208119000004799"/>
    <s v="Avg"/>
    <s v="VI_Price_Fanta"/>
    <n v="50.685785190000004"/>
    <n v="51.973161099287594"/>
    <n v="1.28737590928759"/>
  </r>
  <r>
    <x v="4"/>
    <x v="7"/>
    <s v="Price"/>
    <x v="0"/>
    <s v="VD_Price_Limca"/>
    <n v="2.0155756788461806E-3"/>
    <n v="-2.3015220713094456E-3"/>
    <n v="-2E-3"/>
    <x v="1"/>
    <n v="0.99038521000058699"/>
    <s v="Avg"/>
    <s v="VI_Price_Limca"/>
    <n v="54.79935313"/>
    <n v="57.631617596983332"/>
    <n v="2.8322644669833323"/>
  </r>
  <r>
    <x v="4"/>
    <x v="7"/>
    <s v="Price"/>
    <x v="0"/>
    <s v="VD_Price_M_Dew"/>
    <n v="1.8939825228030242E-3"/>
    <n v="-1.660494246193525E-3"/>
    <n v="-1.4E-3"/>
    <x v="1"/>
    <n v="1.1701410099996901"/>
    <s v="Avg"/>
    <s v="VI_Price_M_Dew"/>
    <n v="59.922660129999997"/>
    <n v="63.360757357577768"/>
    <n v="3.4380972275777708"/>
  </r>
  <r>
    <x v="4"/>
    <x v="7"/>
    <s v="Price"/>
    <x v="0"/>
    <s v="VD_Price_Mirinda"/>
    <n v="-4.2023978201624645E-4"/>
    <n v="-2.2228376131227677E-5"/>
    <n v="0"/>
    <x v="1"/>
    <n v="0.14486439000058801"/>
    <s v="Avg"/>
    <s v="VI_Price_Mirinda"/>
    <n v="52.48207747"/>
    <n v="51.699736548892112"/>
    <n v="-0.78234092110788822"/>
  </r>
  <r>
    <x v="4"/>
    <x v="7"/>
    <s v="Price"/>
    <x v="0"/>
    <s v="VD_Price_Pepsi"/>
    <n v="-3.327429259186985E-3"/>
    <n v="2.4344249026979288E-4"/>
    <n v="2.0000000000000001E-4"/>
    <x v="1"/>
    <n v="0.70805181000003903"/>
    <s v="Avg"/>
    <s v="VI_Price_Pepsi"/>
    <n v="55.624202909999994"/>
    <n v="54.619736343704332"/>
    <n v="-1.0044665662956618"/>
  </r>
  <r>
    <x v="4"/>
    <x v="7"/>
    <s v="Price"/>
    <x v="0"/>
    <s v="VD_Price_Sprite"/>
    <n v="-7.5452439683007023E-4"/>
    <n v="-3.2230808726350967E-3"/>
    <n v="-3.7000000000000002E-3"/>
    <x v="1"/>
    <n v="0.55096499000001298"/>
    <s v="Avg"/>
    <s v="VI_Price_Sprite"/>
    <n v="53.823679479999996"/>
    <n v="54.73445697230683"/>
    <n v="0.9107774923068348"/>
  </r>
  <r>
    <x v="5"/>
    <x v="8"/>
    <s v="Price"/>
    <x v="0"/>
    <s v="VD_Price_Thums_Up_Express"/>
    <n v="3.5978331200307613E-3"/>
    <n v="-1.1641227489904171E-3"/>
    <n v="-1E-3"/>
    <x v="1"/>
    <n v="-1.44939601000004"/>
    <s v="Avg"/>
    <s v="VI_Price_Thums_Up_Express"/>
    <n v="78.223246930000002"/>
    <n v="79.390715728205379"/>
    <n v="1.1674687982053769"/>
  </r>
  <r>
    <x v="5"/>
    <x v="8"/>
    <s v="Price"/>
    <x v="0"/>
    <s v="VD_Price_Thums_Up_Fridge"/>
    <n v="6.3823420234060627E-3"/>
    <n v="-4.6198370300075571E-3"/>
    <n v="-5.3E-3"/>
    <x v="1"/>
    <n v="-0.83650479"/>
    <s v="Avg"/>
    <s v="VI_Price_Thums_Up_Fridge"/>
    <n v="51.31685169"/>
    <n v="52.090883254206645"/>
    <n v="0.77403156420664487"/>
  </r>
  <r>
    <x v="5"/>
    <x v="8"/>
    <s v="Price"/>
    <x v="0"/>
    <s v="VD_Price_Thums_Up_Mobile"/>
    <n v="-6.0062513452753437E-3"/>
    <n v="1.6963676433714794E-2"/>
    <n v="1.6799999999999999E-2"/>
    <x v="1"/>
    <n v="-0.94438229600000501"/>
    <s v="Avg"/>
    <s v="VI_Price_Thums_Up_Mobile"/>
    <n v="53.472297249999997"/>
    <n v="56.262062659475056"/>
    <n v="2.7897654094750592"/>
  </r>
  <r>
    <x v="5"/>
    <x v="8"/>
    <s v="Price"/>
    <x v="0"/>
    <s v="VD_Price_Thums_Up_Party"/>
    <n v="3.5581185767024292E-4"/>
    <n v="1.3721180990620464E-2"/>
    <n v="1.1900000000000001E-2"/>
    <x v="1"/>
    <n v="-1.36105760999999"/>
    <s v="Avg"/>
    <s v="VI_Price_Thums_Up_Party"/>
    <n v="40.175845870000003"/>
    <n v="41.661196051407671"/>
    <n v="1.4853501814076679"/>
  </r>
  <r>
    <x v="5"/>
    <x v="8"/>
    <s v="Price"/>
    <x v="0"/>
    <s v="VD_Price_Thums_Up_RGB"/>
    <n v="3.4929527723410198E-3"/>
    <n v="-1.3235393270549756E-3"/>
    <n v="-1.1999999999999999E-3"/>
    <x v="1"/>
    <n v="-1.45166441000002"/>
    <s v="Avg"/>
    <s v="VI_Price_Thums_Up_RGB"/>
    <n v="74.277466490000009"/>
    <n v="75.017461413710691"/>
    <n v="0.73999492371068243"/>
  </r>
  <r>
    <x v="3"/>
    <x v="4"/>
    <s v="SOWF"/>
    <x v="0"/>
    <s v="VD_SOWF_Thums_Up"/>
    <n v="1.391024661874362E-2"/>
    <n v="-8.5202109165788305E-3"/>
    <n v="-7.4000000000000003E-3"/>
    <x v="1"/>
    <n v="0.33264981000000099"/>
    <s v="Avg"/>
    <s v="VI_SOWF_Thums_Up"/>
    <n v="21.637481749999999"/>
    <n v="25.987000000000002"/>
    <n v="4.3495182500000027"/>
  </r>
  <r>
    <x v="4"/>
    <x v="9"/>
    <s v="TV"/>
    <x v="0"/>
    <s v="VD_TV_MDEW"/>
    <n v="4.5723905637592424E-4"/>
    <n v="-4.3588521458500779E-5"/>
    <n v="-1E-4"/>
    <x v="1"/>
    <n v="-1.4541050000074799E-2"/>
    <s v="Sum"/>
    <s v="TV_MDEW"/>
    <n v="4056.75"/>
    <n v="0"/>
    <n v="-4056.75"/>
  </r>
  <r>
    <x v="4"/>
    <x v="9"/>
    <s v="TV"/>
    <x v="0"/>
    <s v="VD_TV_PSPSI"/>
    <n v="3.4038199007246895E-3"/>
    <n v="-4.6794038624391676E-4"/>
    <n v="-4.0000000000000002E-4"/>
    <x v="1"/>
    <n v="-3.7891790000001299E-2"/>
    <s v="Sum"/>
    <s v="TV_PSPSI"/>
    <n v="4192.4199999999992"/>
    <n v="0"/>
    <n v="-4192.4199999999992"/>
  </r>
  <r>
    <x v="6"/>
    <x v="10"/>
    <s v="Activation"/>
    <x v="1"/>
    <s v="VD_Activation_Assets_AllIndia"/>
    <n v="-6.780698635642042E-4"/>
    <n v="-5.9446655438935405E-3"/>
    <n v="-5.1999999999999998E-3"/>
    <x v="1"/>
    <n v="1.633575E-2"/>
    <s v="Sum"/>
    <s v="Activation_Assets_AllIndia"/>
    <n v="500500"/>
    <n v="0"/>
    <n v="-500500"/>
  </r>
  <r>
    <x v="6"/>
    <x v="10"/>
    <s v="Activation"/>
    <x v="1"/>
    <s v="VD_Activation_Assets_Statewise"/>
    <n v="0"/>
    <n v="0"/>
    <n v="0"/>
    <x v="1"/>
    <n v="9.2534200000000105E-3"/>
    <s v="Sum"/>
    <s v="Activation_Assets_Statewise"/>
    <n v="0"/>
    <n v="0"/>
    <n v="0"/>
  </r>
  <r>
    <x v="6"/>
    <x v="11"/>
    <s v="Cinema"/>
    <x v="1"/>
    <s v="VD_Cinema_Thumsup_Spend"/>
    <n v="-6.1690387351772584E-4"/>
    <n v="-1.8993123316531679E-4"/>
    <n v="-2.0000000000000001E-4"/>
    <x v="1"/>
    <n v="7.0826610000123302E-2"/>
    <s v="Sum"/>
    <s v="VI_Cinema_Thumsup_Spend"/>
    <n v="0"/>
    <n v="0"/>
    <n v="0"/>
  </r>
  <r>
    <x v="6"/>
    <x v="11"/>
    <s v="Cinema"/>
    <x v="2"/>
    <s v="VD_Cinema_Thumsup_Spend_2015"/>
    <n v="-1.3540254405703849E-3"/>
    <n v="-4.1649372439598475E-4"/>
    <n v="-4.0000000000000002E-4"/>
    <x v="1"/>
    <n v="0.155521150000168"/>
    <s v="Sum"/>
    <s v="VI_Cinema_Thumsup_Spend_2015"/>
    <n v="0"/>
    <n v="0"/>
    <n v="0"/>
  </r>
  <r>
    <x v="6"/>
    <x v="10"/>
    <s v="Consumer Promo"/>
    <x v="1"/>
    <s v="VD_Consumer_Promo_Thumsup_Mobile_count"/>
    <n v="-2.1131327647080315E-4"/>
    <n v="1.8819840047802958E-4"/>
    <n v="2.0000000000000001E-4"/>
    <x v="1"/>
    <n v="7.4600350000164697E-2"/>
    <s v="Sum"/>
    <s v="VI_Consumer_Promo_Thumsup_Mobile_count"/>
    <n v="98463"/>
    <n v="0"/>
    <n v="-98463"/>
  </r>
  <r>
    <x v="6"/>
    <x v="12"/>
    <s v="TV"/>
    <x v="1"/>
    <s v="VD_Desert_TV_GRPs"/>
    <n v="-2.3658299253467546E-2"/>
    <n v="1.9485822284073775E-2"/>
    <n v="2.29E-2"/>
    <x v="1"/>
    <n v="6.7540509999999998E-2"/>
    <s v="Sum"/>
    <s v="VI_Desert_TV_GRPs"/>
    <n v="1592.29"/>
    <n v="0"/>
    <n v="-1592.29"/>
  </r>
  <r>
    <x v="6"/>
    <x v="10"/>
    <s v="Sampling"/>
    <x v="1"/>
    <s v="VD_Experiential_Sampling_Thumsup_Reach"/>
    <n v="0"/>
    <n v="-5.9256888090871984E-5"/>
    <n v="-1E-4"/>
    <x v="1"/>
    <n v="7.6836010000022104E-2"/>
    <s v="Sum"/>
    <s v="VI_Experiential_Sampling_Thumsup_Reach"/>
    <n v="0"/>
    <n v="0"/>
    <n v="0"/>
  </r>
  <r>
    <x v="6"/>
    <x v="13"/>
    <s v="Facebook/Instagram"/>
    <x v="1"/>
    <s v="VD_Facebook_Instagram_Thumsup_Imp"/>
    <n v="3.1464313073858311E-3"/>
    <n v="-1.3923343534588331E-4"/>
    <n v="-1E-4"/>
    <x v="1"/>
    <n v="0.21541221000002"/>
    <s v="Sum"/>
    <s v="VI_Facebook_Instagram_Thumsup_Imp"/>
    <n v="0"/>
    <n v="8085078"/>
    <n v="8085078"/>
  </r>
  <r>
    <x v="6"/>
    <x v="13"/>
    <s v="Facebook"/>
    <x v="1"/>
    <s v="VD_Facebook_Thumsup_Imp"/>
    <n v="-4.315535879480103E-3"/>
    <n v="3.7199058264157335E-3"/>
    <n v="3.3E-3"/>
    <x v="1"/>
    <n v="0.201048209999967"/>
    <s v="Sum"/>
    <s v="VI_Facebook_Thumsup_Imp"/>
    <n v="14665164"/>
    <n v="0"/>
    <n v="-14665164"/>
  </r>
  <r>
    <x v="6"/>
    <x v="10"/>
    <s v="Free Volume"/>
    <x v="1"/>
    <s v="VD_Free_Volume_Promo"/>
    <n v="1.4547125172984909E-2"/>
    <n v="0"/>
    <n v="0"/>
    <x v="1"/>
    <n v="3.22981096113354E-3"/>
    <s v="Sum"/>
    <s v="Free_Volume_Promo_2020"/>
    <n v="0"/>
    <n v="789757"/>
    <n v="789757"/>
  </r>
  <r>
    <x v="6"/>
    <x v="10"/>
    <s v="Free Volume"/>
    <x v="1"/>
    <s v="VD_Free_Volume_Promo_1"/>
    <n v="5.1107867634009846E-2"/>
    <n v="0"/>
    <n v="0"/>
    <x v="1"/>
    <n v="3.6329160708788201E-2"/>
    <s v="Sum"/>
    <s v="Free_Volume_Promo_2020_1"/>
    <n v="0"/>
    <n v="160417"/>
    <n v="160417"/>
  </r>
  <r>
    <x v="6"/>
    <x v="13"/>
    <s v="Hotstar"/>
    <x v="1"/>
    <s v="VD_Hotstar_Thumsup_Imp"/>
    <n v="-7.415428146556941E-3"/>
    <n v="4.4462265104824646E-3"/>
    <n v="4.8999999999999998E-3"/>
    <x v="1"/>
    <n v="9.7387425679624606E-2"/>
    <s v="Sum"/>
    <s v="VI_Hotstar_Thumsup_Imp"/>
    <n v="42559212.392241403"/>
    <n v="497841.00800596573"/>
    <n v="-42061371.384235434"/>
  </r>
  <r>
    <x v="6"/>
    <x v="12"/>
    <s v="TV"/>
    <x v="1"/>
    <s v="VD_Lift_TV_GRPs"/>
    <n v="0"/>
    <n v="0"/>
    <n v="0"/>
    <x v="1"/>
    <n v="4.4815349999999997E-2"/>
    <s v="Sum"/>
    <s v="VI_Lift_TV_GRPs"/>
    <n v="0"/>
    <n v="0"/>
    <n v="0"/>
  </r>
  <r>
    <x v="6"/>
    <x v="10"/>
    <s v="Activation"/>
    <x v="1"/>
    <s v="VD_Long_Activation_Assets_AllIndia"/>
    <n v="-2.122384297668501E-4"/>
    <n v="-7.8776659960961388E-4"/>
    <n v="-1E-3"/>
    <x v="1"/>
    <n v="1.1343302000007801E-2"/>
    <s v="Sum"/>
    <s v="Activation_Assets_AllIndia"/>
    <n v="500500"/>
    <n v="0"/>
    <n v="-500500"/>
  </r>
  <r>
    <x v="6"/>
    <x v="10"/>
    <s v="Activation"/>
    <x v="1"/>
    <s v="VD_Long_Activation_Assets_Statewise"/>
    <n v="-6.8085136802816874E-5"/>
    <n v="-2.2122179640821129E-4"/>
    <n v="-2.9999999999999997E-4"/>
    <x v="1"/>
    <n v="1.0402552000002001E-2"/>
    <s v="Sum"/>
    <s v="Activation_Assets_Statewise"/>
    <n v="0"/>
    <n v="0"/>
    <n v="0"/>
  </r>
  <r>
    <x v="6"/>
    <x v="12"/>
    <s v="TV"/>
    <x v="2"/>
    <s v="VD_Long_Desert_TV_GRPs"/>
    <n v="5.1786035010808308E-3"/>
    <n v="1.0268175039929002E-2"/>
    <n v="8.9999999999999993E-3"/>
    <x v="1"/>
    <n v="0.59996940999974102"/>
    <s v="Sum"/>
    <s v="VI_Desert_TV_GRPs"/>
    <n v="1592.29"/>
    <n v="0"/>
    <n v="-1592.29"/>
  </r>
  <r>
    <x v="6"/>
    <x v="12"/>
    <s v="TV"/>
    <x v="2"/>
    <s v="VD_Long_TUChargedAvengers_TV_GRPs"/>
    <n v="-1.1928488545774645E-4"/>
    <n v="-1.347620743793535E-4"/>
    <n v="-1E-4"/>
    <x v="1"/>
    <n v="0.20897241000001399"/>
    <s v="Sum"/>
    <s v="VI_TUChargedAvengers_TV_GRPs"/>
    <n v="0"/>
    <n v="0"/>
    <n v="0"/>
  </r>
  <r>
    <x v="6"/>
    <x v="12"/>
    <s v="TV"/>
    <x v="2"/>
    <s v="VD_Long_TUChargedThematic_TV_GRPs"/>
    <n v="-2.4084928598428431E-3"/>
    <n v="-3.2592052796699415E-3"/>
    <n v="-3.7000000000000002E-3"/>
    <x v="1"/>
    <n v="0.15897240999995799"/>
    <s v="Sum"/>
    <s v="VI_TUChargedThematic_TV_GRPs"/>
    <n v="0"/>
    <n v="0"/>
    <n v="0"/>
  </r>
  <r>
    <x v="6"/>
    <x v="12"/>
    <s v="TV"/>
    <x v="2"/>
    <s v="VD_Long_TUChase_TV_GRPs"/>
    <n v="3.6926752800303275E-2"/>
    <n v="2.2891180896398744E-2"/>
    <n v="2.8400000000000002E-2"/>
    <x v="1"/>
    <n v="0.26085704999999998"/>
    <s v="Sum"/>
    <s v="VI_TUChase_TV_GRPs"/>
    <n v="2769.97"/>
    <n v="0"/>
    <n v="-2769.97"/>
  </r>
  <r>
    <x v="6"/>
    <x v="12"/>
    <s v="TV"/>
    <x v="2"/>
    <s v="VD_Long_TUIntrinsic_TV_GRPs"/>
    <n v="-3.6350430187113538E-3"/>
    <n v="-5.0065760967622133E-3"/>
    <n v="-6.7000000000000002E-3"/>
    <x v="1"/>
    <n v="0.109771018000001"/>
    <s v="Sum"/>
    <s v="VI_TUIntrinsic_TV_GRPs"/>
    <n v="0"/>
    <n v="0"/>
    <n v="0"/>
  </r>
  <r>
    <x v="6"/>
    <x v="11"/>
    <s v="OOH"/>
    <x v="1"/>
    <s v="VD_OOH_Thumsup_Spend"/>
    <n v="-5.0787163304038671E-3"/>
    <n v="2.4798093586643056E-3"/>
    <n v="2.8E-3"/>
    <x v="1"/>
    <n v="1.383533E-2"/>
    <s v="Sum"/>
    <s v="VI_OOH_Thumsup_Spend"/>
    <n v="5563285.3599999994"/>
    <n v="0"/>
    <n v="-5563285.3599999994"/>
  </r>
  <r>
    <x v="6"/>
    <x v="11"/>
    <s v="OOH"/>
    <x v="2"/>
    <s v="VD_OOH_Thumsup_Spend_2016"/>
    <n v="-1.1267883279066486E-4"/>
    <n v="-2.7783963744515389E-4"/>
    <n v="-2.9999999999999997E-4"/>
    <x v="1"/>
    <n v="7.44979999999655E-3"/>
    <s v="Sum"/>
    <s v="VI_OOH_Thumsup_Spend_2016"/>
    <n v="0"/>
    <n v="0"/>
    <n v="0"/>
  </r>
  <r>
    <x v="6"/>
    <x v="11"/>
    <s v="OOH"/>
    <x v="2"/>
    <s v="VD_OOH_Thumsup_Spend_2017"/>
    <n v="-9.1449074638153167E-4"/>
    <n v="-2.3215740403328177E-3"/>
    <n v="-2.0999999999999999E-3"/>
    <x v="1"/>
    <n v="4.9481930000008403E-2"/>
    <s v="Sum"/>
    <s v="VI_OOH_Thumsup_Spend_2017"/>
    <n v="0"/>
    <n v="0"/>
    <n v="0"/>
  </r>
  <r>
    <x v="6"/>
    <x v="11"/>
    <s v="OOH"/>
    <x v="2"/>
    <s v="VD_OOH_Thumsup_Spend_2018"/>
    <n v="-1.2055423740706709E-3"/>
    <n v="3.4740058621380342E-3"/>
    <n v="3.0000000000000001E-3"/>
    <x v="1"/>
    <n v="3.9501249999978401E-2"/>
    <s v="Sum"/>
    <s v="VI_OOH_Thumsup_Spend_2018"/>
    <n v="0"/>
    <n v="0"/>
    <n v="0"/>
  </r>
  <r>
    <x v="6"/>
    <x v="11"/>
    <s v="OOH"/>
    <x v="2"/>
    <s v="VD_OOH_Thumsup_Spend_2019"/>
    <n v="1.8659616690871106E-3"/>
    <n v="6.3885876349259532E-3"/>
    <n v="5.4999999999999997E-3"/>
    <x v="1"/>
    <n v="7.3359469999992793E-2"/>
    <s v="Sum"/>
    <s v="VI_OOH_Thumsup_Spend_2019"/>
    <n v="5563285.3599999994"/>
    <n v="0"/>
    <n v="-5563285.3599999994"/>
  </r>
  <r>
    <x v="6"/>
    <x v="11"/>
    <s v="Print"/>
    <x v="1"/>
    <s v="VD_PrVD_Thumsup_Spend"/>
    <n v="0"/>
    <n v="-1.8413063941975377E-3"/>
    <n v="-2.0999999999999999E-3"/>
    <x v="1"/>
    <n v="5.5442460000000001E-3"/>
    <s v="Sum"/>
    <s v="VI_Print_Thumsup_Spend"/>
    <n v="0"/>
    <n v="0"/>
    <n v="0"/>
  </r>
  <r>
    <x v="6"/>
    <x v="12"/>
    <s v="TV"/>
    <x v="1"/>
    <s v="VD_ThematicMHT_TV_GRPs"/>
    <n v="0"/>
    <n v="-7.9359908663991471E-8"/>
    <n v="0"/>
    <x v="1"/>
    <n v="0.156055598053293"/>
    <s v="Sum"/>
    <s v="VI_ThematicMHT_TV_GRPs"/>
    <n v="0"/>
    <n v="0"/>
    <n v="0"/>
  </r>
  <r>
    <x v="6"/>
    <x v="12"/>
    <s v="TV"/>
    <x v="1"/>
    <s v="VD_TheYoung_TV_GRPs"/>
    <n v="0"/>
    <n v="0"/>
    <n v="0"/>
    <x v="1"/>
    <n v="8.0191970000000001E-2"/>
    <s v="Sum"/>
    <s v="VI_TheYoung_TV_GRPs"/>
    <n v="0"/>
    <n v="0"/>
    <n v="0"/>
  </r>
  <r>
    <x v="6"/>
    <x v="13"/>
    <s v="Total Digital"/>
    <x v="2"/>
    <s v="VD_Total_Digital_Thumsup_Imp_2020"/>
    <n v="4.6329988110144094E-3"/>
    <n v="0"/>
    <n v="0"/>
    <x v="1"/>
    <n v="0.41680212999983202"/>
    <s v="Sum"/>
    <s v="VI_Total_Digital_Thumsup_Imp_2020"/>
    <n v="0"/>
    <n v="10416841.008005966"/>
    <n v="10416841.008005966"/>
  </r>
  <r>
    <x v="6"/>
    <x v="13"/>
    <s v="Total Digital"/>
    <x v="2"/>
    <s v="VD_Total_Digital_Thumsup_VD_2017"/>
    <n v="0"/>
    <n v="-1.1621082162151402E-3"/>
    <n v="-1E-3"/>
    <x v="1"/>
    <n v="0.40164701000015601"/>
    <s v="Sum"/>
    <s v="VI_Total_Digital_Thumsup_Imp_2017"/>
    <n v="0"/>
    <n v="0"/>
    <n v="0"/>
  </r>
  <r>
    <x v="6"/>
    <x v="13"/>
    <s v="Total Digital"/>
    <x v="2"/>
    <s v="VD_Total_Digital_Thumsup_VD_2018"/>
    <n v="-4.272231471394515E-3"/>
    <n v="2.2549002980414853E-4"/>
    <n v="2.0000000000000001E-4"/>
    <x v="1"/>
    <n v="0.422659610000091"/>
    <s v="Sum"/>
    <s v="VI_Total_Digital_Thumsup_Imp_2018"/>
    <n v="0"/>
    <n v="0"/>
    <n v="0"/>
  </r>
  <r>
    <x v="6"/>
    <x v="13"/>
    <s v="Total Digital"/>
    <x v="2"/>
    <s v="VD_Total_Digital_Thumsup_VD_2019"/>
    <n v="-1.0580395997852659E-3"/>
    <n v="1.034832130769375E-2"/>
    <n v="9.1000000000000004E-3"/>
    <x v="1"/>
    <n v="0.28257640999990302"/>
    <s v="Sum"/>
    <s v="VI_Total_Digital_Thumsup_Imp_2019"/>
    <n v="58088503.392241403"/>
    <n v="0"/>
    <n v="-58088503.392241403"/>
  </r>
  <r>
    <x v="6"/>
    <x v="12"/>
    <s v="TV"/>
    <x v="1"/>
    <s v="VD_TU_UTC_TV_GRPs"/>
    <n v="0"/>
    <n v="-5.4809690274442526E-7"/>
    <n v="0"/>
    <x v="1"/>
    <n v="0.180972211673568"/>
    <s v="Sum"/>
    <s v="VI_TU_UTC_TV_GRPs"/>
    <n v="0"/>
    <n v="0"/>
    <n v="0"/>
  </r>
  <r>
    <x v="6"/>
    <x v="12"/>
    <s v="TV"/>
    <x v="1"/>
    <s v="VD_TUChargedAvengers_TV_GRPs"/>
    <n v="-2.7993348671208867E-7"/>
    <n v="-9.6422775500044754E-3"/>
    <n v="-1.12E-2"/>
    <x v="1"/>
    <n v="0.17848279"/>
    <s v="Sum"/>
    <s v="VI_TUChargedAvengers_TV_GRPs"/>
    <n v="0"/>
    <n v="0"/>
    <n v="0"/>
  </r>
  <r>
    <x v="6"/>
    <x v="12"/>
    <s v="TV"/>
    <x v="1"/>
    <s v="VD_TUChargedThematic_TV_GRPs"/>
    <n v="-1.2120288532770566E-6"/>
    <n v="-1.4480505995000488E-2"/>
    <n v="-1.6799999999999999E-2"/>
    <x v="1"/>
    <n v="3.5612930000000001E-2"/>
    <s v="Sum"/>
    <s v="VI_TUChargedThematic_TV_GRPs"/>
    <n v="0"/>
    <n v="0"/>
    <n v="0"/>
  </r>
  <r>
    <x v="6"/>
    <x v="12"/>
    <s v="TV"/>
    <x v="1"/>
    <s v="VD_TUChase_TV_GRPs"/>
    <n v="-3.3837131464952708E-2"/>
    <n v="5.3286618451604296E-2"/>
    <n v="4.6600000000000003E-2"/>
    <x v="1"/>
    <n v="0.11513209000000001"/>
    <s v="Sum"/>
    <s v="VI_TUChase_TV_GRPs"/>
    <n v="2769.97"/>
    <n v="0"/>
    <n v="-2769.97"/>
  </r>
  <r>
    <x v="6"/>
    <x v="12"/>
    <s v="TV"/>
    <x v="1"/>
    <s v="VD_TUIntrinsic_TV_GRPs"/>
    <n v="-1.2102519290384086E-4"/>
    <n v="-1.2749754800924825E-2"/>
    <n v="-1.2500000000000001E-2"/>
    <x v="1"/>
    <n v="8.6483404817266393E-2"/>
    <s v="Sum"/>
    <s v="VI_TUIntrinsic_TV_GRPs"/>
    <n v="0"/>
    <n v="0"/>
    <n v="0"/>
  </r>
  <r>
    <x v="6"/>
    <x v="12"/>
    <s v="TV"/>
    <x v="2"/>
    <s v="VD_TV_Total_2015"/>
    <n v="-1.0170324897051356E-3"/>
    <n v="-2.8413962992883137E-3"/>
    <n v="-1.6999999999999999E-3"/>
    <x v="1"/>
    <n v="0.206837730000002"/>
    <s v="Sum"/>
    <s v="VI_TV_Total_2015"/>
    <n v="0"/>
    <n v="0"/>
    <n v="0"/>
  </r>
  <r>
    <x v="6"/>
    <x v="12"/>
    <s v="TV"/>
    <x v="2"/>
    <s v="VD_TV_Total_2016"/>
    <n v="-1.1355948755470361E-3"/>
    <n v="-3.1046774230571255E-3"/>
    <n v="-1.1999999999999999E-3"/>
    <x v="1"/>
    <n v="5.9716529999999601E-2"/>
    <s v="Sum"/>
    <s v="VI_TV_Total_2016"/>
    <n v="0"/>
    <n v="0"/>
    <n v="0"/>
  </r>
  <r>
    <x v="6"/>
    <x v="12"/>
    <s v="TV"/>
    <x v="2"/>
    <s v="VD_TV_Total_2017"/>
    <n v="-3.0922475891532113E-3"/>
    <n v="-8.277825452915711E-3"/>
    <n v="-5.4000000000000003E-3"/>
    <x v="1"/>
    <n v="7.7040169999999603E-2"/>
    <s v="Sum"/>
    <s v="VI_TV_Total_2017"/>
    <n v="0"/>
    <n v="0"/>
    <n v="0"/>
  </r>
  <r>
    <x v="6"/>
    <x v="12"/>
    <s v="TV"/>
    <x v="2"/>
    <s v="VD_VI_Pyramid_TV_GRPs_2020_Long"/>
    <n v="5.1444335507881481E-3"/>
    <n v="0"/>
    <n v="0"/>
    <x v="1"/>
    <n v="0.41680213000004002"/>
    <s v="Sum"/>
    <s v="VI_Pyramid_TV_GRPs_2020"/>
    <n v="0"/>
    <n v="2669.91"/>
    <n v="2669.91"/>
  </r>
  <r>
    <x v="6"/>
    <x v="12"/>
    <s v="TV"/>
    <x v="1"/>
    <s v="VD_VI_Pyramid_TV_GRPs_2020_Short"/>
    <n v="3.5004365370875187E-2"/>
    <n v="0"/>
    <n v="0"/>
    <x v="1"/>
    <n v="0.11175019"/>
    <s v="Sum"/>
    <s v="VI_Pyramid_TV_GRPs_2020"/>
    <n v="0"/>
    <n v="2669.91"/>
    <n v="2669.91"/>
  </r>
  <r>
    <x v="6"/>
    <x v="12"/>
    <s v="TV"/>
    <x v="2"/>
    <s v="VD_VI_TUChase_TV_GRPs_2020_Long"/>
    <n v="0"/>
    <n v="0"/>
    <n v="0"/>
    <x v="1"/>
    <n v="0"/>
    <s v="Sum"/>
    <s v="VI_TUChase_TV_GRPs_2020"/>
    <n v="0"/>
    <n v="1.52"/>
    <n v="1.52"/>
  </r>
  <r>
    <x v="6"/>
    <x v="12"/>
    <s v="TV"/>
    <x v="1"/>
    <s v="VD_VI_TUChase_TV_GRPs_2020_Short"/>
    <n v="3.6694769325635617E-8"/>
    <n v="0"/>
    <n v="0"/>
    <x v="1"/>
    <n v="2.6873269999997999E-2"/>
    <s v="Sum"/>
    <s v="VI_TUChase_TV_GRPs_2020"/>
    <n v="0"/>
    <n v="1.52"/>
    <n v="1.52"/>
  </r>
  <r>
    <x v="6"/>
    <x v="12"/>
    <s v="TV"/>
    <x v="1"/>
    <s v="VD_WaveTVC_TV_GRPs"/>
    <n v="0"/>
    <n v="-2.7137459168822811E-10"/>
    <n v="0"/>
    <x v="1"/>
    <n v="4.1940289999999998E-2"/>
    <s v="Sum"/>
    <s v="VI_WaveTVC_TV_GRPs"/>
    <n v="0"/>
    <n v="0"/>
    <n v="0"/>
  </r>
  <r>
    <x v="6"/>
    <x v="13"/>
    <s v="YouTube"/>
    <x v="1"/>
    <s v="VD_YouTube_Thumsup_Imp"/>
    <n v="0"/>
    <n v="0"/>
    <n v="0"/>
    <x v="1"/>
    <n v="1.0000259178852699E-8"/>
    <s v="Sum"/>
    <s v="VI_YouTube_Thumsup_Imp"/>
    <n v="864127"/>
    <n v="1833922"/>
    <n v="969795"/>
  </r>
  <r>
    <x v="0"/>
    <x v="0"/>
    <s v="SDP"/>
    <x v="0"/>
    <s v="Log_Economy"/>
    <n v="-9.7906985858716468E-3"/>
    <n v="2.4115066132944689E-3"/>
    <n v="2.5999999999999999E-3"/>
    <x v="2"/>
    <n v="0.17222439"/>
    <s v="Avg"/>
    <s v="Economy"/>
    <n v="2039074"/>
    <n v="1938499"/>
    <n v="-100575"/>
  </r>
  <r>
    <x v="1"/>
    <x v="1"/>
    <s v="Error"/>
    <x v="0"/>
    <s v="Others"/>
    <n v="2.2496331746088852E-2"/>
    <n v="-1.1058491228297957E-2"/>
    <n v="1.2999999999999999E-3"/>
    <x v="2"/>
    <e v="#N/A"/>
    <n v="0"/>
    <e v="#N/A"/>
    <n v="0"/>
    <n v="0"/>
    <n v="0"/>
  </r>
  <r>
    <x v="2"/>
    <x v="2"/>
    <s v="Pre Covid"/>
    <x v="0"/>
    <s v="Pre_Covid"/>
    <n v="6.4152241837130169E-2"/>
    <n v="0"/>
    <n v="0"/>
    <x v="2"/>
    <n v="0.47710846338361601"/>
    <s v="Avg"/>
    <s v="Pre_Covid"/>
    <n v="0"/>
    <n v="0.1"/>
    <n v="0.1"/>
  </r>
  <r>
    <x v="0"/>
    <x v="3"/>
    <s v="Precipitation"/>
    <x v="0"/>
    <s v="precip0"/>
    <n v="-1.5432630070700937E-3"/>
    <n v="-4.9817260356510582E-3"/>
    <n v="-3.0000000000000001E-3"/>
    <x v="2"/>
    <n v="-6.6087380000000003E-3"/>
    <s v="Avg"/>
    <s v="Precip_Dampened"/>
    <n v="2.6028129999999998"/>
    <n v="2.908455"/>
    <n v="0.30564200000000019"/>
  </r>
  <r>
    <x v="0"/>
    <x v="3"/>
    <s v="Precipitation"/>
    <x v="0"/>
    <s v="precip1"/>
    <n v="-5.8356944875973872E-4"/>
    <n v="-2.6206803627977764E-3"/>
    <n v="-3.0000000000000001E-3"/>
    <x v="2"/>
    <n v="-8.0994620000000104E-3"/>
    <s v="Avg"/>
    <s v="Precip_Dampened"/>
    <n v="2.6028129999999998"/>
    <n v="2.908455"/>
    <n v="0.30564200000000019"/>
  </r>
  <r>
    <x v="1"/>
    <x v="1"/>
    <s v="Seasonality"/>
    <x v="0"/>
    <s v="SEAS_15_17"/>
    <n v="0"/>
    <n v="0"/>
    <n v="0"/>
    <x v="2"/>
    <n v="0.81095224780739705"/>
    <s v="Sum"/>
    <e v="#N/A"/>
    <n v="0"/>
    <n v="0"/>
    <n v="0"/>
  </r>
  <r>
    <x v="1"/>
    <x v="1"/>
    <s v="Seasonality"/>
    <x v="0"/>
    <s v="SEAS_1819"/>
    <n v="0"/>
    <n v="0"/>
    <n v="0"/>
    <x v="2"/>
    <n v="0.67056387586892396"/>
    <s v="Sum"/>
    <e v="#N/A"/>
    <n v="0"/>
    <n v="0"/>
    <n v="0"/>
  </r>
  <r>
    <x v="3"/>
    <x v="4"/>
    <s v="SOCF"/>
    <x v="0"/>
    <s v="SOCF_1"/>
    <n v="-1.338892052101801E-2"/>
    <n v="6.6055735464342199E-3"/>
    <n v="6.0000000000000001E-3"/>
    <x v="2"/>
    <n v="1.1754433999999999E-2"/>
    <s v="Avg"/>
    <s v="VI_SOCF_Thums_Up"/>
    <n v="30.60877"/>
    <n v="27.201029999999999"/>
    <n v="-3.4077400000000004"/>
  </r>
  <r>
    <x v="3"/>
    <x v="5"/>
    <s v="SOTS"/>
    <x v="0"/>
    <s v="SOTS_1"/>
    <n v="-1.3488656028614876E-2"/>
    <n v="1.8816576562806239E-3"/>
    <n v="2.2000000000000001E-3"/>
    <x v="2"/>
    <n v="5.0811540000000001E-3"/>
    <s v="Avg"/>
    <s v="VI_SOTS_Thums_Up"/>
    <n v="23.934449999999998"/>
    <n v="23.531289999999998"/>
    <n v="-0.40315999999999974"/>
  </r>
  <r>
    <x v="0"/>
    <x v="3"/>
    <s v="Temperature"/>
    <x v="0"/>
    <s v="Temp0"/>
    <n v="8.4998645569463085E-4"/>
    <n v="-3.2161060204231409E-3"/>
    <n v="-3.2000000000000002E-3"/>
    <x v="2"/>
    <n v="6.6133980000000004E-3"/>
    <s v="Avg"/>
    <s v="Tmax_Dampened"/>
    <n v="32.229999999999997"/>
    <n v="32.369999999999997"/>
    <n v="0.14000000000000057"/>
  </r>
  <r>
    <x v="0"/>
    <x v="3"/>
    <s v="Temperature"/>
    <x v="0"/>
    <s v="Temp1"/>
    <n v="8.2059065691651592E-4"/>
    <n v="-2.8644818876733618E-3"/>
    <n v="-3.7000000000000002E-3"/>
    <x v="2"/>
    <n v="6.6877619999999999E-3"/>
    <s v="Avg"/>
    <s v="Tmax_Dampened"/>
    <n v="32.229999999999997"/>
    <n v="32.369999999999997"/>
    <n v="0.14000000000000057"/>
  </r>
  <r>
    <x v="0"/>
    <x v="0"/>
    <s v="Unemployment"/>
    <x v="0"/>
    <s v="Unemployment"/>
    <n v="-2.6511071262180445E-3"/>
    <n v="-6.8478224825124074E-4"/>
    <n v="-5.9999999999999995E-4"/>
    <x v="2"/>
    <n v="-6.9611150000000094E-2"/>
    <s v="Avg"/>
    <s v="Unemployment"/>
    <n v="4.8000000000000001E-2"/>
    <n v="7.9899999999999999E-2"/>
    <n v="3.1899999999999998E-2"/>
  </r>
  <r>
    <x v="2"/>
    <x v="2"/>
    <s v="Covid"/>
    <x v="0"/>
    <s v="VD_Covid_19_Confirmed_Cases"/>
    <n v="-0.44496218997471698"/>
    <n v="0"/>
    <n v="0"/>
    <x v="2"/>
    <n v="-5.4114043585527898E-2"/>
    <s v="Avg"/>
    <s v="Covid_19_Confirmed_Cases"/>
    <n v="0"/>
    <n v="11219290"/>
    <n v="11219290"/>
  </r>
  <r>
    <x v="4"/>
    <x v="6"/>
    <s v="Distribution"/>
    <x v="0"/>
    <s v="VD_IPS_7up"/>
    <n v="6.8784469866542484E-4"/>
    <n v="2.5903776554224699E-4"/>
    <n v="2.9999999999999997E-4"/>
    <x v="2"/>
    <n v="-8.1873369999994006E-2"/>
    <s v="Avg"/>
    <s v="VI_IPS_7up"/>
    <n v="2.5557729999999999"/>
    <n v="2.4007139999999998"/>
    <n v="-0.15505900000000006"/>
  </r>
  <r>
    <x v="4"/>
    <x v="6"/>
    <s v="Distribution"/>
    <x v="0"/>
    <s v="VD_IPS_Appy_Fizz"/>
    <n v="4.4712627404285774E-4"/>
    <n v="-1.7340241102788356E-3"/>
    <n v="-2.0999999999999999E-3"/>
    <x v="2"/>
    <n v="-0.102348529999974"/>
    <s v="Avg"/>
    <s v="VI_IPS_Appy_Fizz"/>
    <n v="2.0655999999999999"/>
    <n v="2.019012"/>
    <n v="-4.6587999999999852E-2"/>
  </r>
  <r>
    <x v="4"/>
    <x v="6"/>
    <s v="Distribution"/>
    <x v="0"/>
    <s v="VD_IPS_Coke"/>
    <n v="5.6245570673992083E-4"/>
    <n v="-8.1944037170912057E-4"/>
    <n v="-8.9999999999999998E-4"/>
    <x v="2"/>
    <n v="-0.107033029999989"/>
    <s v="Avg"/>
    <s v="VI_IPS_Coke"/>
    <n v="2.8031000000000001"/>
    <n v="2.708612"/>
    <n v="-9.4488000000000127E-2"/>
  </r>
  <r>
    <x v="4"/>
    <x v="6"/>
    <s v="Distribution"/>
    <x v="0"/>
    <s v="VD_IPS_Fanta"/>
    <n v="1.5289859428063172E-3"/>
    <n v="-6.2646851188816416E-4"/>
    <n v="-6.9999999999999999E-4"/>
    <x v="2"/>
    <n v="-6.3735809999987805E-2"/>
    <s v="Avg"/>
    <s v="VI_IPS_Fanta"/>
    <n v="2.3867060000000002"/>
    <n v="2.0981640000000001"/>
    <n v="-0.28854200000000008"/>
  </r>
  <r>
    <x v="4"/>
    <x v="6"/>
    <s v="Distribution"/>
    <x v="0"/>
    <s v="VD_IPS_Limca"/>
    <n v="2.80999960217742E-4"/>
    <n v="-3.049883669733359E-4"/>
    <n v="-2.9999999999999997E-4"/>
    <x v="2"/>
    <n v="-6.2389970000008503E-2"/>
    <s v="Avg"/>
    <s v="VI_IPS_Limca"/>
    <n v="2.345313"/>
    <n v="2.2980130000000001"/>
    <n v="-4.7299999999999898E-2"/>
  </r>
  <r>
    <x v="4"/>
    <x v="6"/>
    <s v="Distribution"/>
    <x v="0"/>
    <s v="VD_IPS_M_Dew"/>
    <n v="3.7848948590705952E-4"/>
    <n v="-1.6697394887444788E-4"/>
    <n v="-2.0000000000000001E-4"/>
    <x v="2"/>
    <n v="-5.0327789999997402E-2"/>
    <s v="Avg"/>
    <s v="VI_IPS_M_Dew"/>
    <n v="2.2707090000000001"/>
    <n v="2.1774360000000001"/>
    <n v="-9.3272999999999939E-2"/>
  </r>
  <r>
    <x v="4"/>
    <x v="6"/>
    <s v="Distribution"/>
    <x v="0"/>
    <s v="VD_IPS_Mirinda"/>
    <n v="9.1688435117640867E-4"/>
    <n v="6.7328010544408093E-4"/>
    <n v="5.9999999999999995E-4"/>
    <x v="2"/>
    <n v="-0.110621049999999"/>
    <s v="Avg"/>
    <s v="VI_IPS_Mirinda"/>
    <n v="2.3467929999999999"/>
    <n v="2.253749"/>
    <n v="-9.3043999999999905E-2"/>
  </r>
  <r>
    <x v="4"/>
    <x v="6"/>
    <s v="Distribution"/>
    <x v="0"/>
    <s v="VD_IPS_ORSL_Local"/>
    <n v="7.0285290356208473E-5"/>
    <n v="1.9238912424690297E-4"/>
    <n v="2.0000000000000001E-4"/>
    <x v="2"/>
    <n v="-0.21575078999947001"/>
    <s v="Avg"/>
    <s v="VI_IPS_ORSL_Local"/>
    <n v="2.0125899999999999"/>
    <n v="0"/>
    <n v="-2.0125899999999999"/>
  </r>
  <r>
    <x v="4"/>
    <x v="6"/>
    <s v="Distribution"/>
    <x v="0"/>
    <s v="VD_IPS_PAPER BOAT_Local"/>
    <n v="0"/>
    <n v="-1.0359548393694754E-4"/>
    <n v="-1E-4"/>
    <x v="2"/>
    <n v="-0.16411718999989799"/>
    <s v="Avg"/>
    <s v="VI_IPS_PAPER BOAT_Local"/>
    <n v="0"/>
    <n v="0"/>
    <n v="0"/>
  </r>
  <r>
    <x v="4"/>
    <x v="6"/>
    <s v="Distribution"/>
    <x v="0"/>
    <s v="VD_IPS_Pepsi"/>
    <n v="4.4579797298735616E-4"/>
    <n v="-2.1366409687114337E-4"/>
    <n v="-2.9999999999999997E-4"/>
    <x v="2"/>
    <n v="-0.134525590000004"/>
    <s v="Avg"/>
    <s v="VI_IPS_Pepsi"/>
    <n v="2.703754"/>
    <n v="2.6614710000000001"/>
    <n v="-4.2282999999999848E-2"/>
  </r>
  <r>
    <x v="4"/>
    <x v="6"/>
    <s v="Distribution"/>
    <x v="0"/>
    <s v="VD_IPS_Sprite"/>
    <n v="9.8412885612092372E-3"/>
    <n v="2.7374788097836505E-3"/>
    <n v="2.3999999999999998E-3"/>
    <x v="2"/>
    <n v="-0.25559020999999998"/>
    <s v="Avg"/>
    <s v="VI_IPS_Sprite"/>
    <n v="3.2548819999999998"/>
    <n v="3.022081"/>
    <n v="-0.23280099999999981"/>
  </r>
  <r>
    <x v="3"/>
    <x v="6"/>
    <s v="IPS"/>
    <x v="0"/>
    <s v="VD_IPS_Thums_Up"/>
    <n v="-3.6760891225371017E-2"/>
    <n v="-9.1183632253710595E-3"/>
    <n v="-8.0000000000000002E-3"/>
    <x v="2"/>
    <n v="0.41894200999996101"/>
    <s v="Avg"/>
    <s v="VI_IPS_Thums_Up"/>
    <n v="3.2307359999999998"/>
    <n v="2.9729489999999998"/>
    <n v="-0.25778699999999999"/>
  </r>
  <r>
    <x v="4"/>
    <x v="6"/>
    <s v="Distribution"/>
    <x v="0"/>
    <s v="VD_ND_7up"/>
    <n v="-5.5888104413417363E-5"/>
    <n v="1.2382754567221901E-3"/>
    <n v="1.5E-3"/>
    <x v="2"/>
    <n v="-0.226424189999958"/>
    <s v="Avg"/>
    <s v="VI_ND_7up"/>
    <n v="22.006029999999999"/>
    <n v="21.901260000000001"/>
    <n v="-0.10476999999999848"/>
  </r>
  <r>
    <x v="4"/>
    <x v="6"/>
    <s v="Distribution"/>
    <x v="0"/>
    <s v="VD_ND_Appy_Fizz"/>
    <n v="3.1080460497066933E-3"/>
    <n v="-1.1146056532947515E-3"/>
    <n v="-1.2999999999999999E-3"/>
    <x v="2"/>
    <n v="-0.162593190000067"/>
    <s v="Avg"/>
    <s v="VI_ND_Appy_Fizz"/>
    <n v="37.417479999999998"/>
    <n v="24.88083"/>
    <n v="-12.536649999999998"/>
  </r>
  <r>
    <x v="4"/>
    <x v="6"/>
    <s v="Distribution"/>
    <x v="0"/>
    <s v="VD_ND_Coke"/>
    <n v="1.5970607518608844E-4"/>
    <n v="5.5695405476434358E-4"/>
    <n v="5.9999999999999995E-4"/>
    <x v="2"/>
    <n v="-0.231128389999989"/>
    <s v="Avg"/>
    <s v="VI_ND_Coke"/>
    <n v="20.31352"/>
    <n v="19.589459999999999"/>
    <n v="-0.72406000000000148"/>
  </r>
  <r>
    <x v="4"/>
    <x v="6"/>
    <s v="Distribution"/>
    <x v="0"/>
    <s v="VD_ND_Fanta"/>
    <n v="1.4630975355041699E-3"/>
    <n v="2.1942936597282381E-3"/>
    <n v="2.5999999999999999E-3"/>
    <x v="2"/>
    <n v="-0.16817039000002201"/>
    <s v="Avg"/>
    <s v="VI_ND_Fanta"/>
    <n v="30.674530000000001"/>
    <n v="25.49295"/>
    <n v="-5.1815800000000003"/>
  </r>
  <r>
    <x v="4"/>
    <x v="6"/>
    <s v="Distribution"/>
    <x v="0"/>
    <s v="VD_ND_Limca"/>
    <n v="1.228021861780686E-3"/>
    <n v="1.375694617400733E-3"/>
    <n v="1.6000000000000001E-3"/>
    <x v="2"/>
    <n v="-0.26399339000002098"/>
    <s v="Avg"/>
    <s v="VI_ND_Limca"/>
    <n v="24.330719999999999"/>
    <n v="21.550709999999999"/>
    <n v="-2.7800100000000008"/>
  </r>
  <r>
    <x v="4"/>
    <x v="6"/>
    <s v="Distribution"/>
    <x v="0"/>
    <s v="VD_ND_M_Dew"/>
    <n v="-3.2252052400341593E-4"/>
    <n v="5.0917240667405078E-4"/>
    <n v="5.9999999999999995E-4"/>
    <x v="2"/>
    <n v="-0.18470218999999999"/>
    <s v="Avg"/>
    <s v="VI_ND_M_Dew"/>
    <n v="19.947839999999999"/>
    <n v="21.0943"/>
    <n v="1.1464600000000011"/>
  </r>
  <r>
    <x v="4"/>
    <x v="6"/>
    <s v="Distribution"/>
    <x v="0"/>
    <s v="VD_ND_Mirinda"/>
    <n v="8.9408009742964444E-4"/>
    <n v="8.3907221319789321E-4"/>
    <n v="1E-3"/>
    <x v="2"/>
    <n v="-0.17497038999998299"/>
    <s v="Avg"/>
    <s v="VI_ND_Mirinda"/>
    <n v="27.975249999999999"/>
    <n v="24.722339999999999"/>
    <n v="-3.25291"/>
  </r>
  <r>
    <x v="4"/>
    <x v="6"/>
    <s v="Distribution"/>
    <x v="0"/>
    <s v="VD_ND_ORSL_Local"/>
    <n v="1.5021146721933988E-4"/>
    <n v="-1.2430368146251675E-5"/>
    <n v="0"/>
    <x v="2"/>
    <n v="-0.26754418999998097"/>
    <s v="Avg"/>
    <s v="VI_ND_ORSL_Local"/>
    <n v="4.3989770000000004"/>
    <n v="0"/>
    <n v="-4.3989770000000004"/>
  </r>
  <r>
    <x v="4"/>
    <x v="6"/>
    <s v="Distribution"/>
    <x v="0"/>
    <s v="VD_ND_PAPER BOAT_Local"/>
    <n v="0"/>
    <n v="-8.8152449987310664E-6"/>
    <n v="0"/>
    <x v="2"/>
    <n v="-0.23313059000002301"/>
    <s v="Avg"/>
    <s v="VI_ND_PAPER BOAT_Local"/>
    <n v="0"/>
    <n v="0"/>
    <n v="0"/>
  </r>
  <r>
    <x v="4"/>
    <x v="6"/>
    <s v="Distribution"/>
    <x v="0"/>
    <s v="VD_ND_Pepsi"/>
    <n v="-4.9675774969558145E-4"/>
    <n v="2.2805290408789954E-3"/>
    <n v="2.7000000000000001E-3"/>
    <x v="2"/>
    <n v="-0.28061978999999299"/>
    <s v="Avg"/>
    <s v="VI_ND_Pepsi"/>
    <n v="27.183579999999999"/>
    <n v="27.850490000000001"/>
    <n v="0.66691000000000145"/>
  </r>
  <r>
    <x v="4"/>
    <x v="6"/>
    <s v="Distribution"/>
    <x v="0"/>
    <s v="VD_ND_Sprite"/>
    <n v="2.7449555099735498E-3"/>
    <n v="2.2602298140323128E-3"/>
    <n v="2.5999999999999999E-3"/>
    <x v="2"/>
    <n v="-0.14980519000001299"/>
    <s v="Avg"/>
    <s v="VI_ND_Sprite"/>
    <n v="64.261930000000007"/>
    <n v="60.772150000000003"/>
    <n v="-3.4897800000000032"/>
  </r>
  <r>
    <x v="3"/>
    <x v="6"/>
    <s v="ND"/>
    <x v="0"/>
    <s v="VD_ND_Thums_Up"/>
    <n v="-3.4384528721813967E-2"/>
    <n v="-9.4178197169824639E-3"/>
    <n v="-8.3000000000000001E-3"/>
    <x v="2"/>
    <n v="0.60513481000000302"/>
    <s v="Avg"/>
    <s v="VI_ND_Thums_Up"/>
    <n v="63.456569999999999"/>
    <n v="58.117339999999999"/>
    <n v="-5.3392300000000006"/>
  </r>
  <r>
    <x v="3"/>
    <x v="6"/>
    <s v="Nstores"/>
    <x v="0"/>
    <s v="VD_Nstores_Thums_Up"/>
    <n v="-2.3408171874977346E-2"/>
    <n v="4.9381197750669034E-3"/>
    <n v="4.4000000000000003E-3"/>
    <x v="2"/>
    <n v="0.69830241000000004"/>
    <s v="Avg"/>
    <s v="VI_Nstores_Thums_Up"/>
    <n v="254208.2"/>
    <n v="250538.9"/>
    <n v="-1.4434231468536507E-2"/>
  </r>
  <r>
    <x v="3"/>
    <x v="5"/>
    <s v="OOS"/>
    <x v="0"/>
    <s v="VD_OOS_Thums_Up"/>
    <n v="7.7217688683076579E-5"/>
    <n v="-1.3255175995956409E-4"/>
    <n v="-2.0000000000000001E-4"/>
    <x v="2"/>
    <n v="-8.0731969999977005E-2"/>
    <s v="Avg"/>
    <s v="VI_OOS_Thums_Up"/>
    <n v="13.764670000000001"/>
    <n v="13.78992"/>
    <n v="2.5249999999999773E-2"/>
  </r>
  <r>
    <x v="4"/>
    <x v="7"/>
    <s v="Price"/>
    <x v="0"/>
    <s v="VD_Price_7up"/>
    <n v="-2.6272793176475846E-3"/>
    <n v="2.3383236000171754E-4"/>
    <n v="2.9999999999999997E-4"/>
    <x v="2"/>
    <n v="0.26766118999973598"/>
    <s v="Avg"/>
    <s v="VI_Price_7up"/>
    <n v="57.976869999999998"/>
    <n v="55.477530000000002"/>
    <n v="-2.4993399999999966"/>
  </r>
  <r>
    <x v="4"/>
    <x v="7"/>
    <s v="Price"/>
    <x v="0"/>
    <s v="VD_Price_Appy_Fizz"/>
    <n v="-2.2995482270201126E-3"/>
    <n v="-1.1100222399671733E-3"/>
    <n v="-1E-3"/>
    <x v="2"/>
    <n v="0.44786721000000801"/>
    <s v="Avg"/>
    <s v="VI_Price_Appy_Fizz"/>
    <n v="59.205300000000001"/>
    <n v="58.376550000000002"/>
    <n v="-0.82874999999999943"/>
  </r>
  <r>
    <x v="4"/>
    <x v="7"/>
    <s v="Price"/>
    <x v="0"/>
    <s v="VD_Price_Coke"/>
    <n v="-8.94081562616158E-4"/>
    <n v="-6.0241999329332475E-5"/>
    <n v="-1E-4"/>
    <x v="2"/>
    <n v="0.23692558999985799"/>
    <s v="Avg"/>
    <s v="VI_Price_Coke"/>
    <n v="57.029290000000003"/>
    <n v="56.833260000000003"/>
    <n v="-0.19603000000000037"/>
  </r>
  <r>
    <x v="4"/>
    <x v="7"/>
    <s v="Price"/>
    <x v="0"/>
    <s v="VD_Price_Fanta"/>
    <n v="-3.8894697222501099E-4"/>
    <n v="-5.3017273605107456E-4"/>
    <n v="-5.9999999999999995E-4"/>
    <x v="2"/>
    <n v="0.21970759000001799"/>
    <s v="Avg"/>
    <s v="VI_Price_Fanta"/>
    <n v="55.224350000000001"/>
    <n v="55.789090000000002"/>
    <n v="0.56474000000000046"/>
  </r>
  <r>
    <x v="4"/>
    <x v="7"/>
    <s v="Price"/>
    <x v="0"/>
    <s v="VD_Price_Limca"/>
    <n v="-1.9249051381841132E-3"/>
    <n v="-2.8875910137047417E-4"/>
    <n v="-4.0000000000000002E-4"/>
    <x v="2"/>
    <n v="0.32682498999995202"/>
    <s v="Avg"/>
    <s v="VI_Price_Limca"/>
    <n v="57.264420000000001"/>
    <n v="56.539160000000003"/>
    <n v="-0.72525999999999868"/>
  </r>
  <r>
    <x v="4"/>
    <x v="7"/>
    <s v="Price"/>
    <x v="0"/>
    <s v="VD_Price_M_Dew"/>
    <n v="-1.7015379690594943E-3"/>
    <n v="-5.5999436576461398E-4"/>
    <n v="-6.9999999999999999E-4"/>
    <x v="2"/>
    <n v="0.29344999000010802"/>
    <s v="Avg"/>
    <s v="VI_Price_M_Dew"/>
    <n v="55.418950000000002"/>
    <n v="54.176589999999997"/>
    <n v="-1.242360000000005"/>
  </r>
  <r>
    <x v="4"/>
    <x v="7"/>
    <s v="Price"/>
    <x v="0"/>
    <s v="VD_Price_Mirinda"/>
    <n v="-1.2211123693040809E-3"/>
    <n v="1.6072358088425372E-5"/>
    <n v="0"/>
    <x v="2"/>
    <n v="0.24923998999987401"/>
    <s v="Avg"/>
    <s v="VI_Price_Mirinda"/>
    <n v="55.468330000000002"/>
    <n v="55.086489999999998"/>
    <n v="-0.38184000000000395"/>
  </r>
  <r>
    <x v="4"/>
    <x v="7"/>
    <s v="Price"/>
    <x v="0"/>
    <s v="VD_Price_Pepsi"/>
    <n v="-1.4114000650984875E-3"/>
    <n v="6.9206887039898146E-5"/>
    <n v="1E-4"/>
    <x v="2"/>
    <n v="0.21671838999960599"/>
    <s v="Avg"/>
    <s v="VI_Price_Pepsi"/>
    <n v="57.411839999999998"/>
    <n v="56.525790000000001"/>
    <n v="-0.88604999999999734"/>
  </r>
  <r>
    <x v="4"/>
    <x v="7"/>
    <s v="Price"/>
    <x v="0"/>
    <s v="VD_Price_Sprite"/>
    <n v="-6.0340048785125682E-4"/>
    <n v="1.8318321823618125E-4"/>
    <n v="2.0000000000000001E-4"/>
    <x v="2"/>
    <n v="0.216762989999749"/>
    <s v="Avg"/>
    <s v="VI_Price_Sprite"/>
    <n v="57.90936"/>
    <n v="58.745269999999998"/>
    <n v="0.83590999999999838"/>
  </r>
  <r>
    <x v="5"/>
    <x v="8"/>
    <s v="Price"/>
    <x v="0"/>
    <s v="VD_Price_Thums_Up_Express"/>
    <n v="4.5290254339799508E-3"/>
    <n v="2.9953016682878429E-4"/>
    <n v="2.9999999999999997E-4"/>
    <x v="2"/>
    <n v="-1.14616720999997"/>
    <s v="Avg"/>
    <s v="VI_Price_Thums_Up_Express"/>
    <n v="79.776030000000006"/>
    <n v="80.19896"/>
    <n v="0.42292999999999381"/>
  </r>
  <r>
    <x v="5"/>
    <x v="8"/>
    <s v="Price"/>
    <x v="0"/>
    <s v="VD_Price_Thums_Up_Fridge"/>
    <n v="1.8546951943955248E-3"/>
    <n v="-5.8518829797080006E-3"/>
    <n v="-5.3E-3"/>
    <x v="2"/>
    <n v="-1.34991900999999"/>
    <s v="Avg"/>
    <s v="VI_Price_Thums_Up_Fridge"/>
    <n v="50.432259999999999"/>
    <n v="51.870449999999998"/>
    <n v="1.4381899999999987"/>
  </r>
  <r>
    <x v="5"/>
    <x v="8"/>
    <s v="Price"/>
    <x v="0"/>
    <s v="VD_Price_Thums_Up_Mobile"/>
    <n v="7.8780895796990696E-3"/>
    <n v="9.1063652536075221E-3"/>
    <n v="1.06E-2"/>
    <x v="2"/>
    <n v="-1.01843462179999"/>
    <s v="Avg"/>
    <s v="VI_Price_Thums_Up_Mobile"/>
    <n v="58.392659999999999"/>
    <n v="59.542990000000003"/>
    <n v="1.1503300000000038"/>
  </r>
  <r>
    <x v="5"/>
    <x v="8"/>
    <s v="Price"/>
    <x v="0"/>
    <s v="VD_Price_Thums_Up_Party"/>
    <n v="3.5124588378474581E-3"/>
    <n v="5.8585741624557304E-3"/>
    <n v="7.7000000000000002E-3"/>
    <x v="2"/>
    <n v="-1.04992716599998"/>
    <s v="Avg"/>
    <s v="VI_Price_Thums_Up_Party"/>
    <n v="40.399799999999999"/>
    <n v="41.35886"/>
    <n v="0.95906000000000091"/>
  </r>
  <r>
    <x v="5"/>
    <x v="8"/>
    <s v="Price"/>
    <x v="0"/>
    <s v="VD_Price_Thums_Up_RGB"/>
    <n v="1.7146824972289316E-3"/>
    <n v="-7.6866373713915014E-3"/>
    <n v="-6.7999999999999996E-3"/>
    <x v="2"/>
    <n v="-0.83177261000001301"/>
    <s v="Avg"/>
    <s v="VI_Price_Thums_Up_RGB"/>
    <n v="65.943160000000006"/>
    <n v="68.014619999999994"/>
    <n v="2.0714599999999876"/>
  </r>
  <r>
    <x v="3"/>
    <x v="4"/>
    <s v="SOWF"/>
    <x v="0"/>
    <s v="VD_SOWF_Thums_Up"/>
    <n v="-1.1450335155414172E-2"/>
    <n v="-1.8416511715926118E-3"/>
    <n v="-2.2000000000000001E-3"/>
    <x v="2"/>
    <n v="0.187146389999993"/>
    <s v="Avg"/>
    <s v="VI_SOWF_Thums_Up"/>
    <n v="31.071739999999998"/>
    <n v="24.843789999999998"/>
    <n v="-6.2279499999999999"/>
  </r>
  <r>
    <x v="4"/>
    <x v="9"/>
    <s v="TV"/>
    <x v="0"/>
    <s v="VD_TV_APPYFIZZ"/>
    <n v="4.5174516891913598E-3"/>
    <n v="1.970257295378792E-4"/>
    <n v="2.0000000000000001E-4"/>
    <x v="2"/>
    <n v="-3.6807529999999998E-2"/>
    <s v="Sum"/>
    <s v="TV_APPYFIZZ"/>
    <n v="4514.71"/>
    <n v="0"/>
    <n v="-4514.71"/>
  </r>
  <r>
    <x v="4"/>
    <x v="9"/>
    <s v="TV"/>
    <x v="0"/>
    <s v="VD_TV_MDEW"/>
    <n v="-5.1606746720423444E-5"/>
    <n v="-1.3498059128161204E-4"/>
    <n v="-2.0000000000000001E-4"/>
    <x v="2"/>
    <n v="-2.50328700000002E-2"/>
    <s v="Sum"/>
    <s v="TV_MDEW"/>
    <n v="3386.37"/>
    <n v="0"/>
    <n v="-3386.37"/>
  </r>
  <r>
    <x v="4"/>
    <x v="9"/>
    <s v="TV"/>
    <x v="0"/>
    <s v="VD_TV_PSPSI"/>
    <n v="2.6508787169110223E-4"/>
    <n v="-4.2402197208555415E-4"/>
    <n v="-5.0000000000000001E-4"/>
    <x v="2"/>
    <n v="-3.1904530000000701E-2"/>
    <s v="Sum"/>
    <s v="TV_PSPSI"/>
    <n v="3749.79"/>
    <n v="0"/>
    <n v="-3749.79"/>
  </r>
  <r>
    <x v="6"/>
    <x v="10"/>
    <s v="Activation"/>
    <x v="1"/>
    <s v="VD_Activation_Assets_AllIndia"/>
    <n v="-1.9606769649010017E-3"/>
    <n v="-3.7557202034074282E-3"/>
    <n v="-4.1999999999999997E-3"/>
    <x v="2"/>
    <n v="1.45154900000001E-2"/>
    <s v="Sum"/>
    <s v="Activation_Assets_AllIndia"/>
    <n v="3758580"/>
    <n v="0"/>
    <n v="-3758580"/>
  </r>
  <r>
    <x v="6"/>
    <x v="10"/>
    <s v="Activation"/>
    <x v="1"/>
    <s v="VD_Activation_Assets_Statewise"/>
    <n v="0"/>
    <n v="0"/>
    <n v="0"/>
    <x v="2"/>
    <n v="2.8862409999702798E-2"/>
    <s v="Sum"/>
    <s v="Activation_Assets_Statewise"/>
    <n v="0"/>
    <n v="0"/>
    <n v="0"/>
  </r>
  <r>
    <x v="6"/>
    <x v="11"/>
    <s v="Cinema"/>
    <x v="1"/>
    <s v="VD_Cinema_Thumsup_Spend"/>
    <n v="-2.3540291957072147E-5"/>
    <n v="-1.4416623972449084E-4"/>
    <n v="-1E-4"/>
    <x v="2"/>
    <n v="1.3976983999964601E-2"/>
    <s v="Sum"/>
    <s v="VI_Cinema_Thumsup_Spend"/>
    <n v="0"/>
    <n v="0"/>
    <n v="0"/>
  </r>
  <r>
    <x v="6"/>
    <x v="11"/>
    <s v="Cinema"/>
    <x v="2"/>
    <s v="VD_Cinema_Thumsup_Spend_2015"/>
    <n v="-2.0961323555951443E-4"/>
    <n v="-2.2752462013677927E-5"/>
    <n v="0"/>
    <x v="2"/>
    <n v="2.07314899999545E-2"/>
    <s v="Sum"/>
    <s v="VI_Cinema_Thumsup_Spend_2015"/>
    <n v="0"/>
    <n v="0"/>
    <n v="0"/>
  </r>
  <r>
    <x v="6"/>
    <x v="11"/>
    <s v="Cinema"/>
    <x v="2"/>
    <s v="VD_Cinema_Thumsup_Spend_2018"/>
    <n v="-1.343459575415484E-4"/>
    <n v="-2.7042512895700533E-5"/>
    <n v="0"/>
    <x v="2"/>
    <n v="1.46210780001454E-2"/>
    <s v="Sum"/>
    <s v="VI_Cinema_Thumsup_Spend_2018"/>
    <n v="0"/>
    <n v="0"/>
    <n v="0"/>
  </r>
  <r>
    <x v="6"/>
    <x v="10"/>
    <s v="Consumer Promo"/>
    <x v="1"/>
    <s v="VD_Consumer_Promo_Thumsup_Mobile_count"/>
    <n v="-7.9787323161140548E-5"/>
    <n v="4.0374945565958794E-5"/>
    <n v="0"/>
    <x v="2"/>
    <n v="4.5258470000567499E-2"/>
    <s v="Sum"/>
    <s v="VI_Consumer_Promo_Thumsup_Mobile_count"/>
    <n v="110305"/>
    <n v="0"/>
    <n v="-110305"/>
  </r>
  <r>
    <x v="6"/>
    <x v="12"/>
    <s v="TV"/>
    <x v="1"/>
    <s v="VD_Desert_TV_GRPs"/>
    <n v="-3.4663575730664108E-2"/>
    <n v="2.9346997233643885E-2"/>
    <n v="2.6700000000000002E-2"/>
    <x v="2"/>
    <n v="0.11680438999999999"/>
    <s v="Sum"/>
    <s v="VI_Desert_TV_GRPs"/>
    <n v="2768.34"/>
    <n v="0"/>
    <n v="-2768.34"/>
  </r>
  <r>
    <x v="6"/>
    <x v="13"/>
    <s v="Facebook/Instagram"/>
    <x v="1"/>
    <s v="VD_Facebook_Instagram_Thumsup_Imp"/>
    <n v="8.9354669217974955E-4"/>
    <n v="-1.4304032727230907E-4"/>
    <n v="-1E-4"/>
    <x v="2"/>
    <n v="9.5278130000130898E-2"/>
    <s v="Sum"/>
    <s v="VI_Facebook_Instagram_Thumsup_Imp"/>
    <n v="2840657"/>
    <n v="13286702"/>
    <n v="10446045"/>
  </r>
  <r>
    <x v="6"/>
    <x v="13"/>
    <s v="Facebook"/>
    <x v="1"/>
    <s v="VD_Facebook_Thumsup_Imp"/>
    <n v="-1.1599356756564971E-3"/>
    <n v="4.395219746820998E-4"/>
    <n v="4.0000000000000002E-4"/>
    <x v="2"/>
    <n v="9.5087869999921706E-2"/>
    <s v="Sum"/>
    <s v="VI_Facebook_Thumsup_Imp"/>
    <n v="14388639"/>
    <n v="0"/>
    <n v="-14388639"/>
  </r>
  <r>
    <x v="6"/>
    <x v="10"/>
    <s v="Free Volume"/>
    <x v="1"/>
    <s v="VD_Free_Volume_Promo"/>
    <n v="9.2574778568632665E-2"/>
    <n v="0"/>
    <n v="0"/>
    <x v="2"/>
    <n v="2.3793852023639098E-2"/>
    <s v="Sum"/>
    <s v="Free_Volume_Promo"/>
    <n v="0"/>
    <n v="2135736"/>
    <n v="2135736"/>
  </r>
  <r>
    <x v="6"/>
    <x v="13"/>
    <s v="Hotstar"/>
    <x v="1"/>
    <s v="VD_Hotstar_Thumsup_Imp"/>
    <n v="-2.4419356943506623E-2"/>
    <n v="1.3783069041531619E-2"/>
    <n v="1.26E-2"/>
    <x v="2"/>
    <n v="0.39403420999998401"/>
    <s v="Sum"/>
    <s v="VI_Hotstar_Thumsup_Imp"/>
    <n v="75014879"/>
    <n v="3184482"/>
    <n v="-71830397"/>
  </r>
  <r>
    <x v="6"/>
    <x v="12"/>
    <s v="TV"/>
    <x v="1"/>
    <s v="VD_Lift_TV_GRPs"/>
    <n v="0"/>
    <n v="0"/>
    <n v="0"/>
    <x v="2"/>
    <n v="0.10062778999999999"/>
    <s v="Sum"/>
    <s v="VI_Lift_TV_GRPs"/>
    <n v="0"/>
    <n v="0"/>
    <n v="0"/>
  </r>
  <r>
    <x v="6"/>
    <x v="10"/>
    <s v="Activation"/>
    <x v="1"/>
    <s v="VD_Long_Activation_Assets_AllIndia"/>
    <n v="-2.3723320225132072E-4"/>
    <n v="-6.1184273060740999E-5"/>
    <n v="-2.0000000000000001E-4"/>
    <x v="2"/>
    <n v="1.71866500000066E-2"/>
    <s v="Sum"/>
    <s v="Activation_Assets_AllIndia"/>
    <n v="3758580"/>
    <n v="0"/>
    <n v="-3758580"/>
  </r>
  <r>
    <x v="6"/>
    <x v="10"/>
    <s v="Activation"/>
    <x v="1"/>
    <s v="VD_Long_Activation_Assets_Statewise"/>
    <n v="0"/>
    <n v="0"/>
    <n v="0"/>
    <x v="2"/>
    <n v="0"/>
    <s v="Sum"/>
    <s v="Activation_Assets_Statewise"/>
    <n v="0"/>
    <n v="0"/>
    <n v="0"/>
  </r>
  <r>
    <x v="6"/>
    <x v="12"/>
    <s v="TV"/>
    <x v="2"/>
    <s v="VD_Long_Desert_TV_GRPs"/>
    <n v="6.8496696281960812E-3"/>
    <n v="1.3307894511527283E-2"/>
    <n v="1.1900000000000001E-2"/>
    <x v="2"/>
    <n v="0.50695120999996102"/>
    <s v="Sum"/>
    <s v="VI_Desert_TV_GRPs"/>
    <n v="2768.34"/>
    <n v="0"/>
    <n v="-2768.34"/>
  </r>
  <r>
    <x v="6"/>
    <x v="12"/>
    <s v="TV"/>
    <x v="2"/>
    <s v="VD_Long_TUChargedAvengers_TV_GRPs"/>
    <n v="-2.122297655408724E-4"/>
    <n v="-2.0964497065914447E-4"/>
    <n v="-2.0000000000000001E-4"/>
    <x v="2"/>
    <n v="0.24734680999995001"/>
    <s v="Sum"/>
    <s v="VI_TUChargedAvengers_TV_GRPs"/>
    <n v="0"/>
    <n v="0"/>
    <n v="0"/>
  </r>
  <r>
    <x v="6"/>
    <x v="12"/>
    <s v="TV"/>
    <x v="2"/>
    <s v="VD_Long_TUChargedThematic_TV_GRPs"/>
    <n v="-3.6556120342890303E-3"/>
    <n v="-4.6357574606087828E-3"/>
    <n v="-4.3E-3"/>
    <x v="2"/>
    <n v="0.11510583000003401"/>
    <s v="Sum"/>
    <s v="VI_TUChargedThematic_TV_GRPs"/>
    <n v="0"/>
    <n v="0"/>
    <n v="0"/>
  </r>
  <r>
    <x v="6"/>
    <x v="12"/>
    <s v="TV"/>
    <x v="2"/>
    <s v="VD_Long_TUChase_TV_GRPs"/>
    <n v="7.3545513841603571E-2"/>
    <n v="6.0830107578077823E-2"/>
    <n v="5.3900000000000003E-2"/>
    <x v="2"/>
    <n v="0.33571860999999997"/>
    <s v="Sum"/>
    <s v="VI_TUChase_TV_GRPs"/>
    <n v="6422.18"/>
    <n v="0"/>
    <n v="-6422.18"/>
  </r>
  <r>
    <x v="6"/>
    <x v="12"/>
    <s v="TV"/>
    <x v="2"/>
    <s v="VD_Long_TUIntrinsic_TV_GRPs"/>
    <n v="-3.9236107416194587E-3"/>
    <n v="-4.1807785552130227E-3"/>
    <n v="-5.0000000000000001E-3"/>
    <x v="2"/>
    <n v="8.0428049999997295E-2"/>
    <s v="Sum"/>
    <s v="VI_TUIntrinsic_TV_GRPs"/>
    <n v="0"/>
    <n v="0"/>
    <n v="0"/>
  </r>
  <r>
    <x v="6"/>
    <x v="11"/>
    <s v="OOH"/>
    <x v="1"/>
    <s v="VD_OOH_Thumsup_Spend"/>
    <n v="-4.9542431866956959E-3"/>
    <n v="-1.5257534603204865E-3"/>
    <n v="-1.9E-3"/>
    <x v="2"/>
    <n v="1.0553399999999999E-2"/>
    <s v="Sum"/>
    <s v="VI_OOH_Thumsup_Spend"/>
    <n v="12559534"/>
    <n v="0"/>
    <n v="-12559534"/>
  </r>
  <r>
    <x v="6"/>
    <x v="11"/>
    <s v="OOH"/>
    <x v="2"/>
    <s v="VD_OOH_Thumsup_Spend_2015"/>
    <n v="0"/>
    <n v="0"/>
    <n v="0"/>
    <x v="2"/>
    <n v="1.49151980000211E-2"/>
    <s v="Sum"/>
    <s v="VI_OOH_Thumsup_Spend_2015"/>
    <n v="0"/>
    <n v="0"/>
    <n v="0"/>
  </r>
  <r>
    <x v="6"/>
    <x v="11"/>
    <s v="OOH"/>
    <x v="2"/>
    <s v="VD_OOH_Thumsup_Spend_2016"/>
    <n v="-2.2852166129511882E-4"/>
    <n v="-4.6107026007261221E-4"/>
    <n v="-5.0000000000000001E-4"/>
    <x v="2"/>
    <n v="8.0834300000052293E-3"/>
    <s v="Sum"/>
    <s v="VI_OOH_Thumsup_Spend_2016"/>
    <n v="0"/>
    <n v="0"/>
    <n v="0"/>
  </r>
  <r>
    <x v="6"/>
    <x v="11"/>
    <s v="OOH"/>
    <x v="2"/>
    <s v="VD_OOH_Thumsup_Spend_2017"/>
    <n v="-5.4840745949899928E-4"/>
    <n v="-1.0923024467793148E-3"/>
    <n v="-1.2999999999999999E-3"/>
    <x v="2"/>
    <n v="1.17587660000013E-2"/>
    <s v="Sum"/>
    <s v="VI_OOH_Thumsup_Spend_2017"/>
    <n v="0"/>
    <n v="0"/>
    <n v="0"/>
  </r>
  <r>
    <x v="6"/>
    <x v="11"/>
    <s v="OOH"/>
    <x v="2"/>
    <s v="VD_OOH_Thumsup_Spend_2018"/>
    <n v="-1.3740640992758427E-3"/>
    <n v="2.1116824597535236E-3"/>
    <n v="1.8E-3"/>
    <x v="2"/>
    <n v="1.4849767999995401E-2"/>
    <s v="Sum"/>
    <s v="VI_OOH_Thumsup_Spend_2018"/>
    <n v="0"/>
    <n v="0"/>
    <n v="0"/>
  </r>
  <r>
    <x v="6"/>
    <x v="11"/>
    <s v="OOH"/>
    <x v="2"/>
    <s v="VD_OOH_Thumsup_Spend_2019"/>
    <n v="2.155162008784258E-3"/>
    <n v="5.8423347853183132E-3"/>
    <n v="5.1999999999999998E-3"/>
    <x v="2"/>
    <n v="6.0344649999998903E-2"/>
    <s v="Sum"/>
    <s v="VI_OOH_Thumsup_Spend_2019"/>
    <n v="12559534"/>
    <n v="0"/>
    <n v="-12559534"/>
  </r>
  <r>
    <x v="6"/>
    <x v="11"/>
    <s v="Print"/>
    <x v="1"/>
    <s v="VD_PrVD_Thumsup_Spend"/>
    <n v="0"/>
    <n v="-1.9604776207308378E-3"/>
    <n v="-2.2000000000000001E-3"/>
    <x v="2"/>
    <n v="8.4482080000000404E-3"/>
    <s v="Sum"/>
    <s v="VI_Print_Thumsup_Spend"/>
    <n v="0"/>
    <n v="0"/>
    <n v="0"/>
  </r>
  <r>
    <x v="6"/>
    <x v="11"/>
    <s v="Print"/>
    <x v="2"/>
    <s v="VD_PrVD_Thumsup_Spend_2015"/>
    <n v="-1.0961680370194225E-4"/>
    <n v="-1.6905273885068665E-4"/>
    <n v="-2.0000000000000001E-4"/>
    <x v="2"/>
    <n v="1.1349671999999301E-2"/>
    <s v="Sum"/>
    <s v="VI_Print_Thumsup_Spend_2015"/>
    <n v="0"/>
    <n v="0"/>
    <n v="0"/>
  </r>
  <r>
    <x v="6"/>
    <x v="11"/>
    <s v="Print"/>
    <x v="2"/>
    <s v="VD_PrVD_Thumsup_Spend_2016"/>
    <n v="-9.5990905065650999E-5"/>
    <n v="-2.4964942266248125E-4"/>
    <n v="-2.9999999999999997E-4"/>
    <x v="2"/>
    <n v="1.05904539999937E-2"/>
    <s v="Sum"/>
    <s v="VI_Print_Thumsup_Spend_2016"/>
    <n v="0"/>
    <n v="0"/>
    <n v="0"/>
  </r>
  <r>
    <x v="6"/>
    <x v="11"/>
    <s v="Print"/>
    <x v="2"/>
    <s v="VD_PrVD_Thumsup_Spend_2017"/>
    <n v="-7.1228214209908755E-4"/>
    <n v="-1.4208150422040978E-3"/>
    <n v="-1.6999999999999999E-3"/>
    <x v="2"/>
    <n v="1.33869300000005E-2"/>
    <s v="Sum"/>
    <s v="VI_Print_Thumsup_Spend_2017"/>
    <n v="0"/>
    <n v="0"/>
    <n v="0"/>
  </r>
  <r>
    <x v="6"/>
    <x v="12"/>
    <s v="TV"/>
    <x v="1"/>
    <s v="VD_ThematicMHT_TV_GRPs"/>
    <n v="0"/>
    <n v="-3.4189246964235554E-8"/>
    <n v="0"/>
    <x v="2"/>
    <n v="4.4172769999999702E-2"/>
    <s v="Sum"/>
    <s v="VI_ThematicMHT_TV_GRPs"/>
    <n v="0"/>
    <n v="0"/>
    <n v="0"/>
  </r>
  <r>
    <x v="6"/>
    <x v="12"/>
    <s v="TV"/>
    <x v="1"/>
    <s v="VD_TheYoung_TV_GRPs"/>
    <n v="0"/>
    <n v="0"/>
    <n v="0"/>
    <x v="2"/>
    <n v="0.10266032999999999"/>
    <s v="Sum"/>
    <s v="VI_TheYoung_TV_GRPs"/>
    <n v="0"/>
    <n v="0"/>
    <n v="0"/>
  </r>
  <r>
    <x v="6"/>
    <x v="13"/>
    <s v="Total Digital"/>
    <x v="2"/>
    <s v="VD_Total_Digital_Thumsup_Imp_2020_new"/>
    <n v="1.2108958097144388E-3"/>
    <n v="0"/>
    <n v="0"/>
    <x v="2"/>
    <n v="0.11542956999963599"/>
    <s v="Sum"/>
    <s v="VI_Total_Digital_Thumsup_Imp_2020"/>
    <n v="0"/>
    <n v="26491283"/>
    <n v="26491283"/>
  </r>
  <r>
    <x v="6"/>
    <x v="13"/>
    <s v="Total Digital"/>
    <x v="2"/>
    <s v="VD_Total_Digital_Thumsup_VD_2017"/>
    <n v="0"/>
    <n v="-1.4605726846461623E-3"/>
    <n v="-1.2999999999999999E-3"/>
    <x v="2"/>
    <n v="0.16072866999926499"/>
    <s v="Sum"/>
    <s v="VI_Total_Digital_Thumsup_Imp_2017"/>
    <n v="0"/>
    <n v="0"/>
    <n v="0"/>
  </r>
  <r>
    <x v="6"/>
    <x v="13"/>
    <s v="Total Digital"/>
    <x v="2"/>
    <s v="VD_Total_Digital_Thumsup_VD_2018"/>
    <n v="-6.8780166118976183E-4"/>
    <n v="3.2932354756026359E-4"/>
    <n v="2.9999999999999997E-4"/>
    <x v="2"/>
    <n v="0.100998430000116"/>
    <s v="Sum"/>
    <s v="VI_Total_Digital_Thumsup_Imp_2018"/>
    <n v="0"/>
    <n v="0"/>
    <n v="0"/>
  </r>
  <r>
    <x v="6"/>
    <x v="13"/>
    <s v="Total Digital"/>
    <x v="2"/>
    <s v="VD_Total_Digital_Thumsup_VD_2019"/>
    <n v="-7.1644454521694462E-4"/>
    <n v="6.1639188094505795E-3"/>
    <n v="5.4999999999999997E-3"/>
    <x v="2"/>
    <n v="0.19869640999990901"/>
    <s v="Sum"/>
    <s v="VI_Total_Digital_Thumsup_Imp_2019"/>
    <n v="93443346"/>
    <n v="0"/>
    <n v="-93443346"/>
  </r>
  <r>
    <x v="6"/>
    <x v="12"/>
    <s v="TV"/>
    <x v="1"/>
    <s v="VD_TU_UTC_TV_GRPs"/>
    <n v="0"/>
    <n v="-4.9104473438034458E-7"/>
    <n v="0"/>
    <x v="2"/>
    <n v="8.0432589999999998E-2"/>
    <s v="Sum"/>
    <s v="VI_TU_UTC_TV_GRPs"/>
    <n v="0"/>
    <n v="0"/>
    <n v="0"/>
  </r>
  <r>
    <x v="6"/>
    <x v="12"/>
    <s v="TV"/>
    <x v="1"/>
    <s v="VD_TUChargedAvengers_TV_GRPs"/>
    <n v="-3.1076702275529199E-7"/>
    <n v="-7.2259666686899007E-3"/>
    <n v="-6.7000000000000002E-3"/>
    <x v="2"/>
    <n v="0.132058690000003"/>
    <s v="Sum"/>
    <s v="VI_TUChargedAvengers_TV_GRPs"/>
    <n v="0"/>
    <n v="0"/>
    <n v="0"/>
  </r>
  <r>
    <x v="6"/>
    <x v="12"/>
    <s v="TV"/>
    <x v="1"/>
    <s v="VD_TUChargedThematic_TV_GRPs"/>
    <n v="-2.9685698407640463E-6"/>
    <n v="-1.3238759601674758E-2"/>
    <n v="-1.54E-2"/>
    <x v="2"/>
    <n v="2.752781E-2"/>
    <s v="Sum"/>
    <s v="VI_TUChargedThematic_TV_GRPs"/>
    <n v="0"/>
    <n v="0"/>
    <n v="0"/>
  </r>
  <r>
    <x v="6"/>
    <x v="12"/>
    <s v="TV"/>
    <x v="1"/>
    <s v="VD_TUChase_TV_GRPs"/>
    <n v="-3.3806277702873248E-2"/>
    <n v="6.4592353399101243E-2"/>
    <n v="6.5600000000000006E-2"/>
    <x v="2"/>
    <n v="0.10544932999999999"/>
    <s v="Sum"/>
    <s v="VI_TUChase_TV_GRPs"/>
    <n v="6422.18"/>
    <n v="0"/>
    <n v="-6422.18"/>
  </r>
  <r>
    <x v="6"/>
    <x v="12"/>
    <s v="TV"/>
    <x v="1"/>
    <s v="VD_TUIntrinsic_TV_GRPs"/>
    <n v="-1.4965282710480086E-4"/>
    <n v="-7.5136825112509216E-3"/>
    <n v="-8.6999999999999994E-3"/>
    <x v="2"/>
    <n v="3.2863530000000002E-2"/>
    <s v="Sum"/>
    <s v="VI_TUIntrinsic_TV_GRPs"/>
    <n v="0"/>
    <n v="0"/>
    <n v="0"/>
  </r>
  <r>
    <x v="6"/>
    <x v="12"/>
    <s v="TV"/>
    <x v="2"/>
    <s v="VD_TV_Total_2015"/>
    <n v="-4.031224643326812E-4"/>
    <n v="-1.2421164493713111E-3"/>
    <n v="-1.5E-3"/>
    <x v="2"/>
    <n v="5.4700030000000399E-2"/>
    <s v="Sum"/>
    <s v="VI_TV_Total_2015"/>
    <n v="0"/>
    <n v="0"/>
    <n v="0"/>
  </r>
  <r>
    <x v="6"/>
    <x v="12"/>
    <s v="TV"/>
    <x v="2"/>
    <s v="VD_TV_Total_2016"/>
    <n v="-8.4052617912783851E-4"/>
    <n v="-2.5501801888780863E-3"/>
    <n v="-3.0000000000000001E-3"/>
    <x v="2"/>
    <n v="5.5644470000000501E-2"/>
    <s v="Sum"/>
    <s v="VI_TV_Total_2016"/>
    <n v="0"/>
    <n v="0"/>
    <n v="0"/>
  </r>
  <r>
    <x v="6"/>
    <x v="12"/>
    <s v="TV"/>
    <x v="2"/>
    <s v="VD_TV_Total_2017"/>
    <n v="-2.4497631211437762E-3"/>
    <n v="-7.1711667052623447E-3"/>
    <n v="-8.3999999999999995E-3"/>
    <x v="2"/>
    <n v="4.9549070000008598E-2"/>
    <s v="Sum"/>
    <s v="VI_TV_Total_2017"/>
    <n v="0"/>
    <n v="0"/>
    <n v="0"/>
  </r>
  <r>
    <x v="6"/>
    <x v="12"/>
    <s v="TV"/>
    <x v="2"/>
    <s v="VD_VI_Pyramid_TV_GRPs_2020_Long"/>
    <n v="2.2654574776760418E-3"/>
    <n v="0"/>
    <n v="0"/>
    <x v="2"/>
    <n v="0.21645101000000799"/>
    <s v="Sum"/>
    <s v="VI_Pyramid_TV_GRPs_2020"/>
    <n v="0"/>
    <n v="3610.86"/>
    <n v="3610.86"/>
  </r>
  <r>
    <x v="6"/>
    <x v="12"/>
    <s v="TV"/>
    <x v="1"/>
    <s v="VD_VI_Pyramid_TV_GRPs_2020_Short"/>
    <n v="2.0350101967670235E-2"/>
    <n v="0"/>
    <n v="0"/>
    <x v="2"/>
    <n v="6.5629569999999998E-2"/>
    <s v="Sum"/>
    <s v="VI_Pyramid_TV_GRPs_2020"/>
    <n v="0"/>
    <n v="3610.86"/>
    <n v="3610.86"/>
  </r>
  <r>
    <x v="6"/>
    <x v="12"/>
    <s v="TV"/>
    <x v="2"/>
    <s v="VD_VI_TUChase_TV_GRPs_2020_Long"/>
    <n v="0"/>
    <n v="0"/>
    <n v="0"/>
    <x v="2"/>
    <n v="0"/>
    <s v="Sum"/>
    <s v="VI_TUChase_TV_GRPs_2020"/>
    <n v="0"/>
    <n v="1.03"/>
    <n v="1.03"/>
  </r>
  <r>
    <x v="6"/>
    <x v="12"/>
    <s v="TV"/>
    <x v="1"/>
    <s v="VD_VI_TUChase_TV_GRPs_2020_Short"/>
    <n v="7.5711122060324957E-9"/>
    <n v="0"/>
    <n v="0"/>
    <x v="2"/>
    <n v="2.7130409999999799E-2"/>
    <s v="Sum"/>
    <s v="VI_TUChase_TV_GRPs_2020"/>
    <n v="0"/>
    <n v="1.03"/>
    <n v="1.03"/>
  </r>
  <r>
    <x v="6"/>
    <x v="12"/>
    <s v="TV"/>
    <x v="1"/>
    <s v="VD_WaveTVC_TV_GRPs"/>
    <n v="0"/>
    <n v="-5.375269650119531E-10"/>
    <n v="0"/>
    <x v="2"/>
    <n v="6.9929642482760901E-2"/>
    <s v="Sum"/>
    <s v="VI_WaveTVC_TV_GRPs"/>
    <n v="0"/>
    <n v="0"/>
    <n v="0"/>
  </r>
  <r>
    <x v="6"/>
    <x v="13"/>
    <s v="YouTube"/>
    <x v="1"/>
    <s v="VD_YouTube_Thumsup_Imp"/>
    <n v="1.1173443399712666E-3"/>
    <n v="-1.0894504384579625E-3"/>
    <n v="-1E-3"/>
    <x v="2"/>
    <n v="0.23188401000019501"/>
    <s v="Sum"/>
    <s v="VI_YouTube_Thumsup_Imp"/>
    <n v="1199171"/>
    <n v="10020099"/>
    <n v="8820928"/>
  </r>
  <r>
    <x v="0"/>
    <x v="14"/>
    <s v="Dummy"/>
    <x v="0"/>
    <s v="Dummy"/>
    <n v="0"/>
    <n v="0"/>
    <n v="0"/>
    <x v="3"/>
    <n v="-0.31940624061669098"/>
    <s v="Avg"/>
    <s v="Dummy"/>
    <n v="0"/>
    <n v="0"/>
    <n v="0"/>
  </r>
  <r>
    <x v="0"/>
    <x v="0"/>
    <s v="SDP"/>
    <x v="0"/>
    <s v="Log_Economy"/>
    <n v="-1.7669972285406156E-2"/>
    <n v="2.344160158281855E-2"/>
    <n v="1.46E-2"/>
    <x v="3"/>
    <n v="0.32384959000000002"/>
    <s v="Avg"/>
    <s v="Economy"/>
    <n v="777113.7"/>
    <n v="793223.1"/>
    <n v="16109.400000000023"/>
  </r>
  <r>
    <x v="2"/>
    <x v="2"/>
    <s v="Grocery &amp; pharmacy"/>
    <x v="0"/>
    <s v="Mobility_Grocery_and_pharmacy"/>
    <n v="-1.1985010168683955E-2"/>
    <n v="0"/>
    <n v="0"/>
    <x v="3"/>
    <n v="3.5511000000000002E-3"/>
    <s v="Avg"/>
    <s v="Mobility_Grocery_and_pharmacy"/>
    <n v="0"/>
    <n v="-5.6052299999999997"/>
    <n v="-5.6052299999999997"/>
  </r>
  <r>
    <x v="2"/>
    <x v="2"/>
    <s v="Residential"/>
    <x v="0"/>
    <s v="Mobility_Residential"/>
    <n v="-0.43294668663752423"/>
    <n v="0"/>
    <n v="0"/>
    <x v="3"/>
    <n v="-4.5955990000000002E-2"/>
    <s v="Avg"/>
    <s v="Mobility_Residential"/>
    <n v="0"/>
    <n v="11.900270000000001"/>
    <n v="11.900270000000001"/>
  </r>
  <r>
    <x v="2"/>
    <x v="2"/>
    <s v="Retail &amp; recreation"/>
    <x v="0"/>
    <s v="Mobility_Retail_and_recreation"/>
    <n v="-4.4998019462438949E-5"/>
    <n v="0"/>
    <n v="0"/>
    <x v="3"/>
    <n v="9.9000000000059001E-7"/>
    <s v="Avg"/>
    <s v="Mobility_Retail_and_recreation"/>
    <n v="0"/>
    <n v="-40.154299999999999"/>
    <n v="-40.154299999999999"/>
  </r>
  <r>
    <x v="1"/>
    <x v="1"/>
    <s v="Error"/>
    <x v="0"/>
    <s v="Others"/>
    <n v="-2.931055690126691E-2"/>
    <n v="5.2038787781980247E-2"/>
    <n v="4.7000000000000002E-3"/>
    <x v="3"/>
    <e v="#N/A"/>
    <n v="0"/>
    <e v="#N/A"/>
    <n v="0"/>
    <n v="0"/>
    <n v="0"/>
  </r>
  <r>
    <x v="0"/>
    <x v="3"/>
    <s v="Precipitation"/>
    <x v="0"/>
    <s v="precip0"/>
    <n v="1.0310542248229144E-3"/>
    <n v="-8.2237840721686595E-3"/>
    <n v="-6.7000000000000002E-3"/>
    <x v="3"/>
    <n v="-4.246662E-3"/>
    <s v="Avg"/>
    <s v="Precip_Dampened"/>
    <n v="3.7864100000000001"/>
    <n v="3.3849969999999998"/>
    <n v="-0.40141300000000024"/>
  </r>
  <r>
    <x v="0"/>
    <x v="3"/>
    <s v="Precipitation"/>
    <x v="0"/>
    <s v="precip1"/>
    <n v="6.8534327518761764E-4"/>
    <n v="-5.3512496858811251E-3"/>
    <n v="-4.0000000000000001E-3"/>
    <x v="3"/>
    <n v="-8.0785500000000194E-3"/>
    <s v="Avg"/>
    <s v="Precip_Dampened"/>
    <n v="3.7864100000000001"/>
    <n v="3.3849969999999998"/>
    <n v="-0.40141300000000024"/>
  </r>
  <r>
    <x v="1"/>
    <x v="1"/>
    <s v="Seasonality"/>
    <x v="0"/>
    <s v="SEAS_1517"/>
    <n v="0"/>
    <n v="0"/>
    <n v="0"/>
    <x v="3"/>
    <n v="0.96845648378243399"/>
    <s v="Sum"/>
    <e v="#N/A"/>
    <n v="0"/>
    <n v="0"/>
    <n v="0"/>
  </r>
  <r>
    <x v="1"/>
    <x v="1"/>
    <s v="Seasonality"/>
    <x v="0"/>
    <s v="SEAS_1819"/>
    <n v="0"/>
    <n v="-8.3953239942547164E-3"/>
    <n v="0"/>
    <x v="3"/>
    <n v="0.93863398275576604"/>
    <s v="Sum"/>
    <e v="#N/A"/>
    <n v="0"/>
    <n v="0"/>
    <n v="0"/>
  </r>
  <r>
    <x v="3"/>
    <x v="4"/>
    <s v="SOCF"/>
    <x v="0"/>
    <s v="SOCF_0"/>
    <n v="-5.0604082015592413E-3"/>
    <n v="1.5673574960503639E-3"/>
    <n v="6.9999999999999999E-4"/>
    <x v="3"/>
    <n v="5.6937899999999998E-3"/>
    <s v="Avg"/>
    <s v="VI_SOCF_Thums_Up"/>
    <n v="21.365110000000001"/>
    <n v="18.7409"/>
    <n v="-2.6242100000000015"/>
  </r>
  <r>
    <x v="3"/>
    <x v="5"/>
    <s v="SOTS"/>
    <x v="0"/>
    <s v="SOTS_1"/>
    <n v="1.2419502075745022E-3"/>
    <n v="-1.3982522590459533E-3"/>
    <n v="-2.8E-3"/>
    <x v="3"/>
    <n v="4.1943900000000001E-3"/>
    <s v="Avg"/>
    <s v="VI_SOTS_Thums_Up"/>
    <n v="19.27497"/>
    <n v="21.139589999999998"/>
    <n v="1.8646199999999986"/>
  </r>
  <r>
    <x v="0"/>
    <x v="3"/>
    <s v="Temperature"/>
    <x v="0"/>
    <s v="Temp0"/>
    <n v="-4.5585363740309904E-4"/>
    <n v="-7.8598679328757302E-4"/>
    <n v="-5.9999999999999995E-4"/>
    <x v="3"/>
    <n v="7.4667099999999997E-3"/>
    <s v="Avg"/>
    <s v="Tmax_Dampened"/>
    <n v="32.761299999999999"/>
    <n v="32.43909"/>
    <n v="-0.32220999999999833"/>
  </r>
  <r>
    <x v="0"/>
    <x v="3"/>
    <s v="Temperature"/>
    <x v="0"/>
    <s v="Temp1"/>
    <n v="-3.6506650247485149E-4"/>
    <n v="-9.0269352429220284E-4"/>
    <n v="-8.0000000000000004E-4"/>
    <x v="3"/>
    <n v="1.16785500000001E-2"/>
    <s v="Avg"/>
    <s v="Tmax_Dampened"/>
    <n v="32.761299999999999"/>
    <n v="32.43909"/>
    <n v="-0.32220999999999833"/>
  </r>
  <r>
    <x v="0"/>
    <x v="0"/>
    <s v="Unemployment"/>
    <x v="0"/>
    <s v="Unemployment"/>
    <n v="-2.8269584295751585E-3"/>
    <n v="4.0522919707543654E-4"/>
    <n v="2.9999999999999997E-4"/>
    <x v="3"/>
    <n v="-6.7589749999978896E-2"/>
    <s v="Avg"/>
    <s v="Unemployment"/>
    <n v="6.4299999999999996E-2"/>
    <n v="0.10199999999999999"/>
    <n v="3.7699999999999997E-2"/>
  </r>
  <r>
    <x v="2"/>
    <x v="2"/>
    <s v="Covid"/>
    <x v="0"/>
    <s v="VD_Covid_19_Confirmed_Cases"/>
    <n v="-8.1057917113460439E-3"/>
    <n v="0"/>
    <n v="0"/>
    <x v="3"/>
    <n v="-6.9999000000000005E-4"/>
    <s v="Avg"/>
    <s v="Covid_19_Confirmed_Cases"/>
    <n v="0"/>
    <n v="2102188"/>
    <n v="2102188"/>
  </r>
  <r>
    <x v="4"/>
    <x v="6"/>
    <s v="Distribution"/>
    <x v="0"/>
    <s v="VD_IPS_7up"/>
    <n v="4.9739079791801455E-4"/>
    <n v="1.9482214998904862E-4"/>
    <n v="4.0000000000000002E-4"/>
    <x v="3"/>
    <n v="-0.109776250000003"/>
    <s v="Avg"/>
    <s v="VI_IPS_7up"/>
    <n v="3.128879"/>
    <n v="3.1203970000000001"/>
    <n v="-8.4819999999998785E-3"/>
  </r>
  <r>
    <x v="4"/>
    <x v="6"/>
    <s v="Distribution"/>
    <x v="0"/>
    <s v="VD_IPS_Appy_Fizz"/>
    <n v="2.3000223651994758E-3"/>
    <n v="-4.4980364377340586E-3"/>
    <n v="-1.5E-3"/>
    <x v="3"/>
    <n v="-7.0664009999987995E-2"/>
    <s v="Avg"/>
    <s v="VI_IPS_Appy_Fizz"/>
    <n v="1.7192769999999999"/>
    <n v="1.589696"/>
    <n v="-0.12958099999999995"/>
  </r>
  <r>
    <x v="4"/>
    <x v="6"/>
    <s v="Distribution"/>
    <x v="0"/>
    <s v="VD_IPS_Coke"/>
    <n v="3.9653702943278523E-4"/>
    <n v="-5.7084658418643606E-5"/>
    <n v="-2.0000000000000001E-4"/>
    <x v="3"/>
    <n v="-0.13476558999999599"/>
    <s v="Avg"/>
    <s v="VI_IPS_Coke"/>
    <n v="2.5809899999999999"/>
    <n v="2.5481850000000001"/>
    <n v="-3.2804999999999751E-2"/>
  </r>
  <r>
    <x v="4"/>
    <x v="6"/>
    <s v="Distribution"/>
    <x v="0"/>
    <s v="VD_IPS_Fanta"/>
    <n v="1.5533361113953721E-3"/>
    <n v="4.4439748113620289E-4"/>
    <n v="2.0000000000000001E-4"/>
    <x v="3"/>
    <n v="-8.8933690000000995E-2"/>
    <s v="Avg"/>
    <s v="VI_IPS_Fanta"/>
    <n v="2.2832479999999999"/>
    <n v="2.1517580000000001"/>
    <n v="-0.13148999999999988"/>
  </r>
  <r>
    <x v="4"/>
    <x v="6"/>
    <s v="Distribution"/>
    <x v="0"/>
    <s v="VD_IPS_Limca"/>
    <n v="8.0110578663774093E-4"/>
    <n v="-2.7005457910033451E-4"/>
    <n v="-2.0000000000000001E-4"/>
    <x v="3"/>
    <n v="-8.7055809999998499E-2"/>
    <s v="Avg"/>
    <s v="VI_IPS_Limca"/>
    <n v="2.444912"/>
    <n v="2.3765990000000001"/>
    <n v="-6.8312999999999846E-2"/>
  </r>
  <r>
    <x v="4"/>
    <x v="6"/>
    <s v="Distribution"/>
    <x v="0"/>
    <s v="VD_IPS_M_Dew"/>
    <n v="5.2142499657648229E-4"/>
    <n v="1.1069026787881278E-3"/>
    <n v="1E-4"/>
    <x v="3"/>
    <n v="-7.02248499999968E-2"/>
    <s v="Avg"/>
    <s v="VI_IPS_M_Dew"/>
    <n v="1.906682"/>
    <n v="1.892636"/>
    <n v="-1.4046000000000003E-2"/>
  </r>
  <r>
    <x v="4"/>
    <x v="6"/>
    <s v="Distribution"/>
    <x v="0"/>
    <s v="VD_IPS_Mirinda"/>
    <n v="6.1950762183238489E-4"/>
    <n v="6.3412684299666067E-5"/>
    <n v="1E-4"/>
    <x v="3"/>
    <n v="-7.1228790000006106E-2"/>
    <s v="Avg"/>
    <s v="VI_IPS_Mirinda"/>
    <n v="2.3765049999999999"/>
    <n v="2.13985"/>
    <n v="-0.23665499999999984"/>
  </r>
  <r>
    <x v="4"/>
    <x v="6"/>
    <s v="Distribution"/>
    <x v="0"/>
    <s v="VD_IPS_Pepsi"/>
    <n v="-1.0907106216336505E-3"/>
    <n v="1.7295151377618287E-3"/>
    <n v="1.6999999999999999E-3"/>
    <x v="3"/>
    <n v="-0.141139989999995"/>
    <s v="Avg"/>
    <s v="VI_IPS_Pepsi"/>
    <n v="2.7662879999999999"/>
    <n v="2.882755"/>
    <n v="0.1164670000000001"/>
  </r>
  <r>
    <x v="4"/>
    <x v="6"/>
    <s v="Distribution"/>
    <x v="0"/>
    <s v="VD_IPS_Sprite"/>
    <n v="5.2030824485344886E-3"/>
    <n v="-1.0298500270325716E-3"/>
    <n v="-4.4999999999999997E-3"/>
    <x v="3"/>
    <n v="-8.2027529999997795E-2"/>
    <s v="Avg"/>
    <s v="VI_IPS_Sprite"/>
    <n v="4.2097800000000003"/>
    <n v="3.7513230000000002"/>
    <n v="-0.45845700000000011"/>
  </r>
  <r>
    <x v="3"/>
    <x v="6"/>
    <s v="IPS"/>
    <x v="0"/>
    <s v="VD_IPS_Thums_Up"/>
    <n v="-5.8560365298821457E-2"/>
    <n v="4.3215747394145217E-3"/>
    <n v="5.4999999999999997E-3"/>
    <x v="3"/>
    <n v="0.34475318999999999"/>
    <s v="Avg"/>
    <s v="VI_IPS_Thums_Up"/>
    <n v="4.2198729999999998"/>
    <n v="3.597191"/>
    <n v="-0.62268199999999974"/>
  </r>
  <r>
    <x v="4"/>
    <x v="6"/>
    <s v="Distribution"/>
    <x v="0"/>
    <s v="VD_ND_7up"/>
    <n v="8.2087187973732979E-4"/>
    <n v="3.9252892111829813E-4"/>
    <n v="1E-3"/>
    <x v="3"/>
    <n v="-0.13862718999996401"/>
    <s v="Avg"/>
    <s v="VI_ND_7up"/>
    <n v="34.957120000000003"/>
    <n v="31.416239999999998"/>
    <n v="-3.5408800000000049"/>
  </r>
  <r>
    <x v="4"/>
    <x v="6"/>
    <s v="Distribution"/>
    <x v="0"/>
    <s v="VD_ND_Appy_Fizz"/>
    <n v="2.2519883340296441E-3"/>
    <n v="-3.5729708048926213E-3"/>
    <n v="-8.0000000000000004E-4"/>
    <x v="3"/>
    <n v="-0.12700319000002899"/>
    <s v="Avg"/>
    <s v="VI_ND_Appy_Fizz"/>
    <n v="17.896899999999999"/>
    <n v="14.48015"/>
    <n v="-3.4167499999999986"/>
  </r>
  <r>
    <x v="4"/>
    <x v="6"/>
    <s v="Distribution"/>
    <x v="0"/>
    <s v="VD_ND_Coke"/>
    <n v="2.8614614818267495E-5"/>
    <n v="1.0722108152869956E-3"/>
    <n v="2.5000000000000001E-3"/>
    <x v="3"/>
    <n v="-0.17524958999991"/>
    <s v="Avg"/>
    <s v="VI_ND_Coke"/>
    <n v="23.07525"/>
    <n v="22.802209999999999"/>
    <n v="-0.27304000000000173"/>
  </r>
  <r>
    <x v="4"/>
    <x v="6"/>
    <s v="Distribution"/>
    <x v="0"/>
    <s v="VD_ND_Fanta"/>
    <n v="8.4929854023423643E-4"/>
    <n v="1.6518229345518685E-4"/>
    <n v="1E-4"/>
    <x v="3"/>
    <n v="-0.11643758999998"/>
    <s v="Avg"/>
    <s v="VI_ND_Fanta"/>
    <n v="16.402719999999999"/>
    <n v="12.84723"/>
    <n v="-3.5554899999999989"/>
  </r>
  <r>
    <x v="4"/>
    <x v="6"/>
    <s v="Distribution"/>
    <x v="0"/>
    <s v="VD_ND_Limca"/>
    <n v="8.3729701797799353E-4"/>
    <n v="1.2829132854559279E-3"/>
    <n v="1E-3"/>
    <x v="3"/>
    <n v="-0.14157519000000901"/>
    <s v="Avg"/>
    <s v="VI_ND_Limca"/>
    <n v="21.651029999999999"/>
    <n v="19.760159999999999"/>
    <n v="-1.8908699999999996"/>
  </r>
  <r>
    <x v="4"/>
    <x v="6"/>
    <s v="Distribution"/>
    <x v="0"/>
    <s v="VD_ND_M_Dew"/>
    <n v="1.2868247900493139E-3"/>
    <n v="5.4243515115977162E-4"/>
    <n v="1E-4"/>
    <x v="3"/>
    <n v="-0.139815990000042"/>
    <s v="Avg"/>
    <s v="VI_ND_M_Dew"/>
    <n v="13.923999999999999"/>
    <n v="12.233510000000001"/>
    <n v="-1.6904899999999987"/>
  </r>
  <r>
    <x v="4"/>
    <x v="6"/>
    <s v="Distribution"/>
    <x v="0"/>
    <s v="VD_ND_Mirinda"/>
    <n v="2.8019023930373512E-4"/>
    <n v="-1.2136958905371352E-4"/>
    <n v="-2.0000000000000001E-4"/>
    <x v="3"/>
    <n v="-0.13181598999993299"/>
    <s v="Avg"/>
    <s v="VI_ND_Mirinda"/>
    <n v="12.116289999999999"/>
    <n v="10.02936"/>
    <n v="-2.0869299999999988"/>
  </r>
  <r>
    <x v="4"/>
    <x v="6"/>
    <s v="Distribution"/>
    <x v="0"/>
    <s v="VD_ND_Pepsi"/>
    <n v="1.2389961453908407E-3"/>
    <n v="1.9854991297645422E-4"/>
    <n v="2.0000000000000001E-4"/>
    <x v="3"/>
    <n v="-0.205041589999998"/>
    <s v="Avg"/>
    <s v="VI_ND_Pepsi"/>
    <n v="19.524830000000001"/>
    <n v="17.82761"/>
    <n v="-1.6972200000000015"/>
  </r>
  <r>
    <x v="4"/>
    <x v="6"/>
    <s v="Distribution"/>
    <x v="0"/>
    <s v="VD_ND_Sprite"/>
    <n v="9.9795379180850677E-4"/>
    <n v="4.0052024176765091E-3"/>
    <n v="4.4999999999999997E-3"/>
    <x v="3"/>
    <n v="-0.17476478999999301"/>
    <s v="Avg"/>
    <s v="VI_ND_Sprite"/>
    <n v="50.922719999999998"/>
    <n v="50.146560000000001"/>
    <n v="-0.7761599999999973"/>
  </r>
  <r>
    <x v="3"/>
    <x v="6"/>
    <s v="ND"/>
    <x v="0"/>
    <s v="VD_ND_Thums_Up"/>
    <n v="-1.0199085509356045E-2"/>
    <n v="-3.043705690920516E-2"/>
    <n v="-2.7E-2"/>
    <x v="3"/>
    <n v="0.560320810000002"/>
    <s v="Avg"/>
    <s v="VI_ND_Thums_Up"/>
    <n v="39.659309999999998"/>
    <n v="37.499920000000003"/>
    <n v="-2.1593899999999948"/>
  </r>
  <r>
    <x v="3"/>
    <x v="6"/>
    <s v="Nstores"/>
    <x v="0"/>
    <s v="VD_Nstores_Thums_Up"/>
    <n v="-4.2350592589596267E-2"/>
    <n v="-1.5773425128102279E-3"/>
    <n v="-1.8E-3"/>
    <x v="3"/>
    <n v="0.57699289345952898"/>
    <s v="Avg"/>
    <s v="VI_Nstores_Thums_Up"/>
    <n v="127261.6"/>
    <n v="118040.3"/>
    <n v="-7.2459406450964048E-2"/>
  </r>
  <r>
    <x v="3"/>
    <x v="5"/>
    <s v="OOS"/>
    <x v="0"/>
    <s v="VD_OOS_Thums_Up"/>
    <n v="4.1317238610486971E-3"/>
    <n v="-2.1119988233860177E-3"/>
    <n v="-2E-3"/>
    <x v="3"/>
    <n v="-0.181047609999997"/>
    <s v="Avg"/>
    <s v="VI_OOS_Thums_Up"/>
    <n v="17.06561"/>
    <n v="14.38096"/>
    <n v="-2.6846499999999995"/>
  </r>
  <r>
    <x v="4"/>
    <x v="7"/>
    <s v="Price"/>
    <x v="0"/>
    <s v="VD_Price_7up"/>
    <n v="-5.795825649661118E-4"/>
    <n v="-8.8605749414695934E-4"/>
    <n v="-2.3999999999999998E-3"/>
    <x v="3"/>
    <n v="0.37425678999997702"/>
    <s v="Avg"/>
    <s v="VI_Price_7up"/>
    <n v="49.745109999999997"/>
    <n v="49.174140000000001"/>
    <n v="-0.57096999999999554"/>
  </r>
  <r>
    <x v="4"/>
    <x v="7"/>
    <s v="Price"/>
    <x v="0"/>
    <s v="VD_Price_Appy_Fizz"/>
    <n v="-1.5820682988664252E-4"/>
    <n v="-5.964243911514823E-3"/>
    <n v="-1.1999999999999999E-3"/>
    <x v="3"/>
    <n v="0.54200520999998303"/>
    <s v="Avg"/>
    <s v="VI_Price_Appy_Fizz"/>
    <n v="58.665570000000002"/>
    <n v="58.36497"/>
    <n v="-0.30060000000000286"/>
  </r>
  <r>
    <x v="4"/>
    <x v="7"/>
    <s v="Price"/>
    <x v="0"/>
    <s v="VD_Price_Coke"/>
    <n v="-2.8646621312334171E-4"/>
    <n v="-1.82858137313415E-4"/>
    <n v="-4.0000000000000002E-4"/>
    <x v="3"/>
    <n v="0.65475481000004199"/>
    <s v="Avg"/>
    <s v="VI_Price_Coke"/>
    <n v="55.191099999999999"/>
    <n v="54.92445"/>
    <n v="-0.2666499999999985"/>
  </r>
  <r>
    <x v="4"/>
    <x v="7"/>
    <s v="Price"/>
    <x v="0"/>
    <s v="VD_Price_Fanta"/>
    <n v="-1.8744016242632695E-3"/>
    <n v="3.1005719525440138E-4"/>
    <n v="2.9999999999999997E-4"/>
    <x v="3"/>
    <n v="0.41101039000001499"/>
    <s v="Avg"/>
    <s v="VI_Price_Fanta"/>
    <n v="54.329909999999998"/>
    <n v="53.05236"/>
    <n v="-1.277549999999998"/>
  </r>
  <r>
    <x v="4"/>
    <x v="7"/>
    <s v="Price"/>
    <x v="0"/>
    <s v="VD_Price_Limca"/>
    <n v="-1.0312712227605054E-3"/>
    <n v="-2.1819960082577615E-3"/>
    <n v="-1.6999999999999999E-3"/>
    <x v="3"/>
    <n v="0.54297481000026104"/>
    <s v="Avg"/>
    <s v="VI_Price_Limca"/>
    <n v="54.547379999999997"/>
    <n v="54.307600000000001"/>
    <n v="-0.23977999999999611"/>
  </r>
  <r>
    <x v="4"/>
    <x v="7"/>
    <s v="Price"/>
    <x v="0"/>
    <s v="VD_Price_M_Dew"/>
    <n v="-4.0248474542618779E-3"/>
    <n v="4.7751820934440539E-3"/>
    <n v="1E-3"/>
    <x v="3"/>
    <n v="0.427681590000003"/>
    <s v="Avg"/>
    <s v="VI_Price_M_Dew"/>
    <n v="61.160620000000002"/>
    <n v="60.221469999999997"/>
    <n v="-0.93915000000000504"/>
  </r>
  <r>
    <x v="4"/>
    <x v="7"/>
    <s v="Price"/>
    <x v="0"/>
    <s v="VD_Price_Mirinda"/>
    <n v="1.2444256261274656E-3"/>
    <n v="-1.4463507781054873E-3"/>
    <n v="-2E-3"/>
    <x v="3"/>
    <n v="0.42111679000035701"/>
    <s v="Avg"/>
    <s v="VI_Price_Mirinda"/>
    <n v="50.389479999999999"/>
    <n v="51.540109999999999"/>
    <n v="1.1506299999999996"/>
  </r>
  <r>
    <x v="4"/>
    <x v="7"/>
    <s v="Price"/>
    <x v="0"/>
    <s v="VD_Price_Pepsi"/>
    <n v="1.8706955657747737E-3"/>
    <n v="-1.2850285990956674E-4"/>
    <n v="-2.0000000000000001E-4"/>
    <x v="3"/>
    <n v="0.38818639000013"/>
    <s v="Avg"/>
    <s v="VI_Price_Pepsi"/>
    <n v="52.074330000000003"/>
    <n v="52.89678"/>
    <n v="0.82244999999999635"/>
  </r>
  <r>
    <x v="4"/>
    <x v="7"/>
    <s v="Price"/>
    <x v="0"/>
    <s v="VD_Price_Sprite"/>
    <n v="2.5745919492384207E-3"/>
    <n v="-1.5813580156404407E-3"/>
    <n v="-5.1000000000000004E-3"/>
    <x v="3"/>
    <n v="0.27046258999999301"/>
    <s v="Avg"/>
    <s v="VI_Price_Sprite"/>
    <n v="52.540590000000002"/>
    <n v="53.340580000000003"/>
    <n v="0.79999000000000109"/>
  </r>
  <r>
    <x v="5"/>
    <x v="8"/>
    <s v="Price"/>
    <x v="0"/>
    <s v="VD_Price_Thums_Up_Express"/>
    <n v="4.6460962392115713E-3"/>
    <n v="-2.6505221077518324E-3"/>
    <n v="-3.3999999999999998E-3"/>
    <x v="3"/>
    <n v="-1.07373601000001"/>
    <s v="Avg"/>
    <s v="VI_Price_Thums_Up_Express"/>
    <n v="74.700029999999998"/>
    <n v="72.583979999999997"/>
    <n v="-2.1160500000000013"/>
  </r>
  <r>
    <x v="5"/>
    <x v="8"/>
    <s v="Price"/>
    <x v="0"/>
    <s v="VD_Price_Thums_Up_Fridge"/>
    <n v="4.9544963262125145E-3"/>
    <n v="-4.7734269652566757E-3"/>
    <n v="-1.6000000000000001E-3"/>
    <x v="3"/>
    <n v="-0.587419989999999"/>
    <s v="Avg"/>
    <s v="VI_Price_Thums_Up_Fridge"/>
    <n v="50.25544"/>
    <n v="51.908270000000002"/>
    <n v="1.6528300000000016"/>
  </r>
  <r>
    <x v="5"/>
    <x v="8"/>
    <s v="Price"/>
    <x v="0"/>
    <s v="VD_Price_Thums_Up_Mobile"/>
    <n v="1.1145929154016373E-2"/>
    <n v="4.938975280762971E-3"/>
    <n v="8.8999999999999999E-3"/>
    <x v="3"/>
    <n v="-0.79692325000001196"/>
    <s v="Avg"/>
    <s v="VI_Price_Thums_Up_Mobile"/>
    <n v="54.683950000000003"/>
    <n v="55.520800000000001"/>
    <n v="0.83684999999999832"/>
  </r>
  <r>
    <x v="5"/>
    <x v="8"/>
    <s v="Price"/>
    <x v="0"/>
    <s v="VD_Price_Thums_Up_Party"/>
    <n v="1.0657936664418142E-2"/>
    <n v="6.5224570242488041E-3"/>
    <n v="1.3299999999999999E-2"/>
    <x v="3"/>
    <n v="-0.91122947000001497"/>
    <s v="Avg"/>
    <s v="VI_Price_Thums_Up_Party"/>
    <n v="41.303460000000001"/>
    <n v="41.975299999999997"/>
    <n v="0.671839999999996"/>
  </r>
  <r>
    <x v="5"/>
    <x v="8"/>
    <s v="Price"/>
    <x v="0"/>
    <s v="VD_Price_Thums_Up_RGB"/>
    <n v="3.7394618395190145E-4"/>
    <n v="2.7028361255801528E-4"/>
    <n v="3.2000000000000002E-3"/>
    <x v="3"/>
    <n v="-0.512441590000004"/>
    <s v="Avg"/>
    <s v="VI_Price_Thums_Up_RGB"/>
    <n v="58.325209999999998"/>
    <n v="61.782620000000001"/>
    <n v="3.457410000000003"/>
  </r>
  <r>
    <x v="3"/>
    <x v="4"/>
    <s v="SOWF"/>
    <x v="0"/>
    <s v="VD_SOWF_Thums_Up"/>
    <n v="4.2025851241349384E-3"/>
    <n v="-1.1454655449226513E-2"/>
    <n v="-1.03E-2"/>
    <x v="3"/>
    <n v="0.36504760999999702"/>
    <s v="Avg"/>
    <s v="VI_SOWF_Thums_Up"/>
    <n v="11.06133"/>
    <n v="11.5055"/>
    <n v="0.44416999999999973"/>
  </r>
  <r>
    <x v="4"/>
    <x v="9"/>
    <s v="TV"/>
    <x v="0"/>
    <s v="VD_TV_APPYFIZZ"/>
    <n v="6.1643563027373198E-3"/>
    <n v="1.0277104934857662E-3"/>
    <n v="2.0000000000000001E-4"/>
    <x v="3"/>
    <n v="-2.742781E-2"/>
    <s v="Sum"/>
    <s v="TV_APPYFIZZ"/>
    <n v="1832.38"/>
    <n v="0"/>
    <n v="-1832.38"/>
  </r>
  <r>
    <x v="4"/>
    <x v="9"/>
    <s v="TV"/>
    <x v="0"/>
    <s v="VD_TV_MDEW"/>
    <n v="-3.2619860574079149E-4"/>
    <n v="-2.157292851180697E-3"/>
    <n v="-6.9999999999999999E-4"/>
    <x v="3"/>
    <n v="-1.22207940000002E-2"/>
    <s v="Sum"/>
    <s v="TV_MDEW"/>
    <n v="2046.42"/>
    <n v="0"/>
    <n v="-2046.42"/>
  </r>
  <r>
    <x v="4"/>
    <x v="9"/>
    <s v="TV"/>
    <x v="0"/>
    <s v="VD_TV_PSPSI"/>
    <n v="-7.9153928591093573E-4"/>
    <n v="-4.6542273051055374E-5"/>
    <n v="-1E-4"/>
    <x v="3"/>
    <n v="-2.1768789999999899E-2"/>
    <s v="Sum"/>
    <s v="TV_PSPSI"/>
    <n v="1182.17"/>
    <n v="0"/>
    <n v="-1182.17"/>
  </r>
  <r>
    <x v="6"/>
    <x v="10"/>
    <s v="Activation"/>
    <x v="1"/>
    <s v="VD_Activation_Assets_AllIndia"/>
    <n v="-6.5750514417035183E-4"/>
    <n v="-8.281938610061176E-3"/>
    <n v="-8.3000000000000001E-3"/>
    <x v="3"/>
    <n v="3.0319510000000001E-2"/>
    <s v="Sum"/>
    <s v="Activation_Assets_AllIndia"/>
    <n v="500500"/>
    <n v="0"/>
    <n v="-500500"/>
  </r>
  <r>
    <x v="6"/>
    <x v="10"/>
    <s v="Activation"/>
    <x v="1"/>
    <s v="VD_Activation_Assets_Statewise"/>
    <n v="-4.6144025070030108E-3"/>
    <n v="4.5421055009425566E-4"/>
    <n v="5.9999999999999995E-4"/>
    <x v="3"/>
    <n v="2.2149430000000001E-2"/>
    <s v="Sum"/>
    <s v="Activation_Assets_Statewise"/>
    <n v="13887500"/>
    <n v="0"/>
    <n v="-13887500"/>
  </r>
  <r>
    <x v="6"/>
    <x v="11"/>
    <s v="Cinema"/>
    <x v="1"/>
    <s v="VD_Cinema_Thumsup_Spend"/>
    <n v="0"/>
    <n v="-3.0042152759239164E-4"/>
    <n v="-2.9999999999999997E-4"/>
    <x v="3"/>
    <n v="3.0316209999899701E-2"/>
    <s v="Sum"/>
    <s v="VI_Cinema_Thumsup_Spend"/>
    <n v="0"/>
    <n v="0"/>
    <n v="0"/>
  </r>
  <r>
    <x v="6"/>
    <x v="11"/>
    <s v="Cinema"/>
    <x v="2"/>
    <s v="VD_Cinema_Thumsup_Spend_2015"/>
    <n v="0"/>
    <n v="0"/>
    <n v="0"/>
    <x v="3"/>
    <n v="2.3116209999966199E-2"/>
    <s v="Sum"/>
    <s v="VI_Cinema_Thumsup_Spend_2015"/>
    <n v="0"/>
    <n v="0"/>
    <n v="0"/>
  </r>
  <r>
    <x v="6"/>
    <x v="11"/>
    <s v="Cinema"/>
    <x v="2"/>
    <s v="VD_Cinema_Thumsup_Spend_2016"/>
    <n v="0"/>
    <n v="-1.7967442377240513E-4"/>
    <n v="-2.0000000000000001E-4"/>
    <x v="3"/>
    <n v="2.58316900001004E-2"/>
    <s v="Sum"/>
    <s v="VI_Cinema_Thumsup_Spend_2016"/>
    <n v="0"/>
    <n v="0"/>
    <n v="0"/>
  </r>
  <r>
    <x v="6"/>
    <x v="10"/>
    <s v="Consumer Promo"/>
    <x v="1"/>
    <s v="VD_Consumer_Promo_Thumsup_Mobile_count"/>
    <n v="-5.8378041636951993E-5"/>
    <n v="5.1850898544894062E-5"/>
    <n v="0"/>
    <x v="3"/>
    <n v="4.1879169999542498E-2"/>
    <s v="Sum"/>
    <s v="VI_Consumer_Promo_Thumsup_Mobile_count"/>
    <n v="79248"/>
    <n v="0"/>
    <n v="-79248"/>
  </r>
  <r>
    <x v="6"/>
    <x v="12"/>
    <s v="TV"/>
    <x v="1"/>
    <s v="VD_Desert_TV_GRPs"/>
    <n v="-1.6116218063757449E-2"/>
    <n v="1.4351770840484132E-2"/>
    <n v="1.09E-2"/>
    <x v="3"/>
    <n v="0.10030181000000001"/>
    <s v="Sum"/>
    <s v="VI_Desert_TV_GRPs"/>
    <n v="518.85"/>
    <n v="0"/>
    <n v="-518.85"/>
  </r>
  <r>
    <x v="6"/>
    <x v="10"/>
    <s v="Sampling"/>
    <x v="1"/>
    <s v="VD_Experiential_Sampling_Thumsup_Reach"/>
    <n v="0"/>
    <n v="0"/>
    <n v="0"/>
    <x v="3"/>
    <n v="0"/>
    <s v="Sum"/>
    <s v="VI_Experiential_Sampling_Thumsup_Reach"/>
    <n v="0"/>
    <n v="0"/>
    <n v="0"/>
  </r>
  <r>
    <x v="6"/>
    <x v="13"/>
    <s v="Facebook/Instagram"/>
    <x v="1"/>
    <s v="VD_Facebook_Instagram_Thumsup_Imp"/>
    <n v="2.5909955497522685E-3"/>
    <n v="5.717275654790907E-4"/>
    <n v="5.0000000000000001E-4"/>
    <x v="3"/>
    <n v="0.48737820999942399"/>
    <s v="Sum"/>
    <s v="VI_Facebook_Instagram_Thumsup_Imp"/>
    <n v="1300519"/>
    <n v="2644607"/>
    <n v="1344088"/>
  </r>
  <r>
    <x v="6"/>
    <x v="13"/>
    <s v="Facebook"/>
    <x v="1"/>
    <s v="VD_Facebook_Thumsup_Imp"/>
    <n v="-1.8494025790590173E-3"/>
    <n v="1.4765758368840913E-3"/>
    <n v="1.2999999999999999E-3"/>
    <x v="3"/>
    <n v="0.18715061000010499"/>
    <s v="Sum"/>
    <s v="VI_Facebook_Thumsup_Imp"/>
    <n v="9870525"/>
    <n v="0"/>
    <n v="-9870525"/>
  </r>
  <r>
    <x v="6"/>
    <x v="13"/>
    <s v="Hotstar"/>
    <x v="1"/>
    <s v="VD_Hotstar_Thumsup_Imp"/>
    <n v="-1.0703902306476994E-2"/>
    <n v="9.8578508071173725E-3"/>
    <n v="1.01E-2"/>
    <x v="3"/>
    <n v="0.12988620999999301"/>
    <s v="Sum"/>
    <s v="VI_Hotstar_Thumsup_Imp"/>
    <n v="89556134"/>
    <n v="6371167"/>
    <n v="-83184967"/>
  </r>
  <r>
    <x v="6"/>
    <x v="12"/>
    <s v="TV"/>
    <x v="1"/>
    <s v="VD_Lift_TV_GRPs"/>
    <n v="0"/>
    <n v="0"/>
    <n v="0"/>
    <x v="3"/>
    <n v="6.9999989999999901E-2"/>
    <s v="Sum"/>
    <s v="VI_Lift_TV_GRPs"/>
    <n v="0"/>
    <n v="0"/>
    <n v="0"/>
  </r>
  <r>
    <x v="6"/>
    <x v="10"/>
    <s v="Activation"/>
    <x v="1"/>
    <s v="VD_Long_Activation_Assets_AllIndia"/>
    <n v="4.7843328233215495E-3"/>
    <n v="-1.170389673954319E-3"/>
    <n v="-1.5E-3"/>
    <x v="3"/>
    <n v="2.3010710000001201E-2"/>
    <s v="Sum"/>
    <s v="Activation_Assets_AllIndia"/>
    <n v="500500"/>
    <n v="0"/>
    <n v="-500500"/>
  </r>
  <r>
    <x v="6"/>
    <x v="10"/>
    <s v="Activation"/>
    <x v="1"/>
    <s v="VD_Long_Activation_Assets_Statewise"/>
    <n v="4.4433421262794863E-3"/>
    <n v="9.4799576726272263E-4"/>
    <n v="8.9999999999999998E-4"/>
    <x v="3"/>
    <n v="1.04667100000347E-2"/>
    <s v="Sum"/>
    <s v="Activation_Assets_Statewise"/>
    <n v="13887500"/>
    <n v="0"/>
    <n v="-13887500"/>
  </r>
  <r>
    <x v="6"/>
    <x v="12"/>
    <s v="TV"/>
    <x v="2"/>
    <s v="VD_Long_Desert_TV_GRPs"/>
    <n v="5.7636069471784452E-3"/>
    <n v="2.7127531459614925E-3"/>
    <n v="2.5999999999999999E-3"/>
    <x v="3"/>
    <n v="0.68273420999906598"/>
    <s v="Sum"/>
    <s v="VI_Desert_TV_GRPs"/>
    <n v="518.85"/>
    <n v="0"/>
    <n v="-518.85"/>
  </r>
  <r>
    <x v="6"/>
    <x v="12"/>
    <s v="TV"/>
    <x v="2"/>
    <s v="VD_Long_TUChargedAvengers_TV_GRPs"/>
    <n v="3.9168814814911163E-5"/>
    <n v="-2.8441703145422971E-5"/>
    <n v="-2.0000000000000001E-4"/>
    <x v="3"/>
    <n v="8.1448130000025695E-2"/>
    <s v="Sum"/>
    <s v="VI_TUChargedAvengers_TV_GRPs"/>
    <n v="0"/>
    <n v="0"/>
    <n v="0"/>
  </r>
  <r>
    <x v="6"/>
    <x v="12"/>
    <s v="TV"/>
    <x v="2"/>
    <s v="VD_Long_TUChargedThematic_TV_GRPs"/>
    <n v="2.1849391688903166E-3"/>
    <n v="-1.6096759902737645E-3"/>
    <n v="-1.5E-3"/>
    <x v="3"/>
    <n v="0.34144780999978203"/>
    <s v="Sum"/>
    <s v="VI_TUChargedThematic_TV_GRPs"/>
    <n v="0"/>
    <n v="0"/>
    <n v="0"/>
  </r>
  <r>
    <x v="6"/>
    <x v="12"/>
    <s v="TV"/>
    <x v="2"/>
    <s v="VD_Long_TUChase_TV_GRPs"/>
    <n v="1.5022481949805735E-2"/>
    <n v="3.0732837645482255E-3"/>
    <n v="2.8000000000000001E-2"/>
    <x v="3"/>
    <n v="6.7984309999998702E-2"/>
    <s v="Sum"/>
    <s v="VI_TUChase_TV_GRPs"/>
    <n v="1723.79"/>
    <n v="0"/>
    <n v="-1723.79"/>
  </r>
  <r>
    <x v="6"/>
    <x v="12"/>
    <s v="TV"/>
    <x v="2"/>
    <s v="VD_Long_TUIntrinsic_TV_GRPs"/>
    <n v="2.9326571213161164E-3"/>
    <n v="-1.4604067445265294E-3"/>
    <n v="-1.1999999999999999E-3"/>
    <x v="3"/>
    <n v="0.172447810000011"/>
    <s v="Sum"/>
    <s v="VI_TUIntrinsic_TV_GRPs"/>
    <n v="0"/>
    <n v="0"/>
    <n v="0"/>
  </r>
  <r>
    <x v="6"/>
    <x v="11"/>
    <s v="OOH"/>
    <x v="1"/>
    <s v="VD_OOH_Thumsup_Spend"/>
    <n v="0"/>
    <n v="-2.4310226945365859E-3"/>
    <n v="-2E-3"/>
    <x v="3"/>
    <n v="1.67501500000002E-2"/>
    <s v="Sum"/>
    <s v="VI_OOH_Thumsup_Spend"/>
    <n v="0"/>
    <n v="0"/>
    <n v="0"/>
  </r>
  <r>
    <x v="6"/>
    <x v="11"/>
    <s v="OOH"/>
    <x v="2"/>
    <s v="VD_OOH_Thumsup_Spend_2015"/>
    <n v="-3.5659486755412328E-4"/>
    <n v="-1.9930260522107685E-5"/>
    <n v="0"/>
    <x v="3"/>
    <n v="3.7125250000124198E-2"/>
    <s v="Sum"/>
    <s v="VI_OOH_Thumsup_Spend_2015"/>
    <n v="0"/>
    <n v="0"/>
    <n v="0"/>
  </r>
  <r>
    <x v="6"/>
    <x v="11"/>
    <s v="OOH"/>
    <x v="2"/>
    <s v="VD_OOH_Thumsup_Spend_2016"/>
    <n v="7.1328418924200847E-4"/>
    <n v="-3.896872522584169E-4"/>
    <n v="-4.0000000000000002E-4"/>
    <x v="3"/>
    <n v="3.7125249999891599E-2"/>
    <s v="Sum"/>
    <s v="VI_OOH_Thumsup_Spend_2016"/>
    <n v="0"/>
    <n v="0"/>
    <n v="0"/>
  </r>
  <r>
    <x v="6"/>
    <x v="11"/>
    <s v="OOH"/>
    <x v="2"/>
    <s v="VD_OOH_Thumsup_Spend_2017"/>
    <n v="1.2074861797291311E-3"/>
    <n v="-1.2129148806930613E-3"/>
    <n v="-1.1000000000000001E-3"/>
    <x v="3"/>
    <n v="2.4750150000002701E-2"/>
    <s v="Sum"/>
    <s v="VI_OOH_Thumsup_Spend_2017"/>
    <n v="0"/>
    <n v="0"/>
    <n v="0"/>
  </r>
  <r>
    <x v="6"/>
    <x v="11"/>
    <s v="OOH"/>
    <x v="2"/>
    <s v="VD_OOH_Thumsup_Spend_2018"/>
    <n v="9.0225885136051927E-4"/>
    <n v="-1.025540712340927E-3"/>
    <n v="-8.9999999999999998E-4"/>
    <x v="3"/>
    <n v="2.4750149999999999E-2"/>
    <s v="Sum"/>
    <s v="VI_OOH_Thumsup_Spend_2018"/>
    <n v="0"/>
    <n v="0"/>
    <n v="0"/>
  </r>
  <r>
    <x v="6"/>
    <x v="11"/>
    <s v="Print"/>
    <x v="1"/>
    <s v="VD_PrVD_Thumsup_Spend"/>
    <n v="-1.6218821147665303E-3"/>
    <n v="-1.3604274168997794E-4"/>
    <n v="-1E-4"/>
    <x v="3"/>
    <n v="1.90691099999999E-2"/>
    <s v="Sum"/>
    <s v="VI_Print_Thumsup_Spend"/>
    <n v="4504966"/>
    <n v="0"/>
    <n v="-4504966"/>
  </r>
  <r>
    <x v="6"/>
    <x v="11"/>
    <s v="Radio"/>
    <x v="1"/>
    <s v="VD_Radio_Thumsup_Spend"/>
    <n v="-2.9317540157120078E-4"/>
    <n v="-1.957727796355967E-5"/>
    <n v="0"/>
    <x v="3"/>
    <n v="2.7281410000046202E-2"/>
    <s v="Sum"/>
    <s v="VI_Radio_Thumsup_Spend"/>
    <n v="341700"/>
    <n v="0"/>
    <n v="-341700"/>
  </r>
  <r>
    <x v="6"/>
    <x v="12"/>
    <s v="TV"/>
    <x v="1"/>
    <s v="VD_ThematicMHT_TV_GRPs"/>
    <n v="0"/>
    <n v="-1.0634663313209078E-7"/>
    <n v="0"/>
    <x v="3"/>
    <n v="0.10871611"/>
    <s v="Sum"/>
    <s v="VI_ThematicMHT_TV_GRPs"/>
    <n v="0"/>
    <n v="0"/>
    <n v="0"/>
  </r>
  <r>
    <x v="6"/>
    <x v="12"/>
    <s v="TV"/>
    <x v="1"/>
    <s v="VD_TheYoung_TV_GRPs"/>
    <n v="0"/>
    <n v="0"/>
    <n v="0"/>
    <x v="3"/>
    <n v="8.3748789999999906E-2"/>
    <s v="Sum"/>
    <s v="VI_TheYoung_TV_GRPs"/>
    <n v="0"/>
    <n v="0"/>
    <n v="0"/>
  </r>
  <r>
    <x v="6"/>
    <x v="13"/>
    <s v="Total Digital"/>
    <x v="2"/>
    <s v="VD_Total_Digital_Thumsup_Imp_2020"/>
    <n v="4.845960954191437E-5"/>
    <n v="0"/>
    <n v="0"/>
    <x v="3"/>
    <n v="5.2466889999963899E-2"/>
    <s v="Sum"/>
    <s v="VI_Total_Digital_Thumsup_Imp_2020"/>
    <n v="0"/>
    <n v="9964148"/>
    <n v="9964148"/>
  </r>
  <r>
    <x v="6"/>
    <x v="13"/>
    <s v="Total Digital"/>
    <x v="2"/>
    <s v="VD_Total_Digital_Thumsup_VD_2017"/>
    <n v="0"/>
    <n v="-1.4787849293048307E-3"/>
    <n v="-1.2999999999999999E-3"/>
    <x v="3"/>
    <n v="0.24222140999987399"/>
    <s v="Sum"/>
    <s v="VI_Total_Digital_Thumsup_Imp_2017"/>
    <n v="0"/>
    <n v="0"/>
    <n v="0"/>
  </r>
  <r>
    <x v="6"/>
    <x v="13"/>
    <s v="Total Digital"/>
    <x v="2"/>
    <s v="VD_Total_Digital_Thumsup_VD_2018"/>
    <n v="-1.1815992159729689E-3"/>
    <n v="4.8697486588007211E-4"/>
    <n v="4.0000000000000002E-4"/>
    <x v="3"/>
    <n v="0.25489340999980198"/>
    <s v="Sum"/>
    <s v="VI_Total_Digital_Thumsup_Imp_2018"/>
    <n v="0"/>
    <n v="0"/>
    <n v="0"/>
  </r>
  <r>
    <x v="6"/>
    <x v="13"/>
    <s v="Total Digital"/>
    <x v="2"/>
    <s v="VD_Total_Digital_Thumsup_VD_2019"/>
    <n v="8.4917150693394339E-3"/>
    <n v="1.0435125336758675E-2"/>
    <n v="8.8000000000000005E-3"/>
    <x v="3"/>
    <n v="0.22869260999989799"/>
    <s v="Sum"/>
    <s v="VI_Total_Digital_Thumsup_Imp_2019"/>
    <n v="101000000"/>
    <n v="0"/>
    <n v="-101000000"/>
  </r>
  <r>
    <x v="6"/>
    <x v="12"/>
    <s v="TV"/>
    <x v="1"/>
    <s v="VD_TU_UTC_TV_GRPs"/>
    <n v="0"/>
    <n v="-6.9165317626804554E-7"/>
    <n v="0"/>
    <x v="3"/>
    <n v="0.110914362189169"/>
    <s v="Sum"/>
    <s v="VI_TU_UTC_TV_GRPs"/>
    <n v="0"/>
    <n v="0"/>
    <n v="0"/>
  </r>
  <r>
    <x v="6"/>
    <x v="12"/>
    <s v="TV"/>
    <x v="1"/>
    <s v="VD_TUChargedAvengers_TV_GRPs"/>
    <n v="-4.6118676243629837E-8"/>
    <n v="-3.6128110351583711E-3"/>
    <n v="-3.3999999999999998E-3"/>
    <x v="3"/>
    <n v="6.9844389999999396E-2"/>
    <s v="Sum"/>
    <s v="VI_TUChargedAvengers_TV_GRPs"/>
    <n v="0"/>
    <n v="0"/>
    <n v="0"/>
  </r>
  <r>
    <x v="6"/>
    <x v="12"/>
    <s v="TV"/>
    <x v="1"/>
    <s v="VD_TUChargedThematic_TV_GRPs"/>
    <n v="-2.5675715629194784E-7"/>
    <n v="-7.9709873388740891E-3"/>
    <n v="-1.06E-2"/>
    <x v="3"/>
    <n v="3.5761170000000203E-2"/>
    <s v="Sum"/>
    <s v="VI_TUChargedThematic_TV_GRPs"/>
    <n v="0"/>
    <n v="0"/>
    <n v="0"/>
  </r>
  <r>
    <x v="6"/>
    <x v="12"/>
    <s v="TV"/>
    <x v="1"/>
    <s v="VD_TUChase_TV_GRPs"/>
    <n v="-1.6326411657058545E-2"/>
    <n v="2.120915380036224E-2"/>
    <n v="3.0599999999999999E-2"/>
    <x v="3"/>
    <n v="4.6739509999999998E-2"/>
    <s v="Sum"/>
    <s v="VI_TUChase_TV_GRPs"/>
    <n v="1723.79"/>
    <n v="0"/>
    <n v="-1723.79"/>
  </r>
  <r>
    <x v="6"/>
    <x v="12"/>
    <s v="TV"/>
    <x v="1"/>
    <s v="VD_TUIntrinsic_TV_GRPs"/>
    <n v="-3.8805799510492843E-5"/>
    <n v="-9.6057022976950238E-3"/>
    <n v="-1.2800000000000001E-2"/>
    <x v="3"/>
    <n v="0.10162479000000001"/>
    <s v="Sum"/>
    <s v="VI_TUIntrinsic_TV_GRPs"/>
    <n v="0"/>
    <n v="0"/>
    <n v="0"/>
  </r>
  <r>
    <x v="6"/>
    <x v="12"/>
    <s v="TV"/>
    <x v="2"/>
    <s v="VD_TV_Total_2015"/>
    <n v="5.2559507652121613E-4"/>
    <n v="-7.2760759955698372E-4"/>
    <n v="-1.2999999999999999E-3"/>
    <x v="3"/>
    <n v="3.5573990000000201E-2"/>
    <s v="Sum"/>
    <s v="VI_TV_Total_2015"/>
    <n v="0"/>
    <n v="0"/>
    <n v="0"/>
  </r>
  <r>
    <x v="6"/>
    <x v="12"/>
    <s v="TV"/>
    <x v="2"/>
    <s v="VD_TV_Total_2016"/>
    <n v="1.0026673970725747E-3"/>
    <n v="-1.2929611709585852E-3"/>
    <n v="-2.5999999999999999E-3"/>
    <x v="3"/>
    <n v="2.9315430000007602E-2"/>
    <s v="Sum"/>
    <s v="VI_TV_Total_2016"/>
    <n v="0"/>
    <n v="0"/>
    <n v="0"/>
  </r>
  <r>
    <x v="6"/>
    <x v="12"/>
    <s v="TV"/>
    <x v="2"/>
    <s v="VD_TV_Total_2017"/>
    <n v="7.0576808947294767E-4"/>
    <n v="-8.9642661365859722E-4"/>
    <n v="-2.1299999999999999E-2"/>
    <x v="3"/>
    <n v="1.7740149999990001E-2"/>
    <s v="Sum"/>
    <s v="VI_TV_Total_2017"/>
    <n v="0"/>
    <n v="0"/>
    <n v="0"/>
  </r>
  <r>
    <x v="6"/>
    <x v="12"/>
    <s v="TV"/>
    <x v="2"/>
    <s v="VD_VI_Pyramid_TV_GRPs_2020_Long"/>
    <n v="1.2195951686220098E-3"/>
    <n v="0"/>
    <n v="0"/>
    <x v="3"/>
    <n v="2.9999989999996399E-2"/>
    <s v="Sum"/>
    <s v="VI_Pyramid_TV_GRPs_2020"/>
    <n v="0"/>
    <n v="3375.45"/>
    <n v="3375.45"/>
  </r>
  <r>
    <x v="6"/>
    <x v="12"/>
    <s v="TV"/>
    <x v="1"/>
    <s v="VD_VI_Pyramid_TV_GRPs_2020_Short"/>
    <n v="4.5942576771168198E-2"/>
    <n v="0"/>
    <n v="0"/>
    <x v="3"/>
    <n v="6.3113389912356599E-2"/>
    <s v="Sum"/>
    <s v="VI_Pyramid_TV_GRPs_2020"/>
    <n v="0"/>
    <n v="3375.45"/>
    <n v="3375.45"/>
  </r>
  <r>
    <x v="6"/>
    <x v="12"/>
    <s v="TV"/>
    <x v="1"/>
    <s v="VD_WaveTVC_TV_GRPs"/>
    <n v="0"/>
    <n v="0"/>
    <n v="0"/>
    <x v="3"/>
    <n v="9.0362705318184397E-2"/>
    <s v="Avg"/>
    <s v="VI_WaveTVC_TV_GRPs"/>
    <n v="0"/>
    <n v="0"/>
    <n v="0"/>
  </r>
  <r>
    <x v="6"/>
    <x v="13"/>
    <s v="YouTube"/>
    <x v="1"/>
    <s v="VD_YouTube_Thumsup_Imp"/>
    <n v="0"/>
    <n v="-9.3341481914799643E-4"/>
    <n v="-6.9999999999999999E-4"/>
    <x v="3"/>
    <n v="1.0692320099999699"/>
    <s v="Sum"/>
    <s v="VI_YouTube_Thumsup_Imp"/>
    <n v="349098"/>
    <n v="948374"/>
    <n v="599276"/>
  </r>
  <r>
    <x v="0"/>
    <x v="14"/>
    <s v="Dummy"/>
    <x v="0"/>
    <s v="Dummy"/>
    <n v="0"/>
    <n v="0"/>
    <n v="0"/>
    <x v="4"/>
    <n v="0.14206805791566601"/>
    <s v="Avg"/>
    <s v="Dummy"/>
    <n v="0"/>
    <n v="0"/>
    <n v="0"/>
  </r>
  <r>
    <x v="0"/>
    <x v="0"/>
    <s v="SDP"/>
    <x v="0"/>
    <s v="Log_Economy"/>
    <n v="-1.9806508085965926E-2"/>
    <n v="1.259535328285045E-2"/>
    <n v="1.14E-2"/>
    <x v="4"/>
    <n v="0.29384999000000001"/>
    <s v="Avg"/>
    <s v="Economy"/>
    <n v="1172334.3059999999"/>
    <n v="1128715.484322194"/>
    <n v="-43618.821677805856"/>
  </r>
  <r>
    <x v="2"/>
    <x v="2"/>
    <s v="Residential"/>
    <x v="0"/>
    <s v="Mobility_Residential"/>
    <n v="0.10355950231638117"/>
    <n v="0"/>
    <n v="0"/>
    <x v="4"/>
    <n v="9.8983004292949699E-3"/>
    <s v="Avg"/>
    <s v="Mobility_Residential"/>
    <n v="0"/>
    <n v="8.1410271646859087"/>
    <n v="8.1410271646859087"/>
  </r>
  <r>
    <x v="2"/>
    <x v="2"/>
    <s v="Retail &amp; recreation"/>
    <x v="0"/>
    <s v="Mobility_Retail_and_recreation"/>
    <n v="-0.3455794249685189"/>
    <n v="0"/>
    <n v="0"/>
    <x v="4"/>
    <n v="1.1269990000000001E-2"/>
    <s v="Avg"/>
    <s v="Mobility_Retail_and_recreation"/>
    <n v="0"/>
    <n v="-30.019972472442284"/>
    <n v="-30.019972472442284"/>
  </r>
  <r>
    <x v="1"/>
    <x v="1"/>
    <s v="Error"/>
    <x v="0"/>
    <s v="Others"/>
    <n v="1.5704970333354929E-2"/>
    <n v="-4.6517148850508283E-2"/>
    <n v="5.3E-3"/>
    <x v="4"/>
    <e v="#N/A"/>
    <n v="0"/>
    <e v="#N/A"/>
    <n v="0"/>
    <n v="0"/>
    <n v="0"/>
  </r>
  <r>
    <x v="0"/>
    <x v="3"/>
    <s v="Precipitation"/>
    <x v="0"/>
    <s v="precip0"/>
    <n v="-2.4570437317161064E-3"/>
    <n v="-5.4003819659052886E-4"/>
    <n v="-1E-4"/>
    <x v="4"/>
    <n v="-5.0104653999999997E-3"/>
    <s v="Avg"/>
    <s v="Precip_Dampened"/>
    <n v="2.0607153600000001"/>
    <n v="2.5929449894846655"/>
    <n v="0.53222962948466535"/>
  </r>
  <r>
    <x v="0"/>
    <x v="3"/>
    <s v="Precipitation"/>
    <x v="0"/>
    <s v="precip1"/>
    <n v="-2.3184676534265664E-4"/>
    <n v="4.4726395163123772E-5"/>
    <n v="1E-4"/>
    <x v="4"/>
    <n v="-3.7903948000000002E-3"/>
    <s v="Avg"/>
    <s v="Precip_Dampened"/>
    <n v="2.0607153600000001"/>
    <n v="2.5929449894846655"/>
    <n v="0.53222962948466535"/>
  </r>
  <r>
    <x v="1"/>
    <x v="1"/>
    <s v="Seasonality"/>
    <x v="0"/>
    <s v="Seas_1517"/>
    <n v="0"/>
    <n v="0"/>
    <n v="0"/>
    <x v="4"/>
    <n v="0.93624923717185404"/>
    <s v="Sum"/>
    <e v="#N/A"/>
    <n v="0"/>
    <n v="0"/>
    <n v="0"/>
  </r>
  <r>
    <x v="1"/>
    <x v="1"/>
    <s v="Seasonality"/>
    <x v="0"/>
    <s v="Seas_1819"/>
    <n v="0"/>
    <n v="0"/>
    <n v="0"/>
    <x v="4"/>
    <n v="0.88831103661144495"/>
    <s v="Sum"/>
    <e v="#N/A"/>
    <n v="0"/>
    <n v="0"/>
    <n v="0"/>
  </r>
  <r>
    <x v="3"/>
    <x v="4"/>
    <s v="SOCF"/>
    <x v="0"/>
    <s v="SOCF_1"/>
    <n v="8.6093129106476103E-3"/>
    <n v="5.6456636267521627E-3"/>
    <n v="7.4999999999999997E-3"/>
    <x v="4"/>
    <n v="4.2323355999999996E-3"/>
    <s v="Avg"/>
    <s v="VI_SOCF_Thums_Up"/>
    <n v="24.328725110000001"/>
    <n v="27.979546408844261"/>
    <n v="3.6508212988442601"/>
  </r>
  <r>
    <x v="3"/>
    <x v="5"/>
    <s v="SOTS"/>
    <x v="0"/>
    <s v="SOTS_0"/>
    <n v="2.7946194586593552E-3"/>
    <n v="1.3700663605846247E-3"/>
    <n v="1.8E-3"/>
    <x v="4"/>
    <n v="1.9789334000000101E-3"/>
    <s v="Avg"/>
    <s v="VI_SOTS_Thums_Up"/>
    <n v="20.750986270000002"/>
    <n v="21.774868611602201"/>
    <n v="1.0238823416021994"/>
  </r>
  <r>
    <x v="0"/>
    <x v="3"/>
    <s v="Temperature"/>
    <x v="0"/>
    <s v="Temp0"/>
    <n v="6.8226428147907352E-3"/>
    <n v="-5.3659565785268565E-3"/>
    <n v="-3.5999999999999999E-3"/>
    <x v="4"/>
    <n v="1.4938725999999999E-2"/>
    <s v="Avg"/>
    <s v="Tmax_Dampened"/>
    <n v="32.276237300000005"/>
    <n v="32.489999999999995"/>
    <n v="0.21376269999998954"/>
  </r>
  <r>
    <x v="0"/>
    <x v="3"/>
    <s v="Temperature"/>
    <x v="0"/>
    <s v="Temp1"/>
    <n v="7.1945354021682355E-3"/>
    <n v="-3.4121179164447318E-3"/>
    <n v="-4.8999999999999998E-3"/>
    <x v="4"/>
    <n v="1.3947286E-2"/>
    <s v="Avg"/>
    <s v="Tmax_Dampened"/>
    <n v="32.276237300000005"/>
    <n v="32.489999999999995"/>
    <n v="0.21376269999998954"/>
  </r>
  <r>
    <x v="0"/>
    <x v="0"/>
    <s v="Unemployment"/>
    <x v="0"/>
    <s v="Unemployment"/>
    <n v="8.8238975346587424E-4"/>
    <n v="-4.4440476437036724E-3"/>
    <n v="-3.2000000000000002E-3"/>
    <x v="4"/>
    <n v="-9.0185929999999706E-2"/>
    <s v="Avg"/>
    <s v="Unemployment"/>
    <n v="0.10289999999999999"/>
    <n v="9.7500000000000003E-2"/>
    <n v="-5.3999999999999881E-3"/>
  </r>
  <r>
    <x v="4"/>
    <x v="6"/>
    <s v="Distribution"/>
    <x v="0"/>
    <s v="VD_IPS_7up"/>
    <n v="2.3224006421851198E-3"/>
    <n v="-3.3451452752142059E-4"/>
    <n v="-2.0000000000000001E-4"/>
    <x v="4"/>
    <n v="-5.1761390000000101E-2"/>
    <s v="Avg"/>
    <s v="VI_IPS_7up"/>
    <n v="1.6001930999999998"/>
    <n v="1.4496175201103976"/>
    <n v="-0.15057557988960224"/>
  </r>
  <r>
    <x v="4"/>
    <x v="6"/>
    <s v="Distribution"/>
    <x v="0"/>
    <s v="VD_IPS_Appy_Fizz"/>
    <n v="4.5125706426801359E-4"/>
    <n v="-7.4021233661309576E-4"/>
    <n v="-3.5000000000000001E-3"/>
    <x v="4"/>
    <n v="-7.6596530000052093E-2"/>
    <s v="Avg"/>
    <s v="VI_IPS_Appy_Fizz"/>
    <n v="2.0890263299999998"/>
    <n v="2.0173227201549637"/>
    <n v="-7.1703609845036098E-2"/>
  </r>
  <r>
    <x v="4"/>
    <x v="6"/>
    <s v="Distribution"/>
    <x v="0"/>
    <s v="VD_IPS_Coke"/>
    <n v="2.4808837508759722E-3"/>
    <n v="-9.9359772509710772E-4"/>
    <n v="-5.0000000000000001E-4"/>
    <x v="4"/>
    <n v="-0.107812789999988"/>
    <s v="Avg"/>
    <s v="VI_IPS_Coke"/>
    <n v="1.9993747800000001"/>
    <n v="1.8837418183805881"/>
    <n v="-0.11563296161941206"/>
  </r>
  <r>
    <x v="4"/>
    <x v="6"/>
    <s v="Distribution"/>
    <x v="0"/>
    <s v="VD_IPS_Fanta"/>
    <n v="3.1758001366384683E-4"/>
    <n v="6.7913602540217399E-5"/>
    <n v="1E-4"/>
    <x v="4"/>
    <n v="-4.7431269999993697E-2"/>
    <s v="Avg"/>
    <s v="VI_IPS_Fanta"/>
    <n v="2.5261073099999996"/>
    <n v="2.3631060444887471"/>
    <n v="-0.16300126551125249"/>
  </r>
  <r>
    <x v="4"/>
    <x v="6"/>
    <s v="Distribution"/>
    <x v="0"/>
    <s v="VD_IPS_Limca"/>
    <n v="-4.1467301182603641E-4"/>
    <n v="9.07496055650308E-5"/>
    <n v="1E-4"/>
    <x v="4"/>
    <n v="-0.104466969999991"/>
    <s v="Avg"/>
    <s v="VI_IPS_Limca"/>
    <n v="2.8683187499999998"/>
    <n v="2.9380709589715415"/>
    <n v="6.9752208971541663E-2"/>
  </r>
  <r>
    <x v="4"/>
    <x v="6"/>
    <s v="Distribution"/>
    <x v="0"/>
    <s v="VD_IPS_M_Dew"/>
    <n v="1.8801154301794219E-4"/>
    <n v="-1.2145043253641129E-4"/>
    <n v="-8.9999999999999998E-4"/>
    <x v="4"/>
    <n v="-3.74531899999795E-2"/>
    <s v="Avg"/>
    <s v="VI_IPS_M_Dew"/>
    <n v="3.4340983899999999"/>
    <n v="3.2791876353463763"/>
    <n v="-0.15491075465362369"/>
  </r>
  <r>
    <x v="4"/>
    <x v="6"/>
    <s v="Distribution"/>
    <x v="0"/>
    <s v="VD_IPS_Mirinda"/>
    <n v="4.9369721438706406E-4"/>
    <n v="3.8227563760188796E-4"/>
    <n v="2.9999999999999997E-4"/>
    <x v="4"/>
    <n v="-5.6983029999989797E-2"/>
    <s v="Avg"/>
    <s v="VI_IPS_Mirinda"/>
    <n v="1.8968376500000002"/>
    <n v="1.7556093271614728"/>
    <n v="-0.14122832283852738"/>
  </r>
  <r>
    <x v="4"/>
    <x v="6"/>
    <s v="Distribution"/>
    <x v="0"/>
    <s v="VD_IPS_Pepsi"/>
    <n v="1.4031209153488773E-3"/>
    <n v="-8.5606385379751291E-6"/>
    <n v="0"/>
    <x v="4"/>
    <n v="-6.0350209999985999E-2"/>
    <s v="Avg"/>
    <s v="VI_IPS_Pepsi"/>
    <n v="2.8451258500000001"/>
    <n v="2.6456336130496019"/>
    <n v="-0.19949223695039819"/>
  </r>
  <r>
    <x v="4"/>
    <x v="6"/>
    <s v="Distribution"/>
    <x v="0"/>
    <s v="VD_IPS_Sprite"/>
    <n v="1.815795069692221E-3"/>
    <n v="-1.9525212577281529E-4"/>
    <n v="-5.0000000000000001E-3"/>
    <x v="4"/>
    <n v="-4.23502100000075E-2"/>
    <s v="Avg"/>
    <s v="VI_IPS_Sprite"/>
    <n v="3.7069246300000005"/>
    <n v="3.5020335403810243"/>
    <n v="-0.20489108961897617"/>
  </r>
  <r>
    <x v="3"/>
    <x v="6"/>
    <s v="IPS"/>
    <x v="0"/>
    <s v="VD_IPS_Thums_Up"/>
    <n v="-2.9399482524873559E-2"/>
    <n v="-5.5052262925350745E-3"/>
    <n v="-6.1999999999999998E-3"/>
    <x v="4"/>
    <n v="0.43584201"/>
    <s v="Avg"/>
    <s v="VI_IPS_Thums_Up"/>
    <n v="4.0202565499999992"/>
    <n v="3.8205799099668787"/>
    <n v="-0.19967664003312047"/>
  </r>
  <r>
    <x v="4"/>
    <x v="6"/>
    <s v="Distribution"/>
    <x v="0"/>
    <s v="VD_ND_7up"/>
    <n v="5.150394155741026E-4"/>
    <n v="9.2340899381380818E-4"/>
    <n v="2.9999999999999997E-4"/>
    <x v="4"/>
    <n v="-0.11090158999996801"/>
    <s v="Avg"/>
    <s v="VI_ND_7up"/>
    <n v="7.0721100500000018"/>
    <n v="5.9330122952237776"/>
    <n v="-1.1390977547762242"/>
  </r>
  <r>
    <x v="4"/>
    <x v="6"/>
    <s v="Distribution"/>
    <x v="0"/>
    <s v="VD_ND_Appy_Fizz"/>
    <n v="3.9971375524260728E-4"/>
    <n v="-5.1727609560170396E-4"/>
    <n v="-2.3999999999999998E-3"/>
    <x v="4"/>
    <n v="-0.101602390000038"/>
    <s v="Avg"/>
    <s v="VI_ND_Appy_Fizz"/>
    <n v="32.079565420000002"/>
    <n v="31.760014502764466"/>
    <n v="-0.31955091723553508"/>
  </r>
  <r>
    <x v="4"/>
    <x v="6"/>
    <s v="Distribution"/>
    <x v="0"/>
    <s v="VD_ND_Coke"/>
    <n v="-1.2850567282646176E-3"/>
    <n v="5.7587533964497685E-4"/>
    <n v="2.9999999999999997E-4"/>
    <x v="4"/>
    <n v="-0.14019998999994401"/>
    <s v="Avg"/>
    <s v="VI_ND_Coke"/>
    <n v="13.70693707"/>
    <n v="17.703708772230875"/>
    <n v="3.9967717022308751"/>
  </r>
  <r>
    <x v="4"/>
    <x v="6"/>
    <s v="Distribution"/>
    <x v="0"/>
    <s v="VD_ND_Fanta"/>
    <n v="1.9334066060455043E-4"/>
    <n v="4.8871632781690517E-4"/>
    <n v="6.9999999999999999E-4"/>
    <x v="4"/>
    <n v="-9.3150390000007494E-2"/>
    <s v="Avg"/>
    <s v="VI_ND_Fanta"/>
    <n v="24.10408924"/>
    <n v="22.504115839818212"/>
    <n v="-1.5999734001817885"/>
  </r>
  <r>
    <x v="4"/>
    <x v="6"/>
    <s v="Distribution"/>
    <x v="0"/>
    <s v="VD_ND_Limca"/>
    <n v="4.9327783544844922E-4"/>
    <n v="8.8439084094613508E-4"/>
    <n v="1.1999999999999999E-3"/>
    <x v="4"/>
    <n v="-0.113259990000039"/>
    <s v="Avg"/>
    <s v="VI_ND_Limca"/>
    <n v="31.399632110000006"/>
    <n v="29.426881699236862"/>
    <n v="-1.9727504107631439"/>
  </r>
  <r>
    <x v="4"/>
    <x v="6"/>
    <s v="Distribution"/>
    <x v="0"/>
    <s v="VD_ND_M_Dew"/>
    <n v="5.5447605231319266E-4"/>
    <n v="-3.7358222384525577E-4"/>
    <n v="-2.7000000000000001E-3"/>
    <x v="4"/>
    <n v="-0.11185278999994799"/>
    <s v="Avg"/>
    <s v="VI_ND_M_Dew"/>
    <n v="46.160881110000005"/>
    <n v="43.466718869061125"/>
    <n v="-2.6941622409388799"/>
  </r>
  <r>
    <x v="4"/>
    <x v="6"/>
    <s v="Distribution"/>
    <x v="0"/>
    <s v="VD_ND_Mirinda"/>
    <n v="5.8420136340163779E-4"/>
    <n v="1.7747952009928729E-4"/>
    <n v="1E-4"/>
    <x v="4"/>
    <n v="-0.105452790000158"/>
    <s v="Avg"/>
    <s v="VI_ND_Mirinda"/>
    <n v="14.646832120000003"/>
    <n v="10.701889756990607"/>
    <n v="-3.944942363009396"/>
  </r>
  <r>
    <x v="4"/>
    <x v="6"/>
    <s v="Distribution"/>
    <x v="0"/>
    <s v="VD_ND_Pepsi"/>
    <n v="9.9594853283052208E-4"/>
    <n v="4.7452882293850748E-4"/>
    <n v="5.0000000000000001E-4"/>
    <x v="4"/>
    <n v="-0.164033590000043"/>
    <s v="Avg"/>
    <s v="VI_ND_Pepsi"/>
    <n v="28.68471396"/>
    <n v="26.342947299701287"/>
    <n v="-2.3417666602987133"/>
  </r>
  <r>
    <x v="4"/>
    <x v="6"/>
    <s v="Distribution"/>
    <x v="0"/>
    <s v="VD_ND_Sprite"/>
    <n v="1.0365344536668324E-3"/>
    <n v="9.3498801764483989E-4"/>
    <n v="1.4E-3"/>
    <x v="4"/>
    <n v="-8.3811989999987305E-2"/>
    <s v="Avg"/>
    <s v="VI_ND_Sprite"/>
    <n v="60.685207619999993"/>
    <n v="58.274887333993036"/>
    <n v="-2.4103202860069572"/>
  </r>
  <r>
    <x v="3"/>
    <x v="6"/>
    <s v="ND"/>
    <x v="0"/>
    <s v="VD_ND_Thums_Up"/>
    <n v="-2.0557543844836757E-3"/>
    <n v="-1.1225887591088765E-2"/>
    <n v="-1.2999999999999999E-2"/>
    <x v="4"/>
    <n v="0.39095220999999197"/>
    <s v="Avg"/>
    <s v="VI_ND_Thums_Up"/>
    <n v="56.860862239999996"/>
    <n v="56.311587657198018"/>
    <n v="-0.54927458280197783"/>
  </r>
  <r>
    <x v="3"/>
    <x v="6"/>
    <s v="Nstores"/>
    <x v="0"/>
    <s v="VD_Nstores_Thums_Up"/>
    <n v="1.9262737161829267E-2"/>
    <n v="4.5632348638670772E-2"/>
    <n v="5.3100000000000001E-2"/>
    <x v="4"/>
    <n v="0.66752180999999999"/>
    <s v="Avg"/>
    <s v="VI_Nstores_Thums_Up"/>
    <n v="336305.14676833001"/>
    <n v="359770.02282921196"/>
    <n v="6.9772574955702771E-2"/>
  </r>
  <r>
    <x v="3"/>
    <x v="5"/>
    <s v="OOS"/>
    <x v="0"/>
    <s v="VD_OOS_Thums_Up"/>
    <n v="3.564242370196459E-3"/>
    <n v="-2.1605711140402532E-4"/>
    <n v="-2.0000000000000001E-4"/>
    <x v="4"/>
    <n v="-0.13549691"/>
    <s v="Avg"/>
    <s v="VI_OOS_Thums_Up"/>
    <n v="16.185217189999999"/>
    <n v="13.906984138267187"/>
    <n v="-2.278233051732812"/>
  </r>
  <r>
    <x v="4"/>
    <x v="7"/>
    <s v="Price"/>
    <x v="0"/>
    <s v="VD_Price_7up"/>
    <n v="-2.2777621360598995E-4"/>
    <n v="-3.8906197810814978E-3"/>
    <n v="-1.5E-3"/>
    <x v="4"/>
    <n v="0.449108410000153"/>
    <s v="Avg"/>
    <s v="VI_Price_7up"/>
    <n v="55.563326589999988"/>
    <n v="55.531400122202243"/>
    <n v="-3.1926467797745772E-2"/>
  </r>
  <r>
    <x v="4"/>
    <x v="7"/>
    <s v="Price"/>
    <x v="0"/>
    <s v="VD_Price_Appy_Fizz"/>
    <n v="2.8237361745715862E-3"/>
    <n v="-1.7960179517926062E-4"/>
    <n v="-5.9999999999999995E-4"/>
    <x v="4"/>
    <n v="0.81620561000001302"/>
    <s v="Avg"/>
    <s v="VI_Price_Appy_Fizz"/>
    <n v="56.480414519999997"/>
    <n v="59.351400973757926"/>
    <n v="2.8709864537579293"/>
  </r>
  <r>
    <x v="4"/>
    <x v="7"/>
    <s v="Price"/>
    <x v="0"/>
    <s v="VD_Price_Coke"/>
    <n v="6.7875048388042047E-3"/>
    <n v="2.3212465231042005E-3"/>
    <n v="1E-3"/>
    <x v="4"/>
    <n v="0.78570600999999896"/>
    <s v="Avg"/>
    <s v="VI_Price_Coke"/>
    <n v="54.328213990000009"/>
    <n v="57.041594419638344"/>
    <n v="2.7133804296383346"/>
  </r>
  <r>
    <x v="4"/>
    <x v="7"/>
    <s v="Price"/>
    <x v="0"/>
    <s v="VD_Price_Fanta"/>
    <n v="5.4999537095936767E-4"/>
    <n v="-6.6303366148237153E-4"/>
    <n v="-8.9999999999999998E-4"/>
    <x v="4"/>
    <n v="0.49321278999998902"/>
    <s v="Avg"/>
    <s v="VI_Price_Fanta"/>
    <n v="48.959550739999997"/>
    <n v="49.838184601131474"/>
    <n v="0.87863386113147612"/>
  </r>
  <r>
    <x v="4"/>
    <x v="7"/>
    <s v="Price"/>
    <x v="0"/>
    <s v="VD_Price_Limca"/>
    <n v="1.2922807652455651E-3"/>
    <n v="1.5557909588242544E-4"/>
    <n v="2.0000000000000001E-4"/>
    <x v="4"/>
    <n v="0.43437999000019401"/>
    <s v="Avg"/>
    <s v="VI_Price_Limca"/>
    <n v="50.869359180000004"/>
    <n v="51.816119952644229"/>
    <n v="0.94676077264422531"/>
  </r>
  <r>
    <x v="4"/>
    <x v="7"/>
    <s v="Price"/>
    <x v="0"/>
    <s v="VD_Price_M_Dew"/>
    <n v="7.5423664866252163E-4"/>
    <n v="-2.2883451066186139E-3"/>
    <n v="-5.4999999999999997E-3"/>
    <x v="4"/>
    <n v="1.51321558999994"/>
    <s v="Avg"/>
    <s v="VI_Price_M_Dew"/>
    <n v="49.926170040000002"/>
    <n v="50.4589549610332"/>
    <n v="0.53278492103319763"/>
  </r>
  <r>
    <x v="4"/>
    <x v="7"/>
    <s v="Price"/>
    <x v="0"/>
    <s v="VD_Price_Mirinda"/>
    <n v="-6.7012535975718361E-4"/>
    <n v="-6.5024345399762964E-4"/>
    <n v="-5.0000000000000001E-4"/>
    <x v="4"/>
    <n v="0.33689358999999203"/>
    <s v="Avg"/>
    <s v="VI_Price_Mirinda"/>
    <n v="46.796596430000001"/>
    <n v="46.82926281050046"/>
    <n v="3.2666380500458558E-2"/>
  </r>
  <r>
    <x v="4"/>
    <x v="7"/>
    <s v="Price"/>
    <x v="0"/>
    <s v="VD_Price_Pepsi"/>
    <n v="3.7473063659655211E-3"/>
    <n v="-3.7870185119911154E-3"/>
    <n v="-1.5E-3"/>
    <x v="4"/>
    <n v="0.810548789999887"/>
    <s v="Avg"/>
    <s v="VI_Price_Pepsi"/>
    <n v="50.452797109999999"/>
    <n v="51.545512497337754"/>
    <n v="1.0927153873377549"/>
  </r>
  <r>
    <x v="4"/>
    <x v="7"/>
    <s v="Price"/>
    <x v="0"/>
    <s v="VD_Price_Sprite"/>
    <n v="1.0193927807797556E-3"/>
    <n v="7.7434451100589423E-5"/>
    <n v="1E-4"/>
    <x v="4"/>
    <n v="0.32032879000015302"/>
    <s v="Avg"/>
    <s v="VI_Price_Sprite"/>
    <n v="51.974835679999998"/>
    <n v="52.622685061823873"/>
    <n v="0.64784938182387464"/>
  </r>
  <r>
    <x v="5"/>
    <x v="8"/>
    <s v="Price"/>
    <x v="0"/>
    <s v="VD_Price_Thums_Up_Express"/>
    <n v="-1.6361753715404138E-2"/>
    <n v="-3.1595679170675958E-3"/>
    <n v="-2.3E-3"/>
    <x v="4"/>
    <n v="-2.6438860099999899"/>
    <s v="Avg"/>
    <s v="VI_Price_Thums_Up_Express"/>
    <n v="72.036425210000019"/>
    <n v="79.725970986299487"/>
    <n v="7.6895457762994681"/>
  </r>
  <r>
    <x v="5"/>
    <x v="8"/>
    <s v="Price"/>
    <x v="0"/>
    <s v="VD_Price_Thums_Up_Fridge"/>
    <n v="-1.8556767641605982E-3"/>
    <n v="2.1563066912016239E-3"/>
    <n v="-2.3999999999999998E-3"/>
    <x v="4"/>
    <n v="-0.81989161000002597"/>
    <s v="Avg"/>
    <s v="VI_Price_Thums_Up_Fridge"/>
    <n v="48.939913500000003"/>
    <n v="52.039300434727068"/>
    <n v="3.0993869347270646"/>
  </r>
  <r>
    <x v="5"/>
    <x v="8"/>
    <s v="Price"/>
    <x v="0"/>
    <s v="VD_Price_Thums_Up_Mobile"/>
    <n v="8.4605602840606784E-3"/>
    <n v="5.8429627551043585E-3"/>
    <n v="2.8E-3"/>
    <x v="4"/>
    <n v="-0.307912990000001"/>
    <s v="Avg"/>
    <s v="VI_Price_Thums_Up_Mobile"/>
    <n v="55.53137581"/>
    <n v="53.71776602430274"/>
    <n v="-1.8136097856972597"/>
  </r>
  <r>
    <x v="5"/>
    <x v="8"/>
    <s v="Price"/>
    <x v="0"/>
    <s v="VD_Price_Thums_Up_Party"/>
    <n v="3.5987101457522373E-3"/>
    <n v="8.2056122326232966E-3"/>
    <n v="7.1999999999999998E-3"/>
    <x v="4"/>
    <n v="-0.53321798999999903"/>
    <s v="Avg"/>
    <s v="VI_Price_Thums_Up_Party"/>
    <n v="42.208503250000007"/>
    <n v="42.584605702284819"/>
    <n v="0.37610245228481176"/>
  </r>
  <r>
    <x v="5"/>
    <x v="8"/>
    <s v="Price"/>
    <x v="0"/>
    <s v="VD_Price_Thums_Up_RGB"/>
    <n v="9.5005072791005084E-3"/>
    <n v="2.8204102897008893E-3"/>
    <n v="2.7000000000000001E-3"/>
    <x v="4"/>
    <n v="-0.461197990000003"/>
    <s v="Avg"/>
    <s v="VI_Price_Thums_Up_RGB"/>
    <n v="65.169009689999996"/>
    <n v="58.833545159401638"/>
    <n v="-6.3354645305983581"/>
  </r>
  <r>
    <x v="3"/>
    <x v="4"/>
    <s v="SOWF"/>
    <x v="0"/>
    <s v="VD_SOWF_Thums_Up"/>
    <n v="-6.028408892337681E-3"/>
    <n v="-8.2479455812848289E-5"/>
    <n v="0"/>
    <x v="4"/>
    <n v="0.34071019000000002"/>
    <s v="Avg"/>
    <s v="VI_SOWF_Thums_Up"/>
    <n v="22.854686399999999"/>
    <n v="21.088402671624969"/>
    <n v="-1.7662837283750292"/>
  </r>
  <r>
    <x v="4"/>
    <x v="9"/>
    <s v="TV"/>
    <x v="0"/>
    <s v="VD_TV_APPYFIZZ"/>
    <n v="5.5360522917761014E-4"/>
    <n v="1.2866924795912279E-5"/>
    <n v="1E-4"/>
    <x v="4"/>
    <n v="-9.6920880000001108E-3"/>
    <s v="Sum"/>
    <s v="TV_APPYFIZZ"/>
    <n v="1935.1"/>
    <n v="0"/>
    <n v="-1935.1"/>
  </r>
  <r>
    <x v="4"/>
    <x v="9"/>
    <s v="TV"/>
    <x v="0"/>
    <s v="VD_TV_MDEW"/>
    <n v="5.257668743983069E-4"/>
    <n v="-4.2742663301461898E-5"/>
    <n v="-4.0000000000000002E-4"/>
    <x v="4"/>
    <n v="-7.3171700000672904E-3"/>
    <s v="Sum"/>
    <s v="TV_MDEW"/>
    <n v="3932.0200000000004"/>
    <n v="0"/>
    <n v="-3932.0200000000004"/>
  </r>
  <r>
    <x v="4"/>
    <x v="9"/>
    <s v="TV"/>
    <x v="0"/>
    <s v="VD_TV_PSPSI"/>
    <n v="7.0644395537819502E-4"/>
    <n v="-8.9530557641130353E-5"/>
    <n v="-5.9999999999999995E-4"/>
    <x v="4"/>
    <n v="-3.69784600000046E-3"/>
    <s v="Sum"/>
    <s v="TV_PSPSI"/>
    <n v="3641.6499999999996"/>
    <n v="0"/>
    <n v="-3641.6499999999996"/>
  </r>
  <r>
    <x v="6"/>
    <x v="10"/>
    <s v="Activation"/>
    <x v="1"/>
    <s v="VD_Activation_Assets_AllIndia"/>
    <n v="-4.1695768154769355E-3"/>
    <n v="2.9046304740497561E-3"/>
    <n v="2.8999999999999998E-3"/>
    <x v="4"/>
    <n v="3.0831250000000001E-2"/>
    <s v="Sum"/>
    <s v="Activation_Assets_AllIndia"/>
    <n v="17224080"/>
    <n v="0"/>
    <n v="-17224080"/>
  </r>
  <r>
    <x v="6"/>
    <x v="10"/>
    <s v="Activation"/>
    <x v="1"/>
    <s v="VD_Activation_Assets_Statewise"/>
    <n v="0"/>
    <n v="0"/>
    <n v="0"/>
    <x v="4"/>
    <n v="0"/>
    <s v="Sum"/>
    <s v="Activation_Assets_Statewise"/>
    <n v="0"/>
    <n v="0"/>
    <n v="0"/>
  </r>
  <r>
    <x v="6"/>
    <x v="11"/>
    <s v="Cinema"/>
    <x v="1"/>
    <s v="VD_Cinema_Thumsup_Spend"/>
    <n v="-5.8944067018921442E-5"/>
    <n v="2.3112903608619534E-4"/>
    <n v="2.0000000000000001E-4"/>
    <x v="4"/>
    <n v="4.0463750000265197E-2"/>
    <s v="Sum"/>
    <s v="VI_Cinema_Thumsup_Spend"/>
    <n v="830152.50000000012"/>
    <n v="0"/>
    <n v="-830152.50000000012"/>
  </r>
  <r>
    <x v="6"/>
    <x v="11"/>
    <s v="Cinema"/>
    <x v="2"/>
    <s v="VD_Cinema_Thumsup_Spend_2018"/>
    <n v="0"/>
    <n v="0"/>
    <n v="0"/>
    <x v="4"/>
    <n v="0"/>
    <s v="Sum"/>
    <s v="VI_Cinema_Thumsup_Spend_2018"/>
    <n v="0"/>
    <n v="0"/>
    <n v="0"/>
  </r>
  <r>
    <x v="6"/>
    <x v="11"/>
    <s v="Cinema"/>
    <x v="2"/>
    <s v="VD_Cinema_Thumsup_Spend_2019"/>
    <n v="-2.6126609906128052E-4"/>
    <n v="2.8521383812883129E-4"/>
    <n v="2.9999999999999997E-4"/>
    <x v="4"/>
    <n v="4.9934770000184099E-2"/>
    <s v="Sum"/>
    <s v="VI_Cinema_Thumsup_Spend_2019"/>
    <n v="830152.50000000012"/>
    <n v="0"/>
    <n v="-830152.50000000012"/>
  </r>
  <r>
    <x v="6"/>
    <x v="10"/>
    <s v="Consumer Promo"/>
    <x v="1"/>
    <s v="VD_Consumer_Promo_Thumsup_Mobile_count"/>
    <n v="-4.6394564233562294E-5"/>
    <n v="-5.3507811052818562E-6"/>
    <n v="0"/>
    <x v="4"/>
    <n v="5.23511099999448E-2"/>
    <s v="Sum"/>
    <s v="VI_Consumer_Promo_Thumsup_Mobile_count"/>
    <n v="139027"/>
    <n v="0"/>
    <n v="-139027"/>
  </r>
  <r>
    <x v="6"/>
    <x v="12"/>
    <s v="TV"/>
    <x v="1"/>
    <s v="VD_Desert_TV_GRPs"/>
    <n v="-1.8063798666530548E-2"/>
    <n v="1.6974278615931943E-2"/>
    <n v="1.7299999999999999E-2"/>
    <x v="4"/>
    <n v="5.0416750000000003E-2"/>
    <s v="Sum"/>
    <s v="VI_Desert_TV_GRPs"/>
    <n v="882"/>
    <n v="0"/>
    <n v="-882"/>
  </r>
  <r>
    <x v="6"/>
    <x v="10"/>
    <s v="Sampling"/>
    <x v="1"/>
    <s v="VD_Experiential_Sampling_Thumsup_Reach"/>
    <n v="0"/>
    <n v="0"/>
    <n v="1E-4"/>
    <x v="4"/>
    <n v="9.9999683241974996E-9"/>
    <s v="Sum"/>
    <s v="VI_Experiential_Sampling_Thumsup_Reach"/>
    <n v="15320"/>
    <n v="0"/>
    <n v="-15320"/>
  </r>
  <r>
    <x v="6"/>
    <x v="13"/>
    <s v="Facebook/Instagram"/>
    <x v="1"/>
    <s v="VD_Facebook_Instagram_Thumsup_Imp"/>
    <n v="3.1321060374926338E-4"/>
    <n v="-1.9726239775925017E-5"/>
    <n v="0"/>
    <x v="4"/>
    <n v="9.6882729999303793E-2"/>
    <s v="Sum"/>
    <s v="VI_Facebook_Instagram_Thumsup_Imp"/>
    <n v="2909758"/>
    <n v="11164045"/>
    <n v="8254287"/>
  </r>
  <r>
    <x v="6"/>
    <x v="13"/>
    <s v="Facebook"/>
    <x v="1"/>
    <s v="VD_Facebook_Thumsup_Imp"/>
    <n v="-5.9919819016629298E-4"/>
    <n v="5.3403558087760446E-4"/>
    <n v="5.0000000000000001E-4"/>
    <x v="4"/>
    <n v="5.6364449999964997E-2"/>
    <s v="Sum"/>
    <s v="VI_Facebook_Thumsup_Imp"/>
    <n v="20175952"/>
    <n v="0"/>
    <n v="-20175952"/>
  </r>
  <r>
    <x v="6"/>
    <x v="13"/>
    <s v="Hotstar"/>
    <x v="1"/>
    <s v="VD_Hotstar_Thumsup_Imp"/>
    <n v="-1.4139530073117504E-2"/>
    <n v="1.1039492788400969E-2"/>
    <n v="1.12E-2"/>
    <x v="4"/>
    <n v="0.36628461000002899"/>
    <s v="Sum"/>
    <s v="VI_Hotstar_Thumsup_Imp"/>
    <n v="72165062.775646597"/>
    <n v="12213073.560448911"/>
    <n v="-59951989.215197682"/>
  </r>
  <r>
    <x v="6"/>
    <x v="12"/>
    <s v="TV"/>
    <x v="1"/>
    <s v="VD_Lift_TV_GRPs"/>
    <n v="0"/>
    <n v="0"/>
    <n v="0"/>
    <x v="4"/>
    <n v="3.1449369999999997E-2"/>
    <s v="Sum"/>
    <s v="VI_Lift_TV_GRPs"/>
    <n v="0"/>
    <n v="0"/>
    <n v="0"/>
  </r>
  <r>
    <x v="6"/>
    <x v="10"/>
    <s v="Activation"/>
    <x v="1"/>
    <s v="VD_Long_Activation_Assets_AllIndia"/>
    <n v="6.8195032591638065E-4"/>
    <n v="5.5701396692580491E-4"/>
    <n v="6.9999999999999999E-4"/>
    <x v="4"/>
    <n v="1.9598289999981301E-2"/>
    <s v="Sum"/>
    <s v="Activation_Assets_AllIndia"/>
    <n v="17224080"/>
    <n v="0"/>
    <n v="-17224080"/>
  </r>
  <r>
    <x v="6"/>
    <x v="10"/>
    <s v="Activation"/>
    <x v="1"/>
    <s v="VD_Long_Activation_Assets_Statewise"/>
    <n v="0"/>
    <n v="0"/>
    <n v="0"/>
    <x v="4"/>
    <n v="0"/>
    <s v="Sum"/>
    <s v="Activation_Assets_Statewise"/>
    <n v="0"/>
    <n v="0"/>
    <n v="0"/>
  </r>
  <r>
    <x v="6"/>
    <x v="12"/>
    <s v="TV"/>
    <x v="2"/>
    <s v="VD_Long_Desert_TV_GRPs"/>
    <n v="-4.6204835555237086E-4"/>
    <n v="4.5574466378010599E-3"/>
    <n v="3.8E-3"/>
    <x v="4"/>
    <n v="0.316074509999973"/>
    <s v="Sum"/>
    <s v="VI_Desert_TV_GRPs"/>
    <n v="882"/>
    <n v="0"/>
    <n v="-882"/>
  </r>
  <r>
    <x v="6"/>
    <x v="12"/>
    <s v="TV"/>
    <x v="2"/>
    <s v="VD_Long_TUChargedAvengers_TV_GRPs"/>
    <n v="-8.6493060796430485E-5"/>
    <n v="-1.0845114751532508E-4"/>
    <n v="-1E-4"/>
    <x v="4"/>
    <n v="0.324801410000012"/>
    <s v="Sum"/>
    <s v="VI_TUChargedAvengers_TV_GRPs"/>
    <n v="0"/>
    <n v="0"/>
    <n v="0"/>
  </r>
  <r>
    <x v="6"/>
    <x v="12"/>
    <s v="TV"/>
    <x v="2"/>
    <s v="VD_Long_TUChargedThematic_TV_GRPs"/>
    <n v="-3.5579886323554386E-3"/>
    <n v="-4.101806776704622E-3"/>
    <n v="-4.5999999999999999E-3"/>
    <x v="4"/>
    <n v="0.32480140999979901"/>
    <s v="Sum"/>
    <s v="VI_TUChargedThematic_TV_GRPs"/>
    <n v="0"/>
    <n v="0"/>
    <n v="0"/>
  </r>
  <r>
    <x v="6"/>
    <x v="12"/>
    <s v="TV"/>
    <x v="2"/>
    <s v="VD_Long_TUChase_TV_GRPs"/>
    <n v="3.0710828139409504E-2"/>
    <n v="2.6682950570003659E-2"/>
    <n v="3.04E-2"/>
    <x v="4"/>
    <n v="0.64663579000001103"/>
    <s v="Sum"/>
    <s v="VI_TUChase_TV_GRPs"/>
    <n v="1223.1500000000001"/>
    <n v="0"/>
    <n v="-1223.1500000000001"/>
  </r>
  <r>
    <x v="6"/>
    <x v="12"/>
    <s v="TV"/>
    <x v="2"/>
    <s v="VD_Long_TUIntrinsic_TV_GRPs"/>
    <n v="-1.166560125571816E-2"/>
    <n v="-7.0347083868739172E-3"/>
    <n v="-8.0999999999999996E-3"/>
    <x v="4"/>
    <n v="0.54480140999996396"/>
    <s v="Sum"/>
    <s v="VI_TUIntrinsic_TV_GRPs"/>
    <n v="0"/>
    <n v="0"/>
    <n v="0"/>
  </r>
  <r>
    <x v="6"/>
    <x v="11"/>
    <s v="OOH"/>
    <x v="1"/>
    <s v="VD_OOH_Thumsup_Spend"/>
    <n v="-9.0353429081833231E-4"/>
    <n v="1.2352120252304965E-4"/>
    <n v="1E-4"/>
    <x v="4"/>
    <n v="1.055261E-2"/>
    <s v="Sum"/>
    <s v="VI_OOH_Thumsup_Spend"/>
    <n v="3920725.0364999999"/>
    <n v="900000.00899999985"/>
    <n v="-3020725.0274999999"/>
  </r>
  <r>
    <x v="6"/>
    <x v="11"/>
    <s v="OOH"/>
    <x v="2"/>
    <s v="VD_OOH_Thumsup_Spend_2015"/>
    <n v="-3.4051065512087322E-5"/>
    <n v="-4.664714106577818E-4"/>
    <n v="-5.0000000000000001E-4"/>
    <x v="4"/>
    <n v="5.1480330000005299E-2"/>
    <s v="Sum"/>
    <s v="VI_OOH_Thumsup_Spend_2015"/>
    <n v="0"/>
    <n v="0"/>
    <n v="0"/>
  </r>
  <r>
    <x v="6"/>
    <x v="11"/>
    <s v="OOH"/>
    <x v="2"/>
    <s v="VD_OOH_Thumsup_Spend_2016"/>
    <n v="-2.808975241899394E-4"/>
    <n v="-3.6869925924594568E-4"/>
    <n v="-4.0000000000000002E-4"/>
    <x v="4"/>
    <n v="1.5592610000003299E-2"/>
    <s v="Sum"/>
    <s v="VI_OOH_Thumsup_Spend_2016"/>
    <n v="0"/>
    <n v="0"/>
    <n v="0"/>
  </r>
  <r>
    <x v="6"/>
    <x v="11"/>
    <s v="OOH"/>
    <x v="2"/>
    <s v="VD_OOH_Thumsup_Spend_2017"/>
    <n v="-6.1449322412166559E-4"/>
    <n v="-8.2490864528811077E-4"/>
    <n v="-8.9999999999999998E-4"/>
    <x v="4"/>
    <n v="5.14803300002009E-2"/>
    <s v="Sum"/>
    <s v="VI_OOH_Thumsup_Spend_2017"/>
    <n v="0"/>
    <n v="0"/>
    <n v="0"/>
  </r>
  <r>
    <x v="6"/>
    <x v="11"/>
    <s v="OOH"/>
    <x v="2"/>
    <s v="VD_OOH_Thumsup_Spend_2018"/>
    <n v="-5.2261086171559868E-4"/>
    <n v="8.3009626551864787E-4"/>
    <n v="8.0000000000000004E-4"/>
    <x v="4"/>
    <n v="1.55926099999964E-2"/>
    <s v="Sum"/>
    <s v="VI_OOH_Thumsup_Spend_2018"/>
    <n v="0"/>
    <n v="0"/>
    <n v="0"/>
  </r>
  <r>
    <x v="6"/>
    <x v="11"/>
    <s v="OOH"/>
    <x v="2"/>
    <s v="VD_OOH_Thumsup_Spend_2019"/>
    <n v="-1.852901518823333E-4"/>
    <n v="2.3215136749523981E-3"/>
    <n v="2.3E-3"/>
    <x v="4"/>
    <n v="0.121656009999745"/>
    <s v="Sum"/>
    <s v="VI_OOH_Thumsup_Spend_2019"/>
    <n v="3920725.0364999999"/>
    <n v="0"/>
    <n v="-3920725.0364999999"/>
  </r>
  <r>
    <x v="6"/>
    <x v="11"/>
    <s v="OOH"/>
    <x v="2"/>
    <s v="VD_OOH_Thumsup_Spend_2020"/>
    <n v="4.1989166695846684E-4"/>
    <n v="0"/>
    <n v="0"/>
    <x v="4"/>
    <n v="5.4756010000732401E-2"/>
    <s v="Sum"/>
    <s v="VI_OOH_Thumsup_Spend_2020"/>
    <n v="0"/>
    <n v="0"/>
    <n v="0"/>
  </r>
  <r>
    <x v="6"/>
    <x v="11"/>
    <s v="Print"/>
    <x v="1"/>
    <s v="VD_PrVD_Thumsup_Spend"/>
    <n v="0"/>
    <n v="-7.1639435989673673E-4"/>
    <n v="-6.9999999999999999E-4"/>
    <x v="4"/>
    <n v="1.1604290000000199E-2"/>
    <s v="Sum"/>
    <s v="VI_Print_Thumsup_Spend"/>
    <n v="0"/>
    <n v="0"/>
    <n v="0"/>
  </r>
  <r>
    <x v="6"/>
    <x v="11"/>
    <s v="Radio"/>
    <x v="1"/>
    <s v="VD_Radio_Thumsup_Spend"/>
    <n v="0"/>
    <n v="0"/>
    <n v="0"/>
    <x v="4"/>
    <n v="2.2275090000017699E-2"/>
    <s v="Sum"/>
    <s v="VI_Radio_Thumsup_Spend"/>
    <n v="0"/>
    <n v="0"/>
    <n v="0"/>
  </r>
  <r>
    <x v="6"/>
    <x v="12"/>
    <s v="TV"/>
    <x v="1"/>
    <s v="VD_ThematicMHT_TV_GRPs"/>
    <n v="0"/>
    <n v="-1.6272593485978836E-8"/>
    <n v="0"/>
    <x v="4"/>
    <n v="0.12653250999999999"/>
    <s v="Sum"/>
    <s v="VI_ThematicMHT_TV_GRPs"/>
    <n v="0"/>
    <n v="0"/>
    <n v="0"/>
  </r>
  <r>
    <x v="6"/>
    <x v="12"/>
    <s v="TV"/>
    <x v="1"/>
    <s v="VD_TheYoung_TV_GRPs"/>
    <n v="0"/>
    <n v="0"/>
    <n v="0"/>
    <x v="4"/>
    <n v="9.7661390000000195E-2"/>
    <s v="Sum"/>
    <s v="VI_TheYoung_TV_GRPs"/>
    <n v="0"/>
    <n v="0"/>
    <n v="0"/>
  </r>
  <r>
    <x v="6"/>
    <x v="13"/>
    <s v="Total Digital"/>
    <x v="2"/>
    <s v="VD_Total_Digital_Thumsup_Imp_2020"/>
    <n v="3.1499367298297269E-4"/>
    <n v="0"/>
    <n v="0"/>
    <x v="4"/>
    <n v="0.122678410000282"/>
    <s v="Sum"/>
    <s v="VI_Total_Digital_Thumsup_Imp_2020"/>
    <n v="0"/>
    <n v="37245453.560448915"/>
    <n v="37245453.560448915"/>
  </r>
  <r>
    <x v="6"/>
    <x v="13"/>
    <s v="Total Digital"/>
    <x v="2"/>
    <s v="VD_Total_Digital_Thumsup_VD_2017"/>
    <n v="0"/>
    <n v="-5.9408245893919339E-5"/>
    <n v="-1E-4"/>
    <x v="4"/>
    <n v="0.24222121000003399"/>
    <s v="Sum"/>
    <s v="VI_Total_Digital_Thumsup_Imp_2017"/>
    <n v="0"/>
    <n v="0"/>
    <n v="0"/>
  </r>
  <r>
    <x v="6"/>
    <x v="13"/>
    <s v="Total Digital"/>
    <x v="2"/>
    <s v="VD_Total_Digital_Thumsup_VD_2018"/>
    <n v="-1.1555052494074168E-3"/>
    <n v="8.2340714601303409E-4"/>
    <n v="8.0000000000000004E-4"/>
    <x v="4"/>
    <n v="0.112455189999454"/>
    <s v="Sum"/>
    <s v="VI_Total_Digital_Thumsup_Imp_2018"/>
    <n v="0"/>
    <n v="0"/>
    <n v="0"/>
  </r>
  <r>
    <x v="6"/>
    <x v="13"/>
    <s v="Total Digital"/>
    <x v="2"/>
    <s v="VD_Total_Digital_Thumsup_VD_2019"/>
    <n v="-2.7345813915560751E-3"/>
    <n v="6.0894055158098636E-3"/>
    <n v="6.0000000000000001E-3"/>
    <x v="4"/>
    <n v="0.30794720999990399"/>
    <s v="Sum"/>
    <s v="VI_Total_Digital_Thumsup_Imp_2019"/>
    <n v="96747560.775646597"/>
    <n v="0"/>
    <n v="-96747560.775646597"/>
  </r>
  <r>
    <x v="6"/>
    <x v="12"/>
    <s v="TV"/>
    <x v="1"/>
    <s v="VD_TU_UTC_TV_GRPs"/>
    <n v="0"/>
    <n v="-1.632579053686818E-7"/>
    <n v="0"/>
    <x v="4"/>
    <n v="0.15553940999999999"/>
    <s v="Sum"/>
    <s v="VI_TU_UTC_TV_GRPs"/>
    <n v="0"/>
    <n v="0"/>
    <n v="0"/>
  </r>
  <r>
    <x v="6"/>
    <x v="12"/>
    <s v="TV"/>
    <x v="1"/>
    <s v="VD_TUChargedAvengers_TV_GRPs"/>
    <n v="-1.1899416679485974E-8"/>
    <n v="-1.3770200128532899E-3"/>
    <n v="-1.4E-3"/>
    <x v="4"/>
    <n v="4.7334301999982398E-2"/>
    <s v="Sum"/>
    <s v="VI_TUChargedAvengers_TV_GRPs"/>
    <n v="0"/>
    <n v="0"/>
    <n v="0"/>
  </r>
  <r>
    <x v="6"/>
    <x v="12"/>
    <s v="TV"/>
    <x v="1"/>
    <s v="VD_TUChargedThematic_TV_GRPs"/>
    <n v="-3.8332705899247385E-7"/>
    <n v="-1.1643682134389158E-2"/>
    <n v="-3.5999999999999999E-3"/>
    <x v="4"/>
    <n v="3.6777129999999998E-2"/>
    <s v="Sum"/>
    <s v="VI_TUChargedThematic_TV_GRPs"/>
    <n v="0"/>
    <n v="0"/>
    <n v="0"/>
  </r>
  <r>
    <x v="6"/>
    <x v="12"/>
    <s v="TV"/>
    <x v="1"/>
    <s v="VD_TUChase_TV_GRPs"/>
    <n v="-3.4401056853262314E-2"/>
    <n v="4.4823347438219245E-2"/>
    <n v="4.2200000000000001E-2"/>
    <x v="4"/>
    <n v="0.15283538999999999"/>
    <s v="Sum"/>
    <s v="VI_TUChase_TV_GRPs"/>
    <n v="1223.1500000000001"/>
    <n v="0"/>
    <n v="-1223.1500000000001"/>
  </r>
  <r>
    <x v="6"/>
    <x v="12"/>
    <s v="TV"/>
    <x v="1"/>
    <s v="VD_TUIntrinsic_TV_GRPs"/>
    <n v="-2.5616245607916776E-5"/>
    <n v="-4.1491316948260972E-3"/>
    <n v="-7.1999999999999998E-3"/>
    <x v="4"/>
    <n v="4.9621890000000002E-2"/>
    <s v="Sum"/>
    <s v="VI_TUIntrinsic_TV_GRPs"/>
    <n v="0"/>
    <n v="0"/>
    <n v="0"/>
  </r>
  <r>
    <x v="6"/>
    <x v="12"/>
    <s v="TV"/>
    <x v="2"/>
    <s v="VD_TV_Total_2015"/>
    <n v="-2.6090762118148388E-3"/>
    <n v="-5.2419495967040821E-3"/>
    <n v="-5.5999999999999999E-3"/>
    <x v="4"/>
    <n v="0.43920558999999698"/>
    <s v="Sum"/>
    <s v="VI_TV_Total_2015"/>
    <n v="0"/>
    <n v="0"/>
    <n v="0"/>
  </r>
  <r>
    <x v="6"/>
    <x v="12"/>
    <s v="TV"/>
    <x v="2"/>
    <s v="VD_TV_Total_2016"/>
    <n v="-2.2672621465408011E-3"/>
    <n v="-4.5154760998365549E-3"/>
    <n v="-4.8999999999999998E-3"/>
    <x v="4"/>
    <n v="0.22321368999999899"/>
    <s v="Sum"/>
    <s v="VI_TV_Total_2016"/>
    <n v="0"/>
    <n v="0"/>
    <n v="0"/>
  </r>
  <r>
    <x v="6"/>
    <x v="12"/>
    <s v="TV"/>
    <x v="2"/>
    <s v="VD_TV_Total_2017"/>
    <n v="-2.6377932715608457E-3"/>
    <n v="-5.1090909313519731E-3"/>
    <n v="-6.4000000000000003E-3"/>
    <x v="4"/>
    <n v="9.3360089999999202E-2"/>
    <s v="Sum"/>
    <s v="VI_TV_Total_2017"/>
    <n v="0"/>
    <n v="0"/>
    <n v="0"/>
  </r>
  <r>
    <x v="6"/>
    <x v="12"/>
    <s v="TV"/>
    <x v="2"/>
    <s v="VD_VI_Pyramid_TV_GRPs_2020_Long"/>
    <n v="8.2083400123471426E-4"/>
    <n v="0"/>
    <n v="0"/>
    <x v="4"/>
    <n v="0.102756010000041"/>
    <s v="Sum"/>
    <s v="VI_Pyramid_TV_GRPs_2020"/>
    <n v="0"/>
    <n v="1330.3799999999994"/>
    <n v="1330.3799999999994"/>
  </r>
  <r>
    <x v="6"/>
    <x v="12"/>
    <s v="TV"/>
    <x v="1"/>
    <s v="VD_VI_Pyramid_TV_GRPs_2020_Short"/>
    <n v="2.412366819948969E-2"/>
    <n v="0"/>
    <n v="0"/>
    <x v="4"/>
    <n v="9.0756009999999901E-2"/>
    <s v="Sum"/>
    <s v="VI_Pyramid_TV_GRPs_2020"/>
    <n v="0"/>
    <n v="1330.3799999999994"/>
    <n v="1330.3799999999994"/>
  </r>
  <r>
    <x v="6"/>
    <x v="12"/>
    <s v="TV"/>
    <x v="1"/>
    <s v="VD_WaveTVC_TV_GRPs"/>
    <n v="0"/>
    <n v="0"/>
    <n v="0"/>
    <x v="4"/>
    <n v="0.18778238999999999"/>
    <s v="Sum"/>
    <s v="VI_WaveTVC_TV_GRPs"/>
    <n v="0"/>
    <n v="0"/>
    <n v="0"/>
  </r>
  <r>
    <x v="6"/>
    <x v="13"/>
    <s v="YouTube"/>
    <x v="1"/>
    <s v="VD_YouTube_Thumsup_Imp"/>
    <n v="9.2028177603621815E-4"/>
    <n v="-9.7268848206258092E-4"/>
    <n v="-1E-3"/>
    <x v="4"/>
    <n v="0.26231480999961398"/>
    <s v="Sum"/>
    <s v="VI_YouTube_Thumsup_Imp"/>
    <n v="1496788"/>
    <n v="13868335"/>
    <n v="1237154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
  <r>
    <x v="0"/>
    <s v="1/1/2015"/>
    <n v="2015"/>
    <s v="Q1"/>
    <n v="1"/>
    <n v="2580851.8848203002"/>
    <n v="2345351.8067343198"/>
    <n v="235500.07808598038"/>
    <x v="0"/>
  </r>
  <r>
    <x v="0"/>
    <s v="2/1/2015"/>
    <n v="2015"/>
    <s v="Q1"/>
    <n v="2"/>
    <n v="2388021.2578007001"/>
    <n v="2330068.0010418599"/>
    <n v="57953.256758840289"/>
    <x v="1"/>
  </r>
  <r>
    <x v="0"/>
    <s v="3/1/2015"/>
    <n v="2015"/>
    <s v="Q1"/>
    <n v="3"/>
    <n v="3097755.4705930999"/>
    <n v="2717566.6813646299"/>
    <n v="380188.78922847006"/>
    <x v="2"/>
  </r>
  <r>
    <x v="0"/>
    <s v="4/1/2015"/>
    <n v="2015"/>
    <s v="Q2"/>
    <n v="4"/>
    <n v="3467456.9333982002"/>
    <n v="3064149.2926571602"/>
    <n v="403307.64074104"/>
    <x v="3"/>
  </r>
  <r>
    <x v="0"/>
    <s v="5/1/2015"/>
    <n v="2015"/>
    <s v="Q2"/>
    <n v="5"/>
    <n v="3910771.4905575002"/>
    <n v="3558748.8074103701"/>
    <n v="352022.68314713007"/>
    <x v="4"/>
  </r>
  <r>
    <x v="0"/>
    <s v="6/1/2015"/>
    <n v="2015"/>
    <s v="Q2"/>
    <n v="6"/>
    <n v="3579684.2202722998"/>
    <n v="3609071.6583861699"/>
    <n v="-29387.438113870099"/>
    <x v="5"/>
  </r>
  <r>
    <x v="0"/>
    <s v="7/1/2015"/>
    <n v="2015"/>
    <s v="Q3"/>
    <n v="7"/>
    <n v="3384643.1122745001"/>
    <n v="3540828.3132723598"/>
    <n v="-156185.20099785971"/>
    <x v="6"/>
  </r>
  <r>
    <x v="0"/>
    <s v="8/1/2015"/>
    <n v="2015"/>
    <s v="Q3"/>
    <n v="8"/>
    <n v="3289933.5764319999"/>
    <n v="3360454.14165607"/>
    <n v="-70520.565224070102"/>
    <x v="7"/>
  </r>
  <r>
    <x v="0"/>
    <s v="9/1/2015"/>
    <n v="2015"/>
    <s v="Q3"/>
    <n v="9"/>
    <n v="3107266.6706551001"/>
    <n v="3372700.5868255198"/>
    <n v="-265433.91617041966"/>
    <x v="8"/>
  </r>
  <r>
    <x v="0"/>
    <s v="10/1/2015"/>
    <n v="2015"/>
    <s v="Q4"/>
    <n v="10"/>
    <n v="3375499.9186994"/>
    <n v="3491814.6159034902"/>
    <n v="-116314.69720409019"/>
    <x v="9"/>
  </r>
  <r>
    <x v="0"/>
    <s v="11/1/2015"/>
    <n v="2015"/>
    <s v="Q4"/>
    <n v="11"/>
    <n v="3033218.1830413002"/>
    <n v="3395415.0067763501"/>
    <n v="-362196.82373504993"/>
    <x v="10"/>
  </r>
  <r>
    <x v="0"/>
    <s v="12/1/2015"/>
    <n v="2015"/>
    <s v="Q4"/>
    <n v="12"/>
    <n v="2960245.8765870999"/>
    <n v="3329526.63081316"/>
    <n v="-369280.75422606012"/>
    <x v="11"/>
  </r>
  <r>
    <x v="0"/>
    <s v="1/1/2016"/>
    <n v="2016"/>
    <s v="Q1"/>
    <n v="1"/>
    <n v="2923244.4011324998"/>
    <n v="2994682.2827211302"/>
    <n v="-71437.881588630378"/>
    <x v="12"/>
  </r>
  <r>
    <x v="0"/>
    <s v="2/1/2016"/>
    <n v="2016"/>
    <s v="Q1"/>
    <n v="2"/>
    <n v="2967020.3240067"/>
    <n v="3041623.9920313102"/>
    <n v="-74603.668024610262"/>
    <x v="13"/>
  </r>
  <r>
    <x v="0"/>
    <s v="3/1/2016"/>
    <n v="2016"/>
    <s v="Q1"/>
    <n v="3"/>
    <n v="3631178.7511980999"/>
    <n v="3262970.5043546702"/>
    <n v="368208.24684342975"/>
    <x v="14"/>
  </r>
  <r>
    <x v="0"/>
    <s v="4/1/2016"/>
    <n v="2016"/>
    <s v="Q2"/>
    <n v="4"/>
    <n v="4308793.5456972998"/>
    <n v="3626132.23222171"/>
    <n v="682661.31347558973"/>
    <x v="15"/>
  </r>
  <r>
    <x v="0"/>
    <s v="5/1/2016"/>
    <n v="2016"/>
    <s v="Q2"/>
    <n v="5"/>
    <n v="4743860.3587402999"/>
    <n v="4058427.5727264299"/>
    <n v="685432.78601387003"/>
    <x v="16"/>
  </r>
  <r>
    <x v="0"/>
    <s v="6/1/2016"/>
    <n v="2016"/>
    <s v="Q2"/>
    <n v="6"/>
    <n v="4147954.0039050998"/>
    <n v="3893732.40658875"/>
    <n v="254221.59731634986"/>
    <x v="17"/>
  </r>
  <r>
    <x v="0"/>
    <s v="7/1/2016"/>
    <n v="2016"/>
    <s v="Q3"/>
    <n v="7"/>
    <n v="3556771.0610703002"/>
    <n v="3441262.2769213002"/>
    <n v="115508.78414899996"/>
    <x v="18"/>
  </r>
  <r>
    <x v="0"/>
    <s v="8/1/2016"/>
    <n v="2016"/>
    <s v="Q3"/>
    <n v="8"/>
    <n v="3240283.2296728999"/>
    <n v="3517754.17718365"/>
    <n v="-277470.94751075003"/>
    <x v="19"/>
  </r>
  <r>
    <x v="0"/>
    <s v="9/1/2016"/>
    <n v="2016"/>
    <s v="Q3"/>
    <n v="9"/>
    <n v="3120720.3963632998"/>
    <n v="3239247.3559813001"/>
    <n v="-118526.95961800031"/>
    <x v="20"/>
  </r>
  <r>
    <x v="0"/>
    <s v="10/1/2016"/>
    <n v="2016"/>
    <s v="Q4"/>
    <n v="10"/>
    <n v="3665578.8119484"/>
    <n v="3611374.7988449698"/>
    <n v="54204.013103430159"/>
    <x v="21"/>
  </r>
  <r>
    <x v="0"/>
    <s v="11/1/2016"/>
    <n v="2016"/>
    <s v="Q4"/>
    <n v="11"/>
    <n v="3079433.6296942998"/>
    <n v="3578161.72913273"/>
    <n v="-498728.09943843028"/>
    <x v="22"/>
  </r>
  <r>
    <x v="0"/>
    <s v="12/1/2016"/>
    <n v="2016"/>
    <s v="Q4"/>
    <n v="12"/>
    <n v="2741164.5456866999"/>
    <n v="3492345.2004374098"/>
    <n v="-751180.65475070989"/>
    <x v="23"/>
  </r>
  <r>
    <x v="0"/>
    <s v="1/1/2017"/>
    <n v="2017"/>
    <s v="Q1"/>
    <n v="1"/>
    <n v="3049322.255539"/>
    <n v="3141139.9720961102"/>
    <n v="-91817.716557110194"/>
    <x v="24"/>
  </r>
  <r>
    <x v="0"/>
    <s v="2/1/2017"/>
    <n v="2017"/>
    <s v="Q1"/>
    <n v="2"/>
    <n v="2701379.4449298"/>
    <n v="2798523.2654390801"/>
    <n v="-97143.820509280078"/>
    <x v="25"/>
  </r>
  <r>
    <x v="0"/>
    <s v="3/1/2017"/>
    <n v="2017"/>
    <s v="Q1"/>
    <n v="3"/>
    <n v="3463491.1289884001"/>
    <n v="3077634.9599218699"/>
    <n v="385856.16906653019"/>
    <x v="26"/>
  </r>
  <r>
    <x v="0"/>
    <s v="4/1/2017"/>
    <n v="2017"/>
    <s v="Q2"/>
    <n v="4"/>
    <n v="3863066.4665889"/>
    <n v="3612469.3548584701"/>
    <n v="250597.11173042981"/>
    <x v="27"/>
  </r>
  <r>
    <x v="0"/>
    <s v="5/1/2017"/>
    <n v="2017"/>
    <s v="Q2"/>
    <n v="5"/>
    <n v="4460129.0014396003"/>
    <n v="4553477.4092928497"/>
    <n v="-93348.40785324946"/>
    <x v="28"/>
  </r>
  <r>
    <x v="0"/>
    <s v="6/1/2017"/>
    <n v="2017"/>
    <s v="Q2"/>
    <n v="6"/>
    <n v="4161812.9813227002"/>
    <n v="4152420.5234817001"/>
    <n v="9392.457841000054"/>
    <x v="29"/>
  </r>
  <r>
    <x v="0"/>
    <s v="7/1/2017"/>
    <n v="2017"/>
    <s v="Q3"/>
    <n v="7"/>
    <n v="3600058.1801454001"/>
    <n v="3547179.01428578"/>
    <n v="52879.165859620087"/>
    <x v="30"/>
  </r>
  <r>
    <x v="0"/>
    <s v="8/1/2017"/>
    <n v="2017"/>
    <s v="Q3"/>
    <n v="8"/>
    <n v="3331528.2947253999"/>
    <n v="3311122.2452771901"/>
    <n v="20406.049448209815"/>
    <x v="31"/>
  </r>
  <r>
    <x v="0"/>
    <s v="9/1/2017"/>
    <n v="2017"/>
    <s v="Q3"/>
    <n v="9"/>
    <n v="3282879.5429684999"/>
    <n v="3243281.7180162799"/>
    <n v="39597.824952220079"/>
    <x v="32"/>
  </r>
  <r>
    <x v="0"/>
    <s v="10/1/2017"/>
    <n v="2017"/>
    <s v="Q4"/>
    <n v="10"/>
    <n v="3224484.1830829"/>
    <n v="3487898.0785308601"/>
    <n v="-263413.89544796012"/>
    <x v="33"/>
  </r>
  <r>
    <x v="0"/>
    <s v="11/1/2017"/>
    <n v="2017"/>
    <s v="Q4"/>
    <n v="11"/>
    <n v="3086890.528684"/>
    <n v="3296719.4691379"/>
    <n v="-209828.94045390002"/>
    <x v="34"/>
  </r>
  <r>
    <x v="0"/>
    <s v="12/1/2017"/>
    <n v="2017"/>
    <s v="Q4"/>
    <n v="12"/>
    <n v="2913879.5224167998"/>
    <n v="3351690.4966034102"/>
    <n v="-437810.97418661043"/>
    <x v="35"/>
  </r>
  <r>
    <x v="0"/>
    <s v="1/1/2018"/>
    <n v="2018"/>
    <s v="Q1"/>
    <n v="1"/>
    <n v="3197473.7368971002"/>
    <n v="3129728.6233203998"/>
    <n v="67745.113576700445"/>
    <x v="36"/>
  </r>
  <r>
    <x v="0"/>
    <s v="2/1/2018"/>
    <n v="2018"/>
    <s v="Q1"/>
    <n v="2"/>
    <n v="2782878.6881211"/>
    <n v="2910063.7971493802"/>
    <n v="-127185.10902828025"/>
    <x v="37"/>
  </r>
  <r>
    <x v="0"/>
    <s v="3/1/2018"/>
    <n v="2018"/>
    <s v="Q1"/>
    <n v="3"/>
    <n v="3375636.7371441"/>
    <n v="3212198.9376390101"/>
    <n v="163437.79950508988"/>
    <x v="38"/>
  </r>
  <r>
    <x v="0"/>
    <s v="4/1/2018"/>
    <n v="2018"/>
    <s v="Q2"/>
    <n v="4"/>
    <n v="4094534.8411721"/>
    <n v="3833163.3868674701"/>
    <n v="261371.45430462994"/>
    <x v="39"/>
  </r>
  <r>
    <x v="0"/>
    <s v="5/1/2018"/>
    <n v="2018"/>
    <s v="Q2"/>
    <n v="5"/>
    <n v="4750343.8388390997"/>
    <n v="4691763.8326917402"/>
    <n v="58580.006147359498"/>
    <x v="40"/>
  </r>
  <r>
    <x v="0"/>
    <s v="6/1/2018"/>
    <n v="2018"/>
    <s v="Q2"/>
    <n v="6"/>
    <n v="4403156.7989271004"/>
    <n v="4703495.1479673497"/>
    <n v="-300338.34904024936"/>
    <x v="41"/>
  </r>
  <r>
    <x v="0"/>
    <s v="7/1/2018"/>
    <n v="2018"/>
    <s v="Q3"/>
    <n v="7"/>
    <n v="3986732.3909851001"/>
    <n v="4406429.9159828303"/>
    <n v="-419697.52499773027"/>
    <x v="42"/>
  </r>
  <r>
    <x v="0"/>
    <s v="8/1/2018"/>
    <n v="2018"/>
    <s v="Q3"/>
    <n v="8"/>
    <n v="4003860.6168521"/>
    <n v="4149505.4492746298"/>
    <n v="-145644.83242252981"/>
    <x v="43"/>
  </r>
  <r>
    <x v="0"/>
    <s v="9/1/2018"/>
    <n v="2018"/>
    <s v="Q3"/>
    <n v="9"/>
    <n v="4050453.6360880998"/>
    <n v="4198011.8953996701"/>
    <n v="-147558.25931157032"/>
    <x v="44"/>
  </r>
  <r>
    <x v="0"/>
    <s v="10/1/2018"/>
    <n v="2018"/>
    <s v="Q4"/>
    <n v="10"/>
    <n v="4436333.6560151"/>
    <n v="4454421.6321358001"/>
    <n v="-18087.976120700128"/>
    <x v="45"/>
  </r>
  <r>
    <x v="0"/>
    <s v="11/1/2018"/>
    <n v="2018"/>
    <s v="Q4"/>
    <n v="11"/>
    <n v="4430553.2767650997"/>
    <n v="4291576.3689641496"/>
    <n v="138976.90780095011"/>
    <x v="46"/>
  </r>
  <r>
    <x v="0"/>
    <s v="12/1/2018"/>
    <n v="2018"/>
    <s v="Q4"/>
    <n v="12"/>
    <n v="3952805.7356210998"/>
    <n v="4037086.62521696"/>
    <n v="-84280.88959586015"/>
    <x v="47"/>
  </r>
  <r>
    <x v="0"/>
    <s v="1/1/2019"/>
    <n v="2019"/>
    <s v="Q1"/>
    <n v="1"/>
    <n v="3669521.6235511"/>
    <n v="3519329.0394059098"/>
    <n v="150192.58414519019"/>
    <x v="48"/>
  </r>
  <r>
    <x v="0"/>
    <s v="2/1/2019"/>
    <n v="2019"/>
    <s v="Q1"/>
    <n v="2"/>
    <n v="3383009.2190651"/>
    <n v="3278502.6253612302"/>
    <n v="104506.59370386973"/>
    <x v="49"/>
  </r>
  <r>
    <x v="0"/>
    <s v="3/1/2019"/>
    <n v="2019"/>
    <s v="Q1"/>
    <n v="3"/>
    <n v="3731077.0182701"/>
    <n v="3747510.2196828998"/>
    <n v="-16433.201412799768"/>
    <x v="50"/>
  </r>
  <r>
    <x v="0"/>
    <s v="4/1/2019"/>
    <n v="2019"/>
    <s v="Q2"/>
    <n v="4"/>
    <n v="4177506.8016010998"/>
    <n v="4474251.2086142497"/>
    <n v="-296744.40701314993"/>
    <x v="51"/>
  </r>
  <r>
    <x v="0"/>
    <s v="5/1/2019"/>
    <n v="2019"/>
    <s v="Q2"/>
    <n v="5"/>
    <n v="5044272.3307191003"/>
    <n v="5468486.9400295196"/>
    <n v="-424214.6093104193"/>
    <x v="52"/>
  </r>
  <r>
    <x v="0"/>
    <s v="6/1/2019"/>
    <n v="2019"/>
    <s v="Q2"/>
    <n v="6"/>
    <n v="5751359.1815430997"/>
    <n v="5825986.3796785902"/>
    <n v="-74627.198135490529"/>
    <x v="53"/>
  </r>
  <r>
    <x v="0"/>
    <s v="7/1/2019"/>
    <n v="2019"/>
    <s v="Q3"/>
    <n v="7"/>
    <n v="5350452.9619260998"/>
    <n v="5170411.3626050903"/>
    <n v="180041.59932100959"/>
    <x v="54"/>
  </r>
  <r>
    <x v="0"/>
    <s v="8/1/2019"/>
    <n v="2019"/>
    <s v="Q3"/>
    <n v="8"/>
    <n v="4939074.6884070998"/>
    <n v="4861762.18046124"/>
    <n v="77312.507945859805"/>
    <x v="55"/>
  </r>
  <r>
    <x v="0"/>
    <s v="9/1/2019"/>
    <n v="2019"/>
    <s v="Q3"/>
    <n v="9"/>
    <n v="4753984.3434391003"/>
    <n v="4659124.4830868198"/>
    <n v="94859.86035228055"/>
    <x v="56"/>
  </r>
  <r>
    <x v="0"/>
    <s v="10/1/2019"/>
    <n v="2019"/>
    <s v="Q4"/>
    <n v="10"/>
    <n v="5162477.0588411"/>
    <n v="5128677.3645683303"/>
    <n v="33799.694272769615"/>
    <x v="57"/>
  </r>
  <r>
    <x v="0"/>
    <s v="11/1/2019"/>
    <n v="2019"/>
    <s v="Q4"/>
    <n v="11"/>
    <n v="5046647.1470830999"/>
    <n v="5481373.82740111"/>
    <n v="-434726.68031801004"/>
    <x v="58"/>
  </r>
  <r>
    <x v="0"/>
    <s v="12/1/2019"/>
    <n v="2019"/>
    <s v="Q4"/>
    <n v="12"/>
    <n v="4662019.8886451004"/>
    <n v="4761972.1130025703"/>
    <n v="-99952.224357469939"/>
    <x v="59"/>
  </r>
  <r>
    <x v="0"/>
    <s v="1/1/2020"/>
    <n v="2020"/>
    <s v="Q1"/>
    <n v="1"/>
    <n v="4782064.3782561002"/>
    <n v="4107445.3917978099"/>
    <n v="674618.98645829037"/>
    <x v="60"/>
  </r>
  <r>
    <x v="0"/>
    <s v="2/1/2020"/>
    <n v="2020"/>
    <s v="Q1"/>
    <n v="2"/>
    <n v="4883177.2403910998"/>
    <n v="4360967.5015410902"/>
    <n v="522209.73885000963"/>
    <x v="61"/>
  </r>
  <r>
    <x v="0"/>
    <s v="3/1/2020"/>
    <n v="2020"/>
    <s v="Q1"/>
    <n v="3"/>
    <n v="5489769.5105341002"/>
    <n v="5493339.4218222098"/>
    <n v="-3569.911288109608"/>
    <x v="62"/>
  </r>
  <r>
    <x v="0"/>
    <s v="4/1/2020"/>
    <n v="2020"/>
    <s v="Q2"/>
    <n v="4"/>
    <n v="2931545.7343160999"/>
    <n v="2823524.4929961301"/>
    <n v="108021.24131996976"/>
    <x v="63"/>
  </r>
  <r>
    <x v="0"/>
    <s v="5/1/2020"/>
    <n v="2020"/>
    <s v="Q2"/>
    <n v="5"/>
    <n v="3441125.2942050998"/>
    <n v="3181582.26386549"/>
    <n v="259543.03033960983"/>
    <x v="64"/>
  </r>
  <r>
    <x v="0"/>
    <s v="6/1/2020"/>
    <n v="2020"/>
    <s v="Q2"/>
    <n v="6"/>
    <n v="4366827.2844241001"/>
    <n v="3752018.3298214902"/>
    <n v="614808.95460260985"/>
    <x v="65"/>
  </r>
  <r>
    <x v="0"/>
    <s v="7/1/2020"/>
    <n v="2020"/>
    <s v="Q3"/>
    <n v="7"/>
    <n v="4278724.6823201003"/>
    <n v="4221150.4928949196"/>
    <n v="57574.189425180666"/>
    <x v="66"/>
  </r>
  <r>
    <x v="0"/>
    <s v="8/1/2020"/>
    <n v="2020"/>
    <s v="Q3"/>
    <n v="8"/>
    <n v="4233312.8977861004"/>
    <n v="4205624.7744002501"/>
    <n v="27688.12338585034"/>
    <x v="67"/>
  </r>
  <r>
    <x v="0"/>
    <s v="9/1/2020"/>
    <n v="2020"/>
    <s v="Q3"/>
    <n v="9"/>
    <n v="4219620.5579901002"/>
    <n v="4625911.6058845203"/>
    <n v="-406291.0478944201"/>
    <x v="68"/>
  </r>
  <r>
    <x v="0"/>
    <s v="10/1/2020"/>
    <n v="2020"/>
    <s v="Q4"/>
    <n v="10"/>
    <n v="4466228.1999621"/>
    <n v="5055470.9713230599"/>
    <n v="-589242.77136095986"/>
    <x v="69"/>
  </r>
  <r>
    <x v="1"/>
    <s v="1/1/2015"/>
    <n v="2015"/>
    <s v="Q1"/>
    <n v="1"/>
    <n v="669043.16586840001"/>
    <n v="606362.92474536202"/>
    <n v="62680.241123037995"/>
    <x v="0"/>
  </r>
  <r>
    <x v="1"/>
    <s v="2/1/2015"/>
    <n v="2015"/>
    <s v="Q1"/>
    <n v="2"/>
    <n v="712609.765386399"/>
    <n v="633671.12680966198"/>
    <n v="78938.638576737023"/>
    <x v="1"/>
  </r>
  <r>
    <x v="1"/>
    <s v="3/1/2015"/>
    <n v="2015"/>
    <s v="Q1"/>
    <n v="3"/>
    <n v="931420.24264399998"/>
    <n v="835661.42026099598"/>
    <n v="95758.822383004008"/>
    <x v="2"/>
  </r>
  <r>
    <x v="1"/>
    <s v="4/1/2015"/>
    <n v="2015"/>
    <s v="Q2"/>
    <n v="4"/>
    <n v="1013179.0643146"/>
    <n v="984119.85652855702"/>
    <n v="29059.207786042942"/>
    <x v="3"/>
  </r>
  <r>
    <x v="1"/>
    <s v="5/1/2015"/>
    <n v="2015"/>
    <s v="Q2"/>
    <n v="5"/>
    <n v="1346060.7406240001"/>
    <n v="1217809.73125285"/>
    <n v="128251.00937115005"/>
    <x v="4"/>
  </r>
  <r>
    <x v="1"/>
    <s v="6/1/2015"/>
    <n v="2015"/>
    <s v="Q2"/>
    <n v="6"/>
    <n v="1177244.6097877999"/>
    <n v="1200494.77802607"/>
    <n v="-23250.168238270096"/>
    <x v="5"/>
  </r>
  <r>
    <x v="1"/>
    <s v="7/1/2015"/>
    <n v="2015"/>
    <s v="Q3"/>
    <n v="7"/>
    <n v="891159.67683259898"/>
    <n v="893909.48169042997"/>
    <n v="-2749.8048578309827"/>
    <x v="6"/>
  </r>
  <r>
    <x v="1"/>
    <s v="8/1/2015"/>
    <n v="2015"/>
    <s v="Q3"/>
    <n v="8"/>
    <n v="800842.25056189997"/>
    <n v="796632.17162005301"/>
    <n v="4210.0789418469649"/>
    <x v="7"/>
  </r>
  <r>
    <x v="1"/>
    <s v="9/1/2015"/>
    <n v="2015"/>
    <s v="Q3"/>
    <n v="9"/>
    <n v="865277.82067150006"/>
    <n v="821193.76388373203"/>
    <n v="44084.05678776803"/>
    <x v="8"/>
  </r>
  <r>
    <x v="1"/>
    <s v="10/1/2015"/>
    <n v="2015"/>
    <s v="Q4"/>
    <n v="10"/>
    <n v="1011496.0784402"/>
    <n v="931858.56049929198"/>
    <n v="79637.517940907972"/>
    <x v="9"/>
  </r>
  <r>
    <x v="1"/>
    <s v="11/1/2015"/>
    <n v="2015"/>
    <s v="Q4"/>
    <n v="11"/>
    <n v="1055044.3828063"/>
    <n v="1022809.20740967"/>
    <n v="32235.175396629958"/>
    <x v="10"/>
  </r>
  <r>
    <x v="1"/>
    <s v="12/1/2015"/>
    <n v="2015"/>
    <s v="Q4"/>
    <n v="12"/>
    <n v="831615.11638190097"/>
    <n v="849689.09151762503"/>
    <n v="-18073.97513572406"/>
    <x v="11"/>
  </r>
  <r>
    <x v="1"/>
    <s v="1/1/2016"/>
    <n v="2016"/>
    <s v="Q1"/>
    <n v="1"/>
    <n v="670338.87178259995"/>
    <n v="718547.00896726199"/>
    <n v="-48208.137184662046"/>
    <x v="12"/>
  </r>
  <r>
    <x v="1"/>
    <s v="2/1/2016"/>
    <n v="2016"/>
    <s v="Q1"/>
    <n v="2"/>
    <n v="666677.21370279999"/>
    <n v="677810.84689176199"/>
    <n v="-11133.633188962005"/>
    <x v="13"/>
  </r>
  <r>
    <x v="1"/>
    <s v="3/1/2016"/>
    <n v="2016"/>
    <s v="Q1"/>
    <n v="3"/>
    <n v="919523.91464790003"/>
    <n v="851081.38279741898"/>
    <n v="68442.531850481057"/>
    <x v="14"/>
  </r>
  <r>
    <x v="1"/>
    <s v="4/1/2016"/>
    <n v="2016"/>
    <s v="Q2"/>
    <n v="4"/>
    <n v="1039359.1590199"/>
    <n v="957442.04456984403"/>
    <n v="81917.114450055989"/>
    <x v="15"/>
  </r>
  <r>
    <x v="1"/>
    <s v="5/1/2016"/>
    <n v="2016"/>
    <s v="Q2"/>
    <n v="5"/>
    <n v="1224907.3463093"/>
    <n v="1190989.9713061"/>
    <n v="33917.375003200024"/>
    <x v="16"/>
  </r>
  <r>
    <x v="1"/>
    <s v="6/1/2016"/>
    <n v="2016"/>
    <s v="Q2"/>
    <n v="6"/>
    <n v="1162272.5873815001"/>
    <n v="1154807.1296919"/>
    <n v="7465.4576896000654"/>
    <x v="17"/>
  </r>
  <r>
    <x v="1"/>
    <s v="7/1/2016"/>
    <n v="2016"/>
    <s v="Q3"/>
    <n v="7"/>
    <n v="839382.04306119902"/>
    <n v="900905.89876949799"/>
    <n v="-61523.855708298972"/>
    <x v="18"/>
  </r>
  <r>
    <x v="1"/>
    <s v="8/1/2016"/>
    <n v="2016"/>
    <s v="Q3"/>
    <n v="8"/>
    <n v="659224.85019589902"/>
    <n v="756489.65660446195"/>
    <n v="-97264.80640856293"/>
    <x v="19"/>
  </r>
  <r>
    <x v="1"/>
    <s v="9/1/2016"/>
    <n v="2016"/>
    <s v="Q3"/>
    <n v="9"/>
    <n v="708944.46335449896"/>
    <n v="794069.20037810202"/>
    <n v="-85124.737023603055"/>
    <x v="20"/>
  </r>
  <r>
    <x v="1"/>
    <s v="10/1/2016"/>
    <n v="2016"/>
    <s v="Q4"/>
    <n v="10"/>
    <n v="758618.95594079897"/>
    <n v="841897.36840315699"/>
    <n v="-83278.412462358014"/>
    <x v="21"/>
  </r>
  <r>
    <x v="1"/>
    <s v="11/1/2016"/>
    <n v="2016"/>
    <s v="Q4"/>
    <n v="11"/>
    <n v="902777.92269529903"/>
    <n v="992950.78012310399"/>
    <n v="-90172.857427804964"/>
    <x v="22"/>
  </r>
  <r>
    <x v="1"/>
    <s v="12/1/2016"/>
    <n v="2016"/>
    <s v="Q4"/>
    <n v="12"/>
    <n v="751975.21129699994"/>
    <n v="814936.26354241197"/>
    <n v="-62961.052245412022"/>
    <x v="23"/>
  </r>
  <r>
    <x v="1"/>
    <s v="1/1/2017"/>
    <n v="2017"/>
    <s v="Q1"/>
    <n v="1"/>
    <n v="612304.00837309996"/>
    <n v="695627.35671709001"/>
    <n v="-83323.348343990045"/>
    <x v="24"/>
  </r>
  <r>
    <x v="1"/>
    <s v="2/1/2017"/>
    <n v="2017"/>
    <s v="Q1"/>
    <n v="2"/>
    <n v="657126.78111310001"/>
    <n v="702324.11472685903"/>
    <n v="-45197.333613759023"/>
    <x v="25"/>
  </r>
  <r>
    <x v="1"/>
    <s v="3/1/2017"/>
    <n v="2017"/>
    <s v="Q1"/>
    <n v="3"/>
    <n v="932429.34927320003"/>
    <n v="921945.86230903701"/>
    <n v="10483.486964163021"/>
    <x v="26"/>
  </r>
  <r>
    <x v="1"/>
    <s v="4/1/2017"/>
    <n v="2017"/>
    <s v="Q2"/>
    <n v="4"/>
    <n v="1115701.8564104"/>
    <n v="1095001.7861412801"/>
    <n v="20700.070269119926"/>
    <x v="27"/>
  </r>
  <r>
    <x v="1"/>
    <s v="5/1/2017"/>
    <n v="2017"/>
    <s v="Q2"/>
    <n v="5"/>
    <n v="1353713.6170789001"/>
    <n v="1381058.97497769"/>
    <n v="-27345.357898789924"/>
    <x v="28"/>
  </r>
  <r>
    <x v="1"/>
    <s v="6/1/2017"/>
    <n v="2017"/>
    <s v="Q2"/>
    <n v="6"/>
    <n v="1142017.3089215001"/>
    <n v="1192243.7141816299"/>
    <n v="-50226.405260129832"/>
    <x v="29"/>
  </r>
  <r>
    <x v="1"/>
    <s v="7/1/2017"/>
    <n v="2017"/>
    <s v="Q3"/>
    <n v="7"/>
    <n v="904549.41055090004"/>
    <n v="829537.22099409904"/>
    <n v="75012.189556800993"/>
    <x v="30"/>
  </r>
  <r>
    <x v="1"/>
    <s v="8/1/2017"/>
    <n v="2017"/>
    <s v="Q3"/>
    <n v="8"/>
    <n v="819439.07126290002"/>
    <n v="786284.99772154505"/>
    <n v="33154.07354135497"/>
    <x v="31"/>
  </r>
  <r>
    <x v="1"/>
    <s v="9/1/2017"/>
    <n v="2017"/>
    <s v="Q3"/>
    <n v="9"/>
    <n v="777342.27724550001"/>
    <n v="777359.20719413704"/>
    <n v="-16.929948637029156"/>
    <x v="32"/>
  </r>
  <r>
    <x v="1"/>
    <s v="10/1/2017"/>
    <n v="2017"/>
    <s v="Q4"/>
    <n v="10"/>
    <n v="895282.46239779994"/>
    <n v="884570.66690890898"/>
    <n v="10711.795488890959"/>
    <x v="33"/>
  </r>
  <r>
    <x v="1"/>
    <s v="11/1/2017"/>
    <n v="2017"/>
    <s v="Q4"/>
    <n v="11"/>
    <n v="957057.77387070004"/>
    <n v="963957.63771579904"/>
    <n v="-6899.8638450989965"/>
    <x v="34"/>
  </r>
  <r>
    <x v="1"/>
    <s v="12/1/2017"/>
    <n v="2017"/>
    <s v="Q4"/>
    <n v="12"/>
    <n v="711939.59704579995"/>
    <n v="799057.96933431202"/>
    <n v="-87118.372288512066"/>
    <x v="35"/>
  </r>
  <r>
    <x v="1"/>
    <s v="1/1/2018"/>
    <n v="2018"/>
    <s v="Q1"/>
    <n v="1"/>
    <n v="636918.12950309901"/>
    <n v="673545.05425826204"/>
    <n v="-36626.924755163025"/>
    <x v="36"/>
  </r>
  <r>
    <x v="1"/>
    <s v="2/1/2018"/>
    <n v="2018"/>
    <s v="Q1"/>
    <n v="2"/>
    <n v="618208.89827510004"/>
    <n v="622481.06590995996"/>
    <n v="-4272.167634859914"/>
    <x v="37"/>
  </r>
  <r>
    <x v="1"/>
    <s v="3/1/2018"/>
    <n v="2018"/>
    <s v="Q1"/>
    <n v="3"/>
    <n v="851056.023400101"/>
    <n v="785101.00440043199"/>
    <n v="65955.018999669002"/>
    <x v="38"/>
  </r>
  <r>
    <x v="1"/>
    <s v="4/1/2018"/>
    <n v="2018"/>
    <s v="Q2"/>
    <n v="4"/>
    <n v="966048.66235809994"/>
    <n v="934579.83520176297"/>
    <n v="31468.827156336978"/>
    <x v="39"/>
  </r>
  <r>
    <x v="1"/>
    <s v="5/1/2018"/>
    <n v="2018"/>
    <s v="Q2"/>
    <n v="5"/>
    <n v="1163452.7753850999"/>
    <n v="1172726.59558164"/>
    <n v="-9273.8201965400949"/>
    <x v="40"/>
  </r>
  <r>
    <x v="1"/>
    <s v="6/1/2018"/>
    <n v="2018"/>
    <s v="Q2"/>
    <n v="6"/>
    <n v="1190695.3116551"/>
    <n v="1233323.6076136599"/>
    <n v="-42628.29595855996"/>
    <x v="41"/>
  </r>
  <r>
    <x v="1"/>
    <s v="7/1/2018"/>
    <n v="2018"/>
    <s v="Q3"/>
    <n v="7"/>
    <n v="871618.16415710002"/>
    <n v="977206.805291011"/>
    <n v="-105588.64113391098"/>
    <x v="42"/>
  </r>
  <r>
    <x v="1"/>
    <s v="8/1/2018"/>
    <n v="2018"/>
    <s v="Q3"/>
    <n v="8"/>
    <n v="751527.66569709999"/>
    <n v="752806.96235847403"/>
    <n v="-1279.2966613740427"/>
    <x v="43"/>
  </r>
  <r>
    <x v="1"/>
    <s v="9/1/2018"/>
    <n v="2018"/>
    <s v="Q3"/>
    <n v="9"/>
    <n v="751189.50530109997"/>
    <n v="772316.84886014694"/>
    <n v="-21127.343559046974"/>
    <x v="44"/>
  </r>
  <r>
    <x v="1"/>
    <s v="10/1/2018"/>
    <n v="2018"/>
    <s v="Q4"/>
    <n v="10"/>
    <n v="844037.5519811"/>
    <n v="851736.01977705897"/>
    <n v="-7698.4677959589753"/>
    <x v="45"/>
  </r>
  <r>
    <x v="1"/>
    <s v="11/1/2018"/>
    <n v="2018"/>
    <s v="Q4"/>
    <n v="11"/>
    <n v="935525.26360009902"/>
    <n v="902340.90359998099"/>
    <n v="33184.360000118031"/>
    <x v="46"/>
  </r>
  <r>
    <x v="1"/>
    <s v="12/1/2018"/>
    <n v="2018"/>
    <s v="Q4"/>
    <n v="12"/>
    <n v="810525.33818410104"/>
    <n v="802313.91830931697"/>
    <n v="8211.419874784071"/>
    <x v="47"/>
  </r>
  <r>
    <x v="1"/>
    <s v="1/1/2019"/>
    <n v="2019"/>
    <s v="Q1"/>
    <n v="1"/>
    <n v="676752.63550810004"/>
    <n v="652822.85115685198"/>
    <n v="23929.784351248061"/>
    <x v="48"/>
  </r>
  <r>
    <x v="1"/>
    <s v="2/1/2019"/>
    <n v="2019"/>
    <s v="Q1"/>
    <n v="2"/>
    <n v="575860.36909409997"/>
    <n v="588893.31857886503"/>
    <n v="-13032.949484765064"/>
    <x v="49"/>
  </r>
  <r>
    <x v="1"/>
    <s v="3/1/2019"/>
    <n v="2019"/>
    <s v="Q1"/>
    <n v="3"/>
    <n v="742089.15033009998"/>
    <n v="759800.08393580397"/>
    <n v="-17710.933605703991"/>
    <x v="50"/>
  </r>
  <r>
    <x v="1"/>
    <s v="4/1/2019"/>
    <n v="2019"/>
    <s v="Q2"/>
    <n v="4"/>
    <n v="930818.71239909902"/>
    <n v="948891.89728323696"/>
    <n v="-18073.18488413794"/>
    <x v="51"/>
  </r>
  <r>
    <x v="1"/>
    <s v="5/1/2019"/>
    <n v="2019"/>
    <s v="Q2"/>
    <n v="5"/>
    <n v="1170007.4588931"/>
    <n v="1294308.87318008"/>
    <n v="-124301.41428697994"/>
    <x v="52"/>
  </r>
  <r>
    <x v="1"/>
    <s v="6/1/2019"/>
    <n v="2019"/>
    <s v="Q2"/>
    <n v="6"/>
    <n v="1211679.1508420999"/>
    <n v="1304029.9959529501"/>
    <n v="-92350.845110850176"/>
    <x v="53"/>
  </r>
  <r>
    <x v="1"/>
    <s v="7/1/2019"/>
    <n v="2019"/>
    <s v="Q3"/>
    <n v="7"/>
    <n v="1104298.9243381"/>
    <n v="1098032.91308056"/>
    <n v="6266.0112575399689"/>
    <x v="54"/>
  </r>
  <r>
    <x v="1"/>
    <s v="8/1/2019"/>
    <n v="2019"/>
    <s v="Q3"/>
    <n v="8"/>
    <n v="875592.34843110002"/>
    <n v="847810.01121265802"/>
    <n v="27782.337218442"/>
    <x v="55"/>
  </r>
  <r>
    <x v="1"/>
    <s v="9/1/2019"/>
    <n v="2019"/>
    <s v="Q3"/>
    <n v="9"/>
    <n v="829083.84671409999"/>
    <n v="784602.38529012899"/>
    <n v="44481.461423970992"/>
    <x v="56"/>
  </r>
  <r>
    <x v="1"/>
    <s v="10/1/2019"/>
    <n v="2019"/>
    <s v="Q4"/>
    <n v="10"/>
    <n v="937968.19394410006"/>
    <n v="888830.73167588597"/>
    <n v="49137.462268214091"/>
    <x v="57"/>
  </r>
  <r>
    <x v="1"/>
    <s v="11/1/2019"/>
    <n v="2019"/>
    <s v="Q4"/>
    <n v="11"/>
    <n v="1013004.1161691"/>
    <n v="990933.47214365902"/>
    <n v="22070.644025441026"/>
    <x v="58"/>
  </r>
  <r>
    <x v="1"/>
    <s v="12/1/2019"/>
    <n v="2019"/>
    <s v="Q4"/>
    <n v="12"/>
    <n v="823228.24152110098"/>
    <n v="812188.81361836405"/>
    <n v="11039.427902736934"/>
    <x v="59"/>
  </r>
  <r>
    <x v="1"/>
    <s v="1/1/2020"/>
    <n v="2020"/>
    <s v="Q1"/>
    <n v="1"/>
    <n v="711333.51211310097"/>
    <n v="681550.59334182402"/>
    <n v="29782.918771276949"/>
    <x v="60"/>
  </r>
  <r>
    <x v="1"/>
    <s v="2/1/2020"/>
    <n v="2020"/>
    <s v="Q1"/>
    <n v="2"/>
    <n v="790210.11363509996"/>
    <n v="719614.95416889398"/>
    <n v="70595.15946620598"/>
    <x v="61"/>
  </r>
  <r>
    <x v="1"/>
    <s v="3/1/2020"/>
    <n v="2020"/>
    <s v="Q1"/>
    <n v="3"/>
    <n v="924507.00583810103"/>
    <n v="926071.19078229205"/>
    <n v="-1564.1849441910163"/>
    <x v="62"/>
  </r>
  <r>
    <x v="1"/>
    <s v="4/1/2020"/>
    <n v="2020"/>
    <s v="Q2"/>
    <n v="4"/>
    <n v="231652.8253801"/>
    <n v="267630.392353651"/>
    <n v="-35977.566973551002"/>
    <x v="63"/>
  </r>
  <r>
    <x v="1"/>
    <s v="5/1/2020"/>
    <n v="2020"/>
    <s v="Q2"/>
    <n v="5"/>
    <n v="374234.24392809998"/>
    <n v="373567.53973536502"/>
    <n v="666.70419273496373"/>
    <x v="64"/>
  </r>
  <r>
    <x v="1"/>
    <s v="6/1/2020"/>
    <n v="2020"/>
    <s v="Q2"/>
    <n v="6"/>
    <n v="581007.90314509999"/>
    <n v="556079.02930245094"/>
    <n v="24928.873842649045"/>
    <x v="65"/>
  </r>
  <r>
    <x v="1"/>
    <s v="7/1/2020"/>
    <n v="2020"/>
    <s v="Q3"/>
    <n v="7"/>
    <n v="617776.47842009994"/>
    <n v="508507.71842276002"/>
    <n v="109268.75999733992"/>
    <x v="66"/>
  </r>
  <r>
    <x v="1"/>
    <s v="8/1/2020"/>
    <n v="2020"/>
    <s v="Q3"/>
    <n v="8"/>
    <n v="627190.89718010102"/>
    <n v="627752.42978955305"/>
    <n v="-561.53260945202783"/>
    <x v="67"/>
  </r>
  <r>
    <x v="1"/>
    <s v="9/1/2020"/>
    <n v="2020"/>
    <s v="Q3"/>
    <n v="9"/>
    <n v="598270.06986309995"/>
    <n v="590817.49879414099"/>
    <n v="7452.5710689589614"/>
    <x v="68"/>
  </r>
  <r>
    <x v="1"/>
    <s v="10/1/2020"/>
    <n v="2020"/>
    <s v="Q4"/>
    <n v="10"/>
    <n v="713105.14240310004"/>
    <n v="760049.10666611895"/>
    <n v="-46943.964263018919"/>
    <x v="69"/>
  </r>
  <r>
    <x v="2"/>
    <s v="1/1/2015"/>
    <n v="2015"/>
    <s v="Q1"/>
    <n v="1"/>
    <n v="1032668.5430561"/>
    <n v="936059.08919748897"/>
    <n v="96609.453858611058"/>
    <x v="0"/>
  </r>
  <r>
    <x v="2"/>
    <s v="2/1/2015"/>
    <n v="2015"/>
    <s v="Q1"/>
    <n v="2"/>
    <n v="987862.36606200004"/>
    <n v="909871.44697922305"/>
    <n v="77990.919082776993"/>
    <x v="1"/>
  </r>
  <r>
    <x v="2"/>
    <s v="3/1/2015"/>
    <n v="2015"/>
    <s v="Q1"/>
    <n v="3"/>
    <n v="1206691.6925081001"/>
    <n v="1206416.8831682201"/>
    <n v="274.80933988001198"/>
    <x v="2"/>
  </r>
  <r>
    <x v="2"/>
    <s v="4/1/2015"/>
    <n v="2015"/>
    <s v="Q2"/>
    <n v="4"/>
    <n v="1316929.8960907001"/>
    <n v="1269562.82207934"/>
    <n v="47367.074011360062"/>
    <x v="3"/>
  </r>
  <r>
    <x v="2"/>
    <s v="5/1/2015"/>
    <n v="2015"/>
    <s v="Q2"/>
    <n v="5"/>
    <n v="1582628.0246394"/>
    <n v="1383338.9770067399"/>
    <n v="199289.04763266002"/>
    <x v="4"/>
  </r>
  <r>
    <x v="2"/>
    <s v="6/1/2015"/>
    <n v="2015"/>
    <s v="Q2"/>
    <n v="6"/>
    <n v="1397874.0330948001"/>
    <n v="1428266.8770794701"/>
    <n v="-30392.843984670006"/>
    <x v="5"/>
  </r>
  <r>
    <x v="2"/>
    <s v="7/1/2015"/>
    <n v="2015"/>
    <s v="Q3"/>
    <n v="7"/>
    <n v="1177576.1936733001"/>
    <n v="1111930.1037751001"/>
    <n v="65646.089898200007"/>
    <x v="6"/>
  </r>
  <r>
    <x v="2"/>
    <s v="8/1/2015"/>
    <n v="2015"/>
    <s v="Q3"/>
    <n v="8"/>
    <n v="1049605.5654765"/>
    <n v="1003271.78942702"/>
    <n v="46333.776049479959"/>
    <x v="7"/>
  </r>
  <r>
    <x v="2"/>
    <s v="9/1/2015"/>
    <n v="2015"/>
    <s v="Q3"/>
    <n v="9"/>
    <n v="1051330.8489077"/>
    <n v="1021167.49490422"/>
    <n v="30163.354003480054"/>
    <x v="8"/>
  </r>
  <r>
    <x v="2"/>
    <s v="10/1/2015"/>
    <n v="2015"/>
    <s v="Q4"/>
    <n v="10"/>
    <n v="1159188.6495606999"/>
    <n v="1153148.24602916"/>
    <n v="6040.4035315399524"/>
    <x v="9"/>
  </r>
  <r>
    <x v="2"/>
    <s v="11/1/2015"/>
    <n v="2015"/>
    <s v="Q4"/>
    <n v="11"/>
    <n v="1166447.7282437"/>
    <n v="1240640.9406132801"/>
    <n v="-74193.212369580055"/>
    <x v="10"/>
  </r>
  <r>
    <x v="2"/>
    <s v="12/1/2015"/>
    <n v="2015"/>
    <s v="Q4"/>
    <n v="12"/>
    <n v="1165620.4472729999"/>
    <n v="1228671.67196861"/>
    <n v="-63051.224695610115"/>
    <x v="11"/>
  </r>
  <r>
    <x v="2"/>
    <s v="1/1/2016"/>
    <n v="2016"/>
    <s v="Q1"/>
    <n v="1"/>
    <n v="1106784.5909199"/>
    <n v="1178413.17483964"/>
    <n v="-71628.583919740049"/>
    <x v="12"/>
  </r>
  <r>
    <x v="2"/>
    <s v="2/1/2016"/>
    <n v="2016"/>
    <s v="Q1"/>
    <n v="2"/>
    <n v="1097713.2462811"/>
    <n v="1083703.80726505"/>
    <n v="14009.439016049961"/>
    <x v="13"/>
  </r>
  <r>
    <x v="2"/>
    <s v="3/1/2016"/>
    <n v="2016"/>
    <s v="Q1"/>
    <n v="3"/>
    <n v="1323973.0321571999"/>
    <n v="1346908.56755611"/>
    <n v="-22935.535398910055"/>
    <x v="14"/>
  </r>
  <r>
    <x v="2"/>
    <s v="4/1/2016"/>
    <n v="2016"/>
    <s v="Q2"/>
    <n v="4"/>
    <n v="1465263.5358702"/>
    <n v="1389795.4550810901"/>
    <n v="75468.080789109925"/>
    <x v="15"/>
  </r>
  <r>
    <x v="2"/>
    <s v="5/1/2016"/>
    <n v="2016"/>
    <s v="Q2"/>
    <n v="5"/>
    <n v="1663479.9979361"/>
    <n v="1474634.2196771"/>
    <n v="188845.77825900004"/>
    <x v="16"/>
  </r>
  <r>
    <x v="2"/>
    <s v="6/1/2016"/>
    <n v="2016"/>
    <s v="Q2"/>
    <n v="6"/>
    <n v="1445658.4930879001"/>
    <n v="1388678.4349632801"/>
    <n v="56980.058124620002"/>
    <x v="17"/>
  </r>
  <r>
    <x v="2"/>
    <s v="7/1/2016"/>
    <n v="2016"/>
    <s v="Q3"/>
    <n v="7"/>
    <n v="1113482.0324409001"/>
    <n v="1118322.00868777"/>
    <n v="-4839.97624686989"/>
    <x v="18"/>
  </r>
  <r>
    <x v="2"/>
    <s v="8/1/2016"/>
    <n v="2016"/>
    <s v="Q3"/>
    <n v="8"/>
    <n v="992167.86140060006"/>
    <n v="997233.51673477003"/>
    <n v="-5065.6553341699764"/>
    <x v="19"/>
  </r>
  <r>
    <x v="2"/>
    <s v="9/1/2016"/>
    <n v="2016"/>
    <s v="Q3"/>
    <n v="9"/>
    <n v="1045055.418025"/>
    <n v="988343.41972516302"/>
    <n v="56711.998299836996"/>
    <x v="20"/>
  </r>
  <r>
    <x v="2"/>
    <s v="10/1/2016"/>
    <n v="2016"/>
    <s v="Q4"/>
    <n v="10"/>
    <n v="1076443.7502935"/>
    <n v="1063571.6058431701"/>
    <n v="12872.144450329943"/>
    <x v="21"/>
  </r>
  <r>
    <x v="2"/>
    <s v="11/1/2016"/>
    <n v="2016"/>
    <s v="Q4"/>
    <n v="11"/>
    <n v="1040481.9358059"/>
    <n v="1174319.20914243"/>
    <n v="-133837.27333652996"/>
    <x v="22"/>
  </r>
  <r>
    <x v="2"/>
    <s v="12/1/2016"/>
    <n v="2016"/>
    <s v="Q4"/>
    <n v="12"/>
    <n v="1002897.4235796999"/>
    <n v="1086652.2764836301"/>
    <n v="-83754.852903930121"/>
    <x v="23"/>
  </r>
  <r>
    <x v="2"/>
    <s v="1/1/2017"/>
    <n v="2017"/>
    <s v="Q1"/>
    <n v="1"/>
    <n v="1048174.2651177"/>
    <n v="1104521.4780500401"/>
    <n v="-56347.212932340102"/>
    <x v="24"/>
  </r>
  <r>
    <x v="2"/>
    <s v="2/1/2017"/>
    <n v="2017"/>
    <s v="Q1"/>
    <n v="2"/>
    <n v="1012084.4986721"/>
    <n v="1085681.33361232"/>
    <n v="-73596.834940219996"/>
    <x v="25"/>
  </r>
  <r>
    <x v="2"/>
    <s v="3/1/2017"/>
    <n v="2017"/>
    <s v="Q1"/>
    <n v="3"/>
    <n v="1333702.0921531999"/>
    <n v="1405965.8056560301"/>
    <n v="-72263.713502830127"/>
    <x v="26"/>
  </r>
  <r>
    <x v="2"/>
    <s v="4/1/2017"/>
    <n v="2017"/>
    <s v="Q2"/>
    <n v="4"/>
    <n v="1478075.2856528"/>
    <n v="1454167.64052031"/>
    <n v="23907.645132489968"/>
    <x v="27"/>
  </r>
  <r>
    <x v="2"/>
    <s v="5/1/2017"/>
    <n v="2017"/>
    <s v="Q2"/>
    <n v="5"/>
    <n v="1632273.9744641001"/>
    <n v="1607043.14496741"/>
    <n v="25230.829496690072"/>
    <x v="28"/>
  </r>
  <r>
    <x v="2"/>
    <s v="6/1/2017"/>
    <n v="2017"/>
    <s v="Q2"/>
    <n v="6"/>
    <n v="1455911.4390842"/>
    <n v="1460286.4558536999"/>
    <n v="-4375.0167694999836"/>
    <x v="29"/>
  </r>
  <r>
    <x v="2"/>
    <s v="7/1/2017"/>
    <n v="2017"/>
    <s v="Q3"/>
    <n v="7"/>
    <n v="1127884.6636411001"/>
    <n v="1147200.1774488899"/>
    <n v="-19315.513807789888"/>
    <x v="30"/>
  </r>
  <r>
    <x v="2"/>
    <s v="8/1/2017"/>
    <n v="2017"/>
    <s v="Q3"/>
    <n v="8"/>
    <n v="1020885.4219436001"/>
    <n v="1038261.49761779"/>
    <n v="-17376.075674189953"/>
    <x v="31"/>
  </r>
  <r>
    <x v="2"/>
    <s v="9/1/2017"/>
    <n v="2017"/>
    <s v="Q3"/>
    <n v="9"/>
    <n v="1075789.0198828999"/>
    <n v="1088334.9571140499"/>
    <n v="-12545.93723114999"/>
    <x v="32"/>
  </r>
  <r>
    <x v="2"/>
    <s v="10/1/2017"/>
    <n v="2017"/>
    <s v="Q4"/>
    <n v="10"/>
    <n v="1079399.2399813"/>
    <n v="1175911.30762425"/>
    <n v="-96512.067642949987"/>
    <x v="33"/>
  </r>
  <r>
    <x v="2"/>
    <s v="11/1/2017"/>
    <n v="2017"/>
    <s v="Q4"/>
    <n v="11"/>
    <n v="1078322.8652259"/>
    <n v="1225511.3682818599"/>
    <n v="-147188.50305595994"/>
    <x v="34"/>
  </r>
  <r>
    <x v="2"/>
    <s v="12/1/2017"/>
    <n v="2017"/>
    <s v="Q4"/>
    <n v="12"/>
    <n v="1033589.2242826"/>
    <n v="1242781.53573284"/>
    <n v="-209192.31145023997"/>
    <x v="35"/>
  </r>
  <r>
    <x v="2"/>
    <s v="1/1/2018"/>
    <n v="2018"/>
    <s v="Q1"/>
    <n v="1"/>
    <n v="1008057.0796201"/>
    <n v="1095227.3989785099"/>
    <n v="-87170.319358409964"/>
    <x v="36"/>
  </r>
  <r>
    <x v="2"/>
    <s v="2/1/2018"/>
    <n v="2018"/>
    <s v="Q1"/>
    <n v="2"/>
    <n v="877753.25791010004"/>
    <n v="1066948.5815894499"/>
    <n v="-189195.32367934985"/>
    <x v="37"/>
  </r>
  <r>
    <x v="2"/>
    <s v="3/1/2018"/>
    <n v="2018"/>
    <s v="Q1"/>
    <n v="3"/>
    <n v="1240616.7612230999"/>
    <n v="1263563.4027950901"/>
    <n v="-22946.641571990214"/>
    <x v="38"/>
  </r>
  <r>
    <x v="2"/>
    <s v="4/1/2018"/>
    <n v="2018"/>
    <s v="Q2"/>
    <n v="4"/>
    <n v="1448810.4727580999"/>
    <n v="1360974.2428377201"/>
    <n v="87836.229920379817"/>
    <x v="39"/>
  </r>
  <r>
    <x v="2"/>
    <s v="5/1/2018"/>
    <n v="2018"/>
    <s v="Q2"/>
    <n v="5"/>
    <n v="1580241.9142020999"/>
    <n v="1501368.4612734499"/>
    <n v="78873.45292864996"/>
    <x v="40"/>
  </r>
  <r>
    <x v="2"/>
    <s v="6/1/2018"/>
    <n v="2018"/>
    <s v="Q2"/>
    <n v="6"/>
    <n v="1460427.4460791"/>
    <n v="1382167.66419422"/>
    <n v="78259.781884880038"/>
    <x v="41"/>
  </r>
  <r>
    <x v="2"/>
    <s v="7/1/2018"/>
    <n v="2018"/>
    <s v="Q3"/>
    <n v="7"/>
    <n v="1096969.8867901"/>
    <n v="1070153.3134617"/>
    <n v="26816.573328400031"/>
    <x v="42"/>
  </r>
  <r>
    <x v="2"/>
    <s v="8/1/2018"/>
    <n v="2018"/>
    <s v="Q3"/>
    <n v="8"/>
    <n v="1047247.1399971"/>
    <n v="986511.99926261604"/>
    <n v="60735.140734483954"/>
    <x v="43"/>
  </r>
  <r>
    <x v="2"/>
    <s v="9/1/2018"/>
    <n v="2018"/>
    <s v="Q3"/>
    <n v="9"/>
    <n v="1030210.7967591"/>
    <n v="1056274.9015392601"/>
    <n v="-26064.104780160007"/>
    <x v="44"/>
  </r>
  <r>
    <x v="2"/>
    <s v="10/1/2018"/>
    <n v="2018"/>
    <s v="Q4"/>
    <n v="10"/>
    <n v="1174587.7985141"/>
    <n v="1092304.2968095101"/>
    <n v="82283.501704589929"/>
    <x v="45"/>
  </r>
  <r>
    <x v="2"/>
    <s v="11/1/2018"/>
    <n v="2018"/>
    <s v="Q4"/>
    <n v="11"/>
    <n v="1198891.0394210999"/>
    <n v="1138486.25585231"/>
    <n v="60404.78356878995"/>
    <x v="46"/>
  </r>
  <r>
    <x v="2"/>
    <s v="12/1/2018"/>
    <n v="2018"/>
    <s v="Q4"/>
    <n v="12"/>
    <n v="1141143.1819251"/>
    <n v="1205219.9038416101"/>
    <n v="-64076.721916510025"/>
    <x v="47"/>
  </r>
  <r>
    <x v="2"/>
    <s v="1/1/2019"/>
    <n v="2019"/>
    <s v="Q1"/>
    <n v="1"/>
    <n v="1157979.0921881001"/>
    <n v="1170095.6131273501"/>
    <n v="-12116.520939250011"/>
    <x v="48"/>
  </r>
  <r>
    <x v="2"/>
    <s v="2/1/2019"/>
    <n v="2019"/>
    <s v="Q1"/>
    <n v="2"/>
    <n v="1029549.0049391"/>
    <n v="1149049.03506125"/>
    <n v="-119500.03012214997"/>
    <x v="49"/>
  </r>
  <r>
    <x v="2"/>
    <s v="3/1/2019"/>
    <n v="2019"/>
    <s v="Q1"/>
    <n v="3"/>
    <n v="1296693.6058811001"/>
    <n v="1369691.1975076401"/>
    <n v="-72997.591626540059"/>
    <x v="50"/>
  </r>
  <r>
    <x v="2"/>
    <s v="4/1/2019"/>
    <n v="2019"/>
    <s v="Q2"/>
    <n v="4"/>
    <n v="1564104.2493851001"/>
    <n v="1472746.9964048599"/>
    <n v="91357.252980240155"/>
    <x v="51"/>
  </r>
  <r>
    <x v="2"/>
    <s v="5/1/2019"/>
    <n v="2019"/>
    <s v="Q2"/>
    <n v="5"/>
    <n v="1739905.7007871"/>
    <n v="1744852.2010496999"/>
    <n v="-4946.5002625999041"/>
    <x v="52"/>
  </r>
  <r>
    <x v="2"/>
    <s v="6/1/2019"/>
    <n v="2019"/>
    <s v="Q2"/>
    <n v="6"/>
    <n v="1733037.6425321"/>
    <n v="1656828.5572665399"/>
    <n v="76209.085265560076"/>
    <x v="53"/>
  </r>
  <r>
    <x v="2"/>
    <s v="7/1/2019"/>
    <n v="2019"/>
    <s v="Q3"/>
    <n v="7"/>
    <n v="1310314.6458051"/>
    <n v="1356641.2128671401"/>
    <n v="-46326.567062040092"/>
    <x v="54"/>
  </r>
  <r>
    <x v="2"/>
    <s v="8/1/2019"/>
    <n v="2019"/>
    <s v="Q3"/>
    <n v="8"/>
    <n v="1136806.3057641"/>
    <n v="1169792.49189877"/>
    <n v="-32986.18613466993"/>
    <x v="55"/>
  </r>
  <r>
    <x v="2"/>
    <s v="9/1/2019"/>
    <n v="2019"/>
    <s v="Q3"/>
    <n v="9"/>
    <n v="1054058.2440851"/>
    <n v="1127534.6196457699"/>
    <n v="-73476.375560669927"/>
    <x v="56"/>
  </r>
  <r>
    <x v="2"/>
    <s v="10/1/2019"/>
    <n v="2019"/>
    <s v="Q4"/>
    <n v="10"/>
    <n v="1254441.2616651"/>
    <n v="1213858.62260563"/>
    <n v="40582.639059470035"/>
    <x v="57"/>
  </r>
  <r>
    <x v="2"/>
    <s v="11/1/2019"/>
    <n v="2019"/>
    <s v="Q4"/>
    <n v="11"/>
    <n v="1307077.0959331"/>
    <n v="1262665.45588676"/>
    <n v="44411.640046339948"/>
    <x v="58"/>
  </r>
  <r>
    <x v="2"/>
    <s v="12/1/2019"/>
    <n v="2019"/>
    <s v="Q4"/>
    <n v="12"/>
    <n v="1358401.5234671"/>
    <n v="1316296.9073667401"/>
    <n v="42104.616100359941"/>
    <x v="59"/>
  </r>
  <r>
    <x v="2"/>
    <s v="1/1/2020"/>
    <n v="2020"/>
    <s v="Q1"/>
    <n v="1"/>
    <n v="1350608.9610770999"/>
    <n v="1275285.18855573"/>
    <n v="75323.772521369858"/>
    <x v="60"/>
  </r>
  <r>
    <x v="2"/>
    <s v="2/1/2020"/>
    <n v="2020"/>
    <s v="Q1"/>
    <n v="2"/>
    <n v="1366434.7469091001"/>
    <n v="1273167.76343672"/>
    <n v="93266.983472380089"/>
    <x v="61"/>
  </r>
  <r>
    <x v="2"/>
    <s v="3/1/2020"/>
    <n v="2020"/>
    <s v="Q1"/>
    <n v="3"/>
    <n v="1401848.4953691"/>
    <n v="1410445.02330258"/>
    <n v="-8596.5279334799852"/>
    <x v="62"/>
  </r>
  <r>
    <x v="2"/>
    <s v="4/1/2020"/>
    <n v="2020"/>
    <s v="Q2"/>
    <n v="4"/>
    <n v="504788.63766309997"/>
    <n v="564769.91283266502"/>
    <n v="-59981.275169565051"/>
    <x v="63"/>
  </r>
  <r>
    <x v="2"/>
    <s v="5/1/2020"/>
    <n v="2020"/>
    <s v="Q2"/>
    <n v="5"/>
    <n v="381114.16406009998"/>
    <n v="503286.54767597502"/>
    <n v="-122172.38361587503"/>
    <x v="64"/>
  </r>
  <r>
    <x v="2"/>
    <s v="6/1/2020"/>
    <n v="2020"/>
    <s v="Q2"/>
    <n v="6"/>
    <n v="588691.43019310001"/>
    <n v="675044.48074034904"/>
    <n v="-86353.050547249033"/>
    <x v="65"/>
  </r>
  <r>
    <x v="2"/>
    <s v="7/1/2020"/>
    <n v="2020"/>
    <s v="Q3"/>
    <n v="7"/>
    <n v="605152.67689909996"/>
    <n v="482389.31717800599"/>
    <n v="122763.35972109396"/>
    <x v="66"/>
  </r>
  <r>
    <x v="2"/>
    <s v="8/1/2020"/>
    <n v="2020"/>
    <s v="Q3"/>
    <n v="8"/>
    <n v="501544.57329510001"/>
    <n v="542517.78544229898"/>
    <n v="-40973.212147198967"/>
    <x v="67"/>
  </r>
  <r>
    <x v="2"/>
    <s v="9/1/2020"/>
    <n v="2020"/>
    <s v="Q3"/>
    <n v="9"/>
    <n v="617558.90204109997"/>
    <n v="622416.05978702102"/>
    <n v="-4857.157745921053"/>
    <x v="68"/>
  </r>
  <r>
    <x v="2"/>
    <s v="10/1/2020"/>
    <n v="2020"/>
    <s v="Q4"/>
    <n v="10"/>
    <n v="839150.76665410004"/>
    <n v="650971.64549632801"/>
    <n v="188179.12115777202"/>
    <x v="69"/>
  </r>
  <r>
    <x v="3"/>
    <d v="2015-01-01T00:00:00"/>
    <n v="2015"/>
    <s v="Q1"/>
    <n v="1"/>
    <n v="518179.93862600002"/>
    <n v="459406.299923643"/>
    <n v="58773.638702357013"/>
    <x v="0"/>
  </r>
  <r>
    <x v="3"/>
    <d v="2015-01-02T00:00:00"/>
    <n v="2015"/>
    <s v="Q1"/>
    <n v="2"/>
    <n v="617060.25111239997"/>
    <n v="514819.30107929901"/>
    <n v="102240.95003310096"/>
    <x v="1"/>
  </r>
  <r>
    <x v="3"/>
    <d v="2015-01-03T00:00:00"/>
    <n v="2015"/>
    <s v="Q1"/>
    <n v="3"/>
    <n v="1249917.621178"/>
    <n v="836691.62444586505"/>
    <n v="413225.99673213495"/>
    <x v="2"/>
  </r>
  <r>
    <x v="3"/>
    <d v="2015-01-04T00:00:00"/>
    <n v="2015"/>
    <s v="Q2"/>
    <n v="4"/>
    <n v="2094486.6281287"/>
    <n v="1549274.40818315"/>
    <n v="545212.21994554996"/>
    <x v="3"/>
  </r>
  <r>
    <x v="3"/>
    <d v="2015-01-05T00:00:00"/>
    <n v="2015"/>
    <s v="Q2"/>
    <n v="5"/>
    <n v="3047218.0154129998"/>
    <n v="2560901.1574406"/>
    <n v="486316.8579723998"/>
    <x v="4"/>
  </r>
  <r>
    <x v="3"/>
    <d v="2015-01-06T00:00:00"/>
    <n v="2015"/>
    <s v="Q2"/>
    <n v="6"/>
    <n v="3211161.5964652998"/>
    <n v="3567474.0365577801"/>
    <n v="-356312.44009248028"/>
    <x v="5"/>
  </r>
  <r>
    <x v="3"/>
    <d v="2015-01-07T00:00:00"/>
    <n v="2015"/>
    <s v="Q3"/>
    <n v="7"/>
    <n v="2875931.9616049998"/>
    <n v="3277691.1825940302"/>
    <n v="-401759.22098903032"/>
    <x v="6"/>
  </r>
  <r>
    <x v="3"/>
    <d v="2015-01-08T00:00:00"/>
    <n v="2015"/>
    <s v="Q3"/>
    <n v="8"/>
    <n v="2329101.0557170999"/>
    <n v="2603375.37724294"/>
    <n v="-274274.32152584009"/>
    <x v="7"/>
  </r>
  <r>
    <x v="3"/>
    <d v="2015-01-09T00:00:00"/>
    <n v="2015"/>
    <s v="Q3"/>
    <n v="9"/>
    <n v="2184904.4349699998"/>
    <n v="2212394.9027614901"/>
    <n v="-27490.467791490257"/>
    <x v="8"/>
  </r>
  <r>
    <x v="3"/>
    <d v="2015-01-10T00:00:00"/>
    <n v="2015"/>
    <s v="Q4"/>
    <n v="10"/>
    <n v="2051890.9647615"/>
    <n v="1754035.4430872099"/>
    <n v="297855.52167429007"/>
    <x v="9"/>
  </r>
  <r>
    <x v="3"/>
    <d v="2015-01-11T00:00:00"/>
    <n v="2015"/>
    <s v="Q4"/>
    <n v="11"/>
    <n v="1423131.1968312999"/>
    <n v="1109368.12976723"/>
    <n v="313763.06706406991"/>
    <x v="10"/>
  </r>
  <r>
    <x v="3"/>
    <d v="2015-01-12T00:00:00"/>
    <n v="2015"/>
    <s v="Q4"/>
    <n v="12"/>
    <n v="911185.10311080003"/>
    <n v="798997.70909631404"/>
    <n v="112187.394014486"/>
    <x v="11"/>
  </r>
  <r>
    <x v="3"/>
    <d v="2016-01-01T00:00:00"/>
    <n v="2016"/>
    <s v="Q1"/>
    <n v="1"/>
    <n v="638073.63570079999"/>
    <n v="661165.56706005102"/>
    <n v="-23091.93135925103"/>
    <x v="12"/>
  </r>
  <r>
    <x v="3"/>
    <d v="2016-01-02T00:00:00"/>
    <n v="2016"/>
    <s v="Q1"/>
    <n v="2"/>
    <n v="705843.01133829996"/>
    <n v="743256.75098117301"/>
    <n v="-37413.739642873057"/>
    <x v="13"/>
  </r>
  <r>
    <x v="3"/>
    <d v="2016-01-03T00:00:00"/>
    <n v="2016"/>
    <s v="Q1"/>
    <n v="3"/>
    <n v="1366177.3654457"/>
    <n v="1296929.864205"/>
    <n v="69247.501240700018"/>
    <x v="14"/>
  </r>
  <r>
    <x v="3"/>
    <d v="2016-01-04T00:00:00"/>
    <n v="2016"/>
    <s v="Q2"/>
    <n v="4"/>
    <n v="2298626.0765951001"/>
    <n v="2063657.8749860399"/>
    <n v="234968.20160906017"/>
    <x v="15"/>
  </r>
  <r>
    <x v="3"/>
    <d v="2016-01-05T00:00:00"/>
    <n v="2016"/>
    <s v="Q2"/>
    <n v="5"/>
    <n v="3052164.2442464"/>
    <n v="2985068.6292090202"/>
    <n v="67095.615037379786"/>
    <x v="16"/>
  </r>
  <r>
    <x v="3"/>
    <d v="2016-01-06T00:00:00"/>
    <n v="2016"/>
    <s v="Q2"/>
    <n v="6"/>
    <n v="2864398.0973696001"/>
    <n v="3659565.3056425401"/>
    <n v="-795167.20827294001"/>
    <x v="17"/>
  </r>
  <r>
    <x v="3"/>
    <d v="2016-01-07T00:00:00"/>
    <n v="2016"/>
    <s v="Q3"/>
    <n v="7"/>
    <n v="2782048.6460915999"/>
    <n v="3696305.3178174701"/>
    <n v="-914256.67172587011"/>
    <x v="18"/>
  </r>
  <r>
    <x v="3"/>
    <d v="2016-01-08T00:00:00"/>
    <n v="2016"/>
    <s v="Q3"/>
    <n v="8"/>
    <n v="2227328.9468677002"/>
    <n v="2980370.8949782499"/>
    <n v="-753041.94811054971"/>
    <x v="19"/>
  </r>
  <r>
    <x v="3"/>
    <d v="2016-01-09T00:00:00"/>
    <n v="2016"/>
    <s v="Q3"/>
    <n v="9"/>
    <n v="2090271.6078836001"/>
    <n v="2547446.74100126"/>
    <n v="-457175.13311765995"/>
    <x v="20"/>
  </r>
  <r>
    <x v="3"/>
    <d v="2016-01-10T00:00:00"/>
    <n v="2016"/>
    <s v="Q4"/>
    <n v="10"/>
    <n v="1937403.000392"/>
    <n v="1860188.65317766"/>
    <n v="77214.347214339999"/>
    <x v="21"/>
  </r>
  <r>
    <x v="3"/>
    <d v="2016-01-11T00:00:00"/>
    <n v="2016"/>
    <s v="Q4"/>
    <n v="11"/>
    <n v="1238019.8323269"/>
    <n v="1219770.9050251101"/>
    <n v="18248.927301789867"/>
    <x v="22"/>
  </r>
  <r>
    <x v="3"/>
    <d v="2016-01-12T00:00:00"/>
    <n v="2016"/>
    <s v="Q4"/>
    <n v="12"/>
    <n v="691729.55200649996"/>
    <n v="768089.58657621196"/>
    <n v="-76360.034569712006"/>
    <x v="23"/>
  </r>
  <r>
    <x v="3"/>
    <d v="2017-01-01T00:00:00"/>
    <n v="2017"/>
    <s v="Q1"/>
    <n v="1"/>
    <n v="546792.94942630001"/>
    <n v="632897.27364486002"/>
    <n v="-86104.32421856001"/>
    <x v="24"/>
  </r>
  <r>
    <x v="3"/>
    <d v="2017-01-02T00:00:00"/>
    <n v="2017"/>
    <s v="Q1"/>
    <n v="2"/>
    <n v="620233.42109670001"/>
    <n v="659213.71258993901"/>
    <n v="-38980.291493238998"/>
    <x v="25"/>
  </r>
  <r>
    <x v="3"/>
    <d v="2017-01-03T00:00:00"/>
    <n v="2017"/>
    <s v="Q1"/>
    <n v="3"/>
    <n v="1487314.8550557001"/>
    <n v="1144771.1041960099"/>
    <n v="342543.75085969013"/>
    <x v="26"/>
  </r>
  <r>
    <x v="3"/>
    <d v="2017-01-04T00:00:00"/>
    <n v="2017"/>
    <s v="Q2"/>
    <n v="4"/>
    <n v="2626164.6473626001"/>
    <n v="2053785.0971503099"/>
    <n v="572379.55021229014"/>
    <x v="27"/>
  </r>
  <r>
    <x v="3"/>
    <d v="2017-01-05T00:00:00"/>
    <n v="2017"/>
    <s v="Q2"/>
    <n v="5"/>
    <n v="3877522.5640272"/>
    <n v="3240610.5517444098"/>
    <n v="636912.01228279015"/>
    <x v="28"/>
  </r>
  <r>
    <x v="3"/>
    <d v="2017-01-06T00:00:00"/>
    <n v="2017"/>
    <s v="Q2"/>
    <n v="6"/>
    <n v="4038102.9600149998"/>
    <n v="3742784.6764219799"/>
    <n v="295318.28359301994"/>
    <x v="29"/>
  </r>
  <r>
    <x v="3"/>
    <d v="2017-01-07T00:00:00"/>
    <n v="2017"/>
    <s v="Q3"/>
    <n v="7"/>
    <n v="3389118.5810997002"/>
    <n v="3479949.7870956301"/>
    <n v="-90831.205995929893"/>
    <x v="30"/>
  </r>
  <r>
    <x v="3"/>
    <d v="2017-01-08T00:00:00"/>
    <n v="2017"/>
    <s v="Q3"/>
    <n v="8"/>
    <n v="2548784.6289634001"/>
    <n v="2849701.43435376"/>
    <n v="-300916.80539035983"/>
    <x v="31"/>
  </r>
  <r>
    <x v="3"/>
    <d v="2017-01-09T00:00:00"/>
    <n v="2017"/>
    <s v="Q3"/>
    <n v="9"/>
    <n v="2297439.5517214001"/>
    <n v="2413649.5409537898"/>
    <n v="-116209.98923238972"/>
    <x v="32"/>
  </r>
  <r>
    <x v="3"/>
    <d v="2017-01-10T00:00:00"/>
    <n v="2017"/>
    <s v="Q4"/>
    <n v="10"/>
    <n v="2047930.2157608001"/>
    <n v="1930433.1364313699"/>
    <n v="117497.07932943013"/>
    <x v="33"/>
  </r>
  <r>
    <x v="3"/>
    <d v="2017-01-11T00:00:00"/>
    <n v="2017"/>
    <s v="Q4"/>
    <n v="11"/>
    <n v="1308984.7718427"/>
    <n v="1218788.41342608"/>
    <n v="90196.358416619943"/>
    <x v="34"/>
  </r>
  <r>
    <x v="3"/>
    <d v="2017-01-12T00:00:00"/>
    <n v="2017"/>
    <s v="Q4"/>
    <n v="12"/>
    <n v="844080.91356390005"/>
    <n v="873072.07290817297"/>
    <n v="-28991.159344272921"/>
    <x v="35"/>
  </r>
  <r>
    <x v="3"/>
    <d v="2018-01-01T00:00:00"/>
    <n v="2018"/>
    <s v="Q1"/>
    <n v="1"/>
    <n v="546989.86542509997"/>
    <n v="647473.81259934301"/>
    <n v="-100483.94717424305"/>
    <x v="36"/>
  </r>
  <r>
    <x v="3"/>
    <d v="2018-01-02T00:00:00"/>
    <n v="2018"/>
    <s v="Q1"/>
    <n v="2"/>
    <n v="639908.78547909996"/>
    <n v="695808.91143503902"/>
    <n v="-55900.12595593906"/>
    <x v="37"/>
  </r>
  <r>
    <x v="3"/>
    <d v="2018-01-03T00:00:00"/>
    <n v="2018"/>
    <s v="Q1"/>
    <n v="3"/>
    <n v="1720529.5483951"/>
    <n v="1369474.82643582"/>
    <n v="351054.72195928008"/>
    <x v="38"/>
  </r>
  <r>
    <x v="3"/>
    <d v="2018-01-04T00:00:00"/>
    <n v="2018"/>
    <s v="Q2"/>
    <n v="4"/>
    <n v="2630502.4414810999"/>
    <n v="2197974.0172405099"/>
    <n v="432528.42424059007"/>
    <x v="39"/>
  </r>
  <r>
    <x v="3"/>
    <d v="2018-01-05T00:00:00"/>
    <n v="2018"/>
    <s v="Q2"/>
    <n v="5"/>
    <n v="3669900.5052880999"/>
    <n v="3400385.6146022198"/>
    <n v="269514.89068588009"/>
    <x v="40"/>
  </r>
  <r>
    <x v="3"/>
    <d v="2018-01-06T00:00:00"/>
    <n v="2018"/>
    <s v="Q2"/>
    <n v="6"/>
    <n v="3854372.7195450999"/>
    <n v="4108840.17276442"/>
    <n v="-254467.45321932016"/>
    <x v="41"/>
  </r>
  <r>
    <x v="3"/>
    <d v="2018-01-07T00:00:00"/>
    <n v="2018"/>
    <s v="Q3"/>
    <n v="7"/>
    <n v="3734578.5493410998"/>
    <n v="3948991.6729410798"/>
    <n v="-214413.12359998003"/>
    <x v="42"/>
  </r>
  <r>
    <x v="3"/>
    <d v="2018-01-08T00:00:00"/>
    <n v="2018"/>
    <s v="Q3"/>
    <n v="8"/>
    <n v="3087304.2158400998"/>
    <n v="2846056.7178891702"/>
    <n v="241247.49795092968"/>
    <x v="43"/>
  </r>
  <r>
    <x v="3"/>
    <d v="2018-01-09T00:00:00"/>
    <n v="2018"/>
    <s v="Q3"/>
    <n v="9"/>
    <n v="2312454.2822081"/>
    <n v="2334879.5438853698"/>
    <n v="-22425.261677269824"/>
    <x v="44"/>
  </r>
  <r>
    <x v="3"/>
    <d v="2018-01-10T00:00:00"/>
    <n v="2018"/>
    <s v="Q4"/>
    <n v="10"/>
    <n v="1873362.4081441001"/>
    <n v="1902705.6502258501"/>
    <n v="-29343.242081749951"/>
    <x v="45"/>
  </r>
  <r>
    <x v="3"/>
    <d v="2018-01-11T00:00:00"/>
    <n v="2018"/>
    <s v="Q4"/>
    <n v="11"/>
    <n v="1414102.2422761"/>
    <n v="1205072.4343681401"/>
    <n v="209029.80790795991"/>
    <x v="46"/>
  </r>
  <r>
    <x v="3"/>
    <d v="2018-01-12T00:00:00"/>
    <n v="2018"/>
    <s v="Q4"/>
    <n v="12"/>
    <n v="883057.58294609899"/>
    <n v="967313.42090002703"/>
    <n v="-84255.837953928043"/>
    <x v="47"/>
  </r>
  <r>
    <x v="3"/>
    <d v="2019-01-01T00:00:00"/>
    <n v="2019"/>
    <s v="Q1"/>
    <n v="1"/>
    <n v="632829.3715301"/>
    <n v="708344.03431818704"/>
    <n v="-75514.662788087036"/>
    <x v="48"/>
  </r>
  <r>
    <x v="3"/>
    <d v="2019-01-02T00:00:00"/>
    <n v="2019"/>
    <s v="Q1"/>
    <n v="2"/>
    <n v="580638.35420309997"/>
    <n v="713418.39606586006"/>
    <n v="-132780.04186276009"/>
    <x v="49"/>
  </r>
  <r>
    <x v="3"/>
    <d v="2019-01-03T00:00:00"/>
    <n v="2019"/>
    <s v="Q1"/>
    <n v="3"/>
    <n v="1080816.2202230999"/>
    <n v="1203339.2704694399"/>
    <n v="-122523.05024633999"/>
    <x v="50"/>
  </r>
  <r>
    <x v="3"/>
    <d v="2019-01-04T00:00:00"/>
    <n v="2019"/>
    <s v="Q2"/>
    <n v="4"/>
    <n v="2588212.9608731"/>
    <n v="2268768.1430353099"/>
    <n v="319444.81783779012"/>
    <x v="51"/>
  </r>
  <r>
    <x v="3"/>
    <d v="2019-01-05T00:00:00"/>
    <n v="2019"/>
    <s v="Q2"/>
    <n v="5"/>
    <n v="3547280.6356251002"/>
    <n v="3635499.8944233302"/>
    <n v="-88219.258798229974"/>
    <x v="52"/>
  </r>
  <r>
    <x v="3"/>
    <d v="2019-01-06T00:00:00"/>
    <n v="2019"/>
    <s v="Q2"/>
    <n v="6"/>
    <n v="4589527.9984961003"/>
    <n v="4925262.9126646798"/>
    <n v="-335734.9141685795"/>
    <x v="53"/>
  </r>
  <r>
    <x v="3"/>
    <d v="2019-01-07T00:00:00"/>
    <n v="2019"/>
    <s v="Q3"/>
    <n v="7"/>
    <n v="4283420.8756921003"/>
    <n v="4367005.1340835895"/>
    <n v="-83584.258391489275"/>
    <x v="54"/>
  </r>
  <r>
    <x v="3"/>
    <d v="2019-01-08T00:00:00"/>
    <n v="2019"/>
    <s v="Q3"/>
    <n v="8"/>
    <n v="3800078.5827711001"/>
    <n v="3990278.2244112501"/>
    <n v="-190199.64164014999"/>
    <x v="55"/>
  </r>
  <r>
    <x v="3"/>
    <d v="2019-01-09T00:00:00"/>
    <n v="2019"/>
    <s v="Q3"/>
    <n v="9"/>
    <n v="3153477.8346821"/>
    <n v="3229916.3649308402"/>
    <n v="-76438.530248740222"/>
    <x v="56"/>
  </r>
  <r>
    <x v="3"/>
    <d v="2019-01-10T00:00:00"/>
    <n v="2019"/>
    <s v="Q4"/>
    <n v="10"/>
    <n v="2399343.1132510998"/>
    <n v="2362891.8690616"/>
    <n v="36451.244189499877"/>
    <x v="57"/>
  </r>
  <r>
    <x v="3"/>
    <d v="2019-01-11T00:00:00"/>
    <n v="2019"/>
    <s v="Q4"/>
    <n v="11"/>
    <n v="1649536.8674741001"/>
    <n v="1398145.19999008"/>
    <n v="251391.66748402012"/>
    <x v="58"/>
  </r>
  <r>
    <x v="3"/>
    <d v="2019-01-12T00:00:00"/>
    <n v="2019"/>
    <s v="Q4"/>
    <n v="12"/>
    <n v="938334.14659510006"/>
    <n v="925061.76801023504"/>
    <n v="13272.378584865015"/>
    <x v="59"/>
  </r>
  <r>
    <x v="3"/>
    <d v="2020-01-01T00:00:00"/>
    <n v="2020"/>
    <s v="Q1"/>
    <n v="1"/>
    <n v="556220.62156110001"/>
    <n v="766528.14606751897"/>
    <n v="-210307.52450641897"/>
    <x v="60"/>
  </r>
  <r>
    <x v="3"/>
    <d v="2020-01-02T00:00:00"/>
    <n v="2020"/>
    <s v="Q1"/>
    <n v="2"/>
    <n v="572625.40076710004"/>
    <n v="965657.39163197402"/>
    <n v="-393031.99086487398"/>
    <x v="61"/>
  </r>
  <r>
    <x v="3"/>
    <d v="2020-01-03T00:00:00"/>
    <n v="2020"/>
    <s v="Q1"/>
    <n v="3"/>
    <n v="1153361.0391400999"/>
    <n v="1174737.3343088301"/>
    <n v="-21376.295168730197"/>
    <x v="62"/>
  </r>
  <r>
    <x v="3"/>
    <d v="2020-01-04T00:00:00"/>
    <n v="2020"/>
    <s v="Q2"/>
    <n v="4"/>
    <n v="935707.42192910099"/>
    <n v="947678.314556528"/>
    <n v="-11970.892627427005"/>
    <x v="63"/>
  </r>
  <r>
    <x v="3"/>
    <d v="2020-01-05T00:00:00"/>
    <n v="2020"/>
    <s v="Q2"/>
    <n v="5"/>
    <n v="1299625.5569561"/>
    <n v="1447826.88773031"/>
    <n v="-148201.33077420993"/>
    <x v="64"/>
  </r>
  <r>
    <x v="3"/>
    <d v="2020-01-06T00:00:00"/>
    <n v="2020"/>
    <s v="Q2"/>
    <n v="6"/>
    <n v="2473975.7026541"/>
    <n v="2351064.5434471299"/>
    <n v="122911.15920697013"/>
    <x v="65"/>
  </r>
  <r>
    <x v="3"/>
    <d v="2020-01-07T00:00:00"/>
    <n v="2020"/>
    <s v="Q3"/>
    <n v="7"/>
    <n v="3386609.1921271002"/>
    <n v="3240639.5199915301"/>
    <n v="145969.67213557009"/>
    <x v="66"/>
  </r>
  <r>
    <x v="3"/>
    <d v="2020-01-08T00:00:00"/>
    <n v="2020"/>
    <s v="Q3"/>
    <n v="8"/>
    <n v="3538985.7670711"/>
    <n v="3161126.28040196"/>
    <n v="377859.48666913994"/>
    <x v="67"/>
  </r>
  <r>
    <x v="3"/>
    <d v="2020-01-09T00:00:00"/>
    <n v="2020"/>
    <s v="Q3"/>
    <n v="9"/>
    <n v="3328008.5662761"/>
    <n v="3409194.68482927"/>
    <n v="-81186.118553170003"/>
    <x v="68"/>
  </r>
  <r>
    <x v="3"/>
    <d v="2020-01-10T00:00:00"/>
    <n v="2020"/>
    <s v="Q4"/>
    <n v="10"/>
    <n v="2847828.4487341"/>
    <n v="2958967.0956479399"/>
    <n v="-111138.64691383997"/>
    <x v="69"/>
  </r>
  <r>
    <x v="4"/>
    <d v="2015-01-01T00:00:00"/>
    <n v="2015"/>
    <s v="Q1"/>
    <n v="1"/>
    <n v="297151.80755329999"/>
    <n v="251162.11682483801"/>
    <n v="45989.690728461981"/>
    <x v="0"/>
  </r>
  <r>
    <x v="4"/>
    <d v="2015-01-02T00:00:00"/>
    <n v="2015"/>
    <s v="Q1"/>
    <n v="2"/>
    <n v="309337.53109449998"/>
    <n v="265509.841071748"/>
    <n v="43827.69002275198"/>
    <x v="1"/>
  </r>
  <r>
    <x v="4"/>
    <d v="2015-01-03T00:00:00"/>
    <n v="2015"/>
    <s v="Q1"/>
    <n v="3"/>
    <n v="507992.24005269998"/>
    <n v="397175.133447256"/>
    <n v="110817.10660544399"/>
    <x v="2"/>
  </r>
  <r>
    <x v="4"/>
    <d v="2015-01-04T00:00:00"/>
    <n v="2015"/>
    <s v="Q2"/>
    <n v="4"/>
    <n v="731957.88039039902"/>
    <n v="557975.19509007095"/>
    <n v="173982.68530032807"/>
    <x v="3"/>
  </r>
  <r>
    <x v="4"/>
    <d v="2015-01-05T00:00:00"/>
    <n v="2015"/>
    <s v="Q2"/>
    <n v="5"/>
    <n v="894788.25273920095"/>
    <n v="713090.13213517098"/>
    <n v="181698.12060402997"/>
    <x v="4"/>
  </r>
  <r>
    <x v="4"/>
    <d v="2015-01-06T00:00:00"/>
    <n v="2015"/>
    <s v="Q2"/>
    <n v="6"/>
    <n v="898735.39893639996"/>
    <n v="813199.853170485"/>
    <n v="85535.545765914954"/>
    <x v="5"/>
  </r>
  <r>
    <x v="4"/>
    <d v="2015-01-07T00:00:00"/>
    <n v="2015"/>
    <s v="Q3"/>
    <n v="7"/>
    <n v="706346.06428539997"/>
    <n v="714688.73605114303"/>
    <n v="-8342.6717657430563"/>
    <x v="6"/>
  </r>
  <r>
    <x v="4"/>
    <d v="2015-01-08T00:00:00"/>
    <n v="2015"/>
    <s v="Q3"/>
    <n v="8"/>
    <n v="573993.43724470004"/>
    <n v="603576.96108049096"/>
    <n v="-29583.523835790926"/>
    <x v="7"/>
  </r>
  <r>
    <x v="4"/>
    <d v="2015-01-09T00:00:00"/>
    <n v="2015"/>
    <s v="Q3"/>
    <n v="9"/>
    <n v="528343.66563810001"/>
    <n v="598620.90856603906"/>
    <n v="-70277.242927939049"/>
    <x v="8"/>
  </r>
  <r>
    <x v="4"/>
    <d v="2015-01-10T00:00:00"/>
    <n v="2015"/>
    <s v="Q4"/>
    <n v="10"/>
    <n v="681060.03633359994"/>
    <n v="871824.48522525898"/>
    <n v="-190764.44889165903"/>
    <x v="9"/>
  </r>
  <r>
    <x v="4"/>
    <d v="2015-01-11T00:00:00"/>
    <n v="2015"/>
    <s v="Q4"/>
    <n v="11"/>
    <n v="696902.696979"/>
    <n v="647784.22460806405"/>
    <n v="49118.472370935953"/>
    <x v="10"/>
  </r>
  <r>
    <x v="4"/>
    <d v="2015-01-12T00:00:00"/>
    <n v="2015"/>
    <s v="Q4"/>
    <n v="12"/>
    <n v="376754.62527169997"/>
    <n v="360426.587470725"/>
    <n v="16328.037800974969"/>
    <x v="11"/>
  </r>
  <r>
    <x v="4"/>
    <d v="2016-01-01T00:00:00"/>
    <n v="2016"/>
    <s v="Q1"/>
    <n v="1"/>
    <n v="285774.23744"/>
    <n v="305987.28787257202"/>
    <n v="-20213.050432572025"/>
    <x v="12"/>
  </r>
  <r>
    <x v="4"/>
    <d v="2016-01-02T00:00:00"/>
    <n v="2016"/>
    <s v="Q1"/>
    <n v="2"/>
    <n v="320070.41833160003"/>
    <n v="316547.911772274"/>
    <n v="3522.5065593260224"/>
    <x v="13"/>
  </r>
  <r>
    <x v="4"/>
    <d v="2016-01-03T00:00:00"/>
    <n v="2016"/>
    <s v="Q1"/>
    <n v="3"/>
    <n v="549759.62543799996"/>
    <n v="493078.50225554901"/>
    <n v="56681.123182450945"/>
    <x v="14"/>
  </r>
  <r>
    <x v="4"/>
    <d v="2016-01-04T00:00:00"/>
    <n v="2016"/>
    <s v="Q2"/>
    <n v="4"/>
    <n v="819615.16704890004"/>
    <n v="700874.109521206"/>
    <n v="118741.05752769404"/>
    <x v="15"/>
  </r>
  <r>
    <x v="4"/>
    <d v="2016-01-05T00:00:00"/>
    <n v="2016"/>
    <s v="Q2"/>
    <n v="5"/>
    <n v="990052.62889389903"/>
    <n v="858774.45674955403"/>
    <n v="131278.17214434501"/>
    <x v="16"/>
  </r>
  <r>
    <x v="4"/>
    <d v="2016-01-06T00:00:00"/>
    <n v="2016"/>
    <s v="Q2"/>
    <n v="6"/>
    <n v="844500.25100529997"/>
    <n v="925195.69648559997"/>
    <n v="-80695.445480299997"/>
    <x v="17"/>
  </r>
  <r>
    <x v="4"/>
    <d v="2016-01-07T00:00:00"/>
    <n v="2016"/>
    <s v="Q3"/>
    <n v="7"/>
    <n v="747278.96280239895"/>
    <n v="776186.22783865198"/>
    <n v="-28907.265036253026"/>
    <x v="18"/>
  </r>
  <r>
    <x v="4"/>
    <d v="2016-01-08T00:00:00"/>
    <n v="2016"/>
    <s v="Q3"/>
    <n v="8"/>
    <n v="584504.07805550005"/>
    <n v="647189.01333851495"/>
    <n v="-62684.9352830149"/>
    <x v="19"/>
  </r>
  <r>
    <x v="4"/>
    <d v="2016-01-09T00:00:00"/>
    <n v="2016"/>
    <s v="Q3"/>
    <n v="9"/>
    <n v="574161.27633689903"/>
    <n v="621641.72270593001"/>
    <n v="-47480.446369030979"/>
    <x v="20"/>
  </r>
  <r>
    <x v="4"/>
    <d v="2016-01-10T00:00:00"/>
    <n v="2016"/>
    <s v="Q4"/>
    <n v="10"/>
    <n v="904316.88253920095"/>
    <n v="877849.25310191"/>
    <n v="26467.629437290947"/>
    <x v="21"/>
  </r>
  <r>
    <x v="4"/>
    <d v="2016-01-11T00:00:00"/>
    <n v="2016"/>
    <s v="Q4"/>
    <n v="11"/>
    <n v="582394.54977010004"/>
    <n v="617900.71438930195"/>
    <n v="-35506.164619201911"/>
    <x v="22"/>
  </r>
  <r>
    <x v="4"/>
    <d v="2016-01-12T00:00:00"/>
    <n v="2016"/>
    <s v="Q4"/>
    <n v="12"/>
    <n v="355436.03919649997"/>
    <n v="346120.58717948501"/>
    <n v="9315.4520170149626"/>
    <x v="23"/>
  </r>
  <r>
    <x v="4"/>
    <d v="2017-01-01T00:00:00"/>
    <n v="2017"/>
    <s v="Q1"/>
    <n v="1"/>
    <n v="281119.47757849999"/>
    <n v="298138.38188465999"/>
    <n v="-17018.904306159995"/>
    <x v="24"/>
  </r>
  <r>
    <x v="4"/>
    <d v="2017-01-02T00:00:00"/>
    <n v="2017"/>
    <s v="Q1"/>
    <n v="2"/>
    <n v="330547.42320939997"/>
    <n v="339106.97677557898"/>
    <n v="-8559.5535661790054"/>
    <x v="25"/>
  </r>
  <r>
    <x v="4"/>
    <d v="2017-01-03T00:00:00"/>
    <n v="2017"/>
    <s v="Q1"/>
    <n v="3"/>
    <n v="567153.13304069999"/>
    <n v="525183.05417264404"/>
    <n v="41970.078868055949"/>
    <x v="26"/>
  </r>
  <r>
    <x v="4"/>
    <d v="2017-01-04T00:00:00"/>
    <n v="2017"/>
    <s v="Q2"/>
    <n v="4"/>
    <n v="748450.39966500003"/>
    <n v="687641.422763246"/>
    <n v="60808.976901754038"/>
    <x v="27"/>
  </r>
  <r>
    <x v="4"/>
    <d v="2017-01-05T00:00:00"/>
    <n v="2017"/>
    <s v="Q2"/>
    <n v="5"/>
    <n v="861634.05507450004"/>
    <n v="895239.75678484305"/>
    <n v="-33605.701710343012"/>
    <x v="28"/>
  </r>
  <r>
    <x v="4"/>
    <d v="2017-01-06T00:00:00"/>
    <n v="2017"/>
    <s v="Q2"/>
    <n v="6"/>
    <n v="949753.06780690001"/>
    <n v="955609.74817163404"/>
    <n v="-5856.6803647340275"/>
    <x v="29"/>
  </r>
  <r>
    <x v="4"/>
    <d v="2017-01-07T00:00:00"/>
    <n v="2017"/>
    <s v="Q3"/>
    <n v="7"/>
    <n v="728000.93599479995"/>
    <n v="738505.79105276102"/>
    <n v="-10504.855057961075"/>
    <x v="30"/>
  </r>
  <r>
    <x v="4"/>
    <d v="2017-01-08T00:00:00"/>
    <n v="2017"/>
    <s v="Q3"/>
    <n v="8"/>
    <n v="592553.98316179996"/>
    <n v="641593.39310612495"/>
    <n v="-49039.409944324987"/>
    <x v="31"/>
  </r>
  <r>
    <x v="4"/>
    <d v="2017-01-09T00:00:00"/>
    <n v="2017"/>
    <s v="Q3"/>
    <n v="9"/>
    <n v="626824.83307769999"/>
    <n v="699671.12119383295"/>
    <n v="-72846.288116132957"/>
    <x v="32"/>
  </r>
  <r>
    <x v="4"/>
    <d v="2017-01-10T00:00:00"/>
    <n v="2017"/>
    <s v="Q4"/>
    <n v="10"/>
    <n v="928975.66038490098"/>
    <n v="949500.19698021596"/>
    <n v="-20524.536595314974"/>
    <x v="33"/>
  </r>
  <r>
    <x v="4"/>
    <d v="2017-01-11T00:00:00"/>
    <n v="2017"/>
    <s v="Q4"/>
    <n v="11"/>
    <n v="500653.79492279998"/>
    <n v="649951.17005894601"/>
    <n v="-149297.37513614603"/>
    <x v="34"/>
  </r>
  <r>
    <x v="4"/>
    <d v="2017-01-12T00:00:00"/>
    <n v="2017"/>
    <s v="Q4"/>
    <n v="12"/>
    <n v="351893.22670380003"/>
    <n v="410806.46299008903"/>
    <n v="-58913.236286289"/>
    <x v="35"/>
  </r>
  <r>
    <x v="4"/>
    <d v="2018-01-01T00:00:00"/>
    <n v="2018"/>
    <s v="Q1"/>
    <n v="1"/>
    <n v="331941.7098521"/>
    <n v="366113.46235179401"/>
    <n v="-34171.752499694005"/>
    <x v="36"/>
  </r>
  <r>
    <x v="4"/>
    <d v="2018-01-02T00:00:00"/>
    <n v="2018"/>
    <s v="Q1"/>
    <n v="2"/>
    <n v="359389.26360309997"/>
    <n v="395723.90067694202"/>
    <n v="-36334.637073842052"/>
    <x v="37"/>
  </r>
  <r>
    <x v="4"/>
    <d v="2018-01-03T00:00:00"/>
    <n v="2018"/>
    <s v="Q1"/>
    <n v="3"/>
    <n v="639909.20913409896"/>
    <n v="636715.14819386997"/>
    <n v="3194.0609402289847"/>
    <x v="38"/>
  </r>
  <r>
    <x v="4"/>
    <d v="2018-01-04T00:00:00"/>
    <n v="2018"/>
    <s v="Q2"/>
    <n v="4"/>
    <n v="780460.94701410003"/>
    <n v="829356.84249735705"/>
    <n v="-48895.895483257016"/>
    <x v="39"/>
  </r>
  <r>
    <x v="4"/>
    <d v="2018-01-05T00:00:00"/>
    <n v="2018"/>
    <s v="Q2"/>
    <n v="5"/>
    <n v="908675.80302210001"/>
    <n v="1035708.05754621"/>
    <n v="-127032.25452411"/>
    <x v="40"/>
  </r>
  <r>
    <x v="4"/>
    <d v="2018-01-06T00:00:00"/>
    <n v="2018"/>
    <s v="Q2"/>
    <n v="6"/>
    <n v="1049762.8451851001"/>
    <n v="1081656.29629833"/>
    <n v="-31893.45111322985"/>
    <x v="41"/>
  </r>
  <r>
    <x v="4"/>
    <d v="2018-01-07T00:00:00"/>
    <n v="2018"/>
    <s v="Q3"/>
    <n v="7"/>
    <n v="988636.81100309896"/>
    <n v="949325.58832503099"/>
    <n v="39311.222678067978"/>
    <x v="42"/>
  </r>
  <r>
    <x v="4"/>
    <d v="2018-01-08T00:00:00"/>
    <n v="2018"/>
    <s v="Q3"/>
    <n v="8"/>
    <n v="748660.2102031"/>
    <n v="731053.23840193404"/>
    <n v="17606.971801165957"/>
    <x v="43"/>
  </r>
  <r>
    <x v="4"/>
    <d v="2018-01-09T00:00:00"/>
    <n v="2018"/>
    <s v="Q3"/>
    <n v="9"/>
    <n v="723735.77711110003"/>
    <n v="736868.11504284502"/>
    <n v="-13132.337931744987"/>
    <x v="44"/>
  </r>
  <r>
    <x v="4"/>
    <d v="2018-01-10T00:00:00"/>
    <n v="2018"/>
    <s v="Q4"/>
    <n v="10"/>
    <n v="874998.30972210004"/>
    <n v="1062194.5479510899"/>
    <n v="-187196.23822898988"/>
    <x v="45"/>
  </r>
  <r>
    <x v="4"/>
    <d v="2018-01-11T00:00:00"/>
    <n v="2018"/>
    <s v="Q4"/>
    <n v="11"/>
    <n v="865926.37672809896"/>
    <n v="760216.34588423301"/>
    <n v="105710.03084386594"/>
    <x v="46"/>
  </r>
  <r>
    <x v="4"/>
    <d v="2018-01-12T00:00:00"/>
    <n v="2018"/>
    <s v="Q4"/>
    <n v="12"/>
    <n v="389833.75366609998"/>
    <n v="419225.72694134701"/>
    <n v="-29391.97327524703"/>
    <x v="47"/>
  </r>
  <r>
    <x v="4"/>
    <d v="2019-01-01T00:00:00"/>
    <n v="2019"/>
    <s v="Q1"/>
    <n v="1"/>
    <n v="299328.70597409998"/>
    <n v="260229.597236398"/>
    <n v="39099.108737701987"/>
    <x v="48"/>
  </r>
  <r>
    <x v="4"/>
    <d v="2019-01-02T00:00:00"/>
    <n v="2019"/>
    <s v="Q1"/>
    <n v="2"/>
    <n v="289218.94451409997"/>
    <n v="256567.42620695199"/>
    <n v="32651.518307147984"/>
    <x v="49"/>
  </r>
  <r>
    <x v="4"/>
    <d v="2019-01-03T00:00:00"/>
    <n v="2019"/>
    <s v="Q1"/>
    <n v="3"/>
    <n v="492813.63765709999"/>
    <n v="510007.44190534402"/>
    <n v="-17193.804248244036"/>
    <x v="50"/>
  </r>
  <r>
    <x v="4"/>
    <d v="2019-01-04T00:00:00"/>
    <n v="2019"/>
    <s v="Q2"/>
    <n v="4"/>
    <n v="819659.57196810003"/>
    <n v="673022.212539998"/>
    <n v="146637.35942810203"/>
    <x v="51"/>
  </r>
  <r>
    <x v="4"/>
    <d v="2019-01-05T00:00:00"/>
    <n v="2019"/>
    <s v="Q2"/>
    <n v="5"/>
    <n v="935608.88363010099"/>
    <n v="850675.947804539"/>
    <n v="84932.935825561988"/>
    <x v="52"/>
  </r>
  <r>
    <x v="4"/>
    <d v="2019-01-06T00:00:00"/>
    <n v="2019"/>
    <s v="Q2"/>
    <n v="6"/>
    <n v="1073304.7709551"/>
    <n v="1083033.7618651399"/>
    <n v="-9728.9909100399818"/>
    <x v="53"/>
  </r>
  <r>
    <x v="4"/>
    <d v="2019-01-07T00:00:00"/>
    <n v="2019"/>
    <s v="Q3"/>
    <n v="7"/>
    <n v="979545.32589309895"/>
    <n v="987035.51591178495"/>
    <n v="-7490.1900186860003"/>
    <x v="54"/>
  </r>
  <r>
    <x v="4"/>
    <d v="2019-01-08T00:00:00"/>
    <n v="2019"/>
    <s v="Q3"/>
    <n v="8"/>
    <n v="1002069.2632711"/>
    <n v="953238.63662767096"/>
    <n v="48830.626643429045"/>
    <x v="55"/>
  </r>
  <r>
    <x v="4"/>
    <d v="2019-01-09T00:00:00"/>
    <n v="2019"/>
    <s v="Q3"/>
    <n v="9"/>
    <n v="881354.74020810099"/>
    <n v="855293.945127427"/>
    <n v="26060.795080673997"/>
    <x v="56"/>
  </r>
  <r>
    <x v="4"/>
    <d v="2019-01-10T00:00:00"/>
    <n v="2019"/>
    <s v="Q4"/>
    <n v="10"/>
    <n v="1055343.3955681"/>
    <n v="1091456.9605737"/>
    <n v="-36113.565005599987"/>
    <x v="57"/>
  </r>
  <r>
    <x v="4"/>
    <d v="2019-01-11T00:00:00"/>
    <n v="2019"/>
    <s v="Q4"/>
    <n v="11"/>
    <n v="591139.26319510001"/>
    <n v="677730.68498430098"/>
    <n v="-86591.421789200976"/>
    <x v="58"/>
  </r>
  <r>
    <x v="4"/>
    <d v="2019-01-12T00:00:00"/>
    <n v="2019"/>
    <s v="Q4"/>
    <n v="12"/>
    <n v="289549.66644409997"/>
    <n v="402113.902425248"/>
    <n v="-112564.23598114803"/>
    <x v="59"/>
  </r>
  <r>
    <x v="4"/>
    <d v="2020-01-01T00:00:00"/>
    <n v="2020"/>
    <s v="Q1"/>
    <n v="1"/>
    <n v="205611.19195509999"/>
    <n v="251093.95093292001"/>
    <n v="-45482.75897782002"/>
    <x v="60"/>
  </r>
  <r>
    <x v="4"/>
    <d v="2020-01-02T00:00:00"/>
    <n v="2020"/>
    <s v="Q1"/>
    <n v="2"/>
    <n v="258654.20389410001"/>
    <n v="269694.85532682802"/>
    <n v="-11040.651432728017"/>
    <x v="61"/>
  </r>
  <r>
    <x v="4"/>
    <d v="2020-01-03T00:00:00"/>
    <n v="2020"/>
    <s v="Q1"/>
    <n v="3"/>
    <n v="377291.06221910001"/>
    <n v="331558.89147219399"/>
    <n v="45732.17074690602"/>
    <x v="62"/>
  </r>
  <r>
    <x v="4"/>
    <d v="2020-01-04T00:00:00"/>
    <n v="2020"/>
    <s v="Q2"/>
    <n v="4"/>
    <n v="177053.3436161"/>
    <n v="137808.35031262101"/>
    <n v="39244.993303478986"/>
    <x v="63"/>
  </r>
  <r>
    <x v="4"/>
    <d v="2020-01-05T00:00:00"/>
    <n v="2020"/>
    <s v="Q2"/>
    <n v="5"/>
    <n v="316697.51488909998"/>
    <n v="236770.01751943401"/>
    <n v="79927.497369665973"/>
    <x v="64"/>
  </r>
  <r>
    <x v="4"/>
    <d v="2020-01-06T00:00:00"/>
    <n v="2020"/>
    <s v="Q2"/>
    <n v="6"/>
    <n v="445235.8290501"/>
    <n v="425969.73683666799"/>
    <n v="19266.092213432014"/>
    <x v="65"/>
  </r>
  <r>
    <x v="4"/>
    <d v="2020-01-07T00:00:00"/>
    <n v="2020"/>
    <s v="Q3"/>
    <n v="7"/>
    <n v="497112.43357410002"/>
    <n v="428294.35096562997"/>
    <n v="68818.082608470053"/>
    <x v="66"/>
  </r>
  <r>
    <x v="4"/>
    <d v="2020-01-08T00:00:00"/>
    <n v="2020"/>
    <s v="Q3"/>
    <n v="8"/>
    <n v="463785.71367909998"/>
    <n v="465566.34789695899"/>
    <n v="-1780.634217859013"/>
    <x v="67"/>
  </r>
  <r>
    <x v="4"/>
    <d v="2020-01-09T00:00:00"/>
    <n v="2020"/>
    <s v="Q3"/>
    <n v="9"/>
    <n v="514778.9166541"/>
    <n v="484406.61033468199"/>
    <n v="30372.306319418014"/>
    <x v="68"/>
  </r>
  <r>
    <x v="4"/>
    <d v="2020-01-10T00:00:00"/>
    <n v="2020"/>
    <s v="Q4"/>
    <n v="10"/>
    <n v="580148.19562410004"/>
    <n v="726969.78587164695"/>
    <n v="-146821.5902475469"/>
    <x v="6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3">
  <r>
    <x v="0"/>
    <x v="0"/>
    <x v="0"/>
    <x v="0"/>
    <s v="Log_Economy"/>
    <n v="-8.0277580943120246E-3"/>
    <n v="1.6547147185631737E-2"/>
    <n v="1.8800000000000001E-2"/>
    <x v="0"/>
    <n v="0.21214939999999999"/>
    <s v="Avg"/>
    <s v="Economy"/>
    <n v="1304932.0995752397"/>
    <n v="1269414.9253070676"/>
    <n v="-35517.174268172123"/>
    <n v="0"/>
    <n v="0"/>
  </r>
  <r>
    <x v="1"/>
    <x v="1"/>
    <x v="1"/>
    <x v="0"/>
    <s v="Others"/>
    <n v="3.1257215282384017E-2"/>
    <n v="-3.229844812345221E-3"/>
    <n v="-5.0000000000000001E-4"/>
    <x v="0"/>
    <e v="#N/A"/>
    <n v="0"/>
    <e v="#N/A"/>
    <n v="0"/>
    <n v="0"/>
    <n v="0"/>
    <n v="0"/>
    <n v="0"/>
  </r>
  <r>
    <x v="2"/>
    <x v="2"/>
    <x v="2"/>
    <x v="0"/>
    <s v="Pre_Covid"/>
    <n v="3.7568493466648985E-2"/>
    <n v="0"/>
    <n v="0"/>
    <x v="0"/>
    <n v="0.37876270000000001"/>
    <s v="Avg"/>
    <s v="Pre_Covid"/>
    <n v="0"/>
    <n v="0.1"/>
    <n v="0.1"/>
    <n v="0"/>
    <n v="0"/>
  </r>
  <r>
    <x v="0"/>
    <x v="3"/>
    <x v="3"/>
    <x v="0"/>
    <s v="precip0"/>
    <n v="-2.207464177226677E-3"/>
    <n v="-5.5045006954728077E-4"/>
    <n v="-6.9999999999999999E-4"/>
    <x v="0"/>
    <n v="-2.3249999999999998E-3"/>
    <s v="Avg"/>
    <s v="Precip_Dampened"/>
    <n v="2.1127214799999998"/>
    <n v="3.1321414015201237"/>
    <n v="1.0194199215201238"/>
    <n v="0"/>
    <n v="0"/>
  </r>
  <r>
    <x v="0"/>
    <x v="3"/>
    <x v="3"/>
    <x v="0"/>
    <s v="precip1"/>
    <n v="-3.1881704217509728E-3"/>
    <n v="-6.31915590240167E-4"/>
    <n v="-8.0000000000000004E-4"/>
    <x v="0"/>
    <n v="-4.8419999999999999E-3"/>
    <s v="Avg"/>
    <s v="Precip_Dampened"/>
    <n v="2.1127214799999998"/>
    <n v="3.1321414015201237"/>
    <n v="1.0194199215201238"/>
    <n v="0"/>
    <n v="0"/>
  </r>
  <r>
    <x v="1"/>
    <x v="1"/>
    <x v="1"/>
    <x v="0"/>
    <s v="Ramadan_Dum"/>
    <n v="-6.5301575090958106E-3"/>
    <n v="2.9002712573693822E-4"/>
    <n v="4.0000000000000002E-4"/>
    <x v="0"/>
    <n v="5.29542E-2"/>
    <s v="Sum"/>
    <s v="Ramadan_Dum"/>
    <n v="1"/>
    <n v="0"/>
    <n v="-1"/>
    <n v="0"/>
    <n v="0"/>
  </r>
  <r>
    <x v="1"/>
    <x v="1"/>
    <x v="4"/>
    <x v="0"/>
    <s v="SEAS_1517"/>
    <n v="0"/>
    <n v="0"/>
    <n v="0"/>
    <x v="0"/>
    <n v="0.81167560000000005"/>
    <s v="Sum"/>
    <e v="#N/A"/>
    <n v="0"/>
    <n v="0"/>
    <n v="0"/>
    <n v="0"/>
    <n v="0"/>
  </r>
  <r>
    <x v="1"/>
    <x v="1"/>
    <x v="4"/>
    <x v="0"/>
    <s v="SEAS_1819"/>
    <n v="0"/>
    <n v="0"/>
    <n v="0"/>
    <x v="0"/>
    <n v="0.80868569999999995"/>
    <s v="Sum"/>
    <e v="#N/A"/>
    <n v="0"/>
    <n v="0"/>
    <n v="0"/>
    <n v="0"/>
    <n v="0"/>
  </r>
  <r>
    <x v="3"/>
    <x v="4"/>
    <x v="5"/>
    <x v="0"/>
    <s v="SOCF_1"/>
    <n v="1.0155184171953223E-3"/>
    <n v="7.4386255210711705E-3"/>
    <n v="8.5000000000000006E-3"/>
    <x v="0"/>
    <n v="6.1951999999999997E-3"/>
    <s v="Avg"/>
    <s v="VI_SOCF_Thums_Up"/>
    <n v="34.5105352"/>
    <n v="35.006251779272873"/>
    <n v="0.49571657927287305"/>
    <s v="Thumsup"/>
    <s v="SOCF"/>
  </r>
  <r>
    <x v="3"/>
    <x v="5"/>
    <x v="6"/>
    <x v="0"/>
    <s v="SOTS_1"/>
    <n v="-6.4955613414111285E-4"/>
    <n v="5.008047895585125E-3"/>
    <n v="1.0800000000000001E-2"/>
    <x v="0"/>
    <n v="7.8469999999999998E-3"/>
    <s v="Avg"/>
    <s v="VI_SOTS_Thums_Up"/>
    <n v="37.342851159999995"/>
    <n v="36.503679080992654"/>
    <n v="-0.8391720790073407"/>
    <s v="Thumsup"/>
    <s v="SOTS"/>
  </r>
  <r>
    <x v="0"/>
    <x v="3"/>
    <x v="7"/>
    <x v="0"/>
    <s v="Temp0"/>
    <n v="-1.9668565348341018E-3"/>
    <n v="-4.1844946640701344E-3"/>
    <n v="-4.7000000000000002E-3"/>
    <x v="0"/>
    <n v="1.06131E-2"/>
    <s v="Avg"/>
    <s v="Tmax_Dampened"/>
    <n v="33.339719030000005"/>
    <n v="33.096874954197915"/>
    <n v="-0.24284407580208978"/>
    <n v="0"/>
    <n v="0"/>
  </r>
  <r>
    <x v="0"/>
    <x v="3"/>
    <x v="7"/>
    <x v="0"/>
    <s v="Temp1"/>
    <n v="-1.6710298052267708E-3"/>
    <n v="-2.261934115020267E-4"/>
    <n v="-2.0000000000000001E-4"/>
    <x v="0"/>
    <n v="8.0870000000000004E-3"/>
    <s v="Avg"/>
    <s v="Tmax_Dampened"/>
    <n v="33.339719030000005"/>
    <n v="33.096874954197915"/>
    <n v="-0.24284407580208978"/>
    <n v="0"/>
    <n v="0"/>
  </r>
  <r>
    <x v="0"/>
    <x v="0"/>
    <x v="8"/>
    <x v="0"/>
    <s v="Unemployment"/>
    <n v="-2.9433994935115122E-3"/>
    <n v="-8.266093602739351E-4"/>
    <n v="-8.9999999999999998E-4"/>
    <x v="0"/>
    <n v="-7.4711E-2"/>
    <s v="Avg"/>
    <s v="Unemployment"/>
    <n v="3.9949999999999999E-2"/>
    <n v="7.7549999999999994E-2"/>
    <n v="3.7599999999999995E-2"/>
    <n v="0"/>
    <n v="0"/>
  </r>
  <r>
    <x v="2"/>
    <x v="2"/>
    <x v="9"/>
    <x v="0"/>
    <s v="VD_Covid_19_Confirmed_Cases"/>
    <n v="-0.21488204340711226"/>
    <n v="0"/>
    <n v="0"/>
    <x v="0"/>
    <n v="-2.1499999999999998E-2"/>
    <s v="Avg"/>
    <s v="Covid_19_Confirmed_Cases"/>
    <n v="0"/>
    <n v="6737816.9000000004"/>
    <n v="6737816.9000000004"/>
    <n v="0"/>
    <n v="0"/>
  </r>
  <r>
    <x v="4"/>
    <x v="6"/>
    <x v="10"/>
    <x v="0"/>
    <s v="VD_IPS_7up"/>
    <n v="5.3562448353301866E-5"/>
    <n v="-1.5671390603111555E-5"/>
    <n v="0"/>
    <x v="0"/>
    <n v="-1.932E-2"/>
    <s v="Avg"/>
    <s v="VI_IPS_7up"/>
    <n v="2.2986775500000003"/>
    <n v="2.2142485826308245"/>
    <n v="-8.4428967369175822E-2"/>
    <s v="7UP"/>
    <s v="IPS"/>
  </r>
  <r>
    <x v="4"/>
    <x v="6"/>
    <x v="10"/>
    <x v="0"/>
    <s v="VD_IPS_Appy_Fizz"/>
    <n v="1.1461203004809843E-4"/>
    <n v="-3.4759921617837249E-4"/>
    <n v="-4.0000000000000002E-4"/>
    <x v="0"/>
    <n v="-1.9503E-2"/>
    <s v="Avg"/>
    <s v="VI_IPS_Appy_Fizz"/>
    <n v="2.3764056"/>
    <n v="2.3050389119074124"/>
    <n v="-7.1366688092587616E-2"/>
    <s v="Appy_Fizz"/>
    <s v="IPS"/>
  </r>
  <r>
    <x v="4"/>
    <x v="6"/>
    <x v="10"/>
    <x v="0"/>
    <s v="VD_IPS_ARTOS_Local"/>
    <n v="-2.2458862629457524E-5"/>
    <n v="-2.2685999765833946E-5"/>
    <n v="0"/>
    <x v="0"/>
    <n v="-1.4419E-2"/>
    <s v="Avg"/>
    <s v="VI_IPS_ARTOS_Local"/>
    <n v="2.7718883499999998"/>
    <n v="2.9129517557096984"/>
    <n v="0.14106340570969866"/>
    <s v="Artos"/>
    <s v="IPS"/>
  </r>
  <r>
    <x v="4"/>
    <x v="6"/>
    <x v="10"/>
    <x v="0"/>
    <s v="VD_IPS_BINDU_Local"/>
    <n v="-6.343932448395033E-4"/>
    <n v="-1.5733906086450668E-5"/>
    <n v="0"/>
    <x v="0"/>
    <n v="-2.9818999999999998E-2"/>
    <s v="Avg"/>
    <s v="VI_IPS_BINDU_Local"/>
    <n v="1.5616487400000001"/>
    <n v="2.8058650103356291"/>
    <n v="1.244216270335629"/>
    <s v="Bindu"/>
    <s v="IPS"/>
  </r>
  <r>
    <x v="4"/>
    <x v="6"/>
    <x v="10"/>
    <x v="0"/>
    <s v="VD_IPS_Coke"/>
    <n v="3.4709382774706932E-5"/>
    <n v="-1.8126334625514897E-6"/>
    <n v="0"/>
    <x v="0"/>
    <n v="-2.3719E-2"/>
    <s v="Avg"/>
    <s v="VI_IPS_Coke"/>
    <n v="1.6138776499999998"/>
    <n v="1.5507044278639861"/>
    <n v="-6.3173222136013729E-2"/>
    <s v="Coke"/>
    <s v="IPS"/>
  </r>
  <r>
    <x v="4"/>
    <x v="6"/>
    <x v="10"/>
    <x v="0"/>
    <s v="VD_IPS_Fanta"/>
    <n v="1.6883490847566251E-5"/>
    <n v="-2.1620808806438087E-5"/>
    <n v="0"/>
    <x v="0"/>
    <n v="-1.0435E-2"/>
    <s v="Avg"/>
    <s v="VI_IPS_Fanta"/>
    <n v="2.8086658900000003"/>
    <n v="2.7930727938969158"/>
    <n v="-1.5593096103084569E-2"/>
    <s v="Fanta"/>
    <s v="IPS"/>
  </r>
  <r>
    <x v="4"/>
    <x v="6"/>
    <x v="10"/>
    <x v="0"/>
    <s v="VD_IPS_Limca"/>
    <n v="7.9335833022828675E-4"/>
    <n v="-2.6681672366310087E-4"/>
    <n v="-2.9999999999999997E-4"/>
    <x v="0"/>
    <n v="-0.13789599999999999"/>
    <s v="Avg"/>
    <s v="VI_IPS_Limca"/>
    <n v="2.6339850599999997"/>
    <n v="2.547026198633251"/>
    <n v="-8.6958861366748685E-2"/>
    <s v="Limca"/>
    <s v="IPS"/>
  </r>
  <r>
    <x v="4"/>
    <x v="6"/>
    <x v="10"/>
    <x v="0"/>
    <s v="VD_IPS_M_Dew"/>
    <n v="-5.5585511738849676E-6"/>
    <n v="6.4115833800178529E-6"/>
    <n v="0"/>
    <x v="0"/>
    <n v="-8.2400000000000008E-3"/>
    <s v="Avg"/>
    <s v="VI_IPS_M_Dew"/>
    <n v="1.3498323300000004"/>
    <n v="1.4263760112775612"/>
    <n v="7.6543681277560838E-2"/>
    <s v="Mdew"/>
    <s v="IPS"/>
  </r>
  <r>
    <x v="4"/>
    <x v="6"/>
    <x v="10"/>
    <x v="0"/>
    <s v="VD_IPS_Mirinda"/>
    <n v="2.3961202512190621E-5"/>
    <n v="-1.0358387814435669E-6"/>
    <n v="0"/>
    <x v="0"/>
    <n v="-1.2536E-2"/>
    <s v="Avg"/>
    <s v="VI_IPS_Mirinda"/>
    <n v="2.2066824700000001"/>
    <n v="2.1123099603983917"/>
    <n v="-9.4372509601608368E-2"/>
    <s v="Mirinda"/>
    <s v="IPS"/>
  </r>
  <r>
    <x v="4"/>
    <x v="6"/>
    <x v="10"/>
    <x v="0"/>
    <s v="VD_IPS_ORSL_Local"/>
    <n v="0"/>
    <n v="-1.2607754630620914E-5"/>
    <n v="0"/>
    <x v="0"/>
    <n v="-1.4419E-2"/>
    <s v="Avg"/>
    <s v="VI_IPS_ORSL_Local"/>
    <n v="1.38164643"/>
    <n v="1.38164643"/>
    <n v="0"/>
    <s v="Orsl"/>
    <s v="IPS"/>
  </r>
  <r>
    <x v="4"/>
    <x v="6"/>
    <x v="10"/>
    <x v="0"/>
    <s v="VD_IPS_Pepsi"/>
    <n v="1.6282166776869175E-5"/>
    <n v="-1.7008182357046595E-5"/>
    <n v="0"/>
    <x v="0"/>
    <n v="-2.4840999999999998E-2"/>
    <s v="Avg"/>
    <s v="VI_IPS_Pepsi"/>
    <n v="2.2254008399999998"/>
    <n v="2.2050636070831509"/>
    <n v="-2.0337232916848969E-2"/>
    <s v="Pepsi"/>
    <s v="IPS"/>
  </r>
  <r>
    <x v="4"/>
    <x v="6"/>
    <x v="10"/>
    <x v="0"/>
    <s v="VD_IPS_Sprite"/>
    <n v="1.081458487871045E-2"/>
    <n v="-3.3240798818564604E-3"/>
    <n v="-3.7000000000000002E-3"/>
    <x v="0"/>
    <n v="-0.539354"/>
    <s v="Avg"/>
    <s v="VI_IPS_Sprite"/>
    <n v="4.3662206500000007"/>
    <n v="4.2022123074094644"/>
    <n v="-0.16400834259053632"/>
    <s v="Sprite"/>
    <s v="IPS"/>
  </r>
  <r>
    <x v="3"/>
    <x v="7"/>
    <x v="11"/>
    <x v="0"/>
    <s v="VD_IPS_Thums_Up"/>
    <n v="-3.017557971860825E-2"/>
    <n v="-1.4371320675128927E-2"/>
    <n v="-1.6299999999999999E-2"/>
    <x v="0"/>
    <n v="0.45071480000000003"/>
    <s v="Avg"/>
    <s v="VI_IPS_Thums_Up"/>
    <n v="4.5224905299999998"/>
    <n v="4.2440966538154132"/>
    <n v="-0.27839387618458655"/>
    <s v="Thumsup"/>
    <s v="IPS"/>
  </r>
  <r>
    <x v="4"/>
    <x v="6"/>
    <x v="10"/>
    <x v="0"/>
    <s v="VD_ND_7up"/>
    <n v="1.3773106636649758E-5"/>
    <n v="1.7463134728360625E-5"/>
    <n v="0"/>
    <x v="0"/>
    <n v="-2.4398E-2"/>
    <s v="Avg"/>
    <s v="VI_ND_7up"/>
    <n v="18.425271739999999"/>
    <n v="17.494237481847875"/>
    <n v="-0.93103425815212404"/>
    <s v="7UP"/>
    <s v="ND"/>
  </r>
  <r>
    <x v="4"/>
    <x v="6"/>
    <x v="10"/>
    <x v="0"/>
    <s v="VD_ND_Appy_Fizz"/>
    <n v="-4.8535493843170467E-6"/>
    <n v="-3.4175290381420562E-4"/>
    <n v="-4.0000000000000002E-4"/>
    <x v="0"/>
    <n v="-2.2352E-2"/>
    <s v="Avg"/>
    <s v="VI_ND_Appy_Fizz"/>
    <n v="28.549204939999999"/>
    <n v="30.668762670655759"/>
    <n v="2.1195577306557603"/>
    <s v="Appy_Fizz"/>
    <s v="ND"/>
  </r>
  <r>
    <x v="4"/>
    <x v="6"/>
    <x v="10"/>
    <x v="0"/>
    <s v="VD_ND_ARTOS_Local"/>
    <n v="-2.8555186456876707E-6"/>
    <n v="-2.2725778824788846E-6"/>
    <n v="0"/>
    <x v="0"/>
    <n v="-3.8732000000000003E-2"/>
    <s v="Avg"/>
    <s v="VI_ND_ARTOS_Local"/>
    <n v="6.1057637200000006"/>
    <n v="6.3005238796724852"/>
    <n v="0.19476015967248461"/>
    <s v="Artos"/>
    <s v="ND"/>
  </r>
  <r>
    <x v="4"/>
    <x v="6"/>
    <x v="10"/>
    <x v="0"/>
    <s v="VD_ND_BINDU_Local"/>
    <n v="-2.8695274344711166E-5"/>
    <n v="-2.0836742567405814E-5"/>
    <n v="0"/>
    <x v="0"/>
    <n v="-4.7093999999999997E-2"/>
    <s v="Avg"/>
    <s v="VI_ND_BINDU_Local"/>
    <n v="8.8676008399999997"/>
    <n v="10.540254776736962"/>
    <n v="1.6726539367369622"/>
    <s v="Bindu"/>
    <s v="ND"/>
  </r>
  <r>
    <x v="4"/>
    <x v="6"/>
    <x v="10"/>
    <x v="0"/>
    <s v="VD_ND_Coke"/>
    <n v="1.2097330454427097E-5"/>
    <n v="9.8308491106487184E-6"/>
    <n v="0"/>
    <x v="0"/>
    <n v="-3.0844E-2"/>
    <s v="Avg"/>
    <s v="VI_ND_Coke"/>
    <n v="13.54043931"/>
    <n v="12.169825104998505"/>
    <n v="-1.3706142050014947"/>
    <s v="Coke"/>
    <s v="ND"/>
  </r>
  <r>
    <x v="4"/>
    <x v="6"/>
    <x v="10"/>
    <x v="0"/>
    <s v="VD_ND_Fanta"/>
    <n v="5.4989036614516721E-5"/>
    <n v="2.7554502615550034E-5"/>
    <n v="0"/>
    <x v="0"/>
    <n v="-2.0493000000000001E-2"/>
    <s v="Avg"/>
    <s v="VI_ND_Fanta"/>
    <n v="25.800135730000001"/>
    <n v="23.663082102858624"/>
    <n v="-2.1370536271413769"/>
    <s v="Fanta"/>
    <s v="ND"/>
  </r>
  <r>
    <x v="4"/>
    <x v="6"/>
    <x v="10"/>
    <x v="0"/>
    <s v="VD_ND_Limca"/>
    <n v="-4.5781731169067973E-5"/>
    <n v="1.441325320991249E-4"/>
    <n v="2.0000000000000001E-4"/>
    <x v="0"/>
    <n v="-2.4917000000000002E-2"/>
    <s v="Avg"/>
    <s v="VI_ND_Limca"/>
    <n v="35.891146260000006"/>
    <n v="36.844365774815287"/>
    <n v="0.95321951481528089"/>
    <s v="Limca"/>
    <s v="ND"/>
  </r>
  <r>
    <x v="4"/>
    <x v="6"/>
    <x v="10"/>
    <x v="0"/>
    <s v="VD_ND_M_Dew"/>
    <n v="7.3258189898139859E-7"/>
    <n v="5.6940287220659939E-6"/>
    <n v="0"/>
    <x v="0"/>
    <n v="-2.4608000000000001E-2"/>
    <s v="Avg"/>
    <s v="VI_ND_M_Dew"/>
    <n v="7.0203428500000014"/>
    <n v="6.5610737802624879"/>
    <n v="-0.45926906973751347"/>
    <s v="Mdew"/>
    <s v="ND"/>
  </r>
  <r>
    <x v="4"/>
    <x v="6"/>
    <x v="10"/>
    <x v="0"/>
    <s v="VD_ND_Mirinda"/>
    <n v="3.7801948259148879E-6"/>
    <n v="1.2928371836928849E-5"/>
    <n v="0"/>
    <x v="0"/>
    <n v="-2.3199999999999998E-2"/>
    <s v="Avg"/>
    <s v="VI_ND_Mirinda"/>
    <n v="12.560483770000001"/>
    <n v="11.978825433369556"/>
    <n v="-0.58165833663044531"/>
    <s v="Mirinda"/>
    <s v="ND"/>
  </r>
  <r>
    <x v="4"/>
    <x v="6"/>
    <x v="10"/>
    <x v="0"/>
    <s v="VD_ND_ORSL_Local"/>
    <n v="3.4857521842466762E-4"/>
    <n v="-2.7057095156495583E-5"/>
    <n v="0"/>
    <x v="0"/>
    <n v="-3.8732000000000003E-2"/>
    <s v="Avg"/>
    <s v="VI_ND_ORSL_Local"/>
    <n v="20.87014864"/>
    <n v="0"/>
    <n v="-20.87014864"/>
    <s v="Orsl"/>
    <s v="ND"/>
  </r>
  <r>
    <x v="4"/>
    <x v="6"/>
    <x v="10"/>
    <x v="0"/>
    <s v="VD_ND_Pepsi"/>
    <n v="1.9957548033601514E-5"/>
    <n v="8.5842506934537105E-6"/>
    <n v="0"/>
    <x v="0"/>
    <n v="-3.6088000000000002E-2"/>
    <s v="Avg"/>
    <s v="VI_ND_Pepsi"/>
    <n v="15.034200269999999"/>
    <n v="13.947000942205259"/>
    <n v="-1.0871993277947407"/>
    <s v="Pepsi"/>
    <s v="ND"/>
  </r>
  <r>
    <x v="4"/>
    <x v="6"/>
    <x v="10"/>
    <x v="0"/>
    <s v="VD_ND_Sprite"/>
    <n v="-1.265081244823295E-4"/>
    <n v="-3.1666880874349165E-4"/>
    <n v="-4.0000000000000002E-4"/>
    <x v="0"/>
    <n v="-3.0759000000000002E-2"/>
    <s v="Avg"/>
    <s v="VI_ND_Sprite"/>
    <n v="69.905133179999993"/>
    <n v="70.924965433286957"/>
    <n v="1.0198322532869639"/>
    <s v="Sprite"/>
    <s v="ND"/>
  </r>
  <r>
    <x v="3"/>
    <x v="8"/>
    <x v="12"/>
    <x v="0"/>
    <s v="VD_ND_Thums_Up"/>
    <n v="2.7365864061362193E-3"/>
    <n v="4.0354309107920715E-3"/>
    <n v="4.7000000000000002E-3"/>
    <x v="0"/>
    <n v="0.50259180000000003"/>
    <s v="Avg"/>
    <s v="VI_ND_Thums_Up"/>
    <n v="70.190470409999989"/>
    <n v="70.936561032093778"/>
    <n v="0.74609062209378862"/>
    <s v="Thumsup"/>
    <s v="ND"/>
  </r>
  <r>
    <x v="3"/>
    <x v="9"/>
    <x v="13"/>
    <x v="0"/>
    <s v="VD_Nstores_Thums_Up"/>
    <n v="0.10058418466770115"/>
    <n v="4.8071032841795508E-2"/>
    <n v="5.3800000000000001E-2"/>
    <x v="0"/>
    <n v="0.76949239999999997"/>
    <s v="Avg"/>
    <s v="VI_Nstores_Thums_Up"/>
    <n v="235058.22625839003"/>
    <n v="270546.47390403337"/>
    <n v="0.15097641214493196"/>
    <s v="Thumsup"/>
    <s v="Nstores"/>
  </r>
  <r>
    <x v="3"/>
    <x v="5"/>
    <x v="14"/>
    <x v="0"/>
    <s v="VD_OOS_Thums_Up"/>
    <n v="1.1661378730571099E-3"/>
    <n v="-1.3293156533375489E-4"/>
    <n v="-1E-4"/>
    <x v="0"/>
    <n v="-9.5583000000000001E-2"/>
    <s v="Avg"/>
    <s v="VI_OOS_Thums_Up"/>
    <n v="14.959447309999998"/>
    <n v="13.821187368583471"/>
    <n v="-1.1382599414165266"/>
    <s v="Thumsup"/>
    <s v="OOS"/>
  </r>
  <r>
    <x v="4"/>
    <x v="10"/>
    <x v="15"/>
    <x v="0"/>
    <s v="VD_Price_7up"/>
    <n v="-1.7505248071186742E-3"/>
    <n v="-1.6458463292404811E-3"/>
    <n v="-1.5E-3"/>
    <x v="0"/>
    <n v="0.75450260000000002"/>
    <s v="Avg"/>
    <s v="VI_Price_7up"/>
    <n v="55.787312190000009"/>
    <n v="54.480234767903028"/>
    <n v="-1.307077422096981"/>
    <s v="7UP"/>
    <s v="Price"/>
  </r>
  <r>
    <x v="4"/>
    <x v="10"/>
    <x v="15"/>
    <x v="0"/>
    <s v="VD_Price_Appy_Fizz"/>
    <n v="5.4013339021721795E-4"/>
    <n v="-4.467134307229592E-4"/>
    <n v="-4.0000000000000002E-4"/>
    <x v="0"/>
    <n v="1.0926819999999999"/>
    <s v="Avg"/>
    <s v="VI_Price_Appy_Fizz"/>
    <n v="55.579045929999992"/>
    <n v="56.291609572373794"/>
    <n v="0.71256364237380154"/>
    <s v="Appy_Fizz"/>
    <s v="Price"/>
  </r>
  <r>
    <x v="4"/>
    <x v="10"/>
    <x v="15"/>
    <x v="0"/>
    <s v="VD_Price_Coke"/>
    <n v="3.0717654039942582E-4"/>
    <n v="-3.9560899326532474E-4"/>
    <n v="-4.0000000000000002E-4"/>
    <x v="0"/>
    <n v="1.319987"/>
    <s v="Avg"/>
    <s v="VI_Price_Coke"/>
    <n v="70.95404431"/>
    <n v="72.151221535875806"/>
    <n v="1.1971772258758051"/>
    <s v="Coke"/>
    <s v="Price"/>
  </r>
  <r>
    <x v="4"/>
    <x v="10"/>
    <x v="15"/>
    <x v="0"/>
    <s v="VD_Price_Fanta"/>
    <n v="-4.8333274908584694E-3"/>
    <n v="1.8136745501432202E-3"/>
    <n v="1.6000000000000001E-3"/>
    <x v="0"/>
    <n v="1.2428973999999999"/>
    <s v="Avg"/>
    <s v="VI_Price_Fanta"/>
    <n v="55.247122930000003"/>
    <n v="54.049047498495852"/>
    <n v="-1.1980754315041509"/>
    <s v="Fanta"/>
    <s v="Price"/>
  </r>
  <r>
    <x v="4"/>
    <x v="10"/>
    <x v="15"/>
    <x v="0"/>
    <s v="VD_Price_Limca"/>
    <n v="-5.6230918271412127E-4"/>
    <n v="-1.1422932225909153E-3"/>
    <n v="-1E-3"/>
    <x v="0"/>
    <n v="0.32078259999999997"/>
    <s v="Avg"/>
    <s v="VI_Price_Limca"/>
    <n v="58.207130550000002"/>
    <n v="57.915228186402615"/>
    <n v="-0.29190236359738719"/>
    <s v="Limca"/>
    <s v="Price"/>
  </r>
  <r>
    <x v="4"/>
    <x v="10"/>
    <x v="15"/>
    <x v="0"/>
    <s v="VD_Price_M_Dew"/>
    <n v="4.4830263449327176E-4"/>
    <n v="1.2472702018344539E-3"/>
    <n v="1.1000000000000001E-3"/>
    <x v="0"/>
    <n v="1.2933087999999999"/>
    <s v="Avg"/>
    <s v="VI_Price_M_Dew"/>
    <n v="63.980207589999999"/>
    <n v="66.372847258439506"/>
    <n v="2.3926396684395073"/>
    <s v="Mdew"/>
    <s v="Price"/>
  </r>
  <r>
    <x v="4"/>
    <x v="10"/>
    <x v="15"/>
    <x v="0"/>
    <s v="VD_Price_Mirinda"/>
    <n v="-1.4611938908397426E-3"/>
    <n v="5.1821306198622207E-5"/>
    <n v="0"/>
    <x v="0"/>
    <n v="0.84897239999999996"/>
    <s v="Avg"/>
    <s v="VI_Price_Mirinda"/>
    <n v="55.317426739999995"/>
    <n v="53.469130414306221"/>
    <n v="-1.8482963256937737"/>
    <s v="Mirinda"/>
    <s v="Price"/>
  </r>
  <r>
    <x v="4"/>
    <x v="10"/>
    <x v="15"/>
    <x v="0"/>
    <s v="VD_Price_Pepsi"/>
    <n v="-1.5813923636591619E-3"/>
    <n v="5.8920223298825492E-4"/>
    <n v="5.0000000000000001E-4"/>
    <x v="0"/>
    <n v="0.78258439999999996"/>
    <s v="Avg"/>
    <s v="VI_Price_Pepsi"/>
    <n v="56.485245949999999"/>
    <n v="55.098646923204321"/>
    <n v="-1.3865990267956789"/>
    <s v="Pepsi"/>
    <s v="Price"/>
  </r>
  <r>
    <x v="4"/>
    <x v="10"/>
    <x v="15"/>
    <x v="0"/>
    <s v="VD_Price_Sprite"/>
    <n v="-2.42412426542196E-4"/>
    <n v="1.4806027900545078E-4"/>
    <n v="2.0000000000000001E-4"/>
    <x v="0"/>
    <n v="7.0472999999999994E-2"/>
    <s v="Avg"/>
    <s v="VI_Price_Sprite"/>
    <n v="54.864846869999994"/>
    <n v="54.890375580696173"/>
    <n v="2.5528710696178791E-2"/>
    <s v="Sprite"/>
    <s v="Price"/>
  </r>
  <r>
    <x v="5"/>
    <x v="11"/>
    <x v="15"/>
    <x v="0"/>
    <s v="VD_Price_Thums_Up_Express"/>
    <n v="2.6540950271460081E-3"/>
    <n v="-2.7443011109328894E-3"/>
    <n v="-2.5000000000000001E-3"/>
    <x v="0"/>
    <n v="-0.85775299999999999"/>
    <s v="Avg"/>
    <s v="VI_Price_Thums_Up_Express"/>
    <n v="78.418560040000003"/>
    <n v="79.772849367893826"/>
    <n v="1.3542893278938237"/>
    <s v="Thumsup"/>
    <s v="Express"/>
  </r>
  <r>
    <x v="5"/>
    <x v="11"/>
    <x v="15"/>
    <x v="0"/>
    <s v="VD_Price_Thums_Up_Fridge"/>
    <n v="5.5923694612853543E-3"/>
    <n v="-8.7812247096841368E-3"/>
    <n v="-0.01"/>
    <x v="0"/>
    <n v="-0.79034599999999999"/>
    <s v="Avg"/>
    <s v="VI_Price_Thums_Up_Fridge"/>
    <n v="51.273125470000004"/>
    <n v="52.044866630583144"/>
    <n v="0.77174116058314013"/>
    <s v="Thumsup"/>
    <s v="Fridge"/>
  </r>
  <r>
    <x v="5"/>
    <x v="11"/>
    <x v="15"/>
    <x v="0"/>
    <s v="VD_Price_Thums_Up_Mobile"/>
    <n v="6.8841713485525346E-4"/>
    <n v="-1.5553085369409775E-4"/>
    <n v="-2.0000000000000001E-4"/>
    <x v="0"/>
    <n v="-0.17844299999999999"/>
    <s v="Avg"/>
    <s v="VI_Price_Thums_Up_Mobile"/>
    <n v="57.861937230000002"/>
    <n v="59.12392512056082"/>
    <n v="1.2619878905608175"/>
    <s v="Thumsup"/>
    <s v="Mobile"/>
  </r>
  <r>
    <x v="5"/>
    <x v="11"/>
    <x v="15"/>
    <x v="0"/>
    <s v="VD_Price_Thums_Up_Party"/>
    <n v="3.4830420803174675E-3"/>
    <n v="1.2513480242631759E-2"/>
    <n v="1.11E-2"/>
    <x v="0"/>
    <n v="-1.610986"/>
    <s v="Avg"/>
    <s v="VI_Price_Thums_Up_Party"/>
    <n v="40.185383709999996"/>
    <n v="41.470100907961445"/>
    <n v="1.2847171979614487"/>
    <s v="Thumsup"/>
    <s v="Party"/>
  </r>
  <r>
    <x v="5"/>
    <x v="11"/>
    <x v="15"/>
    <x v="0"/>
    <s v="VD_Price_Thums_Up_RGB"/>
    <n v="1.3793246098716424E-2"/>
    <n v="5.3408741669308439E-3"/>
    <n v="4.7000000000000002E-3"/>
    <x v="0"/>
    <n v="-1.512224"/>
    <s v="Avg"/>
    <s v="VI_Price_Thums_Up_RGB"/>
    <n v="62.21562028999999"/>
    <n v="57.582346952091108"/>
    <n v="-4.6332733379088822"/>
    <s v="Thumsup"/>
    <s v="RGB"/>
  </r>
  <r>
    <x v="3"/>
    <x v="4"/>
    <x v="16"/>
    <x v="0"/>
    <s v="VD_SOWF_Thums_Up"/>
    <n v="9.2108336046296188E-3"/>
    <n v="4.567493272180362E-4"/>
    <n v="5.9999999999999995E-4"/>
    <x v="0"/>
    <n v="0.33385179999999998"/>
    <s v="Avg"/>
    <s v="VI_SOWF_Thums_Up"/>
    <n v="24.391111270000003"/>
    <n v="26.905034793522596"/>
    <n v="2.5139235235225925"/>
    <s v="Thumsup"/>
    <s v="SOWF"/>
  </r>
  <r>
    <x v="4"/>
    <x v="12"/>
    <x v="17"/>
    <x v="0"/>
    <s v="VD_TV_7up"/>
    <n v="-1.9453982709164363E-4"/>
    <n v="-4.4904565406650302E-4"/>
    <n v="-5.0000000000000001E-4"/>
    <x v="0"/>
    <n v="-1.8530000000000001E-2"/>
    <s v="Sum"/>
    <s v="TV_7up"/>
    <n v="3636.08"/>
    <n v="6100.2599999999993"/>
    <n v="2464.1799999999994"/>
    <s v="7UP"/>
    <s v="TV"/>
  </r>
  <r>
    <x v="4"/>
    <x v="12"/>
    <x v="17"/>
    <x v="0"/>
    <s v="VD_TV_APPYFIZZ"/>
    <n v="2.0526304832281586E-3"/>
    <n v="-3.3309466133907485E-4"/>
    <n v="-2.9999999999999997E-4"/>
    <x v="0"/>
    <n v="-2.2682999999999998E-2"/>
    <s v="Sum"/>
    <s v="TV_APPYFIZZ"/>
    <n v="5703.3"/>
    <n v="0"/>
    <n v="-5703.3"/>
    <s v="Appy_Fizz"/>
    <s v="TV"/>
  </r>
  <r>
    <x v="4"/>
    <x v="12"/>
    <x v="17"/>
    <x v="0"/>
    <s v="VD_TV_MDEW"/>
    <n v="3.0205984325098085E-6"/>
    <n v="1.2154902560345405E-4"/>
    <n v="1E-4"/>
    <x v="0"/>
    <n v="-1.7346E-2"/>
    <s v="Sum"/>
    <s v="TV_MDEW"/>
    <n v="128.07000000000002"/>
    <n v="219.99"/>
    <n v="91.919999999999987"/>
    <s v="Mdew"/>
    <s v="TV"/>
  </r>
  <r>
    <x v="4"/>
    <x v="12"/>
    <x v="17"/>
    <x v="0"/>
    <s v="VD_TV_PSPSI"/>
    <n v="-4.7364161448753016E-4"/>
    <n v="3.6147665590208123E-5"/>
    <n v="0"/>
    <x v="0"/>
    <n v="-1.7926999999999998E-2"/>
    <s v="Sum"/>
    <s v="TV_PSPSI"/>
    <n v="190.05"/>
    <n v="2612.2099999999991"/>
    <n v="2422.1599999999989"/>
    <s v="Pepsi"/>
    <s v="TV"/>
  </r>
  <r>
    <x v="6"/>
    <x v="13"/>
    <x v="18"/>
    <x v="1"/>
    <s v="VD_Activation_Assets_AllIndia"/>
    <n v="-3.0347906353877991E-3"/>
    <n v="-8.676929031295233E-4"/>
    <n v="-8.9999999999999998E-4"/>
    <x v="0"/>
    <n v="1.8060300000000001E-2"/>
    <s v="Sum"/>
    <s v="Activation_Assets_AllIndia"/>
    <n v="17224080"/>
    <n v="0"/>
    <n v="-17224080"/>
    <s v="Thumsup"/>
    <n v="0"/>
  </r>
  <r>
    <x v="6"/>
    <x v="13"/>
    <x v="18"/>
    <x v="1"/>
    <s v="VD_Activation_Assets_Statewise"/>
    <n v="-2.1185829159422803E-3"/>
    <n v="-4.0055254780454997E-4"/>
    <n v="-4.0000000000000002E-4"/>
    <x v="0"/>
    <n v="8.3771999999999996E-3"/>
    <s v="Sum"/>
    <s v="Activation_Assets_Statewise"/>
    <n v="6620790"/>
    <n v="0"/>
    <n v="-6620790"/>
    <s v="Thumsup"/>
    <n v="0"/>
  </r>
  <r>
    <x v="6"/>
    <x v="14"/>
    <x v="19"/>
    <x v="1"/>
    <s v="VD_Cinema_Thumsup_Spend"/>
    <n v="6.2710727269325839E-4"/>
    <n v="1.0505182022412277E-3"/>
    <n v="8.9999999999999998E-4"/>
    <x v="0"/>
    <n v="1.3518199999999999E-2"/>
    <s v="Sum"/>
    <s v="VI_Cinema_Thumsup_Spend"/>
    <n v="8320615.1500000004"/>
    <n v="1923046.8"/>
    <n v="-6397568.3500000006"/>
    <s v="Thumsup"/>
    <n v="0"/>
  </r>
  <r>
    <x v="6"/>
    <x v="14"/>
    <x v="19"/>
    <x v="2"/>
    <s v="VD_Cinema_Thumsup_Spend_2018"/>
    <n v="-8.0048216060174049E-4"/>
    <n v="-1.2043246523179036E-3"/>
    <n v="-1.1000000000000001E-3"/>
    <x v="0"/>
    <n v="2.85819E-2"/>
    <s v="Sum"/>
    <s v="VI_Cinema_Thumsup_Spend_2018"/>
    <n v="0"/>
    <n v="0"/>
    <n v="0"/>
    <s v="Thumsup"/>
    <n v="0"/>
  </r>
  <r>
    <x v="6"/>
    <x v="14"/>
    <x v="19"/>
    <x v="2"/>
    <s v="VD_Cinema_Thumsup_Spend_2019"/>
    <n v="9.7863256568799504E-4"/>
    <n v="3.2962866886941085E-3"/>
    <n v="2.8999999999999998E-3"/>
    <x v="0"/>
    <n v="2.3861400000000001E-2"/>
    <s v="Sum"/>
    <s v="VI_Cinema_Thumsup_Spend_2019"/>
    <n v="8320615.1500000004"/>
    <n v="0"/>
    <n v="-8320615.1500000004"/>
    <s v="Thumsup"/>
    <n v="0"/>
  </r>
  <r>
    <x v="6"/>
    <x v="14"/>
    <x v="19"/>
    <x v="2"/>
    <s v="VD_Cinema_Thumsup_Spend_2020"/>
    <n v="1.2007093542876295E-3"/>
    <n v="0"/>
    <n v="0"/>
    <x v="0"/>
    <n v="2.35182E-2"/>
    <s v="Sum"/>
    <s v="VI_Cinema_Thumsup_Spend_2020"/>
    <n v="0"/>
    <n v="1923046.8"/>
    <n v="1923046.8"/>
    <s v="Thumsup"/>
    <n v="0"/>
  </r>
  <r>
    <x v="6"/>
    <x v="13"/>
    <x v="20"/>
    <x v="1"/>
    <s v="VD_Consumer_Promo_Thumsup_Mobile_count"/>
    <n v="-8.825038286731469E-4"/>
    <n v="4.3113450134771124E-4"/>
    <n v="4.0000000000000002E-4"/>
    <x v="0"/>
    <n v="5.4968700000000002E-2"/>
    <s v="Sum"/>
    <s v="VI_Consumer_Promo_Thumsup_Mobile_count"/>
    <n v="320619"/>
    <n v="0"/>
    <n v="-320619"/>
    <s v="Thumsup"/>
    <n v="0"/>
  </r>
  <r>
    <x v="6"/>
    <x v="15"/>
    <x v="17"/>
    <x v="1"/>
    <s v="VD_Desert_TV_GRPs"/>
    <n v="-4.201227471402167E-2"/>
    <n v="3.6969585343193834E-2"/>
    <n v="4.1700000000000001E-2"/>
    <x v="0"/>
    <n v="0.1483874"/>
    <s v="Sum"/>
    <s v="VI_Desert_TV_GRPs"/>
    <n v="1916.4299999999996"/>
    <n v="0"/>
    <n v="-1916.4299999999996"/>
    <s v="Thumsup"/>
    <n v="0"/>
  </r>
  <r>
    <x v="6"/>
    <x v="13"/>
    <x v="21"/>
    <x v="1"/>
    <s v="VD_Experiential_Sampling_Thumsup_Reach"/>
    <n v="-9.1278408076600929E-5"/>
    <n v="9.0267471714596429E-6"/>
    <n v="0"/>
    <x v="0"/>
    <n v="4.2872800000000003E-2"/>
    <s v="Sum"/>
    <s v="VI_Experiential_Sampling_Thumsup_Reach"/>
    <n v="59489"/>
    <n v="0"/>
    <n v="-59489"/>
    <s v="Thumsup"/>
    <n v="0"/>
  </r>
  <r>
    <x v="6"/>
    <x v="16"/>
    <x v="22"/>
    <x v="1"/>
    <s v="VD_Facebook_Instagram_Thumsup_Imp"/>
    <n v="-4.3557069605393029E-4"/>
    <n v="1.221896778946641E-3"/>
    <n v="1.1000000000000001E-3"/>
    <x v="0"/>
    <n v="3.82995E-2"/>
    <s v="Sum"/>
    <s v="VI_Facebook_Instagram_Thumsup_Imp"/>
    <n v="15490058"/>
    <n v="8010659"/>
    <n v="-7479399"/>
    <s v="Thumsup"/>
    <n v="0"/>
  </r>
  <r>
    <x v="6"/>
    <x v="16"/>
    <x v="23"/>
    <x v="1"/>
    <s v="VD_Facebook_Thumsup_Imp"/>
    <n v="5.8659608358150618E-4"/>
    <n v="-4.8603034343124496E-4"/>
    <n v="-4.0000000000000002E-4"/>
    <x v="0"/>
    <n v="2.6317500000000001E-2"/>
    <s v="Sum"/>
    <s v="VI_Facebook_Thumsup_Imp"/>
    <n v="17854"/>
    <n v="13027755"/>
    <n v="13009901"/>
    <s v="Thumsup"/>
    <n v="0"/>
  </r>
  <r>
    <x v="6"/>
    <x v="13"/>
    <x v="24"/>
    <x v="1"/>
    <s v="VD_Free_Volume_Promo"/>
    <n v="5.2798669663763259E-2"/>
    <n v="0"/>
    <n v="0"/>
    <x v="0"/>
    <n v="1.06876E-2"/>
    <s v="Sum"/>
    <s v="Free_Volume_Promo_2020"/>
    <n v="0"/>
    <n v="3456476"/>
    <n v="3456476"/>
    <s v="Thumsup"/>
    <n v="0"/>
  </r>
  <r>
    <x v="6"/>
    <x v="16"/>
    <x v="25"/>
    <x v="1"/>
    <s v="VD_Hotstar_Thumsup_Imp"/>
    <n v="-1.2238217627900904E-2"/>
    <n v="9.9199454199892356E-3"/>
    <n v="1.1299999999999999E-2"/>
    <x v="0"/>
    <n v="6.8184300000000003E-2"/>
    <s v="Sum"/>
    <s v="VI_Hotstar_Thumsup_Imp"/>
    <n v="110101488.20949069"/>
    <n v="2674834.8370524459"/>
    <n v="-107426653.37243824"/>
    <s v="Thumsup"/>
    <n v="0"/>
  </r>
  <r>
    <x v="6"/>
    <x v="15"/>
    <x v="17"/>
    <x v="1"/>
    <s v="VD_Lift_TV_GRPs"/>
    <n v="0"/>
    <n v="0"/>
    <n v="0"/>
    <x v="0"/>
    <n v="1.7297099999999999E-2"/>
    <s v="Sum"/>
    <s v="VI_Lift_TV_GRPs"/>
    <n v="0"/>
    <n v="0"/>
    <n v="0"/>
    <s v="Thumsup"/>
    <n v="0"/>
  </r>
  <r>
    <x v="6"/>
    <x v="13"/>
    <x v="18"/>
    <x v="1"/>
    <s v="VD_Long_Activation_Assets_AllIndia"/>
    <n v="5.4388744743376284E-4"/>
    <n v="1.299500321771244E-5"/>
    <n v="-2.9999999999999997E-4"/>
    <x v="0"/>
    <n v="1.25501E-2"/>
    <s v="Sum"/>
    <s v="Activation_Assets_AllIndia"/>
    <n v="17224080"/>
    <n v="0"/>
    <n v="-17224080"/>
    <s v="Thumsup"/>
    <n v="0"/>
  </r>
  <r>
    <x v="6"/>
    <x v="13"/>
    <x v="18"/>
    <x v="1"/>
    <s v="VD_Long_Activation_Assets_Statewise"/>
    <n v="-1.8191165374085178E-4"/>
    <n v="2.3039309665861922E-3"/>
    <n v="1.9E-3"/>
    <x v="0"/>
    <n v="1.5129800000000001E-2"/>
    <s v="Sum"/>
    <s v="Activation_Assets_Statewise"/>
    <n v="6620790"/>
    <n v="0"/>
    <n v="-6620790"/>
    <s v="Thumsup"/>
    <n v="0"/>
  </r>
  <r>
    <x v="6"/>
    <x v="15"/>
    <x v="17"/>
    <x v="2"/>
    <s v="VD_Long_Desert_TV_GRPs"/>
    <n v="8.5468693713850092E-4"/>
    <n v="5.9906962555113562E-3"/>
    <n v="5.3E-3"/>
    <x v="0"/>
    <n v="0.32690999999999998"/>
    <s v="Sum"/>
    <s v="VI_Desert_TV_GRPs"/>
    <n v="1916.4299999999996"/>
    <n v="0"/>
    <n v="-1916.4299999999996"/>
    <s v="Thumsup"/>
    <n v="0"/>
  </r>
  <r>
    <x v="6"/>
    <x v="15"/>
    <x v="17"/>
    <x v="2"/>
    <s v="VD_Long_TUChargedAvengers_TV_GRPs"/>
    <n v="-3.4968789970373849E-4"/>
    <n v="-2.8597398582518203E-4"/>
    <n v="-2.0000000000000001E-4"/>
    <x v="0"/>
    <n v="0.36386560000000001"/>
    <s v="Sum"/>
    <s v="VI_TUChargedAvengers_TV_GRPs"/>
    <n v="0"/>
    <n v="0"/>
    <n v="0"/>
    <s v="Thumsup"/>
    <n v="0"/>
  </r>
  <r>
    <x v="6"/>
    <x v="15"/>
    <x v="17"/>
    <x v="2"/>
    <s v="VD_Long_TUChargedThematic_TV_GRPs"/>
    <n v="-1.1173697765971489E-2"/>
    <n v="-1.228352491890034E-2"/>
    <n v="-1.1900000000000001E-2"/>
    <x v="0"/>
    <n v="0.28906559999999998"/>
    <s v="Sum"/>
    <s v="VI_TUChargedThematic_TV_GRPs"/>
    <n v="0"/>
    <n v="0"/>
    <n v="0"/>
    <s v="Thumsup"/>
    <n v="0"/>
  </r>
  <r>
    <x v="6"/>
    <x v="15"/>
    <x v="17"/>
    <x v="2"/>
    <s v="VD_Long_TUChase_TV_GRPs"/>
    <n v="2.9366547029704291E-2"/>
    <n v="3.888019810384357E-2"/>
    <n v="3.4700000000000002E-2"/>
    <x v="0"/>
    <n v="0.31504140000000003"/>
    <s v="Sum"/>
    <s v="VI_TUChase_TV_GRPs"/>
    <n v="4487.8499999999995"/>
    <n v="0"/>
    <n v="-4487.8499999999995"/>
    <s v="Thumsup"/>
    <n v="0"/>
  </r>
  <r>
    <x v="6"/>
    <x v="15"/>
    <x v="17"/>
    <x v="2"/>
    <s v="VD_Long_TUIntrinsic_TV_GRPs"/>
    <n v="-6.913431904611164E-3"/>
    <n v="3.3486671248478916E-3"/>
    <n v="3.7000000000000002E-3"/>
    <x v="0"/>
    <n v="0.30386560000000001"/>
    <s v="Sum"/>
    <s v="VI_TUIntrinsic_TV_GRPs"/>
    <n v="0"/>
    <n v="0"/>
    <n v="0"/>
    <s v="Thumsup"/>
    <n v="0"/>
  </r>
  <r>
    <x v="6"/>
    <x v="14"/>
    <x v="26"/>
    <x v="1"/>
    <s v="VD_OOH_Thumsup_Spend"/>
    <n v="-3.8405717151425009E-3"/>
    <n v="5.0003104911647842E-4"/>
    <n v="5.9999999999999995E-4"/>
    <x v="0"/>
    <n v="7.7679000000000003E-3"/>
    <s v="Sum"/>
    <s v="VI_OOH_Thumsup_Spend"/>
    <n v="15038504.206499998"/>
    <n v="2913029.9935000003"/>
    <n v="-12125474.212999998"/>
    <s v="Thumsup"/>
    <n v="0"/>
  </r>
  <r>
    <x v="6"/>
    <x v="14"/>
    <x v="26"/>
    <x v="2"/>
    <s v="VD_OOH_Thumsup_Spend_2015"/>
    <n v="-2.0274922095858127E-4"/>
    <n v="-3.5452065347483451E-4"/>
    <n v="1E-4"/>
    <x v="0"/>
    <n v="1.3642899999999999E-2"/>
    <s v="Sum"/>
    <s v="VI_OOH_Thumsup_Spend_2015"/>
    <n v="0"/>
    <n v="0"/>
    <n v="0"/>
    <s v="Thumsup"/>
    <n v="0"/>
  </r>
  <r>
    <x v="6"/>
    <x v="14"/>
    <x v="26"/>
    <x v="2"/>
    <s v="VD_OOH_Thumsup_Spend_2016"/>
    <n v="-8.3680358811409898E-4"/>
    <n v="-1.2253814063647747E-3"/>
    <n v="-8.0000000000000004E-4"/>
    <x v="0"/>
    <n v="1.26231E-2"/>
    <s v="Sum"/>
    <s v="VI_OOH_Thumsup_Spend_2016"/>
    <n v="0"/>
    <n v="0"/>
    <n v="0"/>
    <s v="Thumsup"/>
    <n v="0"/>
  </r>
  <r>
    <x v="6"/>
    <x v="14"/>
    <x v="26"/>
    <x v="2"/>
    <s v="VD_OOH_Thumsup_Spend_2017"/>
    <n v="-1.0709901947544521E-3"/>
    <n v="-1.3768977577272813E-3"/>
    <n v="-1.6000000000000001E-3"/>
    <x v="0"/>
    <n v="1.07142E-2"/>
    <s v="Sum"/>
    <s v="VI_OOH_Thumsup_Spend_2017"/>
    <n v="0"/>
    <n v="0"/>
    <n v="0"/>
    <s v="Thumsup"/>
    <n v="0"/>
  </r>
  <r>
    <x v="6"/>
    <x v="14"/>
    <x v="26"/>
    <x v="2"/>
    <s v="VD_OOH_Thumsup_Spend_2018"/>
    <n v="-2.6096345023960388E-3"/>
    <n v="2.2708348549727447E-3"/>
    <n v="2.0999999999999999E-3"/>
    <x v="0"/>
    <n v="1.9404100000000001E-2"/>
    <s v="Sum"/>
    <s v="VI_OOH_Thumsup_Spend_2018"/>
    <n v="0"/>
    <n v="0"/>
    <n v="0"/>
    <s v="Thumsup"/>
    <n v="0"/>
  </r>
  <r>
    <x v="6"/>
    <x v="14"/>
    <x v="26"/>
    <x v="2"/>
    <s v="VD_OOH_Thumsup_Spend_2019"/>
    <n v="9.2213443363615586E-4"/>
    <n v="5.9380702877725941E-3"/>
    <n v="5.3E-3"/>
    <x v="0"/>
    <n v="2.1940299999999999E-2"/>
    <s v="Sum"/>
    <s v="VI_OOH_Thumsup_Spend_2019"/>
    <n v="15038504.206499998"/>
    <n v="0"/>
    <n v="-15038504.206499998"/>
    <s v="Thumsup"/>
    <n v="0"/>
  </r>
  <r>
    <x v="6"/>
    <x v="14"/>
    <x v="26"/>
    <x v="2"/>
    <s v="VD_OOH_Thumsup_Spend_2020"/>
    <n v="1.7327963506212887E-3"/>
    <n v="0"/>
    <n v="0"/>
    <x v="0"/>
    <n v="2.36362E-2"/>
    <s v="Sum"/>
    <s v="VI_OOH_Thumsup_Spend_2020"/>
    <n v="0"/>
    <n v="2913029.9935000003"/>
    <n v="2913029.9935000003"/>
    <s v="Thumsup"/>
    <n v="0"/>
  </r>
  <r>
    <x v="6"/>
    <x v="14"/>
    <x v="27"/>
    <x v="1"/>
    <s v="VD_PrVD_Thumsup_Spend"/>
    <n v="0"/>
    <n v="-2.862473836672051E-3"/>
    <n v="-3.3E-3"/>
    <x v="0"/>
    <n v="1.1346500000000001E-2"/>
    <s v="Sum"/>
    <s v="VI_Print_Thumsup_Spend"/>
    <n v="0"/>
    <n v="0"/>
    <n v="0"/>
    <s v="Thumsup"/>
    <n v="0"/>
  </r>
  <r>
    <x v="6"/>
    <x v="14"/>
    <x v="28"/>
    <x v="1"/>
    <s v="VD_Radio_Thumsup_Spend"/>
    <n v="0"/>
    <n v="0"/>
    <n v="0"/>
    <x v="0"/>
    <n v="4.4388900000000002E-2"/>
    <s v="Sum"/>
    <s v="VI_Radio_Thumsup_Spend"/>
    <n v="0"/>
    <n v="0"/>
    <n v="0"/>
    <s v="Thumsup"/>
    <n v="0"/>
  </r>
  <r>
    <x v="6"/>
    <x v="15"/>
    <x v="17"/>
    <x v="1"/>
    <s v="VD_ThematicMHT_TV_GRPs"/>
    <n v="2.1756755664198809E-15"/>
    <n v="2.1116971769933113E-9"/>
    <n v="0"/>
    <x v="0"/>
    <n v="-1.3300000000000001E-7"/>
    <s v="Sum"/>
    <s v="VI_ThematicMHT_TV_GRPs"/>
    <n v="0"/>
    <n v="0"/>
    <n v="0"/>
    <s v="Thumsup"/>
    <n v="0"/>
  </r>
  <r>
    <x v="6"/>
    <x v="15"/>
    <x v="17"/>
    <x v="1"/>
    <s v="VD_TheYoung_TV_GRPs"/>
    <n v="0"/>
    <n v="0"/>
    <n v="0"/>
    <x v="0"/>
    <n v="2.72851E-2"/>
    <s v="Sum"/>
    <s v="VI_TheYoung_TV_GRPs"/>
    <n v="0"/>
    <n v="0"/>
    <n v="0"/>
    <s v="Thumsup"/>
    <n v="0"/>
  </r>
  <r>
    <x v="6"/>
    <x v="16"/>
    <x v="29"/>
    <x v="2"/>
    <s v="VD_Total_Digital_Thumsup_Imp_2020"/>
    <n v="5.7631363632799299E-3"/>
    <n v="0"/>
    <n v="0"/>
    <x v="0"/>
    <n v="0.24606449999999999"/>
    <s v="Sum"/>
    <s v="VI_Total_Digital_Thumsup_Imp_2020"/>
    <n v="0"/>
    <n v="29706370.837052446"/>
    <n v="29706370.837052446"/>
    <s v="Thumsup"/>
    <n v="0"/>
  </r>
  <r>
    <x v="6"/>
    <x v="16"/>
    <x v="29"/>
    <x v="2"/>
    <s v="VD_Total_Digital_Thumsup_VD_2017"/>
    <n v="-3.6371823076325428E-3"/>
    <n v="-5.8024718184405046E-3"/>
    <n v="-5.1999999999999998E-3"/>
    <x v="0"/>
    <n v="0.39460060000000002"/>
    <s v="Sum"/>
    <s v="VI_Total_Digital_Thumsup_Imp_2017"/>
    <n v="0"/>
    <n v="0"/>
    <n v="0"/>
    <s v="Thumsup"/>
    <n v="0"/>
  </r>
  <r>
    <x v="6"/>
    <x v="16"/>
    <x v="29"/>
    <x v="2"/>
    <s v="VD_Total_Digital_Thumsup_VD_2018"/>
    <n v="-2.7385439396299756E-4"/>
    <n v="2.1237314737913946E-4"/>
    <n v="2.0000000000000001E-4"/>
    <x v="0"/>
    <n v="3.82995E-2"/>
    <s v="Sum"/>
    <s v="VI_Total_Digital_Thumsup_Imp_2018"/>
    <n v="0"/>
    <n v="0"/>
    <n v="0"/>
    <s v="Thumsup"/>
    <n v="0"/>
  </r>
  <r>
    <x v="6"/>
    <x v="16"/>
    <x v="29"/>
    <x v="2"/>
    <s v="VD_Total_Digital_Thumsup_VD_2019"/>
    <n v="-1.6323400802001958E-3"/>
    <n v="1.0118642468891725E-2"/>
    <n v="8.9999999999999993E-3"/>
    <x v="0"/>
    <n v="0.1010035"/>
    <s v="Sum"/>
    <s v="VI_Total_Digital_Thumsup_Imp_2019"/>
    <n v="126696598.2094907"/>
    <n v="0"/>
    <n v="-126696598.2094907"/>
    <s v="Thumsup"/>
    <n v="0"/>
  </r>
  <r>
    <x v="6"/>
    <x v="15"/>
    <x v="17"/>
    <x v="1"/>
    <s v="VD_TU_UTC_TV_GRPs"/>
    <n v="0"/>
    <n v="-6.4739049013602561E-7"/>
    <n v="0"/>
    <x v="0"/>
    <n v="0.21386640000000001"/>
    <s v="Sum"/>
    <s v="VI_TU_UTC_TV_GRPs"/>
    <n v="0"/>
    <n v="0"/>
    <n v="0"/>
    <s v="Thumsup"/>
    <n v="0"/>
  </r>
  <r>
    <x v="6"/>
    <x v="15"/>
    <x v="17"/>
    <x v="1"/>
    <s v="VD_TUChargedAvengers_TV_GRPs"/>
    <n v="-2.3590719626156787E-7"/>
    <n v="-5.0871985586903789E-3"/>
    <n v="-4.4999999999999997E-3"/>
    <x v="0"/>
    <n v="9.3724199999999994E-2"/>
    <s v="Sum"/>
    <s v="VI_TUChargedAvengers_TV_GRPs"/>
    <n v="0"/>
    <n v="0"/>
    <n v="0"/>
    <s v="Thumsup"/>
    <n v="0"/>
  </r>
  <r>
    <x v="6"/>
    <x v="15"/>
    <x v="17"/>
    <x v="1"/>
    <s v="VD_TUChargedThematic_TV_GRPs"/>
    <n v="-2.4491860404552891E-6"/>
    <n v="-1.8766447750485322E-2"/>
    <n v="-2.1499999999999998E-2"/>
    <x v="0"/>
    <n v="4.4300100000000002E-2"/>
    <s v="Sum"/>
    <s v="VI_TUChargedThematic_TV_GRPs"/>
    <n v="0"/>
    <n v="0"/>
    <n v="0"/>
    <s v="Thumsup"/>
    <n v="0"/>
  </r>
  <r>
    <x v="6"/>
    <x v="15"/>
    <x v="17"/>
    <x v="1"/>
    <s v="VD_TUChase_TV_GRPs"/>
    <n v="-4.5931173476993173E-2"/>
    <n v="6.1440331710091584E-2"/>
    <n v="5.5500000000000001E-2"/>
    <x v="0"/>
    <n v="0.10024"/>
    <s v="Sum"/>
    <s v="VI_TUChase_TV_GRPs"/>
    <n v="4487.8499999999995"/>
    <n v="0"/>
    <n v="-4487.8499999999995"/>
    <s v="Thumsup"/>
    <n v="0"/>
  </r>
  <r>
    <x v="6"/>
    <x v="15"/>
    <x v="17"/>
    <x v="1"/>
    <s v="VD_TUIntrinsic_TV_GRPs"/>
    <n v="-2.7733046728279585E-4"/>
    <n v="-1.0358503673331913E-2"/>
    <n v="-1.17E-2"/>
    <x v="0"/>
    <n v="4.11674E-2"/>
    <s v="Sum"/>
    <s v="VI_TUIntrinsic_TV_GRPs"/>
    <n v="0"/>
    <n v="0"/>
    <n v="0"/>
    <s v="Thumsup"/>
    <n v="0"/>
  </r>
  <r>
    <x v="6"/>
    <x v="15"/>
    <x v="17"/>
    <x v="2"/>
    <s v="VD_TV_Total_2015"/>
    <n v="-7.6882332681683485E-4"/>
    <n v="-1.5632930171314535E-3"/>
    <n v="-1.8E-3"/>
    <x v="0"/>
    <n v="8.3118499999999998E-2"/>
    <s v="Sum"/>
    <s v="VI_TV_Total_2015"/>
    <n v="0"/>
    <n v="0"/>
    <n v="0"/>
    <s v="Thumsup"/>
    <n v="0"/>
  </r>
  <r>
    <x v="6"/>
    <x v="15"/>
    <x v="17"/>
    <x v="2"/>
    <s v="VD_TV_Total_2016"/>
    <n v="-1.3314094454118467E-3"/>
    <n v="-2.55421751752979E-3"/>
    <n v="-2.8999999999999998E-3"/>
    <x v="0"/>
    <n v="4.0113700000000002E-2"/>
    <s v="Sum"/>
    <s v="VI_TV_Total_2016"/>
    <n v="0"/>
    <n v="0"/>
    <n v="0"/>
    <s v="Thumsup"/>
    <n v="0"/>
  </r>
  <r>
    <x v="6"/>
    <x v="15"/>
    <x v="17"/>
    <x v="2"/>
    <s v="VD_TV_Total_2017"/>
    <n v="-2.5125446301081885E-3"/>
    <n v="-4.5991658578827975E-3"/>
    <n v="-5.1999999999999998E-3"/>
    <x v="0"/>
    <n v="4.11148E-2"/>
    <s v="Sum"/>
    <s v="VI_TV_Total_2017"/>
    <n v="0"/>
    <n v="0"/>
    <n v="0"/>
    <s v="Thumsup"/>
    <n v="0"/>
  </r>
  <r>
    <x v="6"/>
    <x v="15"/>
    <x v="17"/>
    <x v="2"/>
    <s v="VD_VI_Pyramid_TV_GRPs_2020_Long"/>
    <n v="8.0778001964809179E-3"/>
    <n v="0"/>
    <n v="0"/>
    <x v="0"/>
    <n v="0.31239479999999997"/>
    <s v="Sum"/>
    <s v="VI_Pyramid_TV_GRPs_2020"/>
    <n v="0"/>
    <n v="4205.7299999999996"/>
    <n v="4205.7299999999996"/>
    <s v="Thumsup"/>
    <n v="0"/>
  </r>
  <r>
    <x v="6"/>
    <x v="15"/>
    <x v="17"/>
    <x v="1"/>
    <s v="VD_VI_Pyramid_TV_GRPs_2020_Short"/>
    <n v="3.483419732055934E-2"/>
    <n v="0"/>
    <n v="0"/>
    <x v="0"/>
    <n v="7.1786900000000001E-2"/>
    <s v="Sum"/>
    <s v="VI_Pyramid_TV_GRPs_2020"/>
    <n v="0"/>
    <n v="4205.7299999999996"/>
    <n v="4205.7299999999996"/>
    <s v="Thumsup"/>
    <n v="0"/>
  </r>
  <r>
    <x v="6"/>
    <x v="15"/>
    <x v="17"/>
    <x v="2"/>
    <s v="VD_VI_SLN_TV_GRPs_2020_Long"/>
    <n v="3.4864207305799919E-4"/>
    <n v="0"/>
    <n v="0"/>
    <x v="0"/>
    <n v="0.28686489999999998"/>
    <s v="Sum"/>
    <s v="VI_SLN_TV_GRPs_2020"/>
    <n v="0"/>
    <n v="383.74"/>
    <n v="383.74"/>
    <s v="Thumsup"/>
    <n v="0"/>
  </r>
  <r>
    <x v="6"/>
    <x v="15"/>
    <x v="17"/>
    <x v="1"/>
    <s v="VD_VI_SLN_TV_GRPs_2020_Short"/>
    <n v="2.5110963984201658E-3"/>
    <n v="0"/>
    <n v="0"/>
    <x v="0"/>
    <n v="0.22255800000000001"/>
    <s v="Sum"/>
    <s v="VI_SLN_TV_GRPs_2020"/>
    <n v="0"/>
    <n v="383.74"/>
    <n v="383.74"/>
    <s v="Thumsup"/>
    <n v="0"/>
  </r>
  <r>
    <x v="6"/>
    <x v="15"/>
    <x v="17"/>
    <x v="2"/>
    <s v="VD_VI_TUCharged_Desert_TV_GRPs_2020_Long"/>
    <n v="0"/>
    <n v="0"/>
    <n v="0"/>
    <x v="0"/>
    <n v="0"/>
    <s v="Sum"/>
    <s v="VI_TUCharged_Desert_TV_GRPs_2020"/>
    <n v="0"/>
    <n v="0.09"/>
    <n v="0.09"/>
    <s v="Thumsup"/>
    <n v="0"/>
  </r>
  <r>
    <x v="6"/>
    <x v="15"/>
    <x v="17"/>
    <x v="1"/>
    <s v="VD_VI_TUCharged_Desert_TV_GRPs_2020_Short"/>
    <n v="0"/>
    <n v="0"/>
    <n v="0"/>
    <x v="0"/>
    <n v="0"/>
    <s v="Sum"/>
    <s v="VI_TUCharged_Desert_TV_GRPs_2020"/>
    <n v="0"/>
    <n v="0.09"/>
    <n v="0.09"/>
    <s v="Thumsup"/>
    <n v="0"/>
  </r>
  <r>
    <x v="6"/>
    <x v="15"/>
    <x v="17"/>
    <x v="2"/>
    <s v="VD_VI_TUChase_TV_GRPs_2020_Long"/>
    <n v="0"/>
    <n v="0"/>
    <n v="0"/>
    <x v="0"/>
    <n v="0"/>
    <s v="Sum"/>
    <s v="VI_TUChase_TV_GRPs_2020"/>
    <n v="0"/>
    <n v="1.08"/>
    <n v="1.08"/>
    <s v="Thumsup"/>
    <n v="0"/>
  </r>
  <r>
    <x v="6"/>
    <x v="15"/>
    <x v="17"/>
    <x v="1"/>
    <s v="VD_VI_TUChase_TV_GRPs_2020_Short"/>
    <n v="4.0273747912427503E-9"/>
    <n v="0"/>
    <n v="0"/>
    <x v="0"/>
    <n v="1.7297099999999999E-2"/>
    <s v="Sum"/>
    <s v="VI_TUChase_TV_GRPs_2020"/>
    <n v="0"/>
    <n v="1.08"/>
    <n v="1.08"/>
    <s v="Thumsup"/>
    <n v="0"/>
  </r>
  <r>
    <x v="6"/>
    <x v="15"/>
    <x v="17"/>
    <x v="1"/>
    <s v="VD_WaveTVC_TV_GRPs"/>
    <n v="0"/>
    <n v="-1.5001823261960746E-9"/>
    <n v="0"/>
    <x v="0"/>
    <n v="7.7654899999999999E-2"/>
    <s v="Sum"/>
    <s v="VI_WaveTVC_TV_GRPs"/>
    <n v="0"/>
    <n v="0"/>
    <n v="0"/>
    <s v="Thumsup"/>
    <n v="0"/>
  </r>
  <r>
    <x v="6"/>
    <x v="16"/>
    <x v="30"/>
    <x v="1"/>
    <s v="VD_YouTube_Thumsup_Imp"/>
    <n v="3.5380475222648676E-4"/>
    <n v="1.2468491239629509E-4"/>
    <n v="1E-4"/>
    <x v="0"/>
    <n v="7.1853500000000001E-2"/>
    <s v="Sum"/>
    <s v="VI_YouTube_Thumsup_Imp"/>
    <n v="1087198"/>
    <n v="5993122"/>
    <n v="4905924"/>
    <s v="Thumsup"/>
    <n v="0"/>
  </r>
  <r>
    <x v="0"/>
    <x v="0"/>
    <x v="0"/>
    <x v="0"/>
    <s v="Log_Economy"/>
    <n v="-1.2595919122312308E-2"/>
    <n v="3.6495224277314922E-3"/>
    <n v="4.1999999999999997E-3"/>
    <x v="1"/>
    <n v="0.20572239"/>
    <s v="Avg"/>
    <s v="Economy"/>
    <n v="1186379.0722570999"/>
    <n v="1127862.1596534881"/>
    <n v="-58516.912603611825"/>
    <n v="0"/>
    <n v="0"/>
  </r>
  <r>
    <x v="2"/>
    <x v="2"/>
    <x v="31"/>
    <x v="0"/>
    <s v="Mobility_Retail_and_recreation"/>
    <n v="-0.41317746712587355"/>
    <n v="0"/>
    <n v="0"/>
    <x v="1"/>
    <n v="1.33229389602234E-2"/>
    <s v="Avg"/>
    <s v="Mobility_Retail_and_recreation"/>
    <n v="0"/>
    <n v="-38.200835557047554"/>
    <n v="-38.200835557047554"/>
    <n v="0"/>
    <n v="0"/>
  </r>
  <r>
    <x v="1"/>
    <x v="1"/>
    <x v="1"/>
    <x v="0"/>
    <s v="Others"/>
    <n v="3.0199452841575759E-2"/>
    <n v="-2.1024629755528155E-4"/>
    <n v="1.5E-3"/>
    <x v="1"/>
    <e v="#N/A"/>
    <n v="0"/>
    <e v="#N/A"/>
    <n v="0"/>
    <n v="0"/>
    <n v="0"/>
    <n v="0"/>
    <n v="0"/>
  </r>
  <r>
    <x v="2"/>
    <x v="2"/>
    <x v="2"/>
    <x v="0"/>
    <s v="Pre_Covid"/>
    <n v="5.5249188489762423E-2"/>
    <n v="0"/>
    <n v="0"/>
    <x v="1"/>
    <n v="0.50580002948200897"/>
    <s v="Avg"/>
    <s v="Pre_Covid"/>
    <n v="0"/>
    <n v="0.1"/>
    <n v="0.1"/>
    <n v="0"/>
    <n v="0"/>
  </r>
  <r>
    <x v="0"/>
    <x v="3"/>
    <x v="3"/>
    <x v="0"/>
    <s v="precip0"/>
    <n v="4.2472585875408839E-5"/>
    <n v="-4.6452101494852856E-3"/>
    <n v="-5.4000000000000003E-3"/>
    <x v="1"/>
    <n v="-4.0096359999999996E-3"/>
    <s v="Avg"/>
    <s v="Precip_Dampened"/>
    <n v="2.12231696"/>
    <n v="2.1244867208343439"/>
    <n v="2.1697608343438368E-3"/>
    <n v="0"/>
    <n v="0"/>
  </r>
  <r>
    <x v="0"/>
    <x v="3"/>
    <x v="3"/>
    <x v="0"/>
    <s v="precip1"/>
    <n v="-8.6674001899482336E-4"/>
    <n v="-2.5816987635158798E-3"/>
    <n v="-3.0000000000000001E-3"/>
    <x v="1"/>
    <n v="-4.0956359999999997E-3"/>
    <s v="Avg"/>
    <s v="Precip_Dampened"/>
    <n v="2.12231696"/>
    <n v="2.1244867208343439"/>
    <n v="2.1697608343438368E-3"/>
    <n v="0"/>
    <n v="0"/>
  </r>
  <r>
    <x v="1"/>
    <x v="1"/>
    <x v="4"/>
    <x v="0"/>
    <s v="SEAS_1517"/>
    <n v="0"/>
    <n v="0"/>
    <n v="0"/>
    <x v="1"/>
    <n v="0.96154028326710606"/>
    <s v="Sum"/>
    <e v="#N/A"/>
    <n v="0"/>
    <n v="0"/>
    <n v="0"/>
    <n v="0"/>
    <n v="0"/>
  </r>
  <r>
    <x v="1"/>
    <x v="1"/>
    <x v="4"/>
    <x v="0"/>
    <s v="SEAS_1819"/>
    <n v="0"/>
    <n v="0"/>
    <n v="0"/>
    <x v="1"/>
    <n v="0.92075230575461897"/>
    <s v="Sum"/>
    <e v="#N/A"/>
    <n v="0"/>
    <n v="0"/>
    <n v="0"/>
    <n v="0"/>
    <n v="0"/>
  </r>
  <r>
    <x v="3"/>
    <x v="4"/>
    <x v="5"/>
    <x v="0"/>
    <s v="SOCF_1"/>
    <n v="-3.220477744743178E-4"/>
    <n v="-2.1119494166950935E-3"/>
    <n v="-1.8E-3"/>
    <x v="1"/>
    <n v="5.5962579999999998E-3"/>
    <s v="Avg"/>
    <s v="VI_SOCF_Thums_Up"/>
    <n v="25.730118570000002"/>
    <n v="25.972999999999995"/>
    <n v="0.24288142999999351"/>
    <s v="Thumsup"/>
    <s v="SOCF"/>
  </r>
  <r>
    <x v="3"/>
    <x v="5"/>
    <x v="6"/>
    <x v="0"/>
    <s v="SOTS_1"/>
    <n v="3.3927678504069213E-4"/>
    <n v="-6.9720464028883279E-4"/>
    <n v="-1.1999999999999999E-3"/>
    <x v="1"/>
    <n v="1.0427819999999999E-3"/>
    <s v="Avg"/>
    <s v="VI_SOTS_Thums_Up"/>
    <n v="28.01866678"/>
    <n v="28.2"/>
    <n v="0.18133321999999907"/>
    <s v="Thumsup"/>
    <s v="SOTS"/>
  </r>
  <r>
    <x v="0"/>
    <x v="3"/>
    <x v="7"/>
    <x v="0"/>
    <s v="Temp0"/>
    <n v="1.7232914700463411E-3"/>
    <n v="-5.831256095552283E-3"/>
    <n v="-5.5999999999999999E-3"/>
    <x v="1"/>
    <n v="8.35455263206554E-3"/>
    <s v="Avg"/>
    <s v="Tmax_Dampened"/>
    <n v="33.487546330000001"/>
    <n v="33.736765534728839"/>
    <n v="0.24921920472883841"/>
    <n v="0"/>
    <n v="0"/>
  </r>
  <r>
    <x v="0"/>
    <x v="3"/>
    <x v="7"/>
    <x v="0"/>
    <s v="Temp1"/>
    <n v="3.3146275231249393E-3"/>
    <n v="-5.5682890445685768E-3"/>
    <n v="-4.7999999999999996E-3"/>
    <x v="1"/>
    <n v="1.4367431999999999E-2"/>
    <s v="Avg"/>
    <s v="Tmax_Dampened"/>
    <n v="33.487546330000001"/>
    <n v="33.736765534728839"/>
    <n v="0.24921920472883841"/>
    <n v="0"/>
    <n v="0"/>
  </r>
  <r>
    <x v="0"/>
    <x v="0"/>
    <x v="8"/>
    <x v="0"/>
    <s v="Unemployment"/>
    <n v="-1.593046680543179E-3"/>
    <n v="3.6503762851001299E-4"/>
    <n v="4.0000000000000002E-4"/>
    <x v="1"/>
    <n v="-8.6170270000004906E-2"/>
    <s v="Avg"/>
    <s v="Unemployment"/>
    <n v="4.7799999999999995E-2"/>
    <n v="6.3700000000000007E-2"/>
    <n v="1.5900000000000011E-2"/>
    <n v="0"/>
    <n v="0"/>
  </r>
  <r>
    <x v="4"/>
    <x v="6"/>
    <x v="10"/>
    <x v="0"/>
    <s v="VD_IPS_7up"/>
    <n v="2.7390115547165042E-4"/>
    <n v="6.0484389688215858E-4"/>
    <n v="6.9999999999999999E-4"/>
    <x v="1"/>
    <n v="-5.3426809999984601E-2"/>
    <s v="Avg"/>
    <s v="VI_IPS_7up"/>
    <n v="2.6090010400000003"/>
    <n v="2.5005909943000004"/>
    <n v="-0.1084100456999999"/>
    <s v="7UP"/>
    <s v="IPS"/>
  </r>
  <r>
    <x v="4"/>
    <x v="6"/>
    <x v="10"/>
    <x v="0"/>
    <s v="VD_IPS_Appy_Fizz"/>
    <n v="-2.7650610770414789E-5"/>
    <n v="5.97020896908178E-6"/>
    <n v="0"/>
    <x v="1"/>
    <n v="-4.4826810000039997E-2"/>
    <s v="Avg"/>
    <s v="VI_IPS_Appy_Fizz"/>
    <n v="1.8132626900000002"/>
    <n v="1.8267011826999997"/>
    <n v="1.3438492699999527E-2"/>
    <s v="Appy_Fizz"/>
    <s v="IPS"/>
  </r>
  <r>
    <x v="4"/>
    <x v="6"/>
    <x v="10"/>
    <x v="0"/>
    <s v="VD_IPS_Coke"/>
    <n v="4.84269065262303E-4"/>
    <n v="-1.3855416037296555E-4"/>
    <n v="-2.0000000000000001E-4"/>
    <x v="1"/>
    <n v="-9.8300629999994601E-2"/>
    <s v="Avg"/>
    <s v="VI_IPS_Coke"/>
    <n v="2.24205962"/>
    <n v="2.0210355443000005"/>
    <n v="-0.22102407569999949"/>
    <s v="Coke"/>
    <s v="IPS"/>
  </r>
  <r>
    <x v="4"/>
    <x v="6"/>
    <x v="10"/>
    <x v="0"/>
    <s v="VD_IPS_DAVAT_Local"/>
    <n v="2.5013241965401189E-3"/>
    <n v="-2.688921623812741E-3"/>
    <n v="-3.0999999999999999E-3"/>
    <x v="1"/>
    <n v="-6.2026810000012998E-2"/>
    <s v="Avg"/>
    <s v="VI_IPS_DAVAT_Local"/>
    <n v="4.1924645700000003"/>
    <n v="3.628993127269792"/>
    <n v="-0.56347144273020833"/>
    <s v="Davat"/>
    <s v="IPS"/>
  </r>
  <r>
    <x v="4"/>
    <x v="6"/>
    <x v="10"/>
    <x v="0"/>
    <s v="VD_IPS_Fanta"/>
    <n v="6.6122390768456711E-4"/>
    <n v="4.4460310629906836E-4"/>
    <n v="5.0000000000000001E-4"/>
    <x v="1"/>
    <n v="-2.76268099999964E-2"/>
    <s v="Avg"/>
    <s v="VI_IPS_Fanta"/>
    <n v="2.8447791699999998"/>
    <n v="2.5821110914999998"/>
    <n v="-0.26266807849999996"/>
    <s v="Fanta"/>
    <s v="IPS"/>
  </r>
  <r>
    <x v="4"/>
    <x v="6"/>
    <x v="10"/>
    <x v="0"/>
    <s v="VD_IPS_Limca"/>
    <n v="1.7164426616361097E-4"/>
    <n v="8.6796972531201662E-5"/>
    <n v="1E-4"/>
    <x v="1"/>
    <n v="-3.6226809999982797E-2"/>
    <s v="Avg"/>
    <s v="VI_IPS_Limca"/>
    <n v="1.7425870500000002"/>
    <n v="1.6330498439000003"/>
    <n v="-0.10953720609999995"/>
    <s v="Limca"/>
    <s v="IPS"/>
  </r>
  <r>
    <x v="4"/>
    <x v="6"/>
    <x v="10"/>
    <x v="0"/>
    <s v="VD_IPS_M_Dew"/>
    <n v="-1.5212737251093914E-5"/>
    <n v="2.9556100018397616E-4"/>
    <n v="2.9999999999999997E-4"/>
    <x v="1"/>
    <n v="-4.4826810000027598E-2"/>
    <s v="Avg"/>
    <s v="VI_IPS_M_Dew"/>
    <n v="1.7981224499999999"/>
    <n v="1.7992229660000003"/>
    <n v="1.1005160000003844E-3"/>
    <s v="Mdew"/>
    <s v="IPS"/>
  </r>
  <r>
    <x v="4"/>
    <x v="6"/>
    <x v="10"/>
    <x v="0"/>
    <s v="VD_IPS_Mirinda"/>
    <n v="1.7162370895492838E-4"/>
    <n v="1.0346331578437796E-4"/>
    <n v="1E-4"/>
    <x v="1"/>
    <n v="-3.6226809999978099E-2"/>
    <s v="Avg"/>
    <s v="VI_IPS_Mirinda"/>
    <n v="2.3253750000000002"/>
    <n v="2.2193195813999997"/>
    <n v="-0.10605541860000045"/>
    <s v="Mirinda"/>
    <s v="IPS"/>
  </r>
  <r>
    <x v="4"/>
    <x v="6"/>
    <x v="10"/>
    <x v="0"/>
    <s v="VD_IPS_Pepsi"/>
    <n v="2.40786636297855E-4"/>
    <n v="-2.3301037429010571E-4"/>
    <n v="-2.9999999999999997E-4"/>
    <x v="1"/>
    <n v="-0.106900629999992"/>
    <s v="Avg"/>
    <s v="VI_IPS_Pepsi"/>
    <n v="2.8226695800000003"/>
    <n v="2.7994596168999992"/>
    <n v="-2.3209963100001119E-2"/>
    <s v="Pepsi"/>
    <s v="IPS"/>
  </r>
  <r>
    <x v="4"/>
    <x v="6"/>
    <x v="10"/>
    <x v="0"/>
    <s v="VD_IPS_SOSYO_Local"/>
    <n v="6.1600976494040853E-5"/>
    <n v="-6.512818109995482E-5"/>
    <n v="-1E-4"/>
    <x v="1"/>
    <n v="-4.1569470000042602E-2"/>
    <s v="Avg"/>
    <s v="VI_IPS_SOSYO_Local"/>
    <n v="2.2291069699999997"/>
    <n v="2.1679096105581563"/>
    <n v="-6.1197359441843346E-2"/>
    <s v="Sosyo"/>
    <s v="IPS"/>
  </r>
  <r>
    <x v="4"/>
    <x v="6"/>
    <x v="10"/>
    <x v="0"/>
    <s v="VD_IPS_Sprite"/>
    <n v="2.2001286322249495E-3"/>
    <n v="-8.9794556933256334E-4"/>
    <n v="-8.0000000000000004E-4"/>
    <x v="1"/>
    <n v="-9.3668450000002706E-2"/>
    <s v="Avg"/>
    <s v="VI_IPS_Sprite"/>
    <n v="3.4633862300000002"/>
    <n v="3.2840406680000003"/>
    <n v="-0.17934556199999996"/>
    <s v="Sprite"/>
    <s v="IPS"/>
  </r>
  <r>
    <x v="3"/>
    <x v="7"/>
    <x v="11"/>
    <x v="0"/>
    <s v="VD_IPS_Thums_Up"/>
    <n v="-3.7605703026152681E-2"/>
    <n v="-4.8702969039038011E-4"/>
    <n v="-5.9999999999999995E-4"/>
    <x v="1"/>
    <n v="0.46376026799999898"/>
    <s v="Avg"/>
    <s v="VI_IPS_Thums_Up"/>
    <n v="3.9322560699999998"/>
    <n v="3.6320969544000001"/>
    <n v="-0.30015911559999964"/>
    <s v="Thumsup"/>
    <s v="IPS"/>
  </r>
  <r>
    <x v="4"/>
    <x v="6"/>
    <x v="10"/>
    <x v="0"/>
    <s v="VD_ND_7up"/>
    <n v="1.4199999225672156E-5"/>
    <n v="2.0860404384366775E-4"/>
    <n v="2.0000000000000001E-4"/>
    <x v="1"/>
    <n v="-4.7687510000030499E-2"/>
    <s v="Avg"/>
    <s v="VI_ND_7up"/>
    <n v="15.756393339999999"/>
    <n v="14.993159089000002"/>
    <n v="-0.76323425099999653"/>
    <s v="7UP"/>
    <s v="ND"/>
  </r>
  <r>
    <x v="4"/>
    <x v="6"/>
    <x v="10"/>
    <x v="0"/>
    <s v="VD_ND_Appy_Fizz"/>
    <n v="1.2622883264395954E-4"/>
    <n v="-3.3796523913649931E-6"/>
    <n v="0"/>
    <x v="1"/>
    <n v="-4.3688849999989399E-2"/>
    <s v="Avg"/>
    <s v="VI_ND_Appy_Fizz"/>
    <n v="18.384411719999999"/>
    <n v="12.952838401000003"/>
    <n v="-5.4315733189999964"/>
    <s v="Appy_Fizz"/>
    <s v="ND"/>
  </r>
  <r>
    <x v="4"/>
    <x v="6"/>
    <x v="10"/>
    <x v="0"/>
    <s v="VD_ND_Coke"/>
    <n v="-2.1421139462276771E-6"/>
    <n v="1.5228674062073103E-5"/>
    <n v="0"/>
    <x v="1"/>
    <n v="-6.0286169999895799E-2"/>
    <s v="Avg"/>
    <s v="VI_ND_Coke"/>
    <n v="8.0792358100000001"/>
    <n v="8.2066542542000001"/>
    <n v="0.12741844419999993"/>
    <s v="Coke"/>
    <s v="ND"/>
  </r>
  <r>
    <x v="4"/>
    <x v="6"/>
    <x v="10"/>
    <x v="0"/>
    <s v="VD_ND_DAVAT_Local"/>
    <n v="5.2750095399590308E-4"/>
    <n v="-1.5608169760931568E-3"/>
    <n v="-1.8E-3"/>
    <x v="1"/>
    <n v="-6.01193299999856E-2"/>
    <s v="Avg"/>
    <s v="VI_ND_DAVAT_Local"/>
    <n v="25.630059320000004"/>
    <n v="23.177209616359345"/>
    <n v="-2.4528497036406591"/>
    <s v="Davat"/>
    <s v="ND"/>
  </r>
  <r>
    <x v="4"/>
    <x v="6"/>
    <x v="10"/>
    <x v="0"/>
    <s v="VD_ND_Fanta"/>
    <n v="4.6134519976382218E-4"/>
    <n v="1.4700062290170428E-4"/>
    <n v="2.0000000000000001E-4"/>
    <x v="1"/>
    <n v="-4.0054830000016702E-2"/>
    <s v="Avg"/>
    <s v="VI_ND_Fanta"/>
    <n v="30.497892690000004"/>
    <n v="26.391593528999998"/>
    <n v="-4.1062991610000061"/>
    <s v="Fanta"/>
    <s v="ND"/>
  </r>
  <r>
    <x v="4"/>
    <x v="6"/>
    <x v="10"/>
    <x v="0"/>
    <s v="VD_ND_Limca"/>
    <n v="1.0919417994403644E-4"/>
    <n v="1.2511248161230405E-4"/>
    <n v="1E-4"/>
    <x v="1"/>
    <n v="-4.8701609999947902E-2"/>
    <s v="Avg"/>
    <s v="VI_ND_Limca"/>
    <n v="15.513052830000001"/>
    <n v="11.996811382999997"/>
    <n v="-3.5162414470000041"/>
    <s v="Limca"/>
    <s v="ND"/>
  </r>
  <r>
    <x v="4"/>
    <x v="6"/>
    <x v="10"/>
    <x v="0"/>
    <s v="VD_ND_M_Dew"/>
    <n v="-9.0164566536189966E-6"/>
    <n v="1.0903179390236894E-4"/>
    <n v="1E-4"/>
    <x v="1"/>
    <n v="-4.8096690000075999E-2"/>
    <s v="Avg"/>
    <s v="VI_ND_M_Dew"/>
    <n v="9.62392906"/>
    <n v="9.6708855630000023"/>
    <n v="4.6956503000002314E-2"/>
    <s v="Mdew"/>
    <s v="ND"/>
  </r>
  <r>
    <x v="4"/>
    <x v="6"/>
    <x v="10"/>
    <x v="0"/>
    <s v="VD_ND_Mirinda"/>
    <n v="5.0838035034495165E-5"/>
    <n v="5.0518334963187023E-5"/>
    <n v="1E-4"/>
    <x v="1"/>
    <n v="-4.53446900000491E-2"/>
    <s v="Avg"/>
    <s v="VI_ND_Mirinda"/>
    <n v="13.622368179999999"/>
    <n v="12.224156195999999"/>
    <n v="-1.3982119839999996"/>
    <s v="Mirinda"/>
    <s v="ND"/>
  </r>
  <r>
    <x v="4"/>
    <x v="6"/>
    <x v="10"/>
    <x v="0"/>
    <s v="VD_ND_Pepsi"/>
    <n v="-9.3017012147285735E-5"/>
    <n v="4.2968002717467743E-4"/>
    <n v="5.0000000000000001E-4"/>
    <x v="1"/>
    <n v="-7.0534609999958406E-2"/>
    <s v="Avg"/>
    <s v="VI_ND_Pepsi"/>
    <n v="13.9727146"/>
    <n v="14.524344840999998"/>
    <n v="0.55163024099999802"/>
    <s v="Pepsi"/>
    <s v="ND"/>
  </r>
  <r>
    <x v="4"/>
    <x v="6"/>
    <x v="10"/>
    <x v="0"/>
    <s v="VD_ND_SOSYO_Local"/>
    <n v="0"/>
    <n v="0"/>
    <n v="0"/>
    <x v="1"/>
    <n v="1.0000117651683401E-8"/>
    <s v="Avg"/>
    <s v="VI_ND_SOSYO_Local"/>
    <n v="12.014384809999999"/>
    <n v="11.940590500000001"/>
    <n v="-7.3794309999998475E-2"/>
    <s v="Sosyo"/>
    <s v="ND"/>
  </r>
  <r>
    <x v="4"/>
    <x v="6"/>
    <x v="10"/>
    <x v="0"/>
    <s v="VD_ND_Sprite"/>
    <n v="1.0639013378535339E-3"/>
    <n v="6.5367539101219576E-4"/>
    <n v="8.0000000000000004E-4"/>
    <x v="1"/>
    <n v="-6.0119330000003801E-2"/>
    <s v="Avg"/>
    <s v="VI_ND_Sprite"/>
    <n v="46.551795669999997"/>
    <n v="42.434749463999999"/>
    <n v="-4.1170462059999977"/>
    <s v="Sprite"/>
    <s v="ND"/>
  </r>
  <r>
    <x v="3"/>
    <x v="8"/>
    <x v="12"/>
    <x v="0"/>
    <s v="VD_ND_Thums_Up"/>
    <n v="-3.1190745834242427E-2"/>
    <n v="-8.5592716373732638E-3"/>
    <n v="-9.7999999999999997E-3"/>
    <x v="1"/>
    <n v="0.56005858999999902"/>
    <s v="Avg"/>
    <s v="VI_ND_Thums_Up"/>
    <n v="52.159492119999996"/>
    <n v="47.287591167000002"/>
    <n v="-4.8719009529999937"/>
    <s v="Thumsup"/>
    <s v="ND"/>
  </r>
  <r>
    <x v="3"/>
    <x v="9"/>
    <x v="13"/>
    <x v="0"/>
    <s v="VD_Nstores_Thums_Up"/>
    <n v="5.3545214311067381E-3"/>
    <n v="8.407102374332006E-3"/>
    <n v="9.7000000000000003E-3"/>
    <x v="1"/>
    <n v="0.46622398999999998"/>
    <s v="Avg"/>
    <s v="VI_Nstores_Thums_Up"/>
    <n v="121090.76537425999"/>
    <n v="127403.39135999998"/>
    <n v="5.2131357550093238E-2"/>
    <s v="Thumsup"/>
    <s v="Nstores"/>
  </r>
  <r>
    <x v="3"/>
    <x v="5"/>
    <x v="14"/>
    <x v="0"/>
    <s v="VD_OOS_Thums_Up"/>
    <n v="1.2292652934990736E-3"/>
    <n v="1.2111543170885247E-4"/>
    <n v="1E-4"/>
    <x v="1"/>
    <n v="-5.11631100000145E-2"/>
    <s v="Avg"/>
    <s v="VI_OOS_Thums_Up"/>
    <n v="11.7574554"/>
    <n v="9.3470687422000012"/>
    <n v="-2.4103866577999984"/>
    <s v="Thumsup"/>
    <s v="OOS"/>
  </r>
  <r>
    <x v="4"/>
    <x v="10"/>
    <x v="15"/>
    <x v="0"/>
    <s v="VD_Price_7up"/>
    <n v="-2.3125077133558289E-3"/>
    <n v="8.7854413041538377E-4"/>
    <n v="8.0000000000000004E-4"/>
    <x v="1"/>
    <n v="0.68264461000010201"/>
    <s v="Avg"/>
    <s v="VI_Price_7up"/>
    <n v="54.957144970000002"/>
    <n v="54.594924275598871"/>
    <n v="-0.36222069440113103"/>
    <s v="7UP"/>
    <s v="Price"/>
  </r>
  <r>
    <x v="4"/>
    <x v="10"/>
    <x v="15"/>
    <x v="0"/>
    <s v="VD_Price_Appy_Fizz"/>
    <n v="-1.006743330564329E-3"/>
    <n v="-1.4844569512162808E-3"/>
    <n v="-1.2999999999999999E-3"/>
    <x v="1"/>
    <n v="0.98861821000008698"/>
    <s v="Avg"/>
    <s v="VI_Price_Appy_Fizz"/>
    <n v="58.348128440000004"/>
    <n v="58.490562129937132"/>
    <n v="0.14243368993712835"/>
    <s v="Appy_Fizz"/>
    <s v="Price"/>
  </r>
  <r>
    <x v="4"/>
    <x v="10"/>
    <x v="15"/>
    <x v="0"/>
    <s v="VD_Price_Coke"/>
    <n v="-1.763401793522469E-4"/>
    <n v="-2.7728924424483123E-3"/>
    <n v="-2.3999999999999998E-3"/>
    <x v="1"/>
    <n v="1.19427501000013"/>
    <s v="Avg"/>
    <s v="VI_Price_Coke"/>
    <n v="62.844436399999992"/>
    <n v="64.488139986151708"/>
    <n v="1.643703586151716"/>
    <s v="Coke"/>
    <s v="Price"/>
  </r>
  <r>
    <x v="4"/>
    <x v="10"/>
    <x v="15"/>
    <x v="0"/>
    <s v="VD_Price_Fanta"/>
    <n v="2.8265038735223618E-4"/>
    <n v="-1.0179881745958149E-5"/>
    <n v="0"/>
    <x v="1"/>
    <n v="0.21208119000004799"/>
    <s v="Avg"/>
    <s v="VI_Price_Fanta"/>
    <n v="50.685785190000004"/>
    <n v="51.973161099287594"/>
    <n v="1.28737590928759"/>
    <s v="Fanta"/>
    <s v="Price"/>
  </r>
  <r>
    <x v="4"/>
    <x v="10"/>
    <x v="15"/>
    <x v="0"/>
    <s v="VD_Price_Limca"/>
    <n v="2.0155756788461806E-3"/>
    <n v="-2.3015220713094456E-3"/>
    <n v="-2E-3"/>
    <x v="1"/>
    <n v="0.99038521000058699"/>
    <s v="Avg"/>
    <s v="VI_Price_Limca"/>
    <n v="54.79935313"/>
    <n v="57.631617596983332"/>
    <n v="2.8322644669833323"/>
    <s v="Limca"/>
    <s v="Price"/>
  </r>
  <r>
    <x v="4"/>
    <x v="10"/>
    <x v="15"/>
    <x v="0"/>
    <s v="VD_Price_M_Dew"/>
    <n v="1.8939825228030242E-3"/>
    <n v="-1.660494246193525E-3"/>
    <n v="-1.4E-3"/>
    <x v="1"/>
    <n v="1.1701410099996901"/>
    <s v="Avg"/>
    <s v="VI_Price_M_Dew"/>
    <n v="59.922660129999997"/>
    <n v="63.360757357577768"/>
    <n v="3.4380972275777708"/>
    <s v="Mdew"/>
    <s v="Price"/>
  </r>
  <r>
    <x v="4"/>
    <x v="10"/>
    <x v="15"/>
    <x v="0"/>
    <s v="VD_Price_Mirinda"/>
    <n v="-4.2023978201624645E-4"/>
    <n v="-2.2228376131227677E-5"/>
    <n v="0"/>
    <x v="1"/>
    <n v="0.14486439000058801"/>
    <s v="Avg"/>
    <s v="VI_Price_Mirinda"/>
    <n v="52.48207747"/>
    <n v="51.699736548892112"/>
    <n v="-0.78234092110788822"/>
    <s v="Mirinda"/>
    <s v="Price"/>
  </r>
  <r>
    <x v="4"/>
    <x v="10"/>
    <x v="15"/>
    <x v="0"/>
    <s v="VD_Price_Pepsi"/>
    <n v="-3.327429259186985E-3"/>
    <n v="2.4344249026979288E-4"/>
    <n v="2.0000000000000001E-4"/>
    <x v="1"/>
    <n v="0.70805181000003903"/>
    <s v="Avg"/>
    <s v="VI_Price_Pepsi"/>
    <n v="55.624202909999994"/>
    <n v="54.619736343704332"/>
    <n v="-1.0044665662956618"/>
    <s v="Pepsi"/>
    <s v="Price"/>
  </r>
  <r>
    <x v="4"/>
    <x v="10"/>
    <x v="15"/>
    <x v="0"/>
    <s v="VD_Price_Sprite"/>
    <n v="-7.5452439683007023E-4"/>
    <n v="-3.2230808726350967E-3"/>
    <n v="-3.7000000000000002E-3"/>
    <x v="1"/>
    <n v="0.55096499000001298"/>
    <s v="Avg"/>
    <s v="VI_Price_Sprite"/>
    <n v="53.823679479999996"/>
    <n v="54.73445697230683"/>
    <n v="0.9107774923068348"/>
    <s v="Sprite"/>
    <s v="Price"/>
  </r>
  <r>
    <x v="5"/>
    <x v="11"/>
    <x v="15"/>
    <x v="0"/>
    <s v="VD_Price_Thums_Up_Express"/>
    <n v="3.5978331200307613E-3"/>
    <n v="-1.1641227489904171E-3"/>
    <n v="-1E-3"/>
    <x v="1"/>
    <n v="-1.44939601000004"/>
    <s v="Avg"/>
    <s v="VI_Price_Thums_Up_Express"/>
    <n v="78.223246930000002"/>
    <n v="79.390715728205379"/>
    <n v="1.1674687982053769"/>
    <s v="Thumsup"/>
    <s v="Express"/>
  </r>
  <r>
    <x v="5"/>
    <x v="11"/>
    <x v="15"/>
    <x v="0"/>
    <s v="VD_Price_Thums_Up_Fridge"/>
    <n v="6.3823420234060627E-3"/>
    <n v="-4.6198370300075571E-3"/>
    <n v="-5.3E-3"/>
    <x v="1"/>
    <n v="-0.83650479"/>
    <s v="Avg"/>
    <s v="VI_Price_Thums_Up_Fridge"/>
    <n v="51.31685169"/>
    <n v="52.090883254206645"/>
    <n v="0.77403156420664487"/>
    <s v="Thumsup"/>
    <s v="Fridge"/>
  </r>
  <r>
    <x v="5"/>
    <x v="11"/>
    <x v="15"/>
    <x v="0"/>
    <s v="VD_Price_Thums_Up_Mobile"/>
    <n v="-6.0062513452753437E-3"/>
    <n v="1.6963676433714794E-2"/>
    <n v="1.6799999999999999E-2"/>
    <x v="1"/>
    <n v="-0.94438229600000501"/>
    <s v="Avg"/>
    <s v="VI_Price_Thums_Up_Mobile"/>
    <n v="53.472297249999997"/>
    <n v="56.262062659475056"/>
    <n v="2.7897654094750592"/>
    <s v="Thumsup"/>
    <s v="Mobile"/>
  </r>
  <r>
    <x v="5"/>
    <x v="11"/>
    <x v="15"/>
    <x v="0"/>
    <s v="VD_Price_Thums_Up_Party"/>
    <n v="3.5581185767024292E-4"/>
    <n v="1.3721180990620464E-2"/>
    <n v="1.1900000000000001E-2"/>
    <x v="1"/>
    <n v="-1.36105760999999"/>
    <s v="Avg"/>
    <s v="VI_Price_Thums_Up_Party"/>
    <n v="40.175845870000003"/>
    <n v="41.661196051407671"/>
    <n v="1.4853501814076679"/>
    <s v="Thumsup"/>
    <s v="Party"/>
  </r>
  <r>
    <x v="5"/>
    <x v="11"/>
    <x v="15"/>
    <x v="0"/>
    <s v="VD_Price_Thums_Up_RGB"/>
    <n v="3.4929527723410198E-3"/>
    <n v="-1.3235393270549756E-3"/>
    <n v="-1.1999999999999999E-3"/>
    <x v="1"/>
    <n v="-1.45166441000002"/>
    <s v="Avg"/>
    <s v="VI_Price_Thums_Up_RGB"/>
    <n v="74.277466490000009"/>
    <n v="75.017461413710691"/>
    <n v="0.73999492371068243"/>
    <s v="Thumsup"/>
    <s v="RGB"/>
  </r>
  <r>
    <x v="3"/>
    <x v="4"/>
    <x v="16"/>
    <x v="0"/>
    <s v="VD_SOWF_Thums_Up"/>
    <n v="1.391024661874362E-2"/>
    <n v="-8.5202109165788305E-3"/>
    <n v="-7.4000000000000003E-3"/>
    <x v="1"/>
    <n v="0.33264981000000099"/>
    <s v="Avg"/>
    <s v="VI_SOWF_Thums_Up"/>
    <n v="21.637481749999999"/>
    <n v="25.987000000000002"/>
    <n v="4.3495182500000027"/>
    <s v="Thumsup"/>
    <s v="SOWF"/>
  </r>
  <r>
    <x v="4"/>
    <x v="12"/>
    <x v="17"/>
    <x v="0"/>
    <s v="VD_TV_MDEW"/>
    <n v="4.5723905637592424E-4"/>
    <n v="-4.3588521458500779E-5"/>
    <n v="-1E-4"/>
    <x v="1"/>
    <n v="-1.4541050000074799E-2"/>
    <s v="Sum"/>
    <s v="TV_MDEW"/>
    <n v="4056.75"/>
    <n v="0"/>
    <n v="-4056.75"/>
    <s v="Mdew"/>
    <s v="TV"/>
  </r>
  <r>
    <x v="4"/>
    <x v="12"/>
    <x v="17"/>
    <x v="0"/>
    <s v="VD_TV_PSPSI"/>
    <n v="3.4038199007246895E-3"/>
    <n v="-4.6794038624391676E-4"/>
    <n v="-4.0000000000000002E-4"/>
    <x v="1"/>
    <n v="-3.7891790000001299E-2"/>
    <s v="Sum"/>
    <s v="TV_PSPSI"/>
    <n v="4192.4199999999992"/>
    <n v="0"/>
    <n v="-4192.4199999999992"/>
    <s v="Pepsi"/>
    <s v="TV"/>
  </r>
  <r>
    <x v="6"/>
    <x v="13"/>
    <x v="18"/>
    <x v="1"/>
    <s v="VD_Activation_Assets_AllIndia"/>
    <n v="-6.780698635642042E-4"/>
    <n v="-5.9446655438935405E-3"/>
    <n v="-5.1999999999999998E-3"/>
    <x v="1"/>
    <n v="1.633575E-2"/>
    <s v="Sum"/>
    <s v="Activation_Assets_AllIndia"/>
    <n v="500500"/>
    <n v="0"/>
    <n v="-500500"/>
    <s v="Thumsup"/>
    <n v="0"/>
  </r>
  <r>
    <x v="6"/>
    <x v="13"/>
    <x v="18"/>
    <x v="1"/>
    <s v="VD_Activation_Assets_Statewise"/>
    <n v="0"/>
    <n v="0"/>
    <n v="0"/>
    <x v="1"/>
    <n v="9.2534200000000105E-3"/>
    <s v="Sum"/>
    <s v="Activation_Assets_Statewise"/>
    <n v="0"/>
    <n v="0"/>
    <n v="0"/>
    <s v="Thumsup"/>
    <n v="0"/>
  </r>
  <r>
    <x v="6"/>
    <x v="14"/>
    <x v="19"/>
    <x v="1"/>
    <s v="VD_Cinema_Thumsup_Spend"/>
    <n v="-6.1690387351772584E-4"/>
    <n v="-1.8993123316531679E-4"/>
    <n v="-2.0000000000000001E-4"/>
    <x v="1"/>
    <n v="7.0826610000123302E-2"/>
    <s v="Sum"/>
    <s v="VI_Cinema_Thumsup_Spend"/>
    <n v="0"/>
    <n v="0"/>
    <n v="0"/>
    <s v="Thumsup"/>
    <n v="0"/>
  </r>
  <r>
    <x v="6"/>
    <x v="14"/>
    <x v="19"/>
    <x v="2"/>
    <s v="VD_Cinema_Thumsup_Spend_2015"/>
    <n v="-1.3540254405703849E-3"/>
    <n v="-4.1649372439598475E-4"/>
    <n v="-4.0000000000000002E-4"/>
    <x v="1"/>
    <n v="0.155521150000168"/>
    <s v="Sum"/>
    <s v="VI_Cinema_Thumsup_Spend_2015"/>
    <n v="0"/>
    <n v="0"/>
    <n v="0"/>
    <s v="Thumsup"/>
    <n v="0"/>
  </r>
  <r>
    <x v="6"/>
    <x v="13"/>
    <x v="20"/>
    <x v="1"/>
    <s v="VD_Consumer_Promo_Thumsup_Mobile_count"/>
    <n v="-2.1131327647080315E-4"/>
    <n v="1.8819840047802958E-4"/>
    <n v="2.0000000000000001E-4"/>
    <x v="1"/>
    <n v="7.4600350000164697E-2"/>
    <s v="Sum"/>
    <s v="VI_Consumer_Promo_Thumsup_Mobile_count"/>
    <n v="98463"/>
    <n v="0"/>
    <n v="-98463"/>
    <s v="Thumsup"/>
    <n v="0"/>
  </r>
  <r>
    <x v="6"/>
    <x v="15"/>
    <x v="17"/>
    <x v="1"/>
    <s v="VD_Desert_TV_GRPs"/>
    <n v="-2.3658299253467546E-2"/>
    <n v="1.9485822284073775E-2"/>
    <n v="2.29E-2"/>
    <x v="1"/>
    <n v="6.7540509999999998E-2"/>
    <s v="Sum"/>
    <s v="VI_Desert_TV_GRPs"/>
    <n v="1592.29"/>
    <n v="0"/>
    <n v="-1592.29"/>
    <s v="Thumsup"/>
    <n v="0"/>
  </r>
  <r>
    <x v="6"/>
    <x v="13"/>
    <x v="21"/>
    <x v="1"/>
    <s v="VD_Experiential_Sampling_Thumsup_Reach"/>
    <n v="0"/>
    <n v="-5.9256888090871984E-5"/>
    <n v="-1E-4"/>
    <x v="1"/>
    <n v="7.6836010000022104E-2"/>
    <s v="Sum"/>
    <s v="VI_Experiential_Sampling_Thumsup_Reach"/>
    <n v="0"/>
    <n v="0"/>
    <n v="0"/>
    <s v="Thumsup"/>
    <n v="0"/>
  </r>
  <r>
    <x v="6"/>
    <x v="16"/>
    <x v="22"/>
    <x v="1"/>
    <s v="VD_Facebook_Instagram_Thumsup_Imp"/>
    <n v="3.1464313073858311E-3"/>
    <n v="-1.3923343534588331E-4"/>
    <n v="-1E-4"/>
    <x v="1"/>
    <n v="0.21541221000002"/>
    <s v="Sum"/>
    <s v="VI_Facebook_Instagram_Thumsup_Imp"/>
    <n v="0"/>
    <n v="8085078"/>
    <n v="8085078"/>
    <s v="Thumsup"/>
    <n v="0"/>
  </r>
  <r>
    <x v="6"/>
    <x v="16"/>
    <x v="23"/>
    <x v="1"/>
    <s v="VD_Facebook_Thumsup_Imp"/>
    <n v="-4.315535879480103E-3"/>
    <n v="3.7199058264157335E-3"/>
    <n v="3.3E-3"/>
    <x v="1"/>
    <n v="0.201048209999967"/>
    <s v="Sum"/>
    <s v="VI_Facebook_Thumsup_Imp"/>
    <n v="14665164"/>
    <n v="0"/>
    <n v="-14665164"/>
    <s v="Thumsup"/>
    <n v="0"/>
  </r>
  <r>
    <x v="6"/>
    <x v="13"/>
    <x v="24"/>
    <x v="1"/>
    <s v="VD_Free_Volume_Promo"/>
    <n v="1.4547125172984909E-2"/>
    <n v="0"/>
    <n v="0"/>
    <x v="1"/>
    <n v="3.22981096113354E-3"/>
    <s v="Sum"/>
    <s v="Free_Volume_Promo_2020"/>
    <n v="0"/>
    <n v="789757"/>
    <n v="789757"/>
    <s v="Thumsup"/>
    <n v="0"/>
  </r>
  <r>
    <x v="6"/>
    <x v="13"/>
    <x v="24"/>
    <x v="1"/>
    <s v="VD_Free_Volume_Promo_1"/>
    <n v="5.1107867634009846E-2"/>
    <n v="0"/>
    <n v="0"/>
    <x v="1"/>
    <n v="3.6329160708788201E-2"/>
    <s v="Sum"/>
    <s v="Free_Volume_Promo_2020_1"/>
    <n v="0"/>
    <n v="160417"/>
    <n v="160417"/>
    <n v="0"/>
    <n v="0"/>
  </r>
  <r>
    <x v="6"/>
    <x v="16"/>
    <x v="25"/>
    <x v="1"/>
    <s v="VD_Hotstar_Thumsup_Imp"/>
    <n v="-7.415428146556941E-3"/>
    <n v="4.4462265104824646E-3"/>
    <n v="4.8999999999999998E-3"/>
    <x v="1"/>
    <n v="9.7387425679624606E-2"/>
    <s v="Sum"/>
    <s v="VI_Hotstar_Thumsup_Imp"/>
    <n v="42559212.392241403"/>
    <n v="497841.00800596573"/>
    <n v="-42061371.384235434"/>
    <s v="Thumsup"/>
    <n v="0"/>
  </r>
  <r>
    <x v="6"/>
    <x v="15"/>
    <x v="17"/>
    <x v="1"/>
    <s v="VD_Lift_TV_GRPs"/>
    <n v="0"/>
    <n v="0"/>
    <n v="0"/>
    <x v="1"/>
    <n v="4.4815349999999997E-2"/>
    <s v="Sum"/>
    <s v="VI_Lift_TV_GRPs"/>
    <n v="0"/>
    <n v="0"/>
    <n v="0"/>
    <s v="Thumsup"/>
    <n v="0"/>
  </r>
  <r>
    <x v="6"/>
    <x v="13"/>
    <x v="18"/>
    <x v="1"/>
    <s v="VD_Long_Activation_Assets_AllIndia"/>
    <n v="-2.122384297668501E-4"/>
    <n v="-7.8776659960961388E-4"/>
    <n v="-1E-3"/>
    <x v="1"/>
    <n v="1.1343302000007801E-2"/>
    <s v="Sum"/>
    <s v="Activation_Assets_AllIndia"/>
    <n v="500500"/>
    <n v="0"/>
    <n v="-500500"/>
    <s v="Thumsup"/>
    <n v="0"/>
  </r>
  <r>
    <x v="6"/>
    <x v="13"/>
    <x v="18"/>
    <x v="1"/>
    <s v="VD_Long_Activation_Assets_Statewise"/>
    <n v="-6.8085136802816874E-5"/>
    <n v="-2.2122179640821129E-4"/>
    <n v="-2.9999999999999997E-4"/>
    <x v="1"/>
    <n v="1.0402552000002001E-2"/>
    <s v="Sum"/>
    <s v="Activation_Assets_Statewise"/>
    <n v="0"/>
    <n v="0"/>
    <n v="0"/>
    <s v="Thumsup"/>
    <n v="0"/>
  </r>
  <r>
    <x v="6"/>
    <x v="15"/>
    <x v="17"/>
    <x v="2"/>
    <s v="VD_Long_Desert_TV_GRPs"/>
    <n v="5.1786035010808308E-3"/>
    <n v="1.0268175039929002E-2"/>
    <n v="8.9999999999999993E-3"/>
    <x v="1"/>
    <n v="0.59996940999974102"/>
    <s v="Sum"/>
    <s v="VI_Desert_TV_GRPs"/>
    <n v="1592.29"/>
    <n v="0"/>
    <n v="-1592.29"/>
    <s v="Thumsup"/>
    <n v="0"/>
  </r>
  <r>
    <x v="6"/>
    <x v="15"/>
    <x v="17"/>
    <x v="2"/>
    <s v="VD_Long_TUChargedAvengers_TV_GRPs"/>
    <n v="-1.1928488545774645E-4"/>
    <n v="-1.347620743793535E-4"/>
    <n v="-1E-4"/>
    <x v="1"/>
    <n v="0.20897241000001399"/>
    <s v="Sum"/>
    <s v="VI_TUChargedAvengers_TV_GRPs"/>
    <n v="0"/>
    <n v="0"/>
    <n v="0"/>
    <s v="Thumsup"/>
    <n v="0"/>
  </r>
  <r>
    <x v="6"/>
    <x v="15"/>
    <x v="17"/>
    <x v="2"/>
    <s v="VD_Long_TUChargedThematic_TV_GRPs"/>
    <n v="-2.4084928598428431E-3"/>
    <n v="-3.2592052796699415E-3"/>
    <n v="-3.7000000000000002E-3"/>
    <x v="1"/>
    <n v="0.15897240999995799"/>
    <s v="Sum"/>
    <s v="VI_TUChargedThematic_TV_GRPs"/>
    <n v="0"/>
    <n v="0"/>
    <n v="0"/>
    <s v="Thumsup"/>
    <n v="0"/>
  </r>
  <r>
    <x v="6"/>
    <x v="15"/>
    <x v="17"/>
    <x v="2"/>
    <s v="VD_Long_TUChase_TV_GRPs"/>
    <n v="3.6926752800303275E-2"/>
    <n v="2.2891180896398744E-2"/>
    <n v="2.8400000000000002E-2"/>
    <x v="1"/>
    <n v="0.26085704999999998"/>
    <s v="Sum"/>
    <s v="VI_TUChase_TV_GRPs"/>
    <n v="2769.97"/>
    <n v="0"/>
    <n v="-2769.97"/>
    <s v="Thumsup"/>
    <n v="0"/>
  </r>
  <r>
    <x v="6"/>
    <x v="15"/>
    <x v="17"/>
    <x v="2"/>
    <s v="VD_Long_TUIntrinsic_TV_GRPs"/>
    <n v="-3.6350430187113538E-3"/>
    <n v="-5.0065760967622133E-3"/>
    <n v="-6.7000000000000002E-3"/>
    <x v="1"/>
    <n v="0.109771018000001"/>
    <s v="Sum"/>
    <s v="VI_TUIntrinsic_TV_GRPs"/>
    <n v="0"/>
    <n v="0"/>
    <n v="0"/>
    <s v="Thumsup"/>
    <n v="0"/>
  </r>
  <r>
    <x v="6"/>
    <x v="14"/>
    <x v="26"/>
    <x v="1"/>
    <s v="VD_OOH_Thumsup_Spend"/>
    <n v="-5.0787163304038671E-3"/>
    <n v="2.4798093586643056E-3"/>
    <n v="2.8E-3"/>
    <x v="1"/>
    <n v="1.383533E-2"/>
    <s v="Sum"/>
    <s v="VI_OOH_Thumsup_Spend"/>
    <n v="5563285.3599999994"/>
    <n v="0"/>
    <n v="-5563285.3599999994"/>
    <s v="Thumsup"/>
    <n v="0"/>
  </r>
  <r>
    <x v="6"/>
    <x v="14"/>
    <x v="26"/>
    <x v="2"/>
    <s v="VD_OOH_Thumsup_Spend_2016"/>
    <n v="-1.1267883279066486E-4"/>
    <n v="-2.7783963744515389E-4"/>
    <n v="-2.9999999999999997E-4"/>
    <x v="1"/>
    <n v="7.44979999999655E-3"/>
    <s v="Sum"/>
    <s v="VI_OOH_Thumsup_Spend_2016"/>
    <n v="0"/>
    <n v="0"/>
    <n v="0"/>
    <s v="Thumsup"/>
    <n v="0"/>
  </r>
  <r>
    <x v="6"/>
    <x v="14"/>
    <x v="26"/>
    <x v="2"/>
    <s v="VD_OOH_Thumsup_Spend_2017"/>
    <n v="-9.1449074638153167E-4"/>
    <n v="-2.3215740403328177E-3"/>
    <n v="-2.0999999999999999E-3"/>
    <x v="1"/>
    <n v="4.9481930000008403E-2"/>
    <s v="Sum"/>
    <s v="VI_OOH_Thumsup_Spend_2017"/>
    <n v="0"/>
    <n v="0"/>
    <n v="0"/>
    <s v="Thumsup"/>
    <n v="0"/>
  </r>
  <r>
    <x v="6"/>
    <x v="14"/>
    <x v="26"/>
    <x v="2"/>
    <s v="VD_OOH_Thumsup_Spend_2018"/>
    <n v="-1.2055423740706709E-3"/>
    <n v="3.4740058621380342E-3"/>
    <n v="3.0000000000000001E-3"/>
    <x v="1"/>
    <n v="3.9501249999978401E-2"/>
    <s v="Sum"/>
    <s v="VI_OOH_Thumsup_Spend_2018"/>
    <n v="0"/>
    <n v="0"/>
    <n v="0"/>
    <s v="Thumsup"/>
    <n v="0"/>
  </r>
  <r>
    <x v="6"/>
    <x v="14"/>
    <x v="26"/>
    <x v="2"/>
    <s v="VD_OOH_Thumsup_Spend_2019"/>
    <n v="1.8659616690871106E-3"/>
    <n v="6.3885876349259532E-3"/>
    <n v="5.4999999999999997E-3"/>
    <x v="1"/>
    <n v="7.3359469999992793E-2"/>
    <s v="Sum"/>
    <s v="VI_OOH_Thumsup_Spend_2019"/>
    <n v="5563285.3599999994"/>
    <n v="0"/>
    <n v="-5563285.3599999994"/>
    <s v="Thumsup"/>
    <n v="0"/>
  </r>
  <r>
    <x v="6"/>
    <x v="14"/>
    <x v="27"/>
    <x v="1"/>
    <s v="VD_PrVD_Thumsup_Spend"/>
    <n v="0"/>
    <n v="-1.8413063941975377E-3"/>
    <n v="-2.0999999999999999E-3"/>
    <x v="1"/>
    <n v="5.5442460000000001E-3"/>
    <s v="Sum"/>
    <s v="VI_Print_Thumsup_Spend"/>
    <n v="0"/>
    <n v="0"/>
    <n v="0"/>
    <s v="Thumsup"/>
    <n v="0"/>
  </r>
  <r>
    <x v="6"/>
    <x v="15"/>
    <x v="17"/>
    <x v="1"/>
    <s v="VD_ThematicMHT_TV_GRPs"/>
    <n v="0"/>
    <n v="-7.9359908663991471E-8"/>
    <n v="0"/>
    <x v="1"/>
    <n v="0.156055598053293"/>
    <s v="Sum"/>
    <s v="VI_ThematicMHT_TV_GRPs"/>
    <n v="0"/>
    <n v="0"/>
    <n v="0"/>
    <s v="Thumsup"/>
    <n v="0"/>
  </r>
  <r>
    <x v="6"/>
    <x v="15"/>
    <x v="17"/>
    <x v="1"/>
    <s v="VD_TheYoung_TV_GRPs"/>
    <n v="0"/>
    <n v="0"/>
    <n v="0"/>
    <x v="1"/>
    <n v="8.0191970000000001E-2"/>
    <s v="Sum"/>
    <s v="VI_TheYoung_TV_GRPs"/>
    <n v="0"/>
    <n v="0"/>
    <n v="0"/>
    <s v="Thumsup"/>
    <n v="0"/>
  </r>
  <r>
    <x v="6"/>
    <x v="16"/>
    <x v="29"/>
    <x v="2"/>
    <s v="VD_Total_Digital_Thumsup_Imp_2020"/>
    <n v="4.6329988110144094E-3"/>
    <n v="0"/>
    <n v="0"/>
    <x v="1"/>
    <n v="0.41680212999983202"/>
    <s v="Sum"/>
    <s v="VI_Total_Digital_Thumsup_Imp_2020"/>
    <n v="0"/>
    <n v="10416841.008005966"/>
    <n v="10416841.008005966"/>
    <s v="Thumsup"/>
    <n v="0"/>
  </r>
  <r>
    <x v="6"/>
    <x v="16"/>
    <x v="29"/>
    <x v="2"/>
    <s v="VD_Total_Digital_Thumsup_VD_2017"/>
    <n v="0"/>
    <n v="-1.1621082162151402E-3"/>
    <n v="-1E-3"/>
    <x v="1"/>
    <n v="0.40164701000015601"/>
    <s v="Sum"/>
    <s v="VI_Total_Digital_Thumsup_Imp_2017"/>
    <n v="0"/>
    <n v="0"/>
    <n v="0"/>
    <s v="Thumsup"/>
    <n v="0"/>
  </r>
  <r>
    <x v="6"/>
    <x v="16"/>
    <x v="29"/>
    <x v="2"/>
    <s v="VD_Total_Digital_Thumsup_VD_2018"/>
    <n v="-4.272231471394515E-3"/>
    <n v="2.2549002980414853E-4"/>
    <n v="2.0000000000000001E-4"/>
    <x v="1"/>
    <n v="0.422659610000091"/>
    <s v="Sum"/>
    <s v="VI_Total_Digital_Thumsup_Imp_2018"/>
    <n v="0"/>
    <n v="0"/>
    <n v="0"/>
    <s v="Thumsup"/>
    <n v="0"/>
  </r>
  <r>
    <x v="6"/>
    <x v="16"/>
    <x v="29"/>
    <x v="2"/>
    <s v="VD_Total_Digital_Thumsup_VD_2019"/>
    <n v="-1.0580395997852659E-3"/>
    <n v="1.034832130769375E-2"/>
    <n v="9.1000000000000004E-3"/>
    <x v="1"/>
    <n v="0.28257640999990302"/>
    <s v="Sum"/>
    <s v="VI_Total_Digital_Thumsup_Imp_2019"/>
    <n v="58088503.392241403"/>
    <n v="0"/>
    <n v="-58088503.392241403"/>
    <s v="Thumsup"/>
    <n v="0"/>
  </r>
  <r>
    <x v="6"/>
    <x v="15"/>
    <x v="17"/>
    <x v="1"/>
    <s v="VD_TU_UTC_TV_GRPs"/>
    <n v="0"/>
    <n v="-5.4809690274442526E-7"/>
    <n v="0"/>
    <x v="1"/>
    <n v="0.180972211673568"/>
    <s v="Sum"/>
    <s v="VI_TU_UTC_TV_GRPs"/>
    <n v="0"/>
    <n v="0"/>
    <n v="0"/>
    <s v="Thumsup"/>
    <n v="0"/>
  </r>
  <r>
    <x v="6"/>
    <x v="15"/>
    <x v="17"/>
    <x v="1"/>
    <s v="VD_TUChargedAvengers_TV_GRPs"/>
    <n v="-2.7993348671208867E-7"/>
    <n v="-9.6422775500044754E-3"/>
    <n v="-1.12E-2"/>
    <x v="1"/>
    <n v="0.17848279"/>
    <s v="Sum"/>
    <s v="VI_TUChargedAvengers_TV_GRPs"/>
    <n v="0"/>
    <n v="0"/>
    <n v="0"/>
    <s v="Thumsup"/>
    <n v="0"/>
  </r>
  <r>
    <x v="6"/>
    <x v="15"/>
    <x v="17"/>
    <x v="1"/>
    <s v="VD_TUChargedThematic_TV_GRPs"/>
    <n v="-1.2120288532770566E-6"/>
    <n v="-1.4480505995000488E-2"/>
    <n v="-1.6799999999999999E-2"/>
    <x v="1"/>
    <n v="3.5612930000000001E-2"/>
    <s v="Sum"/>
    <s v="VI_TUChargedThematic_TV_GRPs"/>
    <n v="0"/>
    <n v="0"/>
    <n v="0"/>
    <s v="Thumsup"/>
    <n v="0"/>
  </r>
  <r>
    <x v="6"/>
    <x v="15"/>
    <x v="17"/>
    <x v="1"/>
    <s v="VD_TUChase_TV_GRPs"/>
    <n v="-3.3837131464952708E-2"/>
    <n v="5.3286618451604296E-2"/>
    <n v="4.6600000000000003E-2"/>
    <x v="1"/>
    <n v="0.11513209000000001"/>
    <s v="Sum"/>
    <s v="VI_TUChase_TV_GRPs"/>
    <n v="2769.97"/>
    <n v="0"/>
    <n v="-2769.97"/>
    <s v="Thumsup"/>
    <n v="0"/>
  </r>
  <r>
    <x v="6"/>
    <x v="15"/>
    <x v="17"/>
    <x v="1"/>
    <s v="VD_TUIntrinsic_TV_GRPs"/>
    <n v="-1.2102519290384086E-4"/>
    <n v="-1.2749754800924825E-2"/>
    <n v="-1.2500000000000001E-2"/>
    <x v="1"/>
    <n v="8.6483404817266393E-2"/>
    <s v="Sum"/>
    <s v="VI_TUIntrinsic_TV_GRPs"/>
    <n v="0"/>
    <n v="0"/>
    <n v="0"/>
    <s v="Thumsup"/>
    <n v="0"/>
  </r>
  <r>
    <x v="6"/>
    <x v="15"/>
    <x v="17"/>
    <x v="2"/>
    <s v="VD_TV_Total_2015"/>
    <n v="-1.0170324897051356E-3"/>
    <n v="-2.8413962992883137E-3"/>
    <n v="-1.6999999999999999E-3"/>
    <x v="1"/>
    <n v="0.206837730000002"/>
    <s v="Sum"/>
    <s v="VI_TV_Total_2015"/>
    <n v="0"/>
    <n v="0"/>
    <n v="0"/>
    <s v="Thumsup"/>
    <n v="0"/>
  </r>
  <r>
    <x v="6"/>
    <x v="15"/>
    <x v="17"/>
    <x v="2"/>
    <s v="VD_TV_Total_2016"/>
    <n v="-1.1355948755470361E-3"/>
    <n v="-3.1046774230571255E-3"/>
    <n v="-1.1999999999999999E-3"/>
    <x v="1"/>
    <n v="5.9716529999999601E-2"/>
    <s v="Sum"/>
    <s v="VI_TV_Total_2016"/>
    <n v="0"/>
    <n v="0"/>
    <n v="0"/>
    <s v="Thumsup"/>
    <n v="0"/>
  </r>
  <r>
    <x v="6"/>
    <x v="15"/>
    <x v="17"/>
    <x v="2"/>
    <s v="VD_TV_Total_2017"/>
    <n v="-3.0922475891532113E-3"/>
    <n v="-8.277825452915711E-3"/>
    <n v="-5.4000000000000003E-3"/>
    <x v="1"/>
    <n v="7.7040169999999603E-2"/>
    <s v="Sum"/>
    <s v="VI_TV_Total_2017"/>
    <n v="0"/>
    <n v="0"/>
    <n v="0"/>
    <s v="Thumsup"/>
    <n v="0"/>
  </r>
  <r>
    <x v="6"/>
    <x v="15"/>
    <x v="17"/>
    <x v="2"/>
    <s v="VD_VI_Pyramid_TV_GRPs_2020_Long"/>
    <n v="5.1444335507881481E-3"/>
    <n v="0"/>
    <n v="0"/>
    <x v="1"/>
    <n v="0.41680213000004002"/>
    <s v="Sum"/>
    <s v="VI_Pyramid_TV_GRPs_2020"/>
    <n v="0"/>
    <n v="2669.91"/>
    <n v="2669.91"/>
    <s v="Thumsup"/>
    <n v="0"/>
  </r>
  <r>
    <x v="6"/>
    <x v="15"/>
    <x v="17"/>
    <x v="1"/>
    <s v="VD_VI_Pyramid_TV_GRPs_2020_Short"/>
    <n v="3.5004365370875187E-2"/>
    <n v="0"/>
    <n v="0"/>
    <x v="1"/>
    <n v="0.11175019"/>
    <s v="Sum"/>
    <s v="VI_Pyramid_TV_GRPs_2020"/>
    <n v="0"/>
    <n v="2669.91"/>
    <n v="2669.91"/>
    <s v="Thumsup"/>
    <n v="0"/>
  </r>
  <r>
    <x v="6"/>
    <x v="15"/>
    <x v="17"/>
    <x v="2"/>
    <s v="VD_VI_TUChase_TV_GRPs_2020_Long"/>
    <n v="0"/>
    <n v="0"/>
    <n v="0"/>
    <x v="1"/>
    <n v="0"/>
    <s v="Sum"/>
    <s v="VI_TUChase_TV_GRPs_2020"/>
    <n v="0"/>
    <n v="1.52"/>
    <n v="1.52"/>
    <s v="Thumsup"/>
    <n v="0"/>
  </r>
  <r>
    <x v="6"/>
    <x v="15"/>
    <x v="17"/>
    <x v="1"/>
    <s v="VD_VI_TUChase_TV_GRPs_2020_Short"/>
    <n v="3.6694769325635617E-8"/>
    <n v="0"/>
    <n v="0"/>
    <x v="1"/>
    <n v="2.6873269999997999E-2"/>
    <s v="Sum"/>
    <s v="VI_TUChase_TV_GRPs_2020"/>
    <n v="0"/>
    <n v="1.52"/>
    <n v="1.52"/>
    <s v="Thumsup"/>
    <n v="0"/>
  </r>
  <r>
    <x v="6"/>
    <x v="15"/>
    <x v="17"/>
    <x v="1"/>
    <s v="VD_WaveTVC_TV_GRPs"/>
    <n v="0"/>
    <n v="-2.7137459168822811E-10"/>
    <n v="0"/>
    <x v="1"/>
    <n v="4.1940289999999998E-2"/>
    <s v="Sum"/>
    <s v="VI_WaveTVC_TV_GRPs"/>
    <n v="0"/>
    <n v="0"/>
    <n v="0"/>
    <s v="Thumsup"/>
    <n v="0"/>
  </r>
  <r>
    <x v="6"/>
    <x v="16"/>
    <x v="30"/>
    <x v="1"/>
    <s v="VD_YouTube_Thumsup_Imp"/>
    <n v="0"/>
    <n v="0"/>
    <n v="0"/>
    <x v="1"/>
    <n v="1.0000259178852699E-8"/>
    <s v="Sum"/>
    <s v="VI_YouTube_Thumsup_Imp"/>
    <n v="864127"/>
    <n v="1833922"/>
    <n v="969795"/>
    <s v="Thumsup"/>
    <n v="0"/>
  </r>
  <r>
    <x v="0"/>
    <x v="0"/>
    <x v="0"/>
    <x v="0"/>
    <s v="Log_Economy"/>
    <n v="-9.7906985858716468E-3"/>
    <n v="2.4115066132944689E-3"/>
    <n v="2.5999999999999999E-3"/>
    <x v="2"/>
    <n v="0.1722244"/>
    <s v="Avg"/>
    <s v="Economy"/>
    <n v="2039074"/>
    <n v="1938499"/>
    <n v="-100575"/>
    <n v="0"/>
    <n v="0"/>
  </r>
  <r>
    <x v="1"/>
    <x v="1"/>
    <x v="1"/>
    <x v="0"/>
    <s v="Others"/>
    <n v="2.2496331746088852E-2"/>
    <n v="-1.1058491228297957E-2"/>
    <n v="1.2999999999999999E-3"/>
    <x v="2"/>
    <e v="#N/A"/>
    <n v="0"/>
    <e v="#N/A"/>
    <n v="0"/>
    <n v="0"/>
    <n v="0"/>
    <n v="0"/>
    <n v="0"/>
  </r>
  <r>
    <x v="2"/>
    <x v="2"/>
    <x v="2"/>
    <x v="0"/>
    <s v="Pre_Covid"/>
    <n v="6.4152241837130169E-2"/>
    <n v="0"/>
    <n v="0"/>
    <x v="2"/>
    <n v="0.48508990000000002"/>
    <s v="Avg"/>
    <s v="Pre_Covid"/>
    <n v="0"/>
    <n v="0.1"/>
    <n v="0.1"/>
    <n v="0"/>
    <n v="0"/>
  </r>
  <r>
    <x v="0"/>
    <x v="3"/>
    <x v="3"/>
    <x v="0"/>
    <s v="precip0"/>
    <n v="-1.5432630070700937E-3"/>
    <n v="-4.9817260356510582E-3"/>
    <n v="-3.0000000000000001E-3"/>
    <x v="2"/>
    <n v="-6.6090000000000003E-3"/>
    <s v="Avg"/>
    <s v="Precip_Dampened"/>
    <n v="2.6028129999999998"/>
    <n v="2.908455"/>
    <n v="0.30564200000000019"/>
    <n v="0"/>
    <n v="0"/>
  </r>
  <r>
    <x v="0"/>
    <x v="3"/>
    <x v="3"/>
    <x v="0"/>
    <s v="precip1"/>
    <n v="-5.8356944875973872E-4"/>
    <n v="-2.6206803627977764E-3"/>
    <n v="-3.0000000000000001E-3"/>
    <x v="2"/>
    <n v="-8.0990000000000003E-3"/>
    <s v="Avg"/>
    <s v="Precip_Dampened"/>
    <n v="2.6028129999999998"/>
    <n v="2.908455"/>
    <n v="0.30564200000000019"/>
    <n v="0"/>
    <n v="0"/>
  </r>
  <r>
    <x v="1"/>
    <x v="1"/>
    <x v="4"/>
    <x v="0"/>
    <s v="SEAS_15_17"/>
    <n v="0"/>
    <n v="0"/>
    <n v="0"/>
    <x v="2"/>
    <n v="0.81467199999999995"/>
    <s v="Sum"/>
    <e v="#N/A"/>
    <n v="0"/>
    <n v="0"/>
    <n v="0"/>
    <n v="0"/>
    <n v="0"/>
  </r>
  <r>
    <x v="1"/>
    <x v="1"/>
    <x v="4"/>
    <x v="0"/>
    <s v="SEAS_1819"/>
    <n v="0"/>
    <n v="0"/>
    <n v="0"/>
    <x v="2"/>
    <n v="0.67049519999999996"/>
    <s v="Sum"/>
    <e v="#N/A"/>
    <n v="0"/>
    <n v="0"/>
    <n v="0"/>
    <n v="0"/>
    <n v="0"/>
  </r>
  <r>
    <x v="3"/>
    <x v="4"/>
    <x v="5"/>
    <x v="0"/>
    <s v="SOCF_1"/>
    <n v="-1.338892052101801E-2"/>
    <n v="6.6055735464342199E-3"/>
    <n v="6.0000000000000001E-3"/>
    <x v="2"/>
    <n v="1.17544E-2"/>
    <s v="Avg"/>
    <s v="VI_SOCF_Thums_Up"/>
    <n v="30.60877"/>
    <n v="27.201029999999999"/>
    <n v="-3.4077400000000004"/>
    <s v="Thumsup"/>
    <s v="SOCF"/>
  </r>
  <r>
    <x v="3"/>
    <x v="5"/>
    <x v="6"/>
    <x v="0"/>
    <s v="SOTS_1"/>
    <n v="-1.3488656028614876E-2"/>
    <n v="1.8816576562806239E-3"/>
    <n v="2.2000000000000001E-3"/>
    <x v="2"/>
    <n v="5.2027999999999996E-3"/>
    <s v="Avg"/>
    <s v="VI_SOTS_Thums_Up"/>
    <n v="23.934449999999998"/>
    <n v="23.531289999999998"/>
    <n v="-0.40315999999999974"/>
    <s v="Thumsup"/>
    <s v="SOTS"/>
  </r>
  <r>
    <x v="0"/>
    <x v="3"/>
    <x v="7"/>
    <x v="0"/>
    <s v="Temp0"/>
    <n v="8.4998645569463085E-4"/>
    <n v="-3.2161060204231409E-3"/>
    <n v="-3.2000000000000002E-3"/>
    <x v="2"/>
    <n v="6.6134000000000002E-3"/>
    <s v="Avg"/>
    <s v="Tmax_Dampened"/>
    <n v="32.229999999999997"/>
    <n v="32.369999999999997"/>
    <n v="0.14000000000000057"/>
    <n v="0"/>
    <n v="0"/>
  </r>
  <r>
    <x v="0"/>
    <x v="3"/>
    <x v="7"/>
    <x v="0"/>
    <s v="Temp1"/>
    <n v="8.2059065691651592E-4"/>
    <n v="-2.8644818876733618E-3"/>
    <n v="-3.7000000000000002E-3"/>
    <x v="2"/>
    <n v="6.6877999999999998E-3"/>
    <s v="Avg"/>
    <s v="Tmax_Dampened"/>
    <n v="32.229999999999997"/>
    <n v="32.369999999999997"/>
    <n v="0.14000000000000057"/>
    <n v="0"/>
    <n v="0"/>
  </r>
  <r>
    <x v="0"/>
    <x v="0"/>
    <x v="8"/>
    <x v="0"/>
    <s v="Unemployment"/>
    <n v="-2.6511071262180445E-3"/>
    <n v="-6.8478224825124074E-4"/>
    <n v="-5.9999999999999995E-4"/>
    <x v="2"/>
    <n v="-6.9611000000000006E-2"/>
    <s v="Avg"/>
    <s v="Unemployment"/>
    <n v="4.8000000000000001E-2"/>
    <n v="7.9899999999999999E-2"/>
    <n v="3.1899999999999998E-2"/>
    <n v="0"/>
    <n v="0"/>
  </r>
  <r>
    <x v="2"/>
    <x v="2"/>
    <x v="9"/>
    <x v="0"/>
    <s v="VD_Covid_19_Confirmed_Cases"/>
    <n v="-0.44496218997471698"/>
    <n v="0"/>
    <n v="0"/>
    <x v="2"/>
    <n v="-5.4281000000000003E-2"/>
    <s v="Avg"/>
    <s v="Covid_19_Confirmed_Cases"/>
    <n v="0"/>
    <n v="11219290"/>
    <n v="11219290"/>
    <n v="0"/>
    <n v="0"/>
  </r>
  <r>
    <x v="4"/>
    <x v="6"/>
    <x v="10"/>
    <x v="0"/>
    <s v="VD_IPS_7up"/>
    <n v="6.8784469866542484E-4"/>
    <n v="2.5903776554224699E-4"/>
    <n v="2.9999999999999997E-4"/>
    <x v="2"/>
    <n v="-8.1873000000000001E-2"/>
    <s v="Avg"/>
    <s v="VI_IPS_7up"/>
    <n v="2.5557729999999999"/>
    <n v="2.4007139999999998"/>
    <n v="-0.15505900000000006"/>
    <s v="7UP"/>
    <s v="IPS"/>
  </r>
  <r>
    <x v="4"/>
    <x v="6"/>
    <x v="10"/>
    <x v="0"/>
    <s v="VD_IPS_Appy_Fizz"/>
    <n v="4.4712627404285774E-4"/>
    <n v="-1.7340241102788356E-3"/>
    <n v="-2.0999999999999999E-3"/>
    <x v="2"/>
    <n v="-0.102349"/>
    <s v="Avg"/>
    <s v="VI_IPS_Appy_Fizz"/>
    <n v="2.0655999999999999"/>
    <n v="2.019012"/>
    <n v="-4.6587999999999852E-2"/>
    <s v="Appy_Fizz"/>
    <s v="IPS"/>
  </r>
  <r>
    <x v="4"/>
    <x v="6"/>
    <x v="10"/>
    <x v="0"/>
    <s v="VD_IPS_Coke"/>
    <n v="5.6245570673992083E-4"/>
    <n v="-8.1944037170912057E-4"/>
    <n v="-8.9999999999999998E-4"/>
    <x v="2"/>
    <n v="-0.107033"/>
    <s v="Avg"/>
    <s v="VI_IPS_Coke"/>
    <n v="2.8031000000000001"/>
    <n v="2.708612"/>
    <n v="-9.4488000000000127E-2"/>
    <s v="Coke"/>
    <s v="IPS"/>
  </r>
  <r>
    <x v="4"/>
    <x v="6"/>
    <x v="10"/>
    <x v="0"/>
    <s v="VD_IPS_Fanta"/>
    <n v="1.5289859428063172E-3"/>
    <n v="-6.2646851188816416E-4"/>
    <n v="-6.9999999999999999E-4"/>
    <x v="2"/>
    <n v="-6.3736000000000001E-2"/>
    <s v="Avg"/>
    <s v="VI_IPS_Fanta"/>
    <n v="2.3867060000000002"/>
    <n v="2.0981640000000001"/>
    <n v="-0.28854200000000008"/>
    <s v="Fanta"/>
    <s v="IPS"/>
  </r>
  <r>
    <x v="4"/>
    <x v="6"/>
    <x v="10"/>
    <x v="0"/>
    <s v="VD_IPS_Limca"/>
    <n v="2.80999960217742E-4"/>
    <n v="-3.049883669733359E-4"/>
    <n v="-2.9999999999999997E-4"/>
    <x v="2"/>
    <n v="-6.2390000000000001E-2"/>
    <s v="Avg"/>
    <s v="VI_IPS_Limca"/>
    <n v="2.345313"/>
    <n v="2.2980130000000001"/>
    <n v="-4.7299999999999898E-2"/>
    <s v="Limca"/>
    <s v="IPS"/>
  </r>
  <r>
    <x v="4"/>
    <x v="6"/>
    <x v="10"/>
    <x v="0"/>
    <s v="VD_IPS_M_Dew"/>
    <n v="3.7848948590705952E-4"/>
    <n v="-1.6697394887444788E-4"/>
    <n v="-2.0000000000000001E-4"/>
    <x v="2"/>
    <n v="-5.0327999999999998E-2"/>
    <s v="Avg"/>
    <s v="VI_IPS_M_Dew"/>
    <n v="2.2707090000000001"/>
    <n v="2.1774360000000001"/>
    <n v="-9.3272999999999939E-2"/>
    <s v="Mdew"/>
    <s v="IPS"/>
  </r>
  <r>
    <x v="4"/>
    <x v="6"/>
    <x v="10"/>
    <x v="0"/>
    <s v="VD_IPS_Mirinda"/>
    <n v="9.1688435117640867E-4"/>
    <n v="6.7328010544408093E-4"/>
    <n v="5.9999999999999995E-4"/>
    <x v="2"/>
    <n v="-0.110621"/>
    <s v="Avg"/>
    <s v="VI_IPS_Mirinda"/>
    <n v="2.3467929999999999"/>
    <n v="2.253749"/>
    <n v="-9.3043999999999905E-2"/>
    <s v="Mirinda"/>
    <s v="IPS"/>
  </r>
  <r>
    <x v="4"/>
    <x v="6"/>
    <x v="10"/>
    <x v="0"/>
    <s v="VD_IPS_ORSL_Local"/>
    <n v="7.0285290356208473E-5"/>
    <n v="1.9238912424690297E-4"/>
    <n v="2.0000000000000001E-4"/>
    <x v="2"/>
    <n v="-0.215751"/>
    <s v="Avg"/>
    <s v="VI_IPS_ORSL_Local"/>
    <n v="2.0125899999999999"/>
    <n v="0"/>
    <n v="-2.0125899999999999"/>
    <s v="Orsl"/>
    <s v="IPS"/>
  </r>
  <r>
    <x v="4"/>
    <x v="6"/>
    <x v="10"/>
    <x v="0"/>
    <s v="VD_IPS_PAPER BOAT_Local"/>
    <n v="0"/>
    <n v="-1.0359548393694754E-4"/>
    <n v="-1E-4"/>
    <x v="2"/>
    <n v="-0.16411700000000001"/>
    <s v="Avg"/>
    <s v="VI_IPS_PAPER BOAT_Local"/>
    <n v="0"/>
    <n v="0"/>
    <n v="0"/>
    <s v="Paper boat"/>
    <s v="IPS"/>
  </r>
  <r>
    <x v="4"/>
    <x v="6"/>
    <x v="10"/>
    <x v="0"/>
    <s v="VD_IPS_Pepsi"/>
    <n v="4.4579797298735616E-4"/>
    <n v="-2.1366409687114337E-4"/>
    <n v="-2.9999999999999997E-4"/>
    <x v="2"/>
    <n v="-0.13452600000000001"/>
    <s v="Avg"/>
    <s v="VI_IPS_Pepsi"/>
    <n v="2.703754"/>
    <n v="2.6614710000000001"/>
    <n v="-4.2282999999999848E-2"/>
    <s v="Pepsi"/>
    <s v="IPS"/>
  </r>
  <r>
    <x v="4"/>
    <x v="6"/>
    <x v="10"/>
    <x v="0"/>
    <s v="VD_IPS_Sprite"/>
    <n v="9.8412885612092372E-3"/>
    <n v="2.7374788097836505E-3"/>
    <n v="2.3999999999999998E-3"/>
    <x v="2"/>
    <n v="-0.25558999999999998"/>
    <s v="Avg"/>
    <s v="VI_IPS_Sprite"/>
    <n v="3.2548819999999998"/>
    <n v="3.022081"/>
    <n v="-0.23280099999999981"/>
    <s v="Sprite"/>
    <s v="IPS"/>
  </r>
  <r>
    <x v="3"/>
    <x v="7"/>
    <x v="11"/>
    <x v="0"/>
    <s v="VD_IPS_Thums_Up"/>
    <n v="-3.6760891225371017E-2"/>
    <n v="-9.1183632253710595E-3"/>
    <n v="-8.0000000000000002E-3"/>
    <x v="2"/>
    <n v="0.41894199999999998"/>
    <s v="Avg"/>
    <s v="VI_IPS_Thums_Up"/>
    <n v="3.2307359999999998"/>
    <n v="2.9729489999999998"/>
    <n v="-0.25778699999999999"/>
    <s v="Thumsup"/>
    <s v="IPS"/>
  </r>
  <r>
    <x v="4"/>
    <x v="6"/>
    <x v="10"/>
    <x v="0"/>
    <s v="VD_ND_7up"/>
    <n v="-5.5888104413417363E-5"/>
    <n v="1.2382754567221901E-3"/>
    <n v="1.5E-3"/>
    <x v="2"/>
    <n v="-0.22642399999999999"/>
    <s v="Avg"/>
    <s v="VI_ND_7up"/>
    <n v="22.006029999999999"/>
    <n v="21.901260000000001"/>
    <n v="-0.10476999999999848"/>
    <s v="7UP"/>
    <s v="ND"/>
  </r>
  <r>
    <x v="4"/>
    <x v="6"/>
    <x v="10"/>
    <x v="0"/>
    <s v="VD_ND_Appy_Fizz"/>
    <n v="3.1080460497066933E-3"/>
    <n v="-1.1146056532947515E-3"/>
    <n v="-1.2999999999999999E-3"/>
    <x v="2"/>
    <n v="-0.16259299999999999"/>
    <s v="Avg"/>
    <s v="VI_ND_Appy_Fizz"/>
    <n v="37.417479999999998"/>
    <n v="24.88083"/>
    <n v="-12.536649999999998"/>
    <s v="Appy_Fizz"/>
    <s v="ND"/>
  </r>
  <r>
    <x v="4"/>
    <x v="6"/>
    <x v="10"/>
    <x v="0"/>
    <s v="VD_ND_Coke"/>
    <n v="1.5970607518608844E-4"/>
    <n v="5.5695405476434358E-4"/>
    <n v="5.9999999999999995E-4"/>
    <x v="2"/>
    <n v="-0.231128"/>
    <s v="Avg"/>
    <s v="VI_ND_Coke"/>
    <n v="20.31352"/>
    <n v="19.589459999999999"/>
    <n v="-0.72406000000000148"/>
    <s v="Coke"/>
    <s v="ND"/>
  </r>
  <r>
    <x v="4"/>
    <x v="6"/>
    <x v="10"/>
    <x v="0"/>
    <s v="VD_ND_Fanta"/>
    <n v="1.4630975355041699E-3"/>
    <n v="2.1942936597282381E-3"/>
    <n v="2.5999999999999999E-3"/>
    <x v="2"/>
    <n v="-0.16816999999999999"/>
    <s v="Avg"/>
    <s v="VI_ND_Fanta"/>
    <n v="30.674530000000001"/>
    <n v="25.49295"/>
    <n v="-5.1815800000000003"/>
    <s v="Fanta"/>
    <s v="ND"/>
  </r>
  <r>
    <x v="4"/>
    <x v="6"/>
    <x v="10"/>
    <x v="0"/>
    <s v="VD_ND_Limca"/>
    <n v="1.228021861780686E-3"/>
    <n v="1.375694617400733E-3"/>
    <n v="1.6000000000000001E-3"/>
    <x v="2"/>
    <n v="-0.26399299999999998"/>
    <s v="Avg"/>
    <s v="VI_ND_Limca"/>
    <n v="24.330719999999999"/>
    <n v="21.550709999999999"/>
    <n v="-2.7800100000000008"/>
    <s v="Limca"/>
    <s v="ND"/>
  </r>
  <r>
    <x v="4"/>
    <x v="6"/>
    <x v="10"/>
    <x v="0"/>
    <s v="VD_ND_M_Dew"/>
    <n v="-3.2252052400341593E-4"/>
    <n v="5.0917240667405078E-4"/>
    <n v="5.9999999999999995E-4"/>
    <x v="2"/>
    <n v="-0.18470200000000001"/>
    <s v="Avg"/>
    <s v="VI_ND_M_Dew"/>
    <n v="19.947839999999999"/>
    <n v="21.0943"/>
    <n v="1.1464600000000011"/>
    <s v="Mdew"/>
    <s v="ND"/>
  </r>
  <r>
    <x v="4"/>
    <x v="6"/>
    <x v="10"/>
    <x v="0"/>
    <s v="VD_ND_Mirinda"/>
    <n v="8.9408009742964444E-4"/>
    <n v="8.3907221319789321E-4"/>
    <n v="1E-3"/>
    <x v="2"/>
    <n v="-0.17496999999999999"/>
    <s v="Avg"/>
    <s v="VI_ND_Mirinda"/>
    <n v="27.975249999999999"/>
    <n v="24.722339999999999"/>
    <n v="-3.25291"/>
    <s v="Mirinda"/>
    <s v="ND"/>
  </r>
  <r>
    <x v="4"/>
    <x v="6"/>
    <x v="10"/>
    <x v="0"/>
    <s v="VD_ND_ORSL_Local"/>
    <n v="1.5021146721933988E-4"/>
    <n v="-1.2430368146251675E-5"/>
    <n v="0"/>
    <x v="2"/>
    <n v="-0.267544"/>
    <s v="Avg"/>
    <s v="VI_ND_ORSL_Local"/>
    <n v="4.3989770000000004"/>
    <n v="0"/>
    <n v="-4.3989770000000004"/>
    <s v="Orsl"/>
    <s v="ND"/>
  </r>
  <r>
    <x v="4"/>
    <x v="6"/>
    <x v="10"/>
    <x v="0"/>
    <s v="VD_ND_PAPER BOAT_Local"/>
    <n v="0"/>
    <n v="-8.8152449987310664E-6"/>
    <n v="0"/>
    <x v="2"/>
    <n v="-0.233131"/>
    <s v="Avg"/>
    <s v="VI_ND_PAPER BOAT_Local"/>
    <n v="0"/>
    <n v="0"/>
    <n v="0"/>
    <s v="Paper boat"/>
    <s v="ND"/>
  </r>
  <r>
    <x v="4"/>
    <x v="6"/>
    <x v="10"/>
    <x v="0"/>
    <s v="VD_ND_Pepsi"/>
    <n v="-4.9675774969558145E-4"/>
    <n v="2.2805290408789954E-3"/>
    <n v="2.7000000000000001E-3"/>
    <x v="2"/>
    <n v="-0.28061999999999998"/>
    <s v="Avg"/>
    <s v="VI_ND_Pepsi"/>
    <n v="27.183579999999999"/>
    <n v="27.850490000000001"/>
    <n v="0.66691000000000145"/>
    <s v="Pepsi"/>
    <s v="ND"/>
  </r>
  <r>
    <x v="4"/>
    <x v="6"/>
    <x v="10"/>
    <x v="0"/>
    <s v="VD_ND_Sprite"/>
    <n v="2.7449555099735498E-3"/>
    <n v="2.2602298140323128E-3"/>
    <n v="2.5999999999999999E-3"/>
    <x v="2"/>
    <n v="-0.14980499999999999"/>
    <s v="Avg"/>
    <s v="VI_ND_Sprite"/>
    <n v="64.261930000000007"/>
    <n v="60.772150000000003"/>
    <n v="-3.4897800000000032"/>
    <s v="Sprite"/>
    <s v="ND"/>
  </r>
  <r>
    <x v="3"/>
    <x v="8"/>
    <x v="12"/>
    <x v="0"/>
    <s v="VD_ND_Thums_Up"/>
    <n v="-3.4384528721813967E-2"/>
    <n v="-9.4178197169824639E-3"/>
    <n v="-8.3000000000000001E-3"/>
    <x v="2"/>
    <n v="0.60513479999999997"/>
    <s v="Avg"/>
    <s v="VI_ND_Thums_Up"/>
    <n v="63.456569999999999"/>
    <n v="58.117339999999999"/>
    <n v="-5.3392300000000006"/>
    <s v="Thumsup"/>
    <s v="ND"/>
  </r>
  <r>
    <x v="3"/>
    <x v="9"/>
    <x v="13"/>
    <x v="0"/>
    <s v="VD_Nstores_Thums_Up"/>
    <n v="-2.3408171874977346E-2"/>
    <n v="4.9381197750669034E-3"/>
    <n v="4.4000000000000003E-3"/>
    <x v="2"/>
    <n v="0.69830239999999999"/>
    <s v="Avg"/>
    <s v="VI_Nstores_Thums_Up"/>
    <n v="254208.2"/>
    <n v="250538.9"/>
    <n v="-1.4434231468536507E-2"/>
    <s v="Thumsup"/>
    <s v="Nstores"/>
  </r>
  <r>
    <x v="3"/>
    <x v="5"/>
    <x v="14"/>
    <x v="0"/>
    <s v="VD_OOS_Thums_Up"/>
    <n v="7.7217688683076579E-5"/>
    <n v="-1.3255175995956409E-4"/>
    <n v="-2.0000000000000001E-4"/>
    <x v="2"/>
    <n v="-8.0731999999999998E-2"/>
    <s v="Avg"/>
    <s v="VI_OOS_Thums_Up"/>
    <n v="13.764670000000001"/>
    <n v="13.78992"/>
    <n v="2.5249999999999773E-2"/>
    <s v="Thumsup"/>
    <s v="OOS"/>
  </r>
  <r>
    <x v="4"/>
    <x v="10"/>
    <x v="15"/>
    <x v="0"/>
    <s v="VD_Price_7up"/>
    <n v="-2.6272793176475846E-3"/>
    <n v="2.3383236000171754E-4"/>
    <n v="2.9999999999999997E-4"/>
    <x v="2"/>
    <n v="0.26766119999999999"/>
    <s v="Avg"/>
    <s v="VI_Price_7up"/>
    <n v="57.976869999999998"/>
    <n v="55.477530000000002"/>
    <n v="-2.4993399999999966"/>
    <s v="7UP"/>
    <s v="Price"/>
  </r>
  <r>
    <x v="4"/>
    <x v="10"/>
    <x v="15"/>
    <x v="0"/>
    <s v="VD_Price_Appy_Fizz"/>
    <n v="-2.2995482270201126E-3"/>
    <n v="-1.1100222399671733E-3"/>
    <n v="-1E-3"/>
    <x v="2"/>
    <n v="0.44786720000000002"/>
    <s v="Avg"/>
    <s v="VI_Price_Appy_Fizz"/>
    <n v="59.205300000000001"/>
    <n v="58.376550000000002"/>
    <n v="-0.82874999999999943"/>
    <s v="Appy_Fizz"/>
    <s v="Price"/>
  </r>
  <r>
    <x v="4"/>
    <x v="10"/>
    <x v="15"/>
    <x v="0"/>
    <s v="VD_Price_Coke"/>
    <n v="-8.94081562616158E-4"/>
    <n v="-6.0241999329332475E-5"/>
    <n v="-1E-4"/>
    <x v="2"/>
    <n v="0.23692559999999999"/>
    <s v="Avg"/>
    <s v="VI_Price_Coke"/>
    <n v="57.029290000000003"/>
    <n v="56.833260000000003"/>
    <n v="-0.19603000000000037"/>
    <s v="Coke"/>
    <s v="Price"/>
  </r>
  <r>
    <x v="4"/>
    <x v="10"/>
    <x v="15"/>
    <x v="0"/>
    <s v="VD_Price_Fanta"/>
    <n v="-3.8894697222501099E-4"/>
    <n v="-5.3017273605107456E-4"/>
    <n v="-5.9999999999999995E-4"/>
    <x v="2"/>
    <n v="0.2197076"/>
    <s v="Avg"/>
    <s v="VI_Price_Fanta"/>
    <n v="55.224350000000001"/>
    <n v="55.789090000000002"/>
    <n v="0.56474000000000046"/>
    <s v="Fanta"/>
    <s v="Price"/>
  </r>
  <r>
    <x v="4"/>
    <x v="10"/>
    <x v="15"/>
    <x v="0"/>
    <s v="VD_Price_Limca"/>
    <n v="-1.9249051381841132E-3"/>
    <n v="-2.8875910137047417E-4"/>
    <n v="-4.0000000000000002E-4"/>
    <x v="2"/>
    <n v="0.32682499999999998"/>
    <s v="Avg"/>
    <s v="VI_Price_Limca"/>
    <n v="57.264420000000001"/>
    <n v="56.539160000000003"/>
    <n v="-0.72525999999999868"/>
    <s v="Limca"/>
    <s v="Price"/>
  </r>
  <r>
    <x v="4"/>
    <x v="10"/>
    <x v="15"/>
    <x v="0"/>
    <s v="VD_Price_M_Dew"/>
    <n v="-1.7015379690594943E-3"/>
    <n v="-5.5999436576461398E-4"/>
    <n v="-6.9999999999999999E-4"/>
    <x v="2"/>
    <n v="0.29344999999999999"/>
    <s v="Avg"/>
    <s v="VI_Price_M_Dew"/>
    <n v="55.418950000000002"/>
    <n v="54.176589999999997"/>
    <n v="-1.242360000000005"/>
    <s v="Mdew"/>
    <s v="Price"/>
  </r>
  <r>
    <x v="4"/>
    <x v="10"/>
    <x v="15"/>
    <x v="0"/>
    <s v="VD_Price_Mirinda"/>
    <n v="-1.2211123693040809E-3"/>
    <n v="1.6072358088425372E-5"/>
    <n v="0"/>
    <x v="2"/>
    <n v="0.24923999999999999"/>
    <s v="Avg"/>
    <s v="VI_Price_Mirinda"/>
    <n v="55.468330000000002"/>
    <n v="55.086489999999998"/>
    <n v="-0.38184000000000395"/>
    <s v="Mirinda"/>
    <s v="Price"/>
  </r>
  <r>
    <x v="4"/>
    <x v="10"/>
    <x v="15"/>
    <x v="0"/>
    <s v="VD_Price_Pepsi"/>
    <n v="-1.4114000650984875E-3"/>
    <n v="6.9206887039898146E-5"/>
    <n v="1E-4"/>
    <x v="2"/>
    <n v="0.21671840000000001"/>
    <s v="Avg"/>
    <s v="VI_Price_Pepsi"/>
    <n v="57.411839999999998"/>
    <n v="56.525790000000001"/>
    <n v="-0.88604999999999734"/>
    <s v="Pepsi"/>
    <s v="Price"/>
  </r>
  <r>
    <x v="4"/>
    <x v="10"/>
    <x v="15"/>
    <x v="0"/>
    <s v="VD_Price_Sprite"/>
    <n v="-6.0340048785125682E-4"/>
    <n v="1.8318321823618125E-4"/>
    <n v="2.0000000000000001E-4"/>
    <x v="2"/>
    <n v="0.21676300000000001"/>
    <s v="Avg"/>
    <s v="VI_Price_Sprite"/>
    <n v="57.90936"/>
    <n v="58.745269999999998"/>
    <n v="0.83590999999999838"/>
    <s v="Sprite"/>
    <s v="Price"/>
  </r>
  <r>
    <x v="5"/>
    <x v="11"/>
    <x v="15"/>
    <x v="0"/>
    <s v="VD_Price_Thums_Up_Express"/>
    <n v="4.5290254339799508E-3"/>
    <n v="2.9953016682878429E-4"/>
    <n v="2.9999999999999997E-4"/>
    <x v="2"/>
    <n v="-1.1461669999999999"/>
    <s v="Avg"/>
    <s v="VI_Price_Thums_Up_Express"/>
    <n v="79.776030000000006"/>
    <n v="80.19896"/>
    <n v="0.42292999999999381"/>
    <s v="Thumsup"/>
    <s v="Express"/>
  </r>
  <r>
    <x v="5"/>
    <x v="11"/>
    <x v="15"/>
    <x v="0"/>
    <s v="VD_Price_Thums_Up_Fridge"/>
    <n v="1.8546951943955248E-3"/>
    <n v="-5.8518829797080006E-3"/>
    <n v="-5.3E-3"/>
    <x v="2"/>
    <n v="-1.3499190000000001"/>
    <s v="Avg"/>
    <s v="VI_Price_Thums_Up_Fridge"/>
    <n v="50.432259999999999"/>
    <n v="51.870449999999998"/>
    <n v="1.4381899999999987"/>
    <s v="Thumsup"/>
    <s v="Fridge"/>
  </r>
  <r>
    <x v="5"/>
    <x v="11"/>
    <x v="15"/>
    <x v="0"/>
    <s v="VD_Price_Thums_Up_Mobile"/>
    <n v="7.8780895796990696E-3"/>
    <n v="9.1063652536075221E-3"/>
    <n v="1.06E-2"/>
    <x v="2"/>
    <n v="-1.0908679999999999"/>
    <s v="Avg"/>
    <s v="VI_Price_Thums_Up_Mobile"/>
    <n v="58.392659999999999"/>
    <n v="59.542990000000003"/>
    <n v="1.1503300000000038"/>
    <s v="Thumsup"/>
    <s v="Mobile"/>
  </r>
  <r>
    <x v="5"/>
    <x v="11"/>
    <x v="15"/>
    <x v="0"/>
    <s v="VD_Price_Thums_Up_Party"/>
    <n v="3.5124588378474581E-3"/>
    <n v="5.8585741624557304E-3"/>
    <n v="7.7000000000000002E-3"/>
    <x v="2"/>
    <n v="-1.249927"/>
    <s v="Avg"/>
    <s v="VI_Price_Thums_Up_Party"/>
    <n v="40.399799999999999"/>
    <n v="41.35886"/>
    <n v="0.95906000000000091"/>
    <s v="Thumsup"/>
    <s v="Party"/>
  </r>
  <r>
    <x v="5"/>
    <x v="11"/>
    <x v="15"/>
    <x v="0"/>
    <s v="VD_Price_Thums_Up_RGB"/>
    <n v="1.7146824972289316E-3"/>
    <n v="-7.6866373713915014E-3"/>
    <n v="-6.7999999999999996E-3"/>
    <x v="2"/>
    <n v="-0.83177299999999998"/>
    <s v="Avg"/>
    <s v="VI_Price_Thums_Up_RGB"/>
    <n v="65.943160000000006"/>
    <n v="68.014619999999994"/>
    <n v="2.0714599999999876"/>
    <s v="Thumsup"/>
    <s v="RGB"/>
  </r>
  <r>
    <x v="3"/>
    <x v="4"/>
    <x v="16"/>
    <x v="0"/>
    <s v="VD_SOWF_Thums_Up"/>
    <n v="-1.1450335155414172E-2"/>
    <n v="-1.8416511715926118E-3"/>
    <n v="-2.2000000000000001E-3"/>
    <x v="2"/>
    <n v="0.18714639999999999"/>
    <s v="Avg"/>
    <s v="VI_SOWF_Thums_Up"/>
    <n v="31.071739999999998"/>
    <n v="24.843789999999998"/>
    <n v="-6.2279499999999999"/>
    <s v="Thumsup"/>
    <s v="SOWF"/>
  </r>
  <r>
    <x v="4"/>
    <x v="12"/>
    <x v="17"/>
    <x v="0"/>
    <s v="VD_TV_APPYFIZZ"/>
    <n v="4.5174516891913598E-3"/>
    <n v="1.970257295378792E-4"/>
    <n v="2.0000000000000001E-4"/>
    <x v="2"/>
    <n v="-3.6808E-2"/>
    <s v="Sum"/>
    <s v="TV_APPYFIZZ"/>
    <n v="4514.71"/>
    <n v="0"/>
    <n v="-4514.71"/>
    <s v="Appy_Fizz"/>
    <s v="TV"/>
  </r>
  <r>
    <x v="4"/>
    <x v="12"/>
    <x v="17"/>
    <x v="0"/>
    <s v="VD_TV_MDEW"/>
    <n v="-5.1606746720423444E-5"/>
    <n v="-1.3498059128161204E-4"/>
    <n v="-2.0000000000000001E-4"/>
    <x v="2"/>
    <n v="-2.5033E-2"/>
    <s v="Sum"/>
    <s v="TV_MDEW"/>
    <n v="3386.37"/>
    <n v="0"/>
    <n v="-3386.37"/>
    <s v="Mdew"/>
    <s v="TV"/>
  </r>
  <r>
    <x v="4"/>
    <x v="12"/>
    <x v="17"/>
    <x v="0"/>
    <s v="VD_TV_PSPSI"/>
    <n v="2.6508787169110223E-4"/>
    <n v="-4.2402197208555415E-4"/>
    <n v="-5.0000000000000001E-4"/>
    <x v="2"/>
    <n v="-3.1905000000000003E-2"/>
    <s v="Sum"/>
    <s v="TV_PSPSI"/>
    <n v="3749.79"/>
    <n v="0"/>
    <n v="-3749.79"/>
    <s v="Pepsi"/>
    <s v="TV"/>
  </r>
  <r>
    <x v="6"/>
    <x v="13"/>
    <x v="18"/>
    <x v="1"/>
    <s v="VD_Activation_Assets_AllIndia"/>
    <n v="-1.9606769649010017E-3"/>
    <n v="-3.7557202034074282E-3"/>
    <n v="-4.1999999999999997E-3"/>
    <x v="2"/>
    <n v="1.4515500000000001E-2"/>
    <s v="Sum"/>
    <s v="Activation_Assets_AllIndia"/>
    <n v="3758580"/>
    <n v="0"/>
    <n v="-3758580"/>
    <s v="Thumsup"/>
    <n v="0"/>
  </r>
  <r>
    <x v="6"/>
    <x v="13"/>
    <x v="18"/>
    <x v="1"/>
    <s v="VD_Activation_Assets_Statewise"/>
    <n v="0"/>
    <n v="0"/>
    <n v="0"/>
    <x v="2"/>
    <n v="2.88624E-2"/>
    <s v="Sum"/>
    <s v="Activation_Assets_Statewise"/>
    <n v="0"/>
    <n v="0"/>
    <n v="0"/>
    <s v="Thumsup"/>
    <n v="0"/>
  </r>
  <r>
    <x v="6"/>
    <x v="14"/>
    <x v="19"/>
    <x v="1"/>
    <s v="VD_Cinema_Thumsup_Spend"/>
    <n v="-2.3540291957072147E-5"/>
    <n v="-1.4416623972449084E-4"/>
    <n v="-1E-4"/>
    <x v="2"/>
    <n v="1.3977E-2"/>
    <s v="Sum"/>
    <s v="VI_Cinema_Thumsup_Spend"/>
    <n v="0"/>
    <n v="0"/>
    <n v="0"/>
    <s v="Thumsup"/>
    <n v="0"/>
  </r>
  <r>
    <x v="6"/>
    <x v="14"/>
    <x v="19"/>
    <x v="2"/>
    <s v="VD_Cinema_Thumsup_Spend_2015"/>
    <n v="-2.0961323555951443E-4"/>
    <n v="-2.2752462013677927E-5"/>
    <n v="0"/>
    <x v="2"/>
    <n v="2.07315E-2"/>
    <s v="Sum"/>
    <s v="VI_Cinema_Thumsup_Spend_2015"/>
    <n v="0"/>
    <n v="0"/>
    <n v="0"/>
    <s v="Thumsup"/>
    <n v="0"/>
  </r>
  <r>
    <x v="6"/>
    <x v="14"/>
    <x v="19"/>
    <x v="2"/>
    <s v="VD_Cinema_Thumsup_Spend_2018"/>
    <n v="-1.343459575415484E-4"/>
    <n v="-2.7042512895700533E-5"/>
    <n v="0"/>
    <x v="2"/>
    <n v="1.46211E-2"/>
    <s v="Sum"/>
    <s v="VI_Cinema_Thumsup_Spend_2018"/>
    <n v="0"/>
    <n v="0"/>
    <n v="0"/>
    <s v="Thumsup"/>
    <n v="0"/>
  </r>
  <r>
    <x v="6"/>
    <x v="13"/>
    <x v="20"/>
    <x v="1"/>
    <s v="VD_Consumer_Promo_Thumsup_Mobile_count"/>
    <n v="-7.9787323161140548E-5"/>
    <n v="4.0374945565958794E-5"/>
    <n v="0"/>
    <x v="2"/>
    <n v="4.52585E-2"/>
    <s v="Sum"/>
    <s v="VI_Consumer_Promo_Thumsup_Mobile_count"/>
    <n v="110305"/>
    <n v="0"/>
    <n v="-110305"/>
    <s v="Thumsup"/>
    <n v="0"/>
  </r>
  <r>
    <x v="6"/>
    <x v="15"/>
    <x v="17"/>
    <x v="1"/>
    <s v="VD_Desert_TV_GRPs"/>
    <n v="-3.4663575730664108E-2"/>
    <n v="2.9346997233643885E-2"/>
    <n v="2.6700000000000002E-2"/>
    <x v="2"/>
    <n v="0.1168044"/>
    <s v="Sum"/>
    <s v="VI_Desert_TV_GRPs"/>
    <n v="2768.34"/>
    <n v="0"/>
    <n v="-2768.34"/>
    <s v="Thumsup"/>
    <n v="0"/>
  </r>
  <r>
    <x v="6"/>
    <x v="16"/>
    <x v="22"/>
    <x v="1"/>
    <s v="VD_Facebook_Instagram_Thumsup_Imp"/>
    <n v="8.9354669217974955E-4"/>
    <n v="-1.4304032727230907E-4"/>
    <n v="-1E-4"/>
    <x v="2"/>
    <n v="9.5278100000000004E-2"/>
    <s v="Sum"/>
    <s v="VI_Facebook_Instagram_Thumsup_Imp"/>
    <n v="2840657"/>
    <n v="13286702"/>
    <n v="10446045"/>
    <s v="Thumsup"/>
    <n v="0"/>
  </r>
  <r>
    <x v="6"/>
    <x v="16"/>
    <x v="23"/>
    <x v="1"/>
    <s v="VD_Facebook_Thumsup_Imp"/>
    <n v="-1.1599356756564971E-3"/>
    <n v="4.395219746820998E-4"/>
    <n v="4.0000000000000002E-4"/>
    <x v="2"/>
    <n v="9.5087900000000003E-2"/>
    <s v="Sum"/>
    <s v="VI_Facebook_Thumsup_Imp"/>
    <n v="14388639"/>
    <n v="0"/>
    <n v="-14388639"/>
    <s v="Thumsup"/>
    <n v="0"/>
  </r>
  <r>
    <x v="6"/>
    <x v="13"/>
    <x v="24"/>
    <x v="1"/>
    <s v="VD_Free_Volume_Promo"/>
    <n v="9.2574778568632665E-2"/>
    <n v="0"/>
    <n v="0"/>
    <x v="2"/>
    <n v="2.3909199999999999E-2"/>
    <s v="Sum"/>
    <s v="Free_Volume_Promo"/>
    <n v="0"/>
    <n v="2135736"/>
    <n v="2135736"/>
    <s v="Thumsup"/>
    <n v="0"/>
  </r>
  <r>
    <x v="6"/>
    <x v="16"/>
    <x v="25"/>
    <x v="1"/>
    <s v="VD_Hotstar_Thumsup_Imp"/>
    <n v="-2.4419356943506623E-2"/>
    <n v="1.3783069041531619E-2"/>
    <n v="1.26E-2"/>
    <x v="2"/>
    <n v="0.3940342"/>
    <s v="Sum"/>
    <s v="VI_Hotstar_Thumsup_Imp"/>
    <n v="75014879"/>
    <n v="3184482"/>
    <n v="-71830397"/>
    <s v="Thumsup"/>
    <n v="0"/>
  </r>
  <r>
    <x v="6"/>
    <x v="15"/>
    <x v="17"/>
    <x v="1"/>
    <s v="VD_Lift_TV_GRPs"/>
    <n v="0"/>
    <n v="0"/>
    <n v="0"/>
    <x v="2"/>
    <n v="0.1006278"/>
    <s v="Sum"/>
    <s v="VI_Lift_TV_GRPs"/>
    <n v="0"/>
    <n v="0"/>
    <n v="0"/>
    <s v="Thumsup"/>
    <n v="0"/>
  </r>
  <r>
    <x v="6"/>
    <x v="13"/>
    <x v="18"/>
    <x v="1"/>
    <s v="VD_Long_Activation_Assets_AllIndia"/>
    <n v="-2.3723320225132072E-4"/>
    <n v="-6.1184273060740999E-5"/>
    <n v="-2.0000000000000001E-4"/>
    <x v="2"/>
    <n v="1.7186699999999999E-2"/>
    <s v="Sum"/>
    <s v="Activation_Assets_AllIndia"/>
    <n v="3758580"/>
    <n v="0"/>
    <n v="-3758580"/>
    <s v="Thumsup"/>
    <n v="0"/>
  </r>
  <r>
    <x v="6"/>
    <x v="13"/>
    <x v="18"/>
    <x v="1"/>
    <s v="VD_Long_Activation_Assets_Statewise"/>
    <n v="0"/>
    <n v="0"/>
    <n v="0"/>
    <x v="2"/>
    <n v="0"/>
    <s v="Sum"/>
    <s v="Activation_Assets_Statewise"/>
    <n v="0"/>
    <n v="0"/>
    <n v="0"/>
    <s v="Thumsup"/>
    <n v="0"/>
  </r>
  <r>
    <x v="6"/>
    <x v="15"/>
    <x v="17"/>
    <x v="2"/>
    <s v="VD_Long_Desert_TV_GRPs"/>
    <n v="6.8496696281960812E-3"/>
    <n v="1.3307894511527283E-2"/>
    <n v="1.1900000000000001E-2"/>
    <x v="2"/>
    <n v="0.50695120000000005"/>
    <s v="Sum"/>
    <s v="VI_Desert_TV_GRPs"/>
    <n v="2768.34"/>
    <n v="0"/>
    <n v="-2768.34"/>
    <s v="Thumsup"/>
    <n v="0"/>
  </r>
  <r>
    <x v="6"/>
    <x v="15"/>
    <x v="17"/>
    <x v="2"/>
    <s v="VD_Long_TUChargedAvengers_TV_GRPs"/>
    <n v="-2.122297655408724E-4"/>
    <n v="-2.0964497065914447E-4"/>
    <n v="-2.0000000000000001E-4"/>
    <x v="2"/>
    <n v="0.24734680000000001"/>
    <s v="Sum"/>
    <s v="VI_TUChargedAvengers_TV_GRPs"/>
    <n v="0"/>
    <n v="0"/>
    <n v="0"/>
    <s v="Thumsup"/>
    <n v="0"/>
  </r>
  <r>
    <x v="6"/>
    <x v="15"/>
    <x v="17"/>
    <x v="2"/>
    <s v="VD_Long_TUChargedThematic_TV_GRPs"/>
    <n v="-3.6556120342890303E-3"/>
    <n v="-4.6357574606087828E-3"/>
    <n v="-4.3E-3"/>
    <x v="2"/>
    <n v="0.11510579999999999"/>
    <s v="Sum"/>
    <s v="VI_TUChargedThematic_TV_GRPs"/>
    <n v="0"/>
    <n v="0"/>
    <n v="0"/>
    <s v="Thumsup"/>
    <n v="0"/>
  </r>
  <r>
    <x v="6"/>
    <x v="15"/>
    <x v="17"/>
    <x v="2"/>
    <s v="VD_Long_TUChase_TV_GRPs"/>
    <n v="7.3545513841603571E-2"/>
    <n v="6.0830107578077823E-2"/>
    <n v="5.3900000000000003E-2"/>
    <x v="2"/>
    <n v="0.33571859999999998"/>
    <s v="Sum"/>
    <s v="VI_TUChase_TV_GRPs"/>
    <n v="6422.18"/>
    <n v="0"/>
    <n v="-6422.18"/>
    <s v="Thumsup"/>
    <n v="0"/>
  </r>
  <r>
    <x v="6"/>
    <x v="15"/>
    <x v="17"/>
    <x v="2"/>
    <s v="VD_Long_TUIntrinsic_TV_GRPs"/>
    <n v="-3.9236107416194587E-3"/>
    <n v="-4.1807785552130227E-3"/>
    <n v="-5.0000000000000001E-3"/>
    <x v="2"/>
    <n v="8.0427999999999999E-2"/>
    <s v="Sum"/>
    <s v="VI_TUIntrinsic_TV_GRPs"/>
    <n v="0"/>
    <n v="0"/>
    <n v="0"/>
    <s v="Thumsup"/>
    <n v="0"/>
  </r>
  <r>
    <x v="6"/>
    <x v="14"/>
    <x v="26"/>
    <x v="1"/>
    <s v="VD_OOH_Thumsup_Spend"/>
    <n v="-4.9542431866956959E-3"/>
    <n v="-1.5257534603204865E-3"/>
    <n v="-1.9E-3"/>
    <x v="2"/>
    <n v="1.0553399999999999E-2"/>
    <s v="Sum"/>
    <s v="VI_OOH_Thumsup_Spend"/>
    <n v="12559534"/>
    <n v="0"/>
    <n v="-12559534"/>
    <s v="Thumsup"/>
    <n v="0"/>
  </r>
  <r>
    <x v="6"/>
    <x v="14"/>
    <x v="26"/>
    <x v="2"/>
    <s v="VD_OOH_Thumsup_Spend_2015"/>
    <n v="0"/>
    <n v="0"/>
    <n v="0"/>
    <x v="2"/>
    <n v="1.49152E-2"/>
    <s v="Sum"/>
    <s v="VI_OOH_Thumsup_Spend_2015"/>
    <n v="0"/>
    <n v="0"/>
    <n v="0"/>
    <s v="Thumsup"/>
    <n v="0"/>
  </r>
  <r>
    <x v="6"/>
    <x v="14"/>
    <x v="26"/>
    <x v="2"/>
    <s v="VD_OOH_Thumsup_Spend_2016"/>
    <n v="-2.2852166129511882E-4"/>
    <n v="-4.6107026007261221E-4"/>
    <n v="-5.0000000000000001E-4"/>
    <x v="2"/>
    <n v="8.0833999999999993E-3"/>
    <s v="Sum"/>
    <s v="VI_OOH_Thumsup_Spend_2016"/>
    <n v="0"/>
    <n v="0"/>
    <n v="0"/>
    <s v="Thumsup"/>
    <n v="0"/>
  </r>
  <r>
    <x v="6"/>
    <x v="14"/>
    <x v="26"/>
    <x v="2"/>
    <s v="VD_OOH_Thumsup_Spend_2017"/>
    <n v="-5.4840745949899928E-4"/>
    <n v="-1.0923024467793148E-3"/>
    <n v="-1.2999999999999999E-3"/>
    <x v="2"/>
    <n v="1.17588E-2"/>
    <s v="Sum"/>
    <s v="VI_OOH_Thumsup_Spend_2017"/>
    <n v="0"/>
    <n v="0"/>
    <n v="0"/>
    <s v="Thumsup"/>
    <n v="0"/>
  </r>
  <r>
    <x v="6"/>
    <x v="14"/>
    <x v="26"/>
    <x v="2"/>
    <s v="VD_OOH_Thumsup_Spend_2018"/>
    <n v="-1.3740640992758427E-3"/>
    <n v="2.1116824597535236E-3"/>
    <n v="1.8E-3"/>
    <x v="2"/>
    <n v="1.48498E-2"/>
    <s v="Sum"/>
    <s v="VI_OOH_Thumsup_Spend_2018"/>
    <n v="0"/>
    <n v="0"/>
    <n v="0"/>
    <s v="Thumsup"/>
    <n v="0"/>
  </r>
  <r>
    <x v="6"/>
    <x v="14"/>
    <x v="26"/>
    <x v="2"/>
    <s v="VD_OOH_Thumsup_Spend_2019"/>
    <n v="2.155162008784258E-3"/>
    <n v="5.8423347853183132E-3"/>
    <n v="5.1999999999999998E-3"/>
    <x v="2"/>
    <n v="6.0344700000000001E-2"/>
    <s v="Sum"/>
    <s v="VI_OOH_Thumsup_Spend_2019"/>
    <n v="12559534"/>
    <n v="0"/>
    <n v="-12559534"/>
    <s v="Thumsup"/>
    <n v="0"/>
  </r>
  <r>
    <x v="6"/>
    <x v="14"/>
    <x v="27"/>
    <x v="1"/>
    <s v="VD_PrVD_Thumsup_Spend"/>
    <n v="0"/>
    <n v="-1.9604776207308378E-3"/>
    <n v="-2.2000000000000001E-3"/>
    <x v="2"/>
    <n v="8.4481999999999995E-3"/>
    <s v="Sum"/>
    <s v="VI_Print_Thumsup_Spend"/>
    <n v="0"/>
    <n v="0"/>
    <n v="0"/>
    <s v="Thumsup"/>
    <n v="0"/>
  </r>
  <r>
    <x v="6"/>
    <x v="14"/>
    <x v="27"/>
    <x v="2"/>
    <s v="VD_PrVD_Thumsup_Spend_2015"/>
    <n v="-1.0961680370194225E-4"/>
    <n v="-1.6905273885068665E-4"/>
    <n v="-2.0000000000000001E-4"/>
    <x v="2"/>
    <n v="1.1349700000000001E-2"/>
    <s v="Sum"/>
    <s v="VI_Print_Thumsup_Spend_2015"/>
    <n v="0"/>
    <n v="0"/>
    <n v="0"/>
    <s v="Thumsup"/>
    <n v="0"/>
  </r>
  <r>
    <x v="6"/>
    <x v="14"/>
    <x v="27"/>
    <x v="2"/>
    <s v="VD_PrVD_Thumsup_Spend_2016"/>
    <n v="-9.5990905065650999E-5"/>
    <n v="-2.4964942266248125E-4"/>
    <n v="-2.9999999999999997E-4"/>
    <x v="2"/>
    <n v="1.0590499999999999E-2"/>
    <s v="Sum"/>
    <s v="VI_Print_Thumsup_Spend_2016"/>
    <n v="0"/>
    <n v="0"/>
    <n v="0"/>
    <s v="Thumsup"/>
    <n v="0"/>
  </r>
  <r>
    <x v="6"/>
    <x v="14"/>
    <x v="27"/>
    <x v="2"/>
    <s v="VD_PrVD_Thumsup_Spend_2017"/>
    <n v="-7.1228214209908755E-4"/>
    <n v="-1.4208150422040978E-3"/>
    <n v="-1.6999999999999999E-3"/>
    <x v="2"/>
    <n v="1.33869E-2"/>
    <s v="Sum"/>
    <s v="VI_Print_Thumsup_Spend_2017"/>
    <n v="0"/>
    <n v="0"/>
    <n v="0"/>
    <s v="Thumsup"/>
    <n v="0"/>
  </r>
  <r>
    <x v="6"/>
    <x v="15"/>
    <x v="17"/>
    <x v="1"/>
    <s v="VD_ThematicMHT_TV_GRPs"/>
    <n v="0"/>
    <n v="-3.4189246964235554E-8"/>
    <n v="0"/>
    <x v="2"/>
    <n v="4.4172799999999998E-2"/>
    <s v="Sum"/>
    <s v="VI_ThematicMHT_TV_GRPs"/>
    <n v="0"/>
    <n v="0"/>
    <n v="0"/>
    <s v="Thumsup"/>
    <n v="0"/>
  </r>
  <r>
    <x v="6"/>
    <x v="15"/>
    <x v="17"/>
    <x v="1"/>
    <s v="VD_TheYoung_TV_GRPs"/>
    <n v="0"/>
    <n v="0"/>
    <n v="0"/>
    <x v="2"/>
    <n v="0.1026603"/>
    <s v="Sum"/>
    <s v="VI_TheYoung_TV_GRPs"/>
    <n v="0"/>
    <n v="0"/>
    <n v="0"/>
    <s v="Thumsup"/>
    <n v="0"/>
  </r>
  <r>
    <x v="6"/>
    <x v="16"/>
    <x v="29"/>
    <x v="2"/>
    <s v="VD_Total_Digital_Thumsup_Imp_2020_new"/>
    <n v="1.2108958097144388E-3"/>
    <n v="0"/>
    <n v="0"/>
    <x v="2"/>
    <n v="0.11542959999999999"/>
    <s v="Sum"/>
    <s v="VI_Total_Digital_Thumsup_Imp_2020"/>
    <n v="0"/>
    <n v="26491283"/>
    <n v="26491283"/>
    <s v="Thumsup"/>
    <n v="0"/>
  </r>
  <r>
    <x v="6"/>
    <x v="16"/>
    <x v="29"/>
    <x v="2"/>
    <s v="VD_Total_Digital_Thumsup_VD_2017"/>
    <n v="0"/>
    <n v="-1.4605726846461623E-3"/>
    <n v="-1.2999999999999999E-3"/>
    <x v="2"/>
    <n v="0.1607287"/>
    <s v="Sum"/>
    <s v="VI_Total_Digital_Thumsup_Imp_2017"/>
    <n v="0"/>
    <n v="0"/>
    <n v="0"/>
    <s v="Thumsup"/>
    <n v="0"/>
  </r>
  <r>
    <x v="6"/>
    <x v="16"/>
    <x v="29"/>
    <x v="2"/>
    <s v="VD_Total_Digital_Thumsup_VD_2018"/>
    <n v="-6.8780166118976183E-4"/>
    <n v="3.2932354756026359E-4"/>
    <n v="2.9999999999999997E-4"/>
    <x v="2"/>
    <n v="0.1009984"/>
    <s v="Sum"/>
    <s v="VI_Total_Digital_Thumsup_Imp_2018"/>
    <n v="0"/>
    <n v="0"/>
    <n v="0"/>
    <s v="Thumsup"/>
    <n v="0"/>
  </r>
  <r>
    <x v="6"/>
    <x v="16"/>
    <x v="29"/>
    <x v="2"/>
    <s v="VD_Total_Digital_Thumsup_VD_2019"/>
    <n v="-7.1644454521694462E-4"/>
    <n v="6.1639188094505795E-3"/>
    <n v="5.4999999999999997E-3"/>
    <x v="2"/>
    <n v="0.1986964"/>
    <s v="Sum"/>
    <s v="VI_Total_Digital_Thumsup_Imp_2019"/>
    <n v="93443346"/>
    <n v="0"/>
    <n v="-93443346"/>
    <s v="Thumsup"/>
    <n v="0"/>
  </r>
  <r>
    <x v="6"/>
    <x v="15"/>
    <x v="17"/>
    <x v="1"/>
    <s v="VD_TU_UTC_TV_GRPs"/>
    <n v="0"/>
    <n v="-4.9104473438034458E-7"/>
    <n v="0"/>
    <x v="2"/>
    <n v="8.0432600000000007E-2"/>
    <s v="Sum"/>
    <s v="VI_TU_UTC_TV_GRPs"/>
    <n v="0"/>
    <n v="0"/>
    <n v="0"/>
    <s v="Thumsup"/>
    <n v="0"/>
  </r>
  <r>
    <x v="6"/>
    <x v="15"/>
    <x v="17"/>
    <x v="1"/>
    <s v="VD_TUChargedAvengers_TV_GRPs"/>
    <n v="-3.1076702275529199E-7"/>
    <n v="-7.2259666686899007E-3"/>
    <n v="-6.7000000000000002E-3"/>
    <x v="2"/>
    <n v="0.1320587"/>
    <s v="Sum"/>
    <s v="VI_TUChargedAvengers_TV_GRPs"/>
    <n v="0"/>
    <n v="0"/>
    <n v="0"/>
    <s v="Thumsup"/>
    <n v="0"/>
  </r>
  <r>
    <x v="6"/>
    <x v="15"/>
    <x v="17"/>
    <x v="1"/>
    <s v="VD_TUChargedThematic_TV_GRPs"/>
    <n v="-2.9685698407640463E-6"/>
    <n v="-1.3238759601674758E-2"/>
    <n v="-1.54E-2"/>
    <x v="2"/>
    <n v="2.7527800000000002E-2"/>
    <s v="Sum"/>
    <s v="VI_TUChargedThematic_TV_GRPs"/>
    <n v="0"/>
    <n v="0"/>
    <n v="0"/>
    <s v="Thumsup"/>
    <n v="0"/>
  </r>
  <r>
    <x v="6"/>
    <x v="15"/>
    <x v="17"/>
    <x v="1"/>
    <s v="VD_TUChase_TV_GRPs"/>
    <n v="-3.3806277702873248E-2"/>
    <n v="6.4592353399101243E-2"/>
    <n v="6.5600000000000006E-2"/>
    <x v="2"/>
    <n v="0.1054493"/>
    <s v="Sum"/>
    <s v="VI_TUChase_TV_GRPs"/>
    <n v="6422.18"/>
    <n v="0"/>
    <n v="-6422.18"/>
    <s v="Thumsup"/>
    <n v="0"/>
  </r>
  <r>
    <x v="6"/>
    <x v="15"/>
    <x v="17"/>
    <x v="1"/>
    <s v="VD_TUIntrinsic_TV_GRPs"/>
    <n v="-1.4965282710480086E-4"/>
    <n v="-7.5136825112509216E-3"/>
    <n v="-8.6999999999999994E-3"/>
    <x v="2"/>
    <n v="3.2863499999999997E-2"/>
    <s v="Sum"/>
    <s v="VI_TUIntrinsic_TV_GRPs"/>
    <n v="0"/>
    <n v="0"/>
    <n v="0"/>
    <s v="Thumsup"/>
    <n v="0"/>
  </r>
  <r>
    <x v="6"/>
    <x v="15"/>
    <x v="17"/>
    <x v="2"/>
    <s v="VD_TV_Total_2015"/>
    <n v="-4.031224643326812E-4"/>
    <n v="-1.2421164493713111E-3"/>
    <n v="-1.5E-3"/>
    <x v="2"/>
    <n v="5.4699999999999999E-2"/>
    <s v="Sum"/>
    <s v="VI_TV_Total_2015"/>
    <n v="0"/>
    <n v="0"/>
    <n v="0"/>
    <s v="Thumsup"/>
    <n v="0"/>
  </r>
  <r>
    <x v="6"/>
    <x v="15"/>
    <x v="17"/>
    <x v="2"/>
    <s v="VD_TV_Total_2016"/>
    <n v="-8.4052617912783851E-4"/>
    <n v="-2.5501801888780863E-3"/>
    <n v="-3.0000000000000001E-3"/>
    <x v="2"/>
    <n v="5.56445E-2"/>
    <s v="Sum"/>
    <s v="VI_TV_Total_2016"/>
    <n v="0"/>
    <n v="0"/>
    <n v="0"/>
    <s v="Thumsup"/>
    <n v="0"/>
  </r>
  <r>
    <x v="6"/>
    <x v="15"/>
    <x v="17"/>
    <x v="2"/>
    <s v="VD_TV_Total_2017"/>
    <n v="-2.4497631211437762E-3"/>
    <n v="-7.1711667052623447E-3"/>
    <n v="-8.3999999999999995E-3"/>
    <x v="2"/>
    <n v="4.9549099999999999E-2"/>
    <s v="Sum"/>
    <s v="VI_TV_Total_2017"/>
    <n v="0"/>
    <n v="0"/>
    <n v="0"/>
    <s v="Thumsup"/>
    <n v="0"/>
  </r>
  <r>
    <x v="6"/>
    <x v="15"/>
    <x v="17"/>
    <x v="2"/>
    <s v="VD_VI_Pyramid_TV_GRPs_2020_Long"/>
    <n v="2.2654574776760418E-3"/>
    <n v="0"/>
    <n v="0"/>
    <x v="2"/>
    <n v="0.216451"/>
    <s v="Sum"/>
    <s v="VI_Pyramid_TV_GRPs_2020"/>
    <n v="0"/>
    <n v="3610.86"/>
    <n v="3610.86"/>
    <s v="Thumsup"/>
    <n v="0"/>
  </r>
  <r>
    <x v="6"/>
    <x v="15"/>
    <x v="17"/>
    <x v="1"/>
    <s v="VD_VI_Pyramid_TV_GRPs_2020_Short"/>
    <n v="2.0350101967670235E-2"/>
    <n v="0"/>
    <n v="0"/>
    <x v="2"/>
    <n v="6.5629599999999996E-2"/>
    <s v="Sum"/>
    <s v="VI_Pyramid_TV_GRPs_2020"/>
    <n v="0"/>
    <n v="3610.86"/>
    <n v="3610.86"/>
    <s v="Thumsup"/>
    <n v="0"/>
  </r>
  <r>
    <x v="6"/>
    <x v="15"/>
    <x v="17"/>
    <x v="2"/>
    <s v="VD_VI_TUChase_TV_GRPs_2020_Long"/>
    <n v="0"/>
    <n v="0"/>
    <n v="0"/>
    <x v="2"/>
    <n v="0"/>
    <s v="Sum"/>
    <s v="VI_TUChase_TV_GRPs_2020"/>
    <n v="0"/>
    <n v="1.03"/>
    <n v="1.03"/>
    <s v="Thumsup"/>
    <n v="0"/>
  </r>
  <r>
    <x v="6"/>
    <x v="15"/>
    <x v="17"/>
    <x v="1"/>
    <s v="VD_VI_TUChase_TV_GRPs_2020_Short"/>
    <n v="7.5711122060324957E-9"/>
    <n v="0"/>
    <n v="0"/>
    <x v="2"/>
    <n v="2.7130399999999999E-2"/>
    <s v="Sum"/>
    <s v="VI_TUChase_TV_GRPs_2020"/>
    <n v="0"/>
    <n v="1.03"/>
    <n v="1.03"/>
    <s v="Thumsup"/>
    <n v="0"/>
  </r>
  <r>
    <x v="6"/>
    <x v="15"/>
    <x v="17"/>
    <x v="1"/>
    <s v="VD_WaveTVC_TV_GRPs"/>
    <n v="0"/>
    <n v="-5.375269650119531E-10"/>
    <n v="0"/>
    <x v="2"/>
    <n v="7.0217699999999994E-2"/>
    <s v="Sum"/>
    <s v="VI_WaveTVC_TV_GRPs"/>
    <n v="0"/>
    <n v="0"/>
    <n v="0"/>
    <s v="Thumsup"/>
    <n v="0"/>
  </r>
  <r>
    <x v="6"/>
    <x v="16"/>
    <x v="30"/>
    <x v="1"/>
    <s v="VD_YouTube_Thumsup_Imp"/>
    <n v="1.1173443399712666E-3"/>
    <n v="-1.0894504384579625E-3"/>
    <n v="-1E-3"/>
    <x v="2"/>
    <n v="0.23188400000000001"/>
    <s v="Sum"/>
    <s v="VI_YouTube_Thumsup_Imp"/>
    <n v="1199171"/>
    <n v="10020099"/>
    <n v="8820928"/>
    <s v="Thumsup"/>
    <n v="0"/>
  </r>
  <r>
    <x v="0"/>
    <x v="17"/>
    <x v="32"/>
    <x v="0"/>
    <s v="Dummy"/>
    <n v="0"/>
    <n v="0"/>
    <n v="0"/>
    <x v="3"/>
    <n v="-0.31940624061669098"/>
    <s v="Avg"/>
    <s v="Dummy"/>
    <n v="0"/>
    <n v="0"/>
    <n v="0"/>
    <n v="0"/>
    <n v="0"/>
  </r>
  <r>
    <x v="0"/>
    <x v="0"/>
    <x v="0"/>
    <x v="0"/>
    <s v="Log_Economy"/>
    <n v="-1.7669972285406156E-2"/>
    <n v="2.344160158281855E-2"/>
    <n v="1.46E-2"/>
    <x v="3"/>
    <n v="0.32384959000000002"/>
    <s v="Avg"/>
    <s v="Economy"/>
    <n v="777113.7"/>
    <n v="793223.1"/>
    <n v="16109.400000000023"/>
    <n v="0"/>
    <n v="0"/>
  </r>
  <r>
    <x v="2"/>
    <x v="2"/>
    <x v="33"/>
    <x v="0"/>
    <s v="Mobility_Grocery_and_pharmacy"/>
    <n v="-1.1985010168683955E-2"/>
    <n v="0"/>
    <n v="0"/>
    <x v="3"/>
    <n v="3.5511000000000002E-3"/>
    <s v="Avg"/>
    <s v="Mobility_Grocery_and_pharmacy"/>
    <n v="0"/>
    <n v="-5.6052299999999997"/>
    <n v="-5.6052299999999997"/>
    <n v="0"/>
    <n v="0"/>
  </r>
  <r>
    <x v="2"/>
    <x v="2"/>
    <x v="34"/>
    <x v="0"/>
    <s v="Mobility_Residential"/>
    <n v="-0.43294668663752423"/>
    <n v="0"/>
    <n v="0"/>
    <x v="3"/>
    <n v="-4.5955990000000002E-2"/>
    <s v="Avg"/>
    <s v="Mobility_Residential"/>
    <n v="0"/>
    <n v="11.900270000000001"/>
    <n v="11.900270000000001"/>
    <n v="0"/>
    <n v="0"/>
  </r>
  <r>
    <x v="2"/>
    <x v="2"/>
    <x v="31"/>
    <x v="0"/>
    <s v="Mobility_Retail_and_recreation"/>
    <n v="-4.4998019462438949E-5"/>
    <n v="0"/>
    <n v="0"/>
    <x v="3"/>
    <n v="9.9000000000059001E-7"/>
    <s v="Avg"/>
    <s v="Mobility_Retail_and_recreation"/>
    <n v="0"/>
    <n v="-40.154299999999999"/>
    <n v="-40.154299999999999"/>
    <n v="0"/>
    <n v="0"/>
  </r>
  <r>
    <x v="1"/>
    <x v="1"/>
    <x v="1"/>
    <x v="0"/>
    <s v="Others"/>
    <n v="-2.931055690126691E-2"/>
    <n v="5.2038787781980247E-2"/>
    <n v="4.7000000000000002E-3"/>
    <x v="3"/>
    <e v="#N/A"/>
    <n v="0"/>
    <e v="#N/A"/>
    <n v="0"/>
    <n v="0"/>
    <n v="0"/>
    <n v="0"/>
    <n v="0"/>
  </r>
  <r>
    <x v="0"/>
    <x v="3"/>
    <x v="3"/>
    <x v="0"/>
    <s v="precip0"/>
    <n v="1.0310542248229144E-3"/>
    <n v="-8.2237840721686595E-3"/>
    <n v="-6.7000000000000002E-3"/>
    <x v="3"/>
    <n v="-4.246662E-3"/>
    <s v="Avg"/>
    <s v="Precip_Dampened"/>
    <n v="3.7864100000000001"/>
    <n v="3.3849969999999998"/>
    <n v="-0.40141300000000024"/>
    <n v="0"/>
    <n v="0"/>
  </r>
  <r>
    <x v="0"/>
    <x v="3"/>
    <x v="3"/>
    <x v="0"/>
    <s v="precip1"/>
    <n v="6.8534327518761764E-4"/>
    <n v="-5.3512496858811251E-3"/>
    <n v="-4.0000000000000001E-3"/>
    <x v="3"/>
    <n v="-8.0785500000000194E-3"/>
    <s v="Avg"/>
    <s v="Precip_Dampened"/>
    <n v="3.7864100000000001"/>
    <n v="3.3849969999999998"/>
    <n v="-0.40141300000000024"/>
    <n v="0"/>
    <n v="0"/>
  </r>
  <r>
    <x v="1"/>
    <x v="1"/>
    <x v="4"/>
    <x v="0"/>
    <s v="SEAS_1517"/>
    <n v="0"/>
    <n v="0"/>
    <n v="0"/>
    <x v="3"/>
    <n v="0.96845648378243399"/>
    <s v="Sum"/>
    <e v="#N/A"/>
    <n v="0"/>
    <n v="0"/>
    <n v="0"/>
    <n v="0"/>
    <n v="0"/>
  </r>
  <r>
    <x v="1"/>
    <x v="1"/>
    <x v="4"/>
    <x v="0"/>
    <s v="SEAS_1819"/>
    <n v="0"/>
    <n v="-8.3953239942547164E-3"/>
    <n v="0"/>
    <x v="3"/>
    <n v="0.93863398275576604"/>
    <s v="Sum"/>
    <e v="#N/A"/>
    <n v="0"/>
    <n v="0"/>
    <n v="0"/>
    <n v="0"/>
    <n v="0"/>
  </r>
  <r>
    <x v="3"/>
    <x v="4"/>
    <x v="5"/>
    <x v="0"/>
    <s v="SOCF_0"/>
    <n v="-5.0604082015592413E-3"/>
    <n v="1.5673574960503639E-3"/>
    <n v="6.9999999999999999E-4"/>
    <x v="3"/>
    <n v="5.6937899999999998E-3"/>
    <s v="Avg"/>
    <s v="VI_SOCF_Thums_Up"/>
    <n v="21.365110000000001"/>
    <n v="18.7409"/>
    <n v="-2.6242100000000015"/>
    <s v="Thumsup"/>
    <s v="SOCF"/>
  </r>
  <r>
    <x v="3"/>
    <x v="5"/>
    <x v="6"/>
    <x v="0"/>
    <s v="SOTS_1"/>
    <n v="1.2419502075745022E-3"/>
    <n v="-1.3982522590459533E-3"/>
    <n v="-2.8E-3"/>
    <x v="3"/>
    <n v="4.1943900000000001E-3"/>
    <s v="Avg"/>
    <s v="VI_SOTS_Thums_Up"/>
    <n v="19.27497"/>
    <n v="21.139589999999998"/>
    <n v="1.8646199999999986"/>
    <s v="Thumsup"/>
    <s v="SOTS"/>
  </r>
  <r>
    <x v="0"/>
    <x v="3"/>
    <x v="7"/>
    <x v="0"/>
    <s v="Temp0"/>
    <n v="-4.5585363740309904E-4"/>
    <n v="-7.8598679328757302E-4"/>
    <n v="-5.9999999999999995E-4"/>
    <x v="3"/>
    <n v="7.4667099999999997E-3"/>
    <s v="Avg"/>
    <s v="Tmax_Dampened"/>
    <n v="32.761299999999999"/>
    <n v="32.43909"/>
    <n v="-0.32220999999999833"/>
    <n v="0"/>
    <n v="0"/>
  </r>
  <r>
    <x v="0"/>
    <x v="3"/>
    <x v="7"/>
    <x v="0"/>
    <s v="Temp1"/>
    <n v="-3.6506650247485149E-4"/>
    <n v="-9.0269352429220284E-4"/>
    <n v="-8.0000000000000004E-4"/>
    <x v="3"/>
    <n v="1.16785500000001E-2"/>
    <s v="Avg"/>
    <s v="Tmax_Dampened"/>
    <n v="32.761299999999999"/>
    <n v="32.43909"/>
    <n v="-0.32220999999999833"/>
    <n v="0"/>
    <n v="0"/>
  </r>
  <r>
    <x v="0"/>
    <x v="0"/>
    <x v="8"/>
    <x v="0"/>
    <s v="Unemployment"/>
    <n v="-2.8269584295751585E-3"/>
    <n v="4.0522919707543654E-4"/>
    <n v="2.9999999999999997E-4"/>
    <x v="3"/>
    <n v="-6.7589749999978896E-2"/>
    <s v="Avg"/>
    <s v="Unemployment"/>
    <n v="6.4299999999999996E-2"/>
    <n v="0.10199999999999999"/>
    <n v="3.7699999999999997E-2"/>
    <n v="0"/>
    <n v="0"/>
  </r>
  <r>
    <x v="2"/>
    <x v="2"/>
    <x v="9"/>
    <x v="0"/>
    <s v="VD_Covid_19_Confirmed_Cases"/>
    <n v="-8.1057917113460439E-3"/>
    <n v="0"/>
    <n v="0"/>
    <x v="3"/>
    <n v="-6.9999000000000005E-4"/>
    <s v="Avg"/>
    <s v="Covid_19_Confirmed_Cases"/>
    <n v="0"/>
    <n v="2102188"/>
    <n v="2102188"/>
    <n v="0"/>
    <n v="0"/>
  </r>
  <r>
    <x v="4"/>
    <x v="6"/>
    <x v="10"/>
    <x v="0"/>
    <s v="VD_IPS_7up"/>
    <n v="4.9739079791801455E-4"/>
    <n v="1.9482214998904862E-4"/>
    <n v="4.0000000000000002E-4"/>
    <x v="3"/>
    <n v="-0.109776250000003"/>
    <s v="Avg"/>
    <s v="VI_IPS_7up"/>
    <n v="3.128879"/>
    <n v="3.1203970000000001"/>
    <n v="-8.4819999999998785E-3"/>
    <s v="7UP"/>
    <s v="IPS"/>
  </r>
  <r>
    <x v="4"/>
    <x v="6"/>
    <x v="10"/>
    <x v="0"/>
    <s v="VD_IPS_Appy_Fizz"/>
    <n v="2.3000223651994758E-3"/>
    <n v="-4.4980364377340586E-3"/>
    <n v="-1.5E-3"/>
    <x v="3"/>
    <n v="-7.0664009999987995E-2"/>
    <s v="Avg"/>
    <s v="VI_IPS_Appy_Fizz"/>
    <n v="1.7192769999999999"/>
    <n v="1.589696"/>
    <n v="-0.12958099999999995"/>
    <s v="Appy_Fizz"/>
    <s v="IPS"/>
  </r>
  <r>
    <x v="4"/>
    <x v="6"/>
    <x v="10"/>
    <x v="0"/>
    <s v="VD_IPS_Coke"/>
    <n v="3.9653702943278523E-4"/>
    <n v="-5.7084658418643606E-5"/>
    <n v="-2.0000000000000001E-4"/>
    <x v="3"/>
    <n v="-0.13476558999999599"/>
    <s v="Avg"/>
    <s v="VI_IPS_Coke"/>
    <n v="2.5809899999999999"/>
    <n v="2.5481850000000001"/>
    <n v="-3.2804999999999751E-2"/>
    <s v="Coke"/>
    <s v="IPS"/>
  </r>
  <r>
    <x v="4"/>
    <x v="6"/>
    <x v="10"/>
    <x v="0"/>
    <s v="VD_IPS_Fanta"/>
    <n v="1.5533361113953721E-3"/>
    <n v="4.4439748113620289E-4"/>
    <n v="2.0000000000000001E-4"/>
    <x v="3"/>
    <n v="-8.8933690000000995E-2"/>
    <s v="Avg"/>
    <s v="VI_IPS_Fanta"/>
    <n v="2.2832479999999999"/>
    <n v="2.1517580000000001"/>
    <n v="-0.13148999999999988"/>
    <s v="Fanta"/>
    <s v="IPS"/>
  </r>
  <r>
    <x v="4"/>
    <x v="6"/>
    <x v="10"/>
    <x v="0"/>
    <s v="VD_IPS_Limca"/>
    <n v="8.0110578663774093E-4"/>
    <n v="-2.7005457910033451E-4"/>
    <n v="-2.0000000000000001E-4"/>
    <x v="3"/>
    <n v="-8.7055809999998499E-2"/>
    <s v="Avg"/>
    <s v="VI_IPS_Limca"/>
    <n v="2.444912"/>
    <n v="2.3765990000000001"/>
    <n v="-6.8312999999999846E-2"/>
    <s v="Limca"/>
    <s v="IPS"/>
  </r>
  <r>
    <x v="4"/>
    <x v="6"/>
    <x v="10"/>
    <x v="0"/>
    <s v="VD_IPS_M_Dew"/>
    <n v="5.2142499657648229E-4"/>
    <n v="1.1069026787881278E-3"/>
    <n v="1E-4"/>
    <x v="3"/>
    <n v="-7.02248499999968E-2"/>
    <s v="Avg"/>
    <s v="VI_IPS_M_Dew"/>
    <n v="1.906682"/>
    <n v="1.892636"/>
    <n v="-1.4046000000000003E-2"/>
    <s v="Mdew"/>
    <s v="IPS"/>
  </r>
  <r>
    <x v="4"/>
    <x v="6"/>
    <x v="10"/>
    <x v="0"/>
    <s v="VD_IPS_Mirinda"/>
    <n v="6.1950762183238489E-4"/>
    <n v="6.3412684299666067E-5"/>
    <n v="1E-4"/>
    <x v="3"/>
    <n v="-7.1228790000006106E-2"/>
    <s v="Avg"/>
    <s v="VI_IPS_Mirinda"/>
    <n v="2.3765049999999999"/>
    <n v="2.13985"/>
    <n v="-0.23665499999999984"/>
    <s v="Mirinda"/>
    <s v="IPS"/>
  </r>
  <r>
    <x v="4"/>
    <x v="6"/>
    <x v="10"/>
    <x v="0"/>
    <s v="VD_IPS_Pepsi"/>
    <n v="-1.0907106216336505E-3"/>
    <n v="1.7295151377618287E-3"/>
    <n v="1.6999999999999999E-3"/>
    <x v="3"/>
    <n v="-0.141139989999995"/>
    <s v="Avg"/>
    <s v="VI_IPS_Pepsi"/>
    <n v="2.7662879999999999"/>
    <n v="2.882755"/>
    <n v="0.1164670000000001"/>
    <s v="Pepsi"/>
    <s v="IPS"/>
  </r>
  <r>
    <x v="4"/>
    <x v="6"/>
    <x v="10"/>
    <x v="0"/>
    <s v="VD_IPS_Sprite"/>
    <n v="5.2030824485344886E-3"/>
    <n v="-1.0298500270325716E-3"/>
    <n v="-4.4999999999999997E-3"/>
    <x v="3"/>
    <n v="-8.2027529999997795E-2"/>
    <s v="Avg"/>
    <s v="VI_IPS_Sprite"/>
    <n v="4.2097800000000003"/>
    <n v="3.7513230000000002"/>
    <n v="-0.45845700000000011"/>
    <s v="Sprite"/>
    <s v="IPS"/>
  </r>
  <r>
    <x v="3"/>
    <x v="7"/>
    <x v="11"/>
    <x v="0"/>
    <s v="VD_IPS_Thums_Up"/>
    <n v="-5.8560365298821457E-2"/>
    <n v="4.3215747394145217E-3"/>
    <n v="5.4999999999999997E-3"/>
    <x v="3"/>
    <n v="0.34475318999999999"/>
    <s v="Avg"/>
    <s v="VI_IPS_Thums_Up"/>
    <n v="4.2198729999999998"/>
    <n v="3.597191"/>
    <n v="-0.62268199999999974"/>
    <s v="Thumsup"/>
    <s v="IPS"/>
  </r>
  <r>
    <x v="4"/>
    <x v="6"/>
    <x v="10"/>
    <x v="0"/>
    <s v="VD_ND_7up"/>
    <n v="8.2087187973732979E-4"/>
    <n v="3.9252892111829813E-4"/>
    <n v="1E-3"/>
    <x v="3"/>
    <n v="-0.13862718999996401"/>
    <s v="Avg"/>
    <s v="VI_ND_7up"/>
    <n v="34.957120000000003"/>
    <n v="31.416239999999998"/>
    <n v="-3.5408800000000049"/>
    <s v="7UP"/>
    <s v="ND"/>
  </r>
  <r>
    <x v="4"/>
    <x v="6"/>
    <x v="10"/>
    <x v="0"/>
    <s v="VD_ND_Appy_Fizz"/>
    <n v="2.2519883340296441E-3"/>
    <n v="-3.5729708048926213E-3"/>
    <n v="-8.0000000000000004E-4"/>
    <x v="3"/>
    <n v="-0.12700319000002899"/>
    <s v="Avg"/>
    <s v="VI_ND_Appy_Fizz"/>
    <n v="17.896899999999999"/>
    <n v="14.48015"/>
    <n v="-3.4167499999999986"/>
    <s v="Appy_Fizz"/>
    <s v="ND"/>
  </r>
  <r>
    <x v="4"/>
    <x v="6"/>
    <x v="10"/>
    <x v="0"/>
    <s v="VD_ND_Coke"/>
    <n v="2.8614614818267495E-5"/>
    <n v="1.0722108152869956E-3"/>
    <n v="2.5000000000000001E-3"/>
    <x v="3"/>
    <n v="-0.17524958999991"/>
    <s v="Avg"/>
    <s v="VI_ND_Coke"/>
    <n v="23.07525"/>
    <n v="22.802209999999999"/>
    <n v="-0.27304000000000173"/>
    <s v="Coke"/>
    <s v="ND"/>
  </r>
  <r>
    <x v="4"/>
    <x v="6"/>
    <x v="10"/>
    <x v="0"/>
    <s v="VD_ND_Fanta"/>
    <n v="8.4929854023423643E-4"/>
    <n v="1.6518229345518685E-4"/>
    <n v="1E-4"/>
    <x v="3"/>
    <n v="-0.11643758999998"/>
    <s v="Avg"/>
    <s v="VI_ND_Fanta"/>
    <n v="16.402719999999999"/>
    <n v="12.84723"/>
    <n v="-3.5554899999999989"/>
    <s v="Fanta"/>
    <s v="ND"/>
  </r>
  <r>
    <x v="4"/>
    <x v="6"/>
    <x v="10"/>
    <x v="0"/>
    <s v="VD_ND_Limca"/>
    <n v="8.3729701797799353E-4"/>
    <n v="1.2829132854559279E-3"/>
    <n v="1E-3"/>
    <x v="3"/>
    <n v="-0.14157519000000901"/>
    <s v="Avg"/>
    <s v="VI_ND_Limca"/>
    <n v="21.651029999999999"/>
    <n v="19.760159999999999"/>
    <n v="-1.8908699999999996"/>
    <s v="Limca"/>
    <s v="ND"/>
  </r>
  <r>
    <x v="4"/>
    <x v="6"/>
    <x v="10"/>
    <x v="0"/>
    <s v="VD_ND_M_Dew"/>
    <n v="1.2868247900493139E-3"/>
    <n v="5.4243515115977162E-4"/>
    <n v="1E-4"/>
    <x v="3"/>
    <n v="-0.139815990000042"/>
    <s v="Avg"/>
    <s v="VI_ND_M_Dew"/>
    <n v="13.923999999999999"/>
    <n v="12.233510000000001"/>
    <n v="-1.6904899999999987"/>
    <s v="Mdew"/>
    <s v="ND"/>
  </r>
  <r>
    <x v="4"/>
    <x v="6"/>
    <x v="10"/>
    <x v="0"/>
    <s v="VD_ND_Mirinda"/>
    <n v="2.8019023930373512E-4"/>
    <n v="-1.2136958905371352E-4"/>
    <n v="-2.0000000000000001E-4"/>
    <x v="3"/>
    <n v="-0.13181598999993299"/>
    <s v="Avg"/>
    <s v="VI_ND_Mirinda"/>
    <n v="12.116289999999999"/>
    <n v="10.02936"/>
    <n v="-2.0869299999999988"/>
    <s v="Mirinda"/>
    <s v="ND"/>
  </r>
  <r>
    <x v="4"/>
    <x v="6"/>
    <x v="10"/>
    <x v="0"/>
    <s v="VD_ND_Pepsi"/>
    <n v="1.2389961453908407E-3"/>
    <n v="1.9854991297645422E-4"/>
    <n v="2.0000000000000001E-4"/>
    <x v="3"/>
    <n v="-0.205041589999998"/>
    <s v="Avg"/>
    <s v="VI_ND_Pepsi"/>
    <n v="19.524830000000001"/>
    <n v="17.82761"/>
    <n v="-1.6972200000000015"/>
    <s v="Pepsi"/>
    <s v="ND"/>
  </r>
  <r>
    <x v="4"/>
    <x v="6"/>
    <x v="10"/>
    <x v="0"/>
    <s v="VD_ND_Sprite"/>
    <n v="9.9795379180850677E-4"/>
    <n v="4.0052024176765091E-3"/>
    <n v="4.4999999999999997E-3"/>
    <x v="3"/>
    <n v="-0.17476478999999301"/>
    <s v="Avg"/>
    <s v="VI_ND_Sprite"/>
    <n v="50.922719999999998"/>
    <n v="50.146560000000001"/>
    <n v="-0.7761599999999973"/>
    <s v="Sprite"/>
    <s v="ND"/>
  </r>
  <r>
    <x v="3"/>
    <x v="8"/>
    <x v="12"/>
    <x v="0"/>
    <s v="VD_ND_Thums_Up"/>
    <n v="-1.0199085509356045E-2"/>
    <n v="-3.043705690920516E-2"/>
    <n v="-2.7E-2"/>
    <x v="3"/>
    <n v="0.560320810000002"/>
    <s v="Avg"/>
    <s v="VI_ND_Thums_Up"/>
    <n v="39.659309999999998"/>
    <n v="37.499920000000003"/>
    <n v="-2.1593899999999948"/>
    <s v="Thumsup"/>
    <s v="ND"/>
  </r>
  <r>
    <x v="3"/>
    <x v="9"/>
    <x v="13"/>
    <x v="0"/>
    <s v="VD_Nstores_Thums_Up"/>
    <n v="-4.2350592589596267E-2"/>
    <n v="-1.5773425128102279E-3"/>
    <n v="-1.8E-3"/>
    <x v="3"/>
    <n v="0.57699289345952898"/>
    <s v="Avg"/>
    <s v="VI_Nstores_Thums_Up"/>
    <n v="127261.6"/>
    <n v="118040.3"/>
    <n v="-7.2459406450964048E-2"/>
    <s v="Thumsup"/>
    <s v="Nstores"/>
  </r>
  <r>
    <x v="3"/>
    <x v="5"/>
    <x v="14"/>
    <x v="0"/>
    <s v="VD_OOS_Thums_Up"/>
    <n v="4.1317238610486971E-3"/>
    <n v="-2.1119988233860177E-3"/>
    <n v="-2E-3"/>
    <x v="3"/>
    <n v="-0.181047609999997"/>
    <s v="Avg"/>
    <s v="VI_OOS_Thums_Up"/>
    <n v="17.06561"/>
    <n v="14.38096"/>
    <n v="-2.6846499999999995"/>
    <s v="Thumsup"/>
    <s v="OOS"/>
  </r>
  <r>
    <x v="4"/>
    <x v="10"/>
    <x v="15"/>
    <x v="0"/>
    <s v="VD_Price_7up"/>
    <n v="-5.795825649661118E-4"/>
    <n v="-8.8605749414695934E-4"/>
    <n v="-2.3999999999999998E-3"/>
    <x v="3"/>
    <n v="0.37425678999997702"/>
    <s v="Avg"/>
    <s v="VI_Price_7up"/>
    <n v="49.745109999999997"/>
    <n v="49.174140000000001"/>
    <n v="-0.57096999999999554"/>
    <s v="7UP"/>
    <s v="Price"/>
  </r>
  <r>
    <x v="4"/>
    <x v="10"/>
    <x v="15"/>
    <x v="0"/>
    <s v="VD_Price_Appy_Fizz"/>
    <n v="-1.5820682988664252E-4"/>
    <n v="-5.964243911514823E-3"/>
    <n v="-1.1999999999999999E-3"/>
    <x v="3"/>
    <n v="0.54200520999998303"/>
    <s v="Avg"/>
    <s v="VI_Price_Appy_Fizz"/>
    <n v="58.665570000000002"/>
    <n v="58.36497"/>
    <n v="-0.30060000000000286"/>
    <s v="Appy_Fizz"/>
    <s v="Price"/>
  </r>
  <r>
    <x v="4"/>
    <x v="10"/>
    <x v="15"/>
    <x v="0"/>
    <s v="VD_Price_Coke"/>
    <n v="-2.8646621312334171E-4"/>
    <n v="-1.82858137313415E-4"/>
    <n v="-4.0000000000000002E-4"/>
    <x v="3"/>
    <n v="0.65475481000004199"/>
    <s v="Avg"/>
    <s v="VI_Price_Coke"/>
    <n v="55.191099999999999"/>
    <n v="54.92445"/>
    <n v="-0.2666499999999985"/>
    <s v="Coke"/>
    <s v="Price"/>
  </r>
  <r>
    <x v="4"/>
    <x v="10"/>
    <x v="15"/>
    <x v="0"/>
    <s v="VD_Price_Fanta"/>
    <n v="-1.8744016242632695E-3"/>
    <n v="3.1005719525440138E-4"/>
    <n v="2.9999999999999997E-4"/>
    <x v="3"/>
    <n v="0.41101039000001499"/>
    <s v="Avg"/>
    <s v="VI_Price_Fanta"/>
    <n v="54.329909999999998"/>
    <n v="53.05236"/>
    <n v="-1.277549999999998"/>
    <s v="Fanta"/>
    <s v="Price"/>
  </r>
  <r>
    <x v="4"/>
    <x v="10"/>
    <x v="15"/>
    <x v="0"/>
    <s v="VD_Price_Limca"/>
    <n v="-1.0312712227605054E-3"/>
    <n v="-2.1819960082577615E-3"/>
    <n v="-1.6999999999999999E-3"/>
    <x v="3"/>
    <n v="0.54297481000026104"/>
    <s v="Avg"/>
    <s v="VI_Price_Limca"/>
    <n v="54.547379999999997"/>
    <n v="54.307600000000001"/>
    <n v="-0.23977999999999611"/>
    <s v="Limca"/>
    <s v="Price"/>
  </r>
  <r>
    <x v="4"/>
    <x v="10"/>
    <x v="15"/>
    <x v="0"/>
    <s v="VD_Price_M_Dew"/>
    <n v="-4.0248474542618779E-3"/>
    <n v="4.7751820934440539E-3"/>
    <n v="1E-3"/>
    <x v="3"/>
    <n v="0.427681590000003"/>
    <s v="Avg"/>
    <s v="VI_Price_M_Dew"/>
    <n v="61.160620000000002"/>
    <n v="60.221469999999997"/>
    <n v="-0.93915000000000504"/>
    <s v="Mdew"/>
    <s v="Price"/>
  </r>
  <r>
    <x v="4"/>
    <x v="10"/>
    <x v="15"/>
    <x v="0"/>
    <s v="VD_Price_Mirinda"/>
    <n v="1.2444256261274656E-3"/>
    <n v="-1.4463507781054873E-3"/>
    <n v="-2E-3"/>
    <x v="3"/>
    <n v="0.42111679000035701"/>
    <s v="Avg"/>
    <s v="VI_Price_Mirinda"/>
    <n v="50.389479999999999"/>
    <n v="51.540109999999999"/>
    <n v="1.1506299999999996"/>
    <s v="Mirinda"/>
    <s v="Price"/>
  </r>
  <r>
    <x v="4"/>
    <x v="10"/>
    <x v="15"/>
    <x v="0"/>
    <s v="VD_Price_Pepsi"/>
    <n v="1.8706955657747737E-3"/>
    <n v="-1.2850285990956674E-4"/>
    <n v="-2.0000000000000001E-4"/>
    <x v="3"/>
    <n v="0.38818639000013"/>
    <s v="Avg"/>
    <s v="VI_Price_Pepsi"/>
    <n v="52.074330000000003"/>
    <n v="52.89678"/>
    <n v="0.82244999999999635"/>
    <s v="Pepsi"/>
    <s v="Price"/>
  </r>
  <r>
    <x v="4"/>
    <x v="10"/>
    <x v="15"/>
    <x v="0"/>
    <s v="VD_Price_Sprite"/>
    <n v="2.5745919492384207E-3"/>
    <n v="-1.5813580156404407E-3"/>
    <n v="-5.1000000000000004E-3"/>
    <x v="3"/>
    <n v="0.27046258999999301"/>
    <s v="Avg"/>
    <s v="VI_Price_Sprite"/>
    <n v="52.540590000000002"/>
    <n v="53.340580000000003"/>
    <n v="0.79999000000000109"/>
    <s v="Sprite"/>
    <s v="Price"/>
  </r>
  <r>
    <x v="5"/>
    <x v="11"/>
    <x v="15"/>
    <x v="0"/>
    <s v="VD_Price_Thums_Up_Express"/>
    <n v="4.6460962392115713E-3"/>
    <n v="-2.6505221077518324E-3"/>
    <n v="-3.3999999999999998E-3"/>
    <x v="3"/>
    <n v="-1.07373601000001"/>
    <s v="Avg"/>
    <s v="VI_Price_Thums_Up_Express"/>
    <n v="74.700029999999998"/>
    <n v="72.583979999999997"/>
    <n v="-2.1160500000000013"/>
    <s v="Thumsup"/>
    <s v="Express"/>
  </r>
  <r>
    <x v="5"/>
    <x v="11"/>
    <x v="15"/>
    <x v="0"/>
    <s v="VD_Price_Thums_Up_Fridge"/>
    <n v="4.9544963262125145E-3"/>
    <n v="-4.7734269652566757E-3"/>
    <n v="-1.6000000000000001E-3"/>
    <x v="3"/>
    <n v="-0.587419989999999"/>
    <s v="Avg"/>
    <s v="VI_Price_Thums_Up_Fridge"/>
    <n v="50.25544"/>
    <n v="51.908270000000002"/>
    <n v="1.6528300000000016"/>
    <s v="Thumsup"/>
    <s v="Fridge"/>
  </r>
  <r>
    <x v="5"/>
    <x v="11"/>
    <x v="15"/>
    <x v="0"/>
    <s v="VD_Price_Thums_Up_Mobile"/>
    <n v="1.1145929154016373E-2"/>
    <n v="4.938975280762971E-3"/>
    <n v="8.8999999999999999E-3"/>
    <x v="3"/>
    <n v="-0.79692325000001196"/>
    <s v="Avg"/>
    <s v="VI_Price_Thums_Up_Mobile"/>
    <n v="54.683950000000003"/>
    <n v="55.520800000000001"/>
    <n v="0.83684999999999832"/>
    <s v="Thumsup"/>
    <s v="Mobile"/>
  </r>
  <r>
    <x v="5"/>
    <x v="11"/>
    <x v="15"/>
    <x v="0"/>
    <s v="VD_Price_Thums_Up_Party"/>
    <n v="1.0657936664418142E-2"/>
    <n v="6.5224570242488041E-3"/>
    <n v="1.3299999999999999E-2"/>
    <x v="3"/>
    <n v="-0.91122947000001497"/>
    <s v="Avg"/>
    <s v="VI_Price_Thums_Up_Party"/>
    <n v="41.303460000000001"/>
    <n v="41.975299999999997"/>
    <n v="0.671839999999996"/>
    <s v="Thumsup"/>
    <s v="Party"/>
  </r>
  <r>
    <x v="5"/>
    <x v="11"/>
    <x v="15"/>
    <x v="0"/>
    <s v="VD_Price_Thums_Up_RGB"/>
    <n v="3.7394618395190145E-4"/>
    <n v="2.7028361255801528E-4"/>
    <n v="3.2000000000000002E-3"/>
    <x v="3"/>
    <n v="-0.512441590000004"/>
    <s v="Avg"/>
    <s v="VI_Price_Thums_Up_RGB"/>
    <n v="58.325209999999998"/>
    <n v="61.782620000000001"/>
    <n v="3.457410000000003"/>
    <s v="Thumsup"/>
    <s v="RGB"/>
  </r>
  <r>
    <x v="3"/>
    <x v="4"/>
    <x v="16"/>
    <x v="0"/>
    <s v="VD_SOWF_Thums_Up"/>
    <n v="4.2025851241349384E-3"/>
    <n v="-1.1454655449226513E-2"/>
    <n v="-1.03E-2"/>
    <x v="3"/>
    <n v="0.36504760999999702"/>
    <s v="Avg"/>
    <s v="VI_SOWF_Thums_Up"/>
    <n v="11.06133"/>
    <n v="11.5055"/>
    <n v="0.44416999999999973"/>
    <s v="Thumsup"/>
    <s v="SOWF"/>
  </r>
  <r>
    <x v="4"/>
    <x v="12"/>
    <x v="17"/>
    <x v="0"/>
    <s v="VD_TV_APPYFIZZ"/>
    <n v="6.1643563027373198E-3"/>
    <n v="1.0277104934857662E-3"/>
    <n v="2.0000000000000001E-4"/>
    <x v="3"/>
    <n v="-2.742781E-2"/>
    <s v="Sum"/>
    <s v="TV_APPYFIZZ"/>
    <n v="1832.38"/>
    <n v="0"/>
    <n v="-1832.38"/>
    <s v="Appy_Fizz"/>
    <s v="TV"/>
  </r>
  <r>
    <x v="4"/>
    <x v="12"/>
    <x v="17"/>
    <x v="0"/>
    <s v="VD_TV_MDEW"/>
    <n v="-3.2619860574079149E-4"/>
    <n v="-2.157292851180697E-3"/>
    <n v="-6.9999999999999999E-4"/>
    <x v="3"/>
    <n v="-1.22207940000002E-2"/>
    <s v="Sum"/>
    <s v="TV_MDEW"/>
    <n v="2046.42"/>
    <n v="0"/>
    <n v="-2046.42"/>
    <s v="Mdew"/>
    <s v="TV"/>
  </r>
  <r>
    <x v="4"/>
    <x v="12"/>
    <x v="17"/>
    <x v="0"/>
    <s v="VD_TV_PSPSI"/>
    <n v="-7.9153928591093573E-4"/>
    <n v="-4.6542273051055374E-5"/>
    <n v="-1E-4"/>
    <x v="3"/>
    <n v="-2.1768789999999899E-2"/>
    <s v="Sum"/>
    <s v="TV_PSPSI"/>
    <n v="1182.17"/>
    <n v="0"/>
    <n v="-1182.17"/>
    <s v="Pepsi"/>
    <s v="TV"/>
  </r>
  <r>
    <x v="6"/>
    <x v="13"/>
    <x v="18"/>
    <x v="1"/>
    <s v="VD_Activation_Assets_AllIndia"/>
    <n v="-6.5750514417035183E-4"/>
    <n v="-8.281938610061176E-3"/>
    <n v="-8.3000000000000001E-3"/>
    <x v="3"/>
    <n v="3.0319510000000001E-2"/>
    <s v="Sum"/>
    <s v="Activation_Assets_AllIndia"/>
    <n v="500500"/>
    <n v="0"/>
    <n v="-500500"/>
    <n v="0"/>
    <n v="0"/>
  </r>
  <r>
    <x v="6"/>
    <x v="13"/>
    <x v="18"/>
    <x v="1"/>
    <s v="VD_Activation_Assets_Statewise"/>
    <n v="-4.6144025070030108E-3"/>
    <n v="4.5421055009425566E-4"/>
    <n v="5.9999999999999995E-4"/>
    <x v="3"/>
    <n v="2.2149430000000001E-2"/>
    <s v="Sum"/>
    <s v="Activation_Assets_Statewise"/>
    <n v="13887500"/>
    <n v="0"/>
    <n v="-13887500"/>
    <s v="Thumsup"/>
    <n v="0"/>
  </r>
  <r>
    <x v="6"/>
    <x v="14"/>
    <x v="19"/>
    <x v="1"/>
    <s v="VD_Cinema_Thumsup_Spend"/>
    <n v="0"/>
    <n v="-3.0042152759239164E-4"/>
    <n v="-2.9999999999999997E-4"/>
    <x v="3"/>
    <n v="3.0316209999899701E-2"/>
    <s v="Sum"/>
    <s v="VI_Cinema_Thumsup_Spend"/>
    <n v="0"/>
    <n v="0"/>
    <n v="0"/>
    <s v="Thumsup"/>
    <n v="0"/>
  </r>
  <r>
    <x v="6"/>
    <x v="14"/>
    <x v="19"/>
    <x v="2"/>
    <s v="VD_Cinema_Thumsup_Spend_2015"/>
    <n v="0"/>
    <n v="0"/>
    <n v="0"/>
    <x v="3"/>
    <n v="2.3116209999966199E-2"/>
    <s v="Sum"/>
    <s v="VI_Cinema_Thumsup_Spend_2015"/>
    <n v="0"/>
    <n v="0"/>
    <n v="0"/>
    <s v="Thumsup"/>
    <n v="0"/>
  </r>
  <r>
    <x v="6"/>
    <x v="14"/>
    <x v="19"/>
    <x v="2"/>
    <s v="VD_Cinema_Thumsup_Spend_2016"/>
    <n v="0"/>
    <n v="-1.7967442377240513E-4"/>
    <n v="-2.0000000000000001E-4"/>
    <x v="3"/>
    <n v="2.58316900001004E-2"/>
    <s v="Sum"/>
    <s v="VI_Cinema_Thumsup_Spend_2016"/>
    <n v="0"/>
    <n v="0"/>
    <n v="0"/>
    <s v="Thumsup"/>
    <n v="0"/>
  </r>
  <r>
    <x v="6"/>
    <x v="13"/>
    <x v="20"/>
    <x v="1"/>
    <s v="VD_Consumer_Promo_Thumsup_Mobile_count"/>
    <n v="-5.8378041636951993E-5"/>
    <n v="5.1850898544894062E-5"/>
    <n v="0"/>
    <x v="3"/>
    <n v="4.1879169999542498E-2"/>
    <s v="Sum"/>
    <s v="VI_Consumer_Promo_Thumsup_Mobile_count"/>
    <n v="79248"/>
    <n v="0"/>
    <n v="-79248"/>
    <s v="Thumsup"/>
    <n v="0"/>
  </r>
  <r>
    <x v="6"/>
    <x v="15"/>
    <x v="17"/>
    <x v="1"/>
    <s v="VD_Desert_TV_GRPs"/>
    <n v="-1.6116218063757449E-2"/>
    <n v="1.4351770840484132E-2"/>
    <n v="1.09E-2"/>
    <x v="3"/>
    <n v="0.10030181000000001"/>
    <s v="Sum"/>
    <s v="VI_Desert_TV_GRPs"/>
    <n v="518.85"/>
    <n v="0"/>
    <n v="-518.85"/>
    <s v="Thumsup"/>
    <n v="0"/>
  </r>
  <r>
    <x v="6"/>
    <x v="13"/>
    <x v="21"/>
    <x v="1"/>
    <s v="VD_Experiential_Sampling_Thumsup_Reach"/>
    <n v="0"/>
    <n v="0"/>
    <n v="0"/>
    <x v="3"/>
    <n v="0"/>
    <s v="Sum"/>
    <s v="VI_Experiential_Sampling_Thumsup_Reach"/>
    <n v="0"/>
    <n v="0"/>
    <n v="0"/>
    <s v="Thumsup"/>
    <n v="0"/>
  </r>
  <r>
    <x v="6"/>
    <x v="16"/>
    <x v="22"/>
    <x v="1"/>
    <s v="VD_Facebook_Instagram_Thumsup_Imp"/>
    <n v="2.5909955497522685E-3"/>
    <n v="5.717275654790907E-4"/>
    <n v="5.0000000000000001E-4"/>
    <x v="3"/>
    <n v="0.48737820999942399"/>
    <s v="Sum"/>
    <s v="VI_Facebook_Instagram_Thumsup_Imp"/>
    <n v="1300519"/>
    <n v="2644607"/>
    <n v="1344088"/>
    <s v="Thumsup"/>
    <n v="0"/>
  </r>
  <r>
    <x v="6"/>
    <x v="16"/>
    <x v="23"/>
    <x v="1"/>
    <s v="VD_Facebook_Thumsup_Imp"/>
    <n v="-1.8494025790590173E-3"/>
    <n v="1.4765758368840913E-3"/>
    <n v="1.2999999999999999E-3"/>
    <x v="3"/>
    <n v="0.18715061000010499"/>
    <s v="Sum"/>
    <s v="VI_Facebook_Thumsup_Imp"/>
    <n v="9870525"/>
    <n v="0"/>
    <n v="-9870525"/>
    <s v="Thumsup"/>
    <n v="0"/>
  </r>
  <r>
    <x v="6"/>
    <x v="16"/>
    <x v="25"/>
    <x v="1"/>
    <s v="VD_Hotstar_Thumsup_Imp"/>
    <n v="-1.0703902306476994E-2"/>
    <n v="9.8578508071173725E-3"/>
    <n v="1.01E-2"/>
    <x v="3"/>
    <n v="0.12988620999999301"/>
    <s v="Sum"/>
    <s v="VI_Hotstar_Thumsup_Imp"/>
    <n v="89556134"/>
    <n v="6371167"/>
    <n v="-83184967"/>
    <s v="Thumsup"/>
    <n v="0"/>
  </r>
  <r>
    <x v="6"/>
    <x v="15"/>
    <x v="17"/>
    <x v="1"/>
    <s v="VD_Lift_TV_GRPs"/>
    <n v="0"/>
    <n v="0"/>
    <n v="0"/>
    <x v="3"/>
    <n v="6.9999989999999901E-2"/>
    <s v="Sum"/>
    <s v="VI_Lift_TV_GRPs"/>
    <n v="0"/>
    <n v="0"/>
    <n v="0"/>
    <s v="Thumsup"/>
    <n v="0"/>
  </r>
  <r>
    <x v="6"/>
    <x v="13"/>
    <x v="18"/>
    <x v="1"/>
    <s v="VD_Long_Activation_Assets_AllIndia"/>
    <n v="4.7843328233215495E-3"/>
    <n v="-1.170389673954319E-3"/>
    <n v="-1.5E-3"/>
    <x v="3"/>
    <n v="2.3010710000001201E-2"/>
    <s v="Sum"/>
    <s v="Activation_Assets_AllIndia"/>
    <n v="500500"/>
    <n v="0"/>
    <n v="-500500"/>
    <s v="Thumsup"/>
    <n v="0"/>
  </r>
  <r>
    <x v="6"/>
    <x v="13"/>
    <x v="18"/>
    <x v="1"/>
    <s v="VD_Long_Activation_Assets_Statewise"/>
    <n v="4.4433421262794863E-3"/>
    <n v="9.4799576726272263E-4"/>
    <n v="8.9999999999999998E-4"/>
    <x v="3"/>
    <n v="1.04667100000347E-2"/>
    <s v="Sum"/>
    <s v="Activation_Assets_Statewise"/>
    <n v="13887500"/>
    <n v="0"/>
    <n v="-13887500"/>
    <s v="Thumsup"/>
    <n v="0"/>
  </r>
  <r>
    <x v="6"/>
    <x v="15"/>
    <x v="17"/>
    <x v="2"/>
    <s v="VD_Long_Desert_TV_GRPs"/>
    <n v="5.7636069471784452E-3"/>
    <n v="2.7127531459614925E-3"/>
    <n v="2.5999999999999999E-3"/>
    <x v="3"/>
    <n v="0.68273420999906598"/>
    <s v="Sum"/>
    <s v="VI_Desert_TV_GRPs"/>
    <n v="518.85"/>
    <n v="0"/>
    <n v="-518.85"/>
    <s v="Thumsup"/>
    <n v="0"/>
  </r>
  <r>
    <x v="6"/>
    <x v="15"/>
    <x v="17"/>
    <x v="2"/>
    <s v="VD_Long_TUChargedAvengers_TV_GRPs"/>
    <n v="3.9168814814911163E-5"/>
    <n v="-2.8441703145422971E-5"/>
    <n v="-2.0000000000000001E-4"/>
    <x v="3"/>
    <n v="8.1448130000025695E-2"/>
    <s v="Sum"/>
    <s v="VI_TUChargedAvengers_TV_GRPs"/>
    <n v="0"/>
    <n v="0"/>
    <n v="0"/>
    <s v="Thumsup"/>
    <n v="0"/>
  </r>
  <r>
    <x v="6"/>
    <x v="15"/>
    <x v="17"/>
    <x v="2"/>
    <s v="VD_Long_TUChargedThematic_TV_GRPs"/>
    <n v="2.1849391688903166E-3"/>
    <n v="-1.6096759902737645E-3"/>
    <n v="-1.5E-3"/>
    <x v="3"/>
    <n v="0.34144780999978203"/>
    <s v="Sum"/>
    <s v="VI_TUChargedThematic_TV_GRPs"/>
    <n v="0"/>
    <n v="0"/>
    <n v="0"/>
    <s v="Thumsup"/>
    <n v="0"/>
  </r>
  <r>
    <x v="6"/>
    <x v="15"/>
    <x v="17"/>
    <x v="2"/>
    <s v="VD_Long_TUChase_TV_GRPs"/>
    <n v="1.5022481949805735E-2"/>
    <n v="3.0732837645482255E-3"/>
    <n v="2.8000000000000001E-2"/>
    <x v="3"/>
    <n v="6.7984309999998702E-2"/>
    <s v="Sum"/>
    <s v="VI_TUChase_TV_GRPs"/>
    <n v="1723.79"/>
    <n v="0"/>
    <n v="-1723.79"/>
    <s v="Thumsup"/>
    <n v="0"/>
  </r>
  <r>
    <x v="6"/>
    <x v="15"/>
    <x v="17"/>
    <x v="2"/>
    <s v="VD_Long_TUIntrinsic_TV_GRPs"/>
    <n v="2.9326571213161164E-3"/>
    <n v="-1.4604067445265294E-3"/>
    <n v="-1.1999999999999999E-3"/>
    <x v="3"/>
    <n v="0.172447810000011"/>
    <s v="Sum"/>
    <s v="VI_TUIntrinsic_TV_GRPs"/>
    <n v="0"/>
    <n v="0"/>
    <n v="0"/>
    <s v="Thumsup"/>
    <n v="0"/>
  </r>
  <r>
    <x v="6"/>
    <x v="14"/>
    <x v="26"/>
    <x v="1"/>
    <s v="VD_OOH_Thumsup_Spend"/>
    <n v="0"/>
    <n v="-2.4310226945365859E-3"/>
    <n v="-2E-3"/>
    <x v="3"/>
    <n v="1.67501500000002E-2"/>
    <s v="Sum"/>
    <s v="VI_OOH_Thumsup_Spend"/>
    <n v="0"/>
    <n v="0"/>
    <n v="0"/>
    <s v="Thumsup"/>
    <n v="0"/>
  </r>
  <r>
    <x v="6"/>
    <x v="14"/>
    <x v="26"/>
    <x v="2"/>
    <s v="VD_OOH_Thumsup_Spend_2015"/>
    <n v="-3.5659486755412328E-4"/>
    <n v="-1.9930260522107685E-5"/>
    <n v="0"/>
    <x v="3"/>
    <n v="3.7125250000124198E-2"/>
    <s v="Sum"/>
    <s v="VI_OOH_Thumsup_Spend_2015"/>
    <n v="0"/>
    <n v="0"/>
    <n v="0"/>
    <s v="Thumsup"/>
    <n v="0"/>
  </r>
  <r>
    <x v="6"/>
    <x v="14"/>
    <x v="26"/>
    <x v="2"/>
    <s v="VD_OOH_Thumsup_Spend_2016"/>
    <n v="7.1328418924200847E-4"/>
    <n v="-3.896872522584169E-4"/>
    <n v="-4.0000000000000002E-4"/>
    <x v="3"/>
    <n v="3.7125249999891599E-2"/>
    <s v="Sum"/>
    <s v="VI_OOH_Thumsup_Spend_2016"/>
    <n v="0"/>
    <n v="0"/>
    <n v="0"/>
    <s v="Thumsup"/>
    <n v="0"/>
  </r>
  <r>
    <x v="6"/>
    <x v="14"/>
    <x v="26"/>
    <x v="2"/>
    <s v="VD_OOH_Thumsup_Spend_2017"/>
    <n v="1.2074861797291311E-3"/>
    <n v="-1.2129148806930613E-3"/>
    <n v="-1.1000000000000001E-3"/>
    <x v="3"/>
    <n v="2.4750150000002701E-2"/>
    <s v="Sum"/>
    <s v="VI_OOH_Thumsup_Spend_2017"/>
    <n v="0"/>
    <n v="0"/>
    <n v="0"/>
    <s v="Thumsup"/>
    <n v="0"/>
  </r>
  <r>
    <x v="6"/>
    <x v="14"/>
    <x v="26"/>
    <x v="2"/>
    <s v="VD_OOH_Thumsup_Spend_2018"/>
    <n v="9.0225885136051927E-4"/>
    <n v="-1.025540712340927E-3"/>
    <n v="-8.9999999999999998E-4"/>
    <x v="3"/>
    <n v="2.4750149999999999E-2"/>
    <s v="Sum"/>
    <s v="VI_OOH_Thumsup_Spend_2018"/>
    <n v="0"/>
    <n v="0"/>
    <n v="0"/>
    <s v="Thumsup"/>
    <n v="0"/>
  </r>
  <r>
    <x v="6"/>
    <x v="14"/>
    <x v="27"/>
    <x v="1"/>
    <s v="VD_PrVD_Thumsup_Spend"/>
    <n v="-1.6218821147665303E-3"/>
    <n v="-1.3604274168997794E-4"/>
    <n v="-1E-4"/>
    <x v="3"/>
    <n v="1.90691099999999E-2"/>
    <s v="Sum"/>
    <s v="VI_Print_Thumsup_Spend"/>
    <n v="4504966"/>
    <n v="0"/>
    <n v="-4504966"/>
    <s v="Thumsup"/>
    <n v="0"/>
  </r>
  <r>
    <x v="6"/>
    <x v="14"/>
    <x v="28"/>
    <x v="1"/>
    <s v="VD_Radio_Thumsup_Spend"/>
    <n v="-2.9317540157120078E-4"/>
    <n v="-1.957727796355967E-5"/>
    <n v="0"/>
    <x v="3"/>
    <n v="2.7281410000046202E-2"/>
    <s v="Sum"/>
    <s v="VI_Radio_Thumsup_Spend"/>
    <n v="341700"/>
    <n v="0"/>
    <n v="-341700"/>
    <s v="Thumsup"/>
    <n v="0"/>
  </r>
  <r>
    <x v="6"/>
    <x v="15"/>
    <x v="17"/>
    <x v="1"/>
    <s v="VD_ThematicMHT_TV_GRPs"/>
    <n v="0"/>
    <n v="-1.0634663313209078E-7"/>
    <n v="0"/>
    <x v="3"/>
    <n v="0.10871611"/>
    <s v="Sum"/>
    <s v="VI_ThematicMHT_TV_GRPs"/>
    <n v="0"/>
    <n v="0"/>
    <n v="0"/>
    <s v="Thumsup"/>
    <n v="0"/>
  </r>
  <r>
    <x v="6"/>
    <x v="15"/>
    <x v="17"/>
    <x v="1"/>
    <s v="VD_TheYoung_TV_GRPs"/>
    <n v="0"/>
    <n v="0"/>
    <n v="0"/>
    <x v="3"/>
    <n v="8.3748789999999906E-2"/>
    <s v="Sum"/>
    <s v="VI_TheYoung_TV_GRPs"/>
    <n v="0"/>
    <n v="0"/>
    <n v="0"/>
    <s v="Thumsup"/>
    <n v="0"/>
  </r>
  <r>
    <x v="6"/>
    <x v="16"/>
    <x v="29"/>
    <x v="2"/>
    <s v="VD_Total_Digital_Thumsup_Imp_2020"/>
    <n v="4.845960954191437E-5"/>
    <n v="0"/>
    <n v="0"/>
    <x v="3"/>
    <n v="5.2466889999963899E-2"/>
    <s v="Sum"/>
    <s v="VI_Total_Digital_Thumsup_Imp_2020"/>
    <n v="0"/>
    <n v="9964148"/>
    <n v="9964148"/>
    <s v="Thumsup"/>
    <n v="0"/>
  </r>
  <r>
    <x v="6"/>
    <x v="16"/>
    <x v="29"/>
    <x v="2"/>
    <s v="VD_Total_Digital_Thumsup_VD_2017"/>
    <n v="0"/>
    <n v="-1.4787849293048307E-3"/>
    <n v="-1.2999999999999999E-3"/>
    <x v="3"/>
    <n v="0.24222140999987399"/>
    <s v="Sum"/>
    <s v="VI_Total_Digital_Thumsup_Imp_2017"/>
    <n v="0"/>
    <n v="0"/>
    <n v="0"/>
    <s v="Thumsup"/>
    <n v="0"/>
  </r>
  <r>
    <x v="6"/>
    <x v="16"/>
    <x v="29"/>
    <x v="2"/>
    <s v="VD_Total_Digital_Thumsup_VD_2018"/>
    <n v="-1.1815992159729689E-3"/>
    <n v="4.8697486588007211E-4"/>
    <n v="4.0000000000000002E-4"/>
    <x v="3"/>
    <n v="0.25489340999980198"/>
    <s v="Sum"/>
    <s v="VI_Total_Digital_Thumsup_Imp_2018"/>
    <n v="0"/>
    <n v="0"/>
    <n v="0"/>
    <s v="Thumsup"/>
    <n v="0"/>
  </r>
  <r>
    <x v="6"/>
    <x v="16"/>
    <x v="29"/>
    <x v="2"/>
    <s v="VD_Total_Digital_Thumsup_VD_2019"/>
    <n v="8.4917150693394339E-3"/>
    <n v="1.0435125336758675E-2"/>
    <n v="8.8000000000000005E-3"/>
    <x v="3"/>
    <n v="0.22869260999989799"/>
    <s v="Sum"/>
    <s v="VI_Total_Digital_Thumsup_Imp_2019"/>
    <n v="101000000"/>
    <n v="0"/>
    <n v="-101000000"/>
    <s v="Thumsup"/>
    <n v="0"/>
  </r>
  <r>
    <x v="6"/>
    <x v="15"/>
    <x v="17"/>
    <x v="1"/>
    <s v="VD_TU_UTC_TV_GRPs"/>
    <n v="0"/>
    <n v="-6.9165317626804554E-7"/>
    <n v="0"/>
    <x v="3"/>
    <n v="0.110914362189169"/>
    <s v="Sum"/>
    <s v="VI_TU_UTC_TV_GRPs"/>
    <n v="0"/>
    <n v="0"/>
    <n v="0"/>
    <s v="Thumsup"/>
    <n v="0"/>
  </r>
  <r>
    <x v="6"/>
    <x v="15"/>
    <x v="17"/>
    <x v="1"/>
    <s v="VD_TUChargedAvengers_TV_GRPs"/>
    <n v="-4.6118676243629837E-8"/>
    <n v="-3.6128110351583711E-3"/>
    <n v="-3.3999999999999998E-3"/>
    <x v="3"/>
    <n v="6.9844389999999396E-2"/>
    <s v="Sum"/>
    <s v="VI_TUChargedAvengers_TV_GRPs"/>
    <n v="0"/>
    <n v="0"/>
    <n v="0"/>
    <s v="Thumsup"/>
    <n v="0"/>
  </r>
  <r>
    <x v="6"/>
    <x v="15"/>
    <x v="17"/>
    <x v="1"/>
    <s v="VD_TUChargedThematic_TV_GRPs"/>
    <n v="-2.5675715629194784E-7"/>
    <n v="-7.9709873388740891E-3"/>
    <n v="-1.06E-2"/>
    <x v="3"/>
    <n v="3.5761170000000203E-2"/>
    <s v="Sum"/>
    <s v="VI_TUChargedThematic_TV_GRPs"/>
    <n v="0"/>
    <n v="0"/>
    <n v="0"/>
    <s v="Thumsup"/>
    <n v="0"/>
  </r>
  <r>
    <x v="6"/>
    <x v="15"/>
    <x v="17"/>
    <x v="1"/>
    <s v="VD_TUChase_TV_GRPs"/>
    <n v="-1.6326411657058545E-2"/>
    <n v="2.120915380036224E-2"/>
    <n v="3.0599999999999999E-2"/>
    <x v="3"/>
    <n v="4.6739509999999998E-2"/>
    <s v="Sum"/>
    <s v="VI_TUChase_TV_GRPs"/>
    <n v="1723.79"/>
    <n v="0"/>
    <n v="-1723.79"/>
    <s v="Thumsup"/>
    <n v="0"/>
  </r>
  <r>
    <x v="6"/>
    <x v="15"/>
    <x v="17"/>
    <x v="1"/>
    <s v="VD_TUIntrinsic_TV_GRPs"/>
    <n v="-3.8805799510492843E-5"/>
    <n v="-9.6057022976950238E-3"/>
    <n v="-1.2800000000000001E-2"/>
    <x v="3"/>
    <n v="0.10162479000000001"/>
    <s v="Sum"/>
    <s v="VI_TUIntrinsic_TV_GRPs"/>
    <n v="0"/>
    <n v="0"/>
    <n v="0"/>
    <s v="Thumsup"/>
    <n v="0"/>
  </r>
  <r>
    <x v="6"/>
    <x v="15"/>
    <x v="17"/>
    <x v="2"/>
    <s v="VD_TV_Total_2015"/>
    <n v="5.2559507652121613E-4"/>
    <n v="-7.2760759955698372E-4"/>
    <n v="-1.2999999999999999E-3"/>
    <x v="3"/>
    <n v="3.5573990000000201E-2"/>
    <s v="Sum"/>
    <s v="VI_TV_Total_2015"/>
    <n v="0"/>
    <n v="0"/>
    <n v="0"/>
    <s v="Thumsup"/>
    <n v="0"/>
  </r>
  <r>
    <x v="6"/>
    <x v="15"/>
    <x v="17"/>
    <x v="2"/>
    <s v="VD_TV_Total_2016"/>
    <n v="1.0026673970725747E-3"/>
    <n v="-1.2929611709585852E-3"/>
    <n v="-2.5999999999999999E-3"/>
    <x v="3"/>
    <n v="2.9315430000007602E-2"/>
    <s v="Sum"/>
    <s v="VI_TV_Total_2016"/>
    <n v="0"/>
    <n v="0"/>
    <n v="0"/>
    <s v="Thumsup"/>
    <n v="0"/>
  </r>
  <r>
    <x v="6"/>
    <x v="15"/>
    <x v="17"/>
    <x v="2"/>
    <s v="VD_TV_Total_2017"/>
    <n v="7.0576808947294767E-4"/>
    <n v="-8.9642661365859722E-4"/>
    <n v="-2.1299999999999999E-2"/>
    <x v="3"/>
    <n v="1.7740149999990001E-2"/>
    <s v="Sum"/>
    <s v="VI_TV_Total_2017"/>
    <n v="0"/>
    <n v="0"/>
    <n v="0"/>
    <s v="Thumsup"/>
    <n v="0"/>
  </r>
  <r>
    <x v="6"/>
    <x v="15"/>
    <x v="17"/>
    <x v="2"/>
    <s v="VD_VI_Pyramid_TV_GRPs_2020_Long"/>
    <n v="1.2195951686220098E-3"/>
    <n v="0"/>
    <n v="0"/>
    <x v="3"/>
    <n v="2.9999989999996399E-2"/>
    <s v="Sum"/>
    <s v="VI_Pyramid_TV_GRPs_2020"/>
    <n v="0"/>
    <n v="3375.45"/>
    <n v="3375.45"/>
    <s v="Thumsup"/>
    <n v="0"/>
  </r>
  <r>
    <x v="6"/>
    <x v="15"/>
    <x v="17"/>
    <x v="1"/>
    <s v="VD_VI_Pyramid_TV_GRPs_2020_Short"/>
    <n v="4.5942576771168198E-2"/>
    <n v="0"/>
    <n v="0"/>
    <x v="3"/>
    <n v="6.3113389912356599E-2"/>
    <s v="Sum"/>
    <s v="VI_Pyramid_TV_GRPs_2020"/>
    <n v="0"/>
    <n v="3375.45"/>
    <n v="3375.45"/>
    <s v="Thumsup"/>
    <n v="0"/>
  </r>
  <r>
    <x v="6"/>
    <x v="15"/>
    <x v="17"/>
    <x v="1"/>
    <s v="VD_WaveTVC_TV_GRPs"/>
    <n v="0"/>
    <n v="0"/>
    <n v="0"/>
    <x v="3"/>
    <n v="9.0362705318184397E-2"/>
    <s v="Avg"/>
    <s v="VI_WaveTVC_TV_GRPs"/>
    <n v="0"/>
    <n v="0"/>
    <n v="0"/>
    <s v="Thumsup"/>
    <n v="0"/>
  </r>
  <r>
    <x v="6"/>
    <x v="16"/>
    <x v="30"/>
    <x v="1"/>
    <s v="VD_YouTube_Thumsup_Imp"/>
    <n v="0"/>
    <n v="-9.3341481914799643E-4"/>
    <n v="-6.9999999999999999E-4"/>
    <x v="3"/>
    <n v="1.0692320099999699"/>
    <s v="Sum"/>
    <s v="VI_YouTube_Thumsup_Imp"/>
    <n v="349098"/>
    <n v="948374"/>
    <n v="599276"/>
    <s v="Thumsup"/>
    <n v="0"/>
  </r>
  <r>
    <x v="0"/>
    <x v="17"/>
    <x v="32"/>
    <x v="0"/>
    <s v="Dummy"/>
    <n v="0"/>
    <n v="0"/>
    <n v="0"/>
    <x v="4"/>
    <n v="0.14206805791566601"/>
    <s v="Avg"/>
    <s v="Dummy"/>
    <n v="0"/>
    <n v="0"/>
    <n v="0"/>
    <n v="0"/>
    <n v="0"/>
  </r>
  <r>
    <x v="0"/>
    <x v="0"/>
    <x v="0"/>
    <x v="0"/>
    <s v="Log_Economy"/>
    <n v="-1.9806508085965926E-2"/>
    <n v="1.259535328285045E-2"/>
    <n v="1.14E-2"/>
    <x v="4"/>
    <n v="0.29384999000000001"/>
    <s v="Avg"/>
    <s v="Economy"/>
    <n v="1172334.3059999999"/>
    <n v="1128715.484322194"/>
    <n v="-43618.821677805856"/>
    <n v="0"/>
    <n v="0"/>
  </r>
  <r>
    <x v="2"/>
    <x v="2"/>
    <x v="34"/>
    <x v="0"/>
    <s v="Mobility_Residential"/>
    <n v="0.10355950231638117"/>
    <n v="0"/>
    <n v="0"/>
    <x v="4"/>
    <n v="9.8983004292949699E-3"/>
    <s v="Avg"/>
    <s v="Mobility_Residential"/>
    <n v="0"/>
    <n v="8.1410271646859087"/>
    <n v="8.1410271646859087"/>
    <n v="0"/>
    <n v="0"/>
  </r>
  <r>
    <x v="2"/>
    <x v="2"/>
    <x v="31"/>
    <x v="0"/>
    <s v="Mobility_Retail_and_recreation"/>
    <n v="-0.3455794249685189"/>
    <n v="0"/>
    <n v="0"/>
    <x v="4"/>
    <n v="1.1269990000000001E-2"/>
    <s v="Avg"/>
    <s v="Mobility_Retail_and_recreation"/>
    <n v="0"/>
    <n v="-30.019972472442284"/>
    <n v="-30.019972472442284"/>
    <n v="0"/>
    <n v="0"/>
  </r>
  <r>
    <x v="1"/>
    <x v="1"/>
    <x v="1"/>
    <x v="0"/>
    <s v="Others"/>
    <n v="1.5704970333354929E-2"/>
    <n v="-4.6517148850508283E-2"/>
    <n v="5.3E-3"/>
    <x v="4"/>
    <e v="#N/A"/>
    <n v="0"/>
    <e v="#N/A"/>
    <n v="0"/>
    <n v="0"/>
    <n v="0"/>
    <n v="0"/>
    <n v="0"/>
  </r>
  <r>
    <x v="0"/>
    <x v="3"/>
    <x v="3"/>
    <x v="0"/>
    <s v="precip0"/>
    <n v="-2.4570437317161064E-3"/>
    <n v="-5.4003819659052886E-4"/>
    <n v="-1E-4"/>
    <x v="4"/>
    <n v="-5.0104653999999997E-3"/>
    <s v="Avg"/>
    <s v="Precip_Dampened"/>
    <n v="2.0607153600000001"/>
    <n v="2.5929449894846655"/>
    <n v="0.53222962948466535"/>
    <n v="0"/>
    <n v="0"/>
  </r>
  <r>
    <x v="0"/>
    <x v="3"/>
    <x v="3"/>
    <x v="0"/>
    <s v="precip1"/>
    <n v="-2.3184676534265664E-4"/>
    <n v="4.4726395163123772E-5"/>
    <n v="1E-4"/>
    <x v="4"/>
    <n v="-3.7903948000000002E-3"/>
    <s v="Avg"/>
    <s v="Precip_Dampened"/>
    <n v="2.0607153600000001"/>
    <n v="2.5929449894846655"/>
    <n v="0.53222962948466535"/>
    <n v="0"/>
    <n v="0"/>
  </r>
  <r>
    <x v="1"/>
    <x v="1"/>
    <x v="4"/>
    <x v="0"/>
    <s v="Seas_1517"/>
    <n v="0"/>
    <n v="0"/>
    <n v="0"/>
    <x v="4"/>
    <n v="0.93624923717185404"/>
    <s v="Sum"/>
    <e v="#N/A"/>
    <n v="0"/>
    <n v="0"/>
    <n v="0"/>
    <n v="0"/>
    <n v="0"/>
  </r>
  <r>
    <x v="1"/>
    <x v="1"/>
    <x v="4"/>
    <x v="0"/>
    <s v="Seas_1819"/>
    <n v="0"/>
    <n v="0"/>
    <n v="0"/>
    <x v="4"/>
    <n v="0.88831103661144495"/>
    <s v="Sum"/>
    <e v="#N/A"/>
    <n v="0"/>
    <n v="0"/>
    <n v="0"/>
    <n v="0"/>
    <n v="0"/>
  </r>
  <r>
    <x v="3"/>
    <x v="4"/>
    <x v="5"/>
    <x v="0"/>
    <s v="SOCF_1"/>
    <n v="8.6093129106476103E-3"/>
    <n v="5.6456636267521627E-3"/>
    <n v="7.4999999999999997E-3"/>
    <x v="4"/>
    <n v="4.2323355999999996E-3"/>
    <s v="Avg"/>
    <s v="VI_SOCF_Thums_Up"/>
    <n v="24.328725110000001"/>
    <n v="27.979546408844261"/>
    <n v="3.6508212988442601"/>
    <s v="Thumsup"/>
    <s v="SOCF"/>
  </r>
  <r>
    <x v="3"/>
    <x v="5"/>
    <x v="6"/>
    <x v="0"/>
    <s v="SOTS_0"/>
    <n v="2.7946194586593552E-3"/>
    <n v="1.3700663605846247E-3"/>
    <n v="1.8E-3"/>
    <x v="4"/>
    <n v="1.9789334000000101E-3"/>
    <s v="Avg"/>
    <s v="VI_SOTS_Thums_Up"/>
    <n v="20.750986270000002"/>
    <n v="21.774868611602201"/>
    <n v="1.0238823416021994"/>
    <s v="Thumsup"/>
    <s v="SOTS"/>
  </r>
  <r>
    <x v="0"/>
    <x v="3"/>
    <x v="7"/>
    <x v="0"/>
    <s v="Temp0"/>
    <n v="6.8226428147907352E-3"/>
    <n v="-5.3659565785268565E-3"/>
    <n v="-3.5999999999999999E-3"/>
    <x v="4"/>
    <n v="1.4938725999999999E-2"/>
    <s v="Avg"/>
    <s v="Tmax_Dampened"/>
    <n v="32.276237300000005"/>
    <n v="32.489999999999995"/>
    <n v="0.21376269999998954"/>
    <n v="0"/>
    <n v="0"/>
  </r>
  <r>
    <x v="0"/>
    <x v="3"/>
    <x v="7"/>
    <x v="0"/>
    <s v="Temp1"/>
    <n v="7.1945354021682355E-3"/>
    <n v="-3.4121179164447318E-3"/>
    <n v="-4.8999999999999998E-3"/>
    <x v="4"/>
    <n v="1.3947286E-2"/>
    <s v="Avg"/>
    <s v="Tmax_Dampened"/>
    <n v="32.276237300000005"/>
    <n v="32.489999999999995"/>
    <n v="0.21376269999998954"/>
    <n v="0"/>
    <n v="0"/>
  </r>
  <r>
    <x v="0"/>
    <x v="0"/>
    <x v="8"/>
    <x v="0"/>
    <s v="Unemployment"/>
    <n v="8.8238975346587424E-4"/>
    <n v="-4.4440476437036724E-3"/>
    <n v="-3.2000000000000002E-3"/>
    <x v="4"/>
    <n v="-9.0185929999999706E-2"/>
    <s v="Avg"/>
    <s v="Unemployment"/>
    <n v="0.10289999999999999"/>
    <n v="9.7500000000000003E-2"/>
    <n v="-5.3999999999999881E-3"/>
    <n v="0"/>
    <n v="0"/>
  </r>
  <r>
    <x v="4"/>
    <x v="6"/>
    <x v="10"/>
    <x v="0"/>
    <s v="VD_IPS_7up"/>
    <n v="2.3224006421851198E-3"/>
    <n v="-3.3451452752142059E-4"/>
    <n v="-2.0000000000000001E-4"/>
    <x v="4"/>
    <n v="-5.1761390000000101E-2"/>
    <s v="Avg"/>
    <s v="VI_IPS_7up"/>
    <n v="1.6001930999999998"/>
    <n v="1.4496175201103976"/>
    <n v="-0.15057557988960224"/>
    <s v="7UP"/>
    <s v="IPS"/>
  </r>
  <r>
    <x v="4"/>
    <x v="6"/>
    <x v="10"/>
    <x v="0"/>
    <s v="VD_IPS_Appy_Fizz"/>
    <n v="4.5125706426801359E-4"/>
    <n v="-7.4021233661309576E-4"/>
    <n v="-3.5000000000000001E-3"/>
    <x v="4"/>
    <n v="-7.6596530000052093E-2"/>
    <s v="Avg"/>
    <s v="VI_IPS_Appy_Fizz"/>
    <n v="2.0890263299999998"/>
    <n v="2.0173227201549637"/>
    <n v="-7.1703609845036098E-2"/>
    <s v="Appy_Fizz"/>
    <s v="IPS"/>
  </r>
  <r>
    <x v="4"/>
    <x v="6"/>
    <x v="10"/>
    <x v="0"/>
    <s v="VD_IPS_Coke"/>
    <n v="2.4808837508759722E-3"/>
    <n v="-9.9359772509710772E-4"/>
    <n v="-5.0000000000000001E-4"/>
    <x v="4"/>
    <n v="-0.107812789999988"/>
    <s v="Avg"/>
    <s v="VI_IPS_Coke"/>
    <n v="1.9993747800000001"/>
    <n v="1.8837418183805881"/>
    <n v="-0.11563296161941206"/>
    <s v="Coke"/>
    <s v="IPS"/>
  </r>
  <r>
    <x v="4"/>
    <x v="6"/>
    <x v="10"/>
    <x v="0"/>
    <s v="VD_IPS_Fanta"/>
    <n v="3.1758001366384683E-4"/>
    <n v="6.7913602540217399E-5"/>
    <n v="1E-4"/>
    <x v="4"/>
    <n v="-4.7431269999993697E-2"/>
    <s v="Avg"/>
    <s v="VI_IPS_Fanta"/>
    <n v="2.5261073099999996"/>
    <n v="2.3631060444887471"/>
    <n v="-0.16300126551125249"/>
    <s v="Fanta"/>
    <s v="IPS"/>
  </r>
  <r>
    <x v="4"/>
    <x v="6"/>
    <x v="10"/>
    <x v="0"/>
    <s v="VD_IPS_Limca"/>
    <n v="-4.1467301182603641E-4"/>
    <n v="9.07496055650308E-5"/>
    <n v="1E-4"/>
    <x v="4"/>
    <n v="-0.104466969999991"/>
    <s v="Avg"/>
    <s v="VI_IPS_Limca"/>
    <n v="2.8683187499999998"/>
    <n v="2.9380709589715415"/>
    <n v="6.9752208971541663E-2"/>
    <s v="Limca"/>
    <s v="IPS"/>
  </r>
  <r>
    <x v="4"/>
    <x v="6"/>
    <x v="10"/>
    <x v="0"/>
    <s v="VD_IPS_M_Dew"/>
    <n v="1.8801154301794219E-4"/>
    <n v="-1.2145043253641129E-4"/>
    <n v="-8.9999999999999998E-4"/>
    <x v="4"/>
    <n v="-3.74531899999795E-2"/>
    <s v="Avg"/>
    <s v="VI_IPS_M_Dew"/>
    <n v="3.4340983899999999"/>
    <n v="3.2791876353463763"/>
    <n v="-0.15491075465362369"/>
    <s v="Mdew"/>
    <s v="IPS"/>
  </r>
  <r>
    <x v="4"/>
    <x v="6"/>
    <x v="10"/>
    <x v="0"/>
    <s v="VD_IPS_Mirinda"/>
    <n v="4.9369721438706406E-4"/>
    <n v="3.8227563760188796E-4"/>
    <n v="2.9999999999999997E-4"/>
    <x v="4"/>
    <n v="-5.6983029999989797E-2"/>
    <s v="Avg"/>
    <s v="VI_IPS_Mirinda"/>
    <n v="1.8968376500000002"/>
    <n v="1.7556093271614728"/>
    <n v="-0.14122832283852738"/>
    <s v="Mirinda"/>
    <s v="IPS"/>
  </r>
  <r>
    <x v="4"/>
    <x v="6"/>
    <x v="10"/>
    <x v="0"/>
    <s v="VD_IPS_Pepsi"/>
    <n v="1.4031209153488773E-3"/>
    <n v="-8.5606385379751291E-6"/>
    <n v="0"/>
    <x v="4"/>
    <n v="-6.0350209999985999E-2"/>
    <s v="Avg"/>
    <s v="VI_IPS_Pepsi"/>
    <n v="2.8451258500000001"/>
    <n v="2.6456336130496019"/>
    <n v="-0.19949223695039819"/>
    <s v="Pepsi"/>
    <s v="IPS"/>
  </r>
  <r>
    <x v="4"/>
    <x v="6"/>
    <x v="10"/>
    <x v="0"/>
    <s v="VD_IPS_Sprite"/>
    <n v="1.815795069692221E-3"/>
    <n v="-1.9525212577281529E-4"/>
    <n v="-5.0000000000000001E-3"/>
    <x v="4"/>
    <n v="-4.23502100000075E-2"/>
    <s v="Avg"/>
    <s v="VI_IPS_Sprite"/>
    <n v="3.7069246300000005"/>
    <n v="3.5020335403810243"/>
    <n v="-0.20489108961897617"/>
    <s v="Sprite"/>
    <s v="IPS"/>
  </r>
  <r>
    <x v="3"/>
    <x v="7"/>
    <x v="11"/>
    <x v="0"/>
    <s v="VD_IPS_Thums_Up"/>
    <n v="-2.9399482524873559E-2"/>
    <n v="-5.5052262925350745E-3"/>
    <n v="-6.1999999999999998E-3"/>
    <x v="4"/>
    <n v="0.43584201"/>
    <s v="Avg"/>
    <s v="VI_IPS_Thums_Up"/>
    <n v="4.0202565499999992"/>
    <n v="3.8205799099668787"/>
    <n v="-0.19967664003312047"/>
    <s v="Thumsup"/>
    <s v="IPS"/>
  </r>
  <r>
    <x v="4"/>
    <x v="6"/>
    <x v="10"/>
    <x v="0"/>
    <s v="VD_ND_7up"/>
    <n v="5.150394155741026E-4"/>
    <n v="9.2340899381380818E-4"/>
    <n v="2.9999999999999997E-4"/>
    <x v="4"/>
    <n v="-0.11090158999996801"/>
    <s v="Avg"/>
    <s v="VI_ND_7up"/>
    <n v="7.0721100500000018"/>
    <n v="5.9330122952237776"/>
    <n v="-1.1390977547762242"/>
    <s v="7UP"/>
    <s v="ND"/>
  </r>
  <r>
    <x v="4"/>
    <x v="6"/>
    <x v="10"/>
    <x v="0"/>
    <s v="VD_ND_Appy_Fizz"/>
    <n v="3.9971375524260728E-4"/>
    <n v="-5.1727609560170396E-4"/>
    <n v="-2.3999999999999998E-3"/>
    <x v="4"/>
    <n v="-0.101602390000038"/>
    <s v="Avg"/>
    <s v="VI_ND_Appy_Fizz"/>
    <n v="32.079565420000002"/>
    <n v="31.760014502764466"/>
    <n v="-0.31955091723553508"/>
    <s v="Appy_Fizz"/>
    <s v="ND"/>
  </r>
  <r>
    <x v="4"/>
    <x v="6"/>
    <x v="10"/>
    <x v="0"/>
    <s v="VD_ND_Coke"/>
    <n v="-1.2850567282646176E-3"/>
    <n v="5.7587533964497685E-4"/>
    <n v="2.9999999999999997E-4"/>
    <x v="4"/>
    <n v="-0.14019998999994401"/>
    <s v="Avg"/>
    <s v="VI_ND_Coke"/>
    <n v="13.70693707"/>
    <n v="17.703708772230875"/>
    <n v="3.9967717022308751"/>
    <s v="Coke"/>
    <s v="ND"/>
  </r>
  <r>
    <x v="4"/>
    <x v="6"/>
    <x v="10"/>
    <x v="0"/>
    <s v="VD_ND_Fanta"/>
    <n v="1.9334066060455043E-4"/>
    <n v="4.8871632781690517E-4"/>
    <n v="6.9999999999999999E-4"/>
    <x v="4"/>
    <n v="-9.3150390000007494E-2"/>
    <s v="Avg"/>
    <s v="VI_ND_Fanta"/>
    <n v="24.10408924"/>
    <n v="22.504115839818212"/>
    <n v="-1.5999734001817885"/>
    <s v="Fanta"/>
    <s v="ND"/>
  </r>
  <r>
    <x v="4"/>
    <x v="6"/>
    <x v="10"/>
    <x v="0"/>
    <s v="VD_ND_Limca"/>
    <n v="4.9327783544844922E-4"/>
    <n v="8.8439084094613508E-4"/>
    <n v="1.1999999999999999E-3"/>
    <x v="4"/>
    <n v="-0.113259990000039"/>
    <s v="Avg"/>
    <s v="VI_ND_Limca"/>
    <n v="31.399632110000006"/>
    <n v="29.426881699236862"/>
    <n v="-1.9727504107631439"/>
    <s v="Limca"/>
    <s v="ND"/>
  </r>
  <r>
    <x v="4"/>
    <x v="6"/>
    <x v="10"/>
    <x v="0"/>
    <s v="VD_ND_M_Dew"/>
    <n v="5.5447605231319266E-4"/>
    <n v="-3.7358222384525577E-4"/>
    <n v="-2.7000000000000001E-3"/>
    <x v="4"/>
    <n v="-0.11185278999994799"/>
    <s v="Avg"/>
    <s v="VI_ND_M_Dew"/>
    <n v="46.160881110000005"/>
    <n v="43.466718869061125"/>
    <n v="-2.6941622409388799"/>
    <s v="Mdew"/>
    <s v="ND"/>
  </r>
  <r>
    <x v="4"/>
    <x v="6"/>
    <x v="10"/>
    <x v="0"/>
    <s v="VD_ND_Mirinda"/>
    <n v="5.8420136340163779E-4"/>
    <n v="1.7747952009928729E-4"/>
    <n v="1E-4"/>
    <x v="4"/>
    <n v="-0.105452790000158"/>
    <s v="Avg"/>
    <s v="VI_ND_Mirinda"/>
    <n v="14.646832120000003"/>
    <n v="10.701889756990607"/>
    <n v="-3.944942363009396"/>
    <s v="Mirinda"/>
    <s v="ND"/>
  </r>
  <r>
    <x v="4"/>
    <x v="6"/>
    <x v="10"/>
    <x v="0"/>
    <s v="VD_ND_Pepsi"/>
    <n v="9.9594853283052208E-4"/>
    <n v="4.7452882293850748E-4"/>
    <n v="5.0000000000000001E-4"/>
    <x v="4"/>
    <n v="-0.164033590000043"/>
    <s v="Avg"/>
    <s v="VI_ND_Pepsi"/>
    <n v="28.68471396"/>
    <n v="26.342947299701287"/>
    <n v="-2.3417666602987133"/>
    <s v="Pepsi"/>
    <s v="ND"/>
  </r>
  <r>
    <x v="4"/>
    <x v="6"/>
    <x v="10"/>
    <x v="0"/>
    <s v="VD_ND_Sprite"/>
    <n v="1.0365344536668324E-3"/>
    <n v="9.3498801764483989E-4"/>
    <n v="1.4E-3"/>
    <x v="4"/>
    <n v="-8.3811989999987305E-2"/>
    <s v="Avg"/>
    <s v="VI_ND_Sprite"/>
    <n v="60.685207619999993"/>
    <n v="58.274887333993036"/>
    <n v="-2.4103202860069572"/>
    <s v="Sprite"/>
    <s v="ND"/>
  </r>
  <r>
    <x v="3"/>
    <x v="8"/>
    <x v="12"/>
    <x v="0"/>
    <s v="VD_ND_Thums_Up"/>
    <n v="-2.0557543844836757E-3"/>
    <n v="-1.1225887591088765E-2"/>
    <n v="-1.2999999999999999E-2"/>
    <x v="4"/>
    <n v="0.39095220999999197"/>
    <s v="Avg"/>
    <s v="VI_ND_Thums_Up"/>
    <n v="56.860862239999996"/>
    <n v="56.311587657198018"/>
    <n v="-0.54927458280197783"/>
    <s v="Thumsup"/>
    <s v="ND"/>
  </r>
  <r>
    <x v="3"/>
    <x v="9"/>
    <x v="13"/>
    <x v="0"/>
    <s v="VD_Nstores_Thums_Up"/>
    <n v="1.9262737161829267E-2"/>
    <n v="4.5632348638670772E-2"/>
    <n v="5.3100000000000001E-2"/>
    <x v="4"/>
    <n v="0.66752180999999999"/>
    <s v="Avg"/>
    <s v="VI_Nstores_Thums_Up"/>
    <n v="336305.14676833001"/>
    <n v="359770.02282921196"/>
    <n v="6.9772574955702771E-2"/>
    <s v="Thumsup"/>
    <s v="Nstores"/>
  </r>
  <r>
    <x v="3"/>
    <x v="5"/>
    <x v="14"/>
    <x v="0"/>
    <s v="VD_OOS_Thums_Up"/>
    <n v="3.564242370196459E-3"/>
    <n v="-2.1605711140402532E-4"/>
    <n v="-2.0000000000000001E-4"/>
    <x v="4"/>
    <n v="-0.13549691"/>
    <s v="Avg"/>
    <s v="VI_OOS_Thums_Up"/>
    <n v="16.185217189999999"/>
    <n v="13.906984138267187"/>
    <n v="-2.278233051732812"/>
    <s v="Thumsup"/>
    <s v="OOS"/>
  </r>
  <r>
    <x v="4"/>
    <x v="10"/>
    <x v="15"/>
    <x v="0"/>
    <s v="VD_Price_7up"/>
    <n v="-2.2777621360598995E-4"/>
    <n v="-3.8906197810814978E-3"/>
    <n v="-1.5E-3"/>
    <x v="4"/>
    <n v="0.449108410000153"/>
    <s v="Avg"/>
    <s v="VI_Price_7up"/>
    <n v="55.563326589999988"/>
    <n v="55.531400122202243"/>
    <n v="-3.1926467797745772E-2"/>
    <s v="7UP"/>
    <s v="Price"/>
  </r>
  <r>
    <x v="4"/>
    <x v="10"/>
    <x v="15"/>
    <x v="0"/>
    <s v="VD_Price_Appy_Fizz"/>
    <n v="2.8237361745715862E-3"/>
    <n v="-1.7960179517926062E-4"/>
    <n v="-5.9999999999999995E-4"/>
    <x v="4"/>
    <n v="0.81620561000001302"/>
    <s v="Avg"/>
    <s v="VI_Price_Appy_Fizz"/>
    <n v="56.480414519999997"/>
    <n v="59.351400973757926"/>
    <n v="2.8709864537579293"/>
    <s v="Appy_Fizz"/>
    <s v="Price"/>
  </r>
  <r>
    <x v="4"/>
    <x v="10"/>
    <x v="15"/>
    <x v="0"/>
    <s v="VD_Price_Coke"/>
    <n v="6.7875048388042047E-3"/>
    <n v="2.3212465231042005E-3"/>
    <n v="1E-3"/>
    <x v="4"/>
    <n v="0.78570600999999896"/>
    <s v="Avg"/>
    <s v="VI_Price_Coke"/>
    <n v="54.328213990000009"/>
    <n v="57.041594419638344"/>
    <n v="2.7133804296383346"/>
    <s v="Coke"/>
    <s v="Price"/>
  </r>
  <r>
    <x v="4"/>
    <x v="10"/>
    <x v="15"/>
    <x v="0"/>
    <s v="VD_Price_Fanta"/>
    <n v="5.4999537095936767E-4"/>
    <n v="-6.6303366148237153E-4"/>
    <n v="-8.9999999999999998E-4"/>
    <x v="4"/>
    <n v="0.49321278999998902"/>
    <s v="Avg"/>
    <s v="VI_Price_Fanta"/>
    <n v="48.959550739999997"/>
    <n v="49.838184601131474"/>
    <n v="0.87863386113147612"/>
    <s v="Fanta"/>
    <s v="Price"/>
  </r>
  <r>
    <x v="4"/>
    <x v="10"/>
    <x v="15"/>
    <x v="0"/>
    <s v="VD_Price_Limca"/>
    <n v="1.2922807652455651E-3"/>
    <n v="1.5557909588242544E-4"/>
    <n v="2.0000000000000001E-4"/>
    <x v="4"/>
    <n v="0.43437999000019401"/>
    <s v="Avg"/>
    <s v="VI_Price_Limca"/>
    <n v="50.869359180000004"/>
    <n v="51.816119952644229"/>
    <n v="0.94676077264422531"/>
    <s v="Limca"/>
    <s v="Price"/>
  </r>
  <r>
    <x v="4"/>
    <x v="10"/>
    <x v="15"/>
    <x v="0"/>
    <s v="VD_Price_M_Dew"/>
    <n v="7.5423664866252163E-4"/>
    <n v="-2.2883451066186139E-3"/>
    <n v="-5.4999999999999997E-3"/>
    <x v="4"/>
    <n v="1.51321558999994"/>
    <s v="Avg"/>
    <s v="VI_Price_M_Dew"/>
    <n v="49.926170040000002"/>
    <n v="50.4589549610332"/>
    <n v="0.53278492103319763"/>
    <s v="Mdew"/>
    <s v="Price"/>
  </r>
  <r>
    <x v="4"/>
    <x v="10"/>
    <x v="15"/>
    <x v="0"/>
    <s v="VD_Price_Mirinda"/>
    <n v="-6.7012535975718361E-4"/>
    <n v="-6.5024345399762964E-4"/>
    <n v="-5.0000000000000001E-4"/>
    <x v="4"/>
    <n v="0.33689358999999203"/>
    <s v="Avg"/>
    <s v="VI_Price_Mirinda"/>
    <n v="46.796596430000001"/>
    <n v="46.82926281050046"/>
    <n v="3.2666380500458558E-2"/>
    <s v="Mirinda"/>
    <s v="Price"/>
  </r>
  <r>
    <x v="4"/>
    <x v="10"/>
    <x v="15"/>
    <x v="0"/>
    <s v="VD_Price_Pepsi"/>
    <n v="3.7473063659655211E-3"/>
    <n v="-3.7870185119911154E-3"/>
    <n v="-1.5E-3"/>
    <x v="4"/>
    <n v="0.810548789999887"/>
    <s v="Avg"/>
    <s v="VI_Price_Pepsi"/>
    <n v="50.452797109999999"/>
    <n v="51.545512497337754"/>
    <n v="1.0927153873377549"/>
    <s v="Pepsi"/>
    <s v="Price"/>
  </r>
  <r>
    <x v="4"/>
    <x v="10"/>
    <x v="15"/>
    <x v="0"/>
    <s v="VD_Price_Sprite"/>
    <n v="1.0193927807797556E-3"/>
    <n v="7.7434451100589423E-5"/>
    <n v="1E-4"/>
    <x v="4"/>
    <n v="0.32032879000015302"/>
    <s v="Avg"/>
    <s v="VI_Price_Sprite"/>
    <n v="51.974835679999998"/>
    <n v="52.622685061823873"/>
    <n v="0.64784938182387464"/>
    <s v="Sprite"/>
    <s v="Price"/>
  </r>
  <r>
    <x v="5"/>
    <x v="11"/>
    <x v="15"/>
    <x v="0"/>
    <s v="VD_Price_Thums_Up_Express"/>
    <n v="-1.6361753715404138E-2"/>
    <n v="-3.1595679170675958E-3"/>
    <n v="-2.3E-3"/>
    <x v="4"/>
    <n v="-2.6438860099999899"/>
    <s v="Avg"/>
    <s v="VI_Price_Thums_Up_Express"/>
    <n v="72.036425210000019"/>
    <n v="79.725970986299487"/>
    <n v="7.6895457762994681"/>
    <s v="Thumsup"/>
    <s v="Express"/>
  </r>
  <r>
    <x v="5"/>
    <x v="11"/>
    <x v="15"/>
    <x v="0"/>
    <s v="VD_Price_Thums_Up_Fridge"/>
    <n v="-1.8556767641605982E-3"/>
    <n v="2.1563066912016239E-3"/>
    <n v="-2.3999999999999998E-3"/>
    <x v="4"/>
    <n v="-0.81989161000002597"/>
    <s v="Avg"/>
    <s v="VI_Price_Thums_Up_Fridge"/>
    <n v="48.939913500000003"/>
    <n v="52.039300434727068"/>
    <n v="3.0993869347270646"/>
    <s v="Thumsup"/>
    <s v="Fridge"/>
  </r>
  <r>
    <x v="5"/>
    <x v="11"/>
    <x v="15"/>
    <x v="0"/>
    <s v="VD_Price_Thums_Up_Mobile"/>
    <n v="8.4605602840606784E-3"/>
    <n v="5.8429627551043585E-3"/>
    <n v="2.8E-3"/>
    <x v="4"/>
    <n v="-0.307912990000001"/>
    <s v="Avg"/>
    <s v="VI_Price_Thums_Up_Mobile"/>
    <n v="55.53137581"/>
    <n v="53.71776602430274"/>
    <n v="-1.8136097856972597"/>
    <s v="Thumsup"/>
    <s v="Mobile"/>
  </r>
  <r>
    <x v="5"/>
    <x v="11"/>
    <x v="15"/>
    <x v="0"/>
    <s v="VD_Price_Thums_Up_Party"/>
    <n v="3.5987101457522373E-3"/>
    <n v="8.2056122326232966E-3"/>
    <n v="7.1999999999999998E-3"/>
    <x v="4"/>
    <n v="-0.53321798999999903"/>
    <s v="Avg"/>
    <s v="VI_Price_Thums_Up_Party"/>
    <n v="42.208503250000007"/>
    <n v="42.584605702284819"/>
    <n v="0.37610245228481176"/>
    <s v="Thumsup"/>
    <s v="Party"/>
  </r>
  <r>
    <x v="5"/>
    <x v="11"/>
    <x v="15"/>
    <x v="0"/>
    <s v="VD_Price_Thums_Up_RGB"/>
    <n v="9.5005072791005084E-3"/>
    <n v="2.8204102897008893E-3"/>
    <n v="2.7000000000000001E-3"/>
    <x v="4"/>
    <n v="-0.461197990000003"/>
    <s v="Avg"/>
    <s v="VI_Price_Thums_Up_RGB"/>
    <n v="65.169009689999996"/>
    <n v="58.833545159401638"/>
    <n v="-6.3354645305983581"/>
    <s v="Thumsup"/>
    <s v="RGB"/>
  </r>
  <r>
    <x v="3"/>
    <x v="4"/>
    <x v="16"/>
    <x v="0"/>
    <s v="VD_SOWF_Thums_Up"/>
    <n v="-6.028408892337681E-3"/>
    <n v="-8.2479455812848289E-5"/>
    <n v="0"/>
    <x v="4"/>
    <n v="0.34071019000000002"/>
    <s v="Avg"/>
    <s v="VI_SOWF_Thums_Up"/>
    <n v="22.854686399999999"/>
    <n v="21.088402671624969"/>
    <n v="-1.7662837283750292"/>
    <s v="Thumsup"/>
    <s v="SOWF"/>
  </r>
  <r>
    <x v="4"/>
    <x v="12"/>
    <x v="17"/>
    <x v="0"/>
    <s v="VD_TV_APPYFIZZ"/>
    <n v="5.5360522917761014E-4"/>
    <n v="1.2866924795912279E-5"/>
    <n v="1E-4"/>
    <x v="4"/>
    <n v="-9.6920880000001108E-3"/>
    <s v="Sum"/>
    <s v="TV_APPYFIZZ"/>
    <n v="1935.1"/>
    <n v="0"/>
    <n v="-1935.1"/>
    <s v="Appy_Fizz"/>
    <s v="TV"/>
  </r>
  <r>
    <x v="4"/>
    <x v="12"/>
    <x v="17"/>
    <x v="0"/>
    <s v="VD_TV_MDEW"/>
    <n v="5.257668743983069E-4"/>
    <n v="-4.2742663301461898E-5"/>
    <n v="-4.0000000000000002E-4"/>
    <x v="4"/>
    <n v="-7.3171700000672904E-3"/>
    <s v="Sum"/>
    <s v="TV_MDEW"/>
    <n v="3932.0200000000004"/>
    <n v="0"/>
    <n v="-3932.0200000000004"/>
    <s v="Mdew"/>
    <s v="TV"/>
  </r>
  <r>
    <x v="4"/>
    <x v="12"/>
    <x v="17"/>
    <x v="0"/>
    <s v="VD_TV_PSPSI"/>
    <n v="7.0644395537819502E-4"/>
    <n v="-8.9530557641130353E-5"/>
    <n v="-5.9999999999999995E-4"/>
    <x v="4"/>
    <n v="-3.69784600000046E-3"/>
    <s v="Sum"/>
    <s v="TV_PSPSI"/>
    <n v="3641.6499999999996"/>
    <n v="0"/>
    <n v="-3641.6499999999996"/>
    <s v="Pepsi"/>
    <s v="TV"/>
  </r>
  <r>
    <x v="6"/>
    <x v="13"/>
    <x v="18"/>
    <x v="1"/>
    <s v="VD_Activation_Assets_AllIndia"/>
    <n v="-4.1695768154769355E-3"/>
    <n v="2.9046304740497561E-3"/>
    <n v="2.8999999999999998E-3"/>
    <x v="4"/>
    <n v="3.0831250000000001E-2"/>
    <s v="Sum"/>
    <s v="Activation_Assets_AllIndia"/>
    <n v="17224080"/>
    <n v="0"/>
    <n v="-17224080"/>
    <s v="Thumsup"/>
    <n v="0"/>
  </r>
  <r>
    <x v="6"/>
    <x v="13"/>
    <x v="18"/>
    <x v="1"/>
    <s v="VD_Activation_Assets_Statewise"/>
    <n v="0"/>
    <n v="0"/>
    <n v="0"/>
    <x v="4"/>
    <n v="0"/>
    <s v="Sum"/>
    <s v="Activation_Assets_Statewise"/>
    <n v="0"/>
    <n v="0"/>
    <n v="0"/>
    <s v="Thumsup"/>
    <n v="0"/>
  </r>
  <r>
    <x v="6"/>
    <x v="14"/>
    <x v="19"/>
    <x v="1"/>
    <s v="VD_Cinema_Thumsup_Spend"/>
    <n v="-5.8944067018921442E-5"/>
    <n v="2.3112903608619534E-4"/>
    <n v="2.0000000000000001E-4"/>
    <x v="4"/>
    <n v="4.0463750000265197E-2"/>
    <s v="Sum"/>
    <s v="VI_Cinema_Thumsup_Spend"/>
    <n v="830152.50000000012"/>
    <n v="0"/>
    <n v="-830152.50000000012"/>
    <s v="Thumsup"/>
    <n v="0"/>
  </r>
  <r>
    <x v="6"/>
    <x v="14"/>
    <x v="19"/>
    <x v="2"/>
    <s v="VD_Cinema_Thumsup_Spend_2018"/>
    <n v="0"/>
    <n v="0"/>
    <n v="0"/>
    <x v="4"/>
    <n v="0"/>
    <s v="Sum"/>
    <s v="VI_Cinema_Thumsup_Spend_2018"/>
    <n v="0"/>
    <n v="0"/>
    <n v="0"/>
    <s v="Thumsup"/>
    <n v="0"/>
  </r>
  <r>
    <x v="6"/>
    <x v="14"/>
    <x v="19"/>
    <x v="2"/>
    <s v="VD_Cinema_Thumsup_Spend_2019"/>
    <n v="-2.6126609906128052E-4"/>
    <n v="2.8521383812883129E-4"/>
    <n v="2.9999999999999997E-4"/>
    <x v="4"/>
    <n v="4.9934770000184099E-2"/>
    <s v="Sum"/>
    <s v="VI_Cinema_Thumsup_Spend_2019"/>
    <n v="830152.50000000012"/>
    <n v="0"/>
    <n v="-830152.50000000012"/>
    <s v="Thumsup"/>
    <n v="0"/>
  </r>
  <r>
    <x v="6"/>
    <x v="13"/>
    <x v="20"/>
    <x v="1"/>
    <s v="VD_Consumer_Promo_Thumsup_Mobile_count"/>
    <n v="-4.6394564233562294E-5"/>
    <n v="-5.3507811052818562E-6"/>
    <n v="0"/>
    <x v="4"/>
    <n v="5.23511099999448E-2"/>
    <s v="Sum"/>
    <s v="VI_Consumer_Promo_Thumsup_Mobile_count"/>
    <n v="139027"/>
    <n v="0"/>
    <n v="-139027"/>
    <s v="Thumsup"/>
    <n v="0"/>
  </r>
  <r>
    <x v="6"/>
    <x v="15"/>
    <x v="17"/>
    <x v="1"/>
    <s v="VD_Desert_TV_GRPs"/>
    <n v="-1.8063798666530548E-2"/>
    <n v="1.6974278615931943E-2"/>
    <n v="1.7299999999999999E-2"/>
    <x v="4"/>
    <n v="5.0416750000000003E-2"/>
    <s v="Sum"/>
    <s v="VI_Desert_TV_GRPs"/>
    <n v="882"/>
    <n v="0"/>
    <n v="-882"/>
    <s v="Thumsup"/>
    <n v="0"/>
  </r>
  <r>
    <x v="6"/>
    <x v="13"/>
    <x v="21"/>
    <x v="1"/>
    <s v="VD_Experiential_Sampling_Thumsup_Reach"/>
    <n v="0"/>
    <n v="0"/>
    <n v="1E-4"/>
    <x v="4"/>
    <n v="9.9999683241974996E-9"/>
    <s v="Sum"/>
    <s v="VI_Experiential_Sampling_Thumsup_Reach"/>
    <n v="15320"/>
    <n v="0"/>
    <n v="-15320"/>
    <s v="Thumsup"/>
    <n v="0"/>
  </r>
  <r>
    <x v="6"/>
    <x v="16"/>
    <x v="22"/>
    <x v="1"/>
    <s v="VD_Facebook_Instagram_Thumsup_Imp"/>
    <n v="3.1321060374926338E-4"/>
    <n v="-1.9726239775925017E-5"/>
    <n v="0"/>
    <x v="4"/>
    <n v="9.6882729999303793E-2"/>
    <s v="Sum"/>
    <s v="VI_Facebook_Instagram_Thumsup_Imp"/>
    <n v="2909758"/>
    <n v="11164045"/>
    <n v="8254287"/>
    <s v="Thumsup"/>
    <n v="0"/>
  </r>
  <r>
    <x v="6"/>
    <x v="16"/>
    <x v="23"/>
    <x v="1"/>
    <s v="VD_Facebook_Thumsup_Imp"/>
    <n v="-5.9919819016629298E-4"/>
    <n v="5.3403558087760446E-4"/>
    <n v="5.0000000000000001E-4"/>
    <x v="4"/>
    <n v="5.6364449999964997E-2"/>
    <s v="Sum"/>
    <s v="VI_Facebook_Thumsup_Imp"/>
    <n v="20175952"/>
    <n v="0"/>
    <n v="-20175952"/>
    <s v="Thumsup"/>
    <n v="0"/>
  </r>
  <r>
    <x v="6"/>
    <x v="16"/>
    <x v="25"/>
    <x v="1"/>
    <s v="VD_Hotstar_Thumsup_Imp"/>
    <n v="-1.4139530073117504E-2"/>
    <n v="1.1039492788400969E-2"/>
    <n v="1.12E-2"/>
    <x v="4"/>
    <n v="0.36628461000002899"/>
    <s v="Sum"/>
    <s v="VI_Hotstar_Thumsup_Imp"/>
    <n v="72165062.775646597"/>
    <n v="12213073.560448911"/>
    <n v="-59951989.215197682"/>
    <s v="Thumsup"/>
    <n v="0"/>
  </r>
  <r>
    <x v="6"/>
    <x v="15"/>
    <x v="17"/>
    <x v="1"/>
    <s v="VD_Lift_TV_GRPs"/>
    <n v="0"/>
    <n v="0"/>
    <n v="0"/>
    <x v="4"/>
    <n v="3.1449369999999997E-2"/>
    <s v="Sum"/>
    <s v="VI_Lift_TV_GRPs"/>
    <n v="0"/>
    <n v="0"/>
    <n v="0"/>
    <s v="Thumsup"/>
    <n v="0"/>
  </r>
  <r>
    <x v="6"/>
    <x v="13"/>
    <x v="18"/>
    <x v="1"/>
    <s v="VD_Long_Activation_Assets_AllIndia"/>
    <n v="6.8195032591638065E-4"/>
    <n v="5.5701396692580491E-4"/>
    <n v="6.9999999999999999E-4"/>
    <x v="4"/>
    <n v="1.9598289999981301E-2"/>
    <s v="Sum"/>
    <s v="Activation_Assets_AllIndia"/>
    <n v="17224080"/>
    <n v="0"/>
    <n v="-17224080"/>
    <s v="Thumsup"/>
    <n v="0"/>
  </r>
  <r>
    <x v="6"/>
    <x v="13"/>
    <x v="18"/>
    <x v="1"/>
    <s v="VD_Long_Activation_Assets_Statewise"/>
    <n v="0"/>
    <n v="0"/>
    <n v="0"/>
    <x v="4"/>
    <n v="0"/>
    <s v="Sum"/>
    <s v="Activation_Assets_Statewise"/>
    <n v="0"/>
    <n v="0"/>
    <n v="0"/>
    <s v="Thumsup"/>
    <n v="0"/>
  </r>
  <r>
    <x v="6"/>
    <x v="15"/>
    <x v="17"/>
    <x v="2"/>
    <s v="VD_Long_Desert_TV_GRPs"/>
    <n v="-4.6204835555237086E-4"/>
    <n v="4.5574466378010599E-3"/>
    <n v="3.8E-3"/>
    <x v="4"/>
    <n v="0.316074509999973"/>
    <s v="Sum"/>
    <s v="VI_Desert_TV_GRPs"/>
    <n v="882"/>
    <n v="0"/>
    <n v="-882"/>
    <s v="Thumsup"/>
    <n v="0"/>
  </r>
  <r>
    <x v="6"/>
    <x v="15"/>
    <x v="17"/>
    <x v="2"/>
    <s v="VD_Long_TUChargedAvengers_TV_GRPs"/>
    <n v="-8.6493060796430485E-5"/>
    <n v="-1.0845114751532508E-4"/>
    <n v="-1E-4"/>
    <x v="4"/>
    <n v="0.324801410000012"/>
    <s v="Sum"/>
    <s v="VI_TUChargedAvengers_TV_GRPs"/>
    <n v="0"/>
    <n v="0"/>
    <n v="0"/>
    <s v="Thumsup"/>
    <n v="0"/>
  </r>
  <r>
    <x v="6"/>
    <x v="15"/>
    <x v="17"/>
    <x v="2"/>
    <s v="VD_Long_TUChargedThematic_TV_GRPs"/>
    <n v="-3.5579886323554386E-3"/>
    <n v="-4.101806776704622E-3"/>
    <n v="-4.5999999999999999E-3"/>
    <x v="4"/>
    <n v="0.32480140999979901"/>
    <s v="Sum"/>
    <s v="VI_TUChargedThematic_TV_GRPs"/>
    <n v="0"/>
    <n v="0"/>
    <n v="0"/>
    <s v="Thumsup"/>
    <n v="0"/>
  </r>
  <r>
    <x v="6"/>
    <x v="15"/>
    <x v="17"/>
    <x v="2"/>
    <s v="VD_Long_TUChase_TV_GRPs"/>
    <n v="3.0710828139409504E-2"/>
    <n v="2.6682950570003659E-2"/>
    <n v="3.04E-2"/>
    <x v="4"/>
    <n v="0.64663579000001103"/>
    <s v="Sum"/>
    <s v="VI_TUChase_TV_GRPs"/>
    <n v="1223.1500000000001"/>
    <n v="0"/>
    <n v="-1223.1500000000001"/>
    <s v="Thumsup"/>
    <n v="0"/>
  </r>
  <r>
    <x v="6"/>
    <x v="15"/>
    <x v="17"/>
    <x v="2"/>
    <s v="VD_Long_TUIntrinsic_TV_GRPs"/>
    <n v="-1.166560125571816E-2"/>
    <n v="-7.0347083868739172E-3"/>
    <n v="-8.0999999999999996E-3"/>
    <x v="4"/>
    <n v="0.54480140999996396"/>
    <s v="Sum"/>
    <s v="VI_TUIntrinsic_TV_GRPs"/>
    <n v="0"/>
    <n v="0"/>
    <n v="0"/>
    <s v="Thumsup"/>
    <n v="0"/>
  </r>
  <r>
    <x v="6"/>
    <x v="14"/>
    <x v="26"/>
    <x v="1"/>
    <s v="VD_OOH_Thumsup_Spend"/>
    <n v="-9.0353429081833231E-4"/>
    <n v="1.2352120252304965E-4"/>
    <n v="1E-4"/>
    <x v="4"/>
    <n v="1.055261E-2"/>
    <s v="Sum"/>
    <s v="VI_OOH_Thumsup_Spend"/>
    <n v="3920725.0364999999"/>
    <n v="900000.00899999985"/>
    <n v="-3020725.0274999999"/>
    <s v="Thumsup"/>
    <n v="0"/>
  </r>
  <r>
    <x v="6"/>
    <x v="14"/>
    <x v="26"/>
    <x v="2"/>
    <s v="VD_OOH_Thumsup_Spend_2015"/>
    <n v="-3.4051065512087322E-5"/>
    <n v="-4.664714106577818E-4"/>
    <n v="-5.0000000000000001E-4"/>
    <x v="4"/>
    <n v="5.1480330000005299E-2"/>
    <s v="Sum"/>
    <s v="VI_OOH_Thumsup_Spend_2015"/>
    <n v="0"/>
    <n v="0"/>
    <n v="0"/>
    <s v="Thumsup"/>
    <n v="0"/>
  </r>
  <r>
    <x v="6"/>
    <x v="14"/>
    <x v="26"/>
    <x v="2"/>
    <s v="VD_OOH_Thumsup_Spend_2016"/>
    <n v="-2.808975241899394E-4"/>
    <n v="-3.6869925924594568E-4"/>
    <n v="-4.0000000000000002E-4"/>
    <x v="4"/>
    <n v="1.5592610000003299E-2"/>
    <s v="Sum"/>
    <s v="VI_OOH_Thumsup_Spend_2016"/>
    <n v="0"/>
    <n v="0"/>
    <n v="0"/>
    <s v="Thumsup"/>
    <n v="0"/>
  </r>
  <r>
    <x v="6"/>
    <x v="14"/>
    <x v="26"/>
    <x v="2"/>
    <s v="VD_OOH_Thumsup_Spend_2017"/>
    <n v="-6.1449322412166559E-4"/>
    <n v="-8.2490864528811077E-4"/>
    <n v="-8.9999999999999998E-4"/>
    <x v="4"/>
    <n v="5.14803300002009E-2"/>
    <s v="Sum"/>
    <s v="VI_OOH_Thumsup_Spend_2017"/>
    <n v="0"/>
    <n v="0"/>
    <n v="0"/>
    <s v="Thumsup"/>
    <n v="0"/>
  </r>
  <r>
    <x v="6"/>
    <x v="14"/>
    <x v="26"/>
    <x v="2"/>
    <s v="VD_OOH_Thumsup_Spend_2018"/>
    <n v="-5.2261086171559868E-4"/>
    <n v="8.3009626551864787E-4"/>
    <n v="8.0000000000000004E-4"/>
    <x v="4"/>
    <n v="1.55926099999964E-2"/>
    <s v="Sum"/>
    <s v="VI_OOH_Thumsup_Spend_2018"/>
    <n v="0"/>
    <n v="0"/>
    <n v="0"/>
    <s v="Thumsup"/>
    <n v="0"/>
  </r>
  <r>
    <x v="6"/>
    <x v="14"/>
    <x v="26"/>
    <x v="2"/>
    <s v="VD_OOH_Thumsup_Spend_2019"/>
    <n v="-1.852901518823333E-4"/>
    <n v="2.3215136749523981E-3"/>
    <n v="2.3E-3"/>
    <x v="4"/>
    <n v="0.121656009999745"/>
    <s v="Sum"/>
    <s v="VI_OOH_Thumsup_Spend_2019"/>
    <n v="3920725.0364999999"/>
    <n v="0"/>
    <n v="-3920725.0364999999"/>
    <s v="Thumsup"/>
    <n v="0"/>
  </r>
  <r>
    <x v="6"/>
    <x v="14"/>
    <x v="26"/>
    <x v="2"/>
    <s v="VD_OOH_Thumsup_Spend_2020"/>
    <n v="4.1989166695846684E-4"/>
    <n v="0"/>
    <n v="0"/>
    <x v="4"/>
    <n v="5.4756010000732401E-2"/>
    <s v="Sum"/>
    <s v="VI_OOH_Thumsup_Spend_2020"/>
    <n v="0"/>
    <n v="0"/>
    <n v="0"/>
    <s v="Thumsup"/>
    <n v="0"/>
  </r>
  <r>
    <x v="6"/>
    <x v="14"/>
    <x v="27"/>
    <x v="1"/>
    <s v="VD_PrVD_Thumsup_Spend"/>
    <n v="0"/>
    <n v="-7.1639435989673673E-4"/>
    <n v="-6.9999999999999999E-4"/>
    <x v="4"/>
    <n v="1.1604290000000199E-2"/>
    <s v="Sum"/>
    <s v="VI_Print_Thumsup_Spend"/>
    <n v="0"/>
    <n v="0"/>
    <n v="0"/>
    <s v="Thumsup"/>
    <n v="0"/>
  </r>
  <r>
    <x v="6"/>
    <x v="14"/>
    <x v="28"/>
    <x v="1"/>
    <s v="VD_Radio_Thumsup_Spend"/>
    <n v="0"/>
    <n v="0"/>
    <n v="0"/>
    <x v="4"/>
    <n v="2.2275090000017699E-2"/>
    <s v="Sum"/>
    <s v="VI_Radio_Thumsup_Spend"/>
    <n v="0"/>
    <n v="0"/>
    <n v="0"/>
    <s v="Thumsup"/>
    <n v="0"/>
  </r>
  <r>
    <x v="6"/>
    <x v="15"/>
    <x v="17"/>
    <x v="1"/>
    <s v="VD_ThematicMHT_TV_GRPs"/>
    <n v="0"/>
    <n v="-1.6272593485978836E-8"/>
    <n v="0"/>
    <x v="4"/>
    <n v="0.12653250999999999"/>
    <s v="Sum"/>
    <s v="VI_ThematicMHT_TV_GRPs"/>
    <n v="0"/>
    <n v="0"/>
    <n v="0"/>
    <s v="Thumsup"/>
    <n v="0"/>
  </r>
  <r>
    <x v="6"/>
    <x v="15"/>
    <x v="17"/>
    <x v="1"/>
    <s v="VD_TheYoung_TV_GRPs"/>
    <n v="0"/>
    <n v="0"/>
    <n v="0"/>
    <x v="4"/>
    <n v="9.7661390000000195E-2"/>
    <s v="Sum"/>
    <s v="VI_TheYoung_TV_GRPs"/>
    <n v="0"/>
    <n v="0"/>
    <n v="0"/>
    <s v="Thumsup"/>
    <n v="0"/>
  </r>
  <r>
    <x v="6"/>
    <x v="16"/>
    <x v="29"/>
    <x v="2"/>
    <s v="VD_Total_Digital_Thumsup_Imp_2020"/>
    <n v="3.1499367298297269E-4"/>
    <n v="0"/>
    <n v="0"/>
    <x v="4"/>
    <n v="0.122678410000282"/>
    <s v="Sum"/>
    <s v="VI_Total_Digital_Thumsup_Imp_2020"/>
    <n v="0"/>
    <n v="37245453.560448915"/>
    <n v="37245453.560448915"/>
    <s v="Thumsup"/>
    <n v="0"/>
  </r>
  <r>
    <x v="6"/>
    <x v="16"/>
    <x v="29"/>
    <x v="2"/>
    <s v="VD_Total_Digital_Thumsup_VD_2017"/>
    <n v="0"/>
    <n v="-5.9408245893919339E-5"/>
    <n v="-1E-4"/>
    <x v="4"/>
    <n v="0.24222121000003399"/>
    <s v="Sum"/>
    <s v="VI_Total_Digital_Thumsup_Imp_2017"/>
    <n v="0"/>
    <n v="0"/>
    <n v="0"/>
    <s v="Thumsup"/>
    <n v="0"/>
  </r>
  <r>
    <x v="6"/>
    <x v="16"/>
    <x v="29"/>
    <x v="2"/>
    <s v="VD_Total_Digital_Thumsup_VD_2018"/>
    <n v="-1.1555052494074168E-3"/>
    <n v="8.2340714601303409E-4"/>
    <n v="8.0000000000000004E-4"/>
    <x v="4"/>
    <n v="0.112455189999454"/>
    <s v="Sum"/>
    <s v="VI_Total_Digital_Thumsup_Imp_2018"/>
    <n v="0"/>
    <n v="0"/>
    <n v="0"/>
    <s v="Thumsup"/>
    <n v="0"/>
  </r>
  <r>
    <x v="6"/>
    <x v="16"/>
    <x v="29"/>
    <x v="2"/>
    <s v="VD_Total_Digital_Thumsup_VD_2019"/>
    <n v="-2.7345813915560751E-3"/>
    <n v="6.0894055158098636E-3"/>
    <n v="6.0000000000000001E-3"/>
    <x v="4"/>
    <n v="0.30794720999990399"/>
    <s v="Sum"/>
    <s v="VI_Total_Digital_Thumsup_Imp_2019"/>
    <n v="96747560.775646597"/>
    <n v="0"/>
    <n v="-96747560.775646597"/>
    <s v="Thumsup"/>
    <n v="0"/>
  </r>
  <r>
    <x v="6"/>
    <x v="15"/>
    <x v="17"/>
    <x v="1"/>
    <s v="VD_TU_UTC_TV_GRPs"/>
    <n v="0"/>
    <n v="-1.632579053686818E-7"/>
    <n v="0"/>
    <x v="4"/>
    <n v="0.15553940999999999"/>
    <s v="Sum"/>
    <s v="VI_TU_UTC_TV_GRPs"/>
    <n v="0"/>
    <n v="0"/>
    <n v="0"/>
    <s v="Thumsup"/>
    <n v="0"/>
  </r>
  <r>
    <x v="6"/>
    <x v="15"/>
    <x v="17"/>
    <x v="1"/>
    <s v="VD_TUChargedAvengers_TV_GRPs"/>
    <n v="-1.1899416679485974E-8"/>
    <n v="-1.3770200128532899E-3"/>
    <n v="-1.4E-3"/>
    <x v="4"/>
    <n v="4.7334301999982398E-2"/>
    <s v="Sum"/>
    <s v="VI_TUChargedAvengers_TV_GRPs"/>
    <n v="0"/>
    <n v="0"/>
    <n v="0"/>
    <s v="Thumsup"/>
    <n v="0"/>
  </r>
  <r>
    <x v="6"/>
    <x v="15"/>
    <x v="17"/>
    <x v="1"/>
    <s v="VD_TUChargedThematic_TV_GRPs"/>
    <n v="-3.8332705899247385E-7"/>
    <n v="-1.1643682134389158E-2"/>
    <n v="-3.5999999999999999E-3"/>
    <x v="4"/>
    <n v="3.6777129999999998E-2"/>
    <s v="Sum"/>
    <s v="VI_TUChargedThematic_TV_GRPs"/>
    <n v="0"/>
    <n v="0"/>
    <n v="0"/>
    <s v="Thumsup"/>
    <n v="0"/>
  </r>
  <r>
    <x v="6"/>
    <x v="15"/>
    <x v="17"/>
    <x v="1"/>
    <s v="VD_TUChase_TV_GRPs"/>
    <n v="-3.4401056853262314E-2"/>
    <n v="4.4823347438219245E-2"/>
    <n v="4.2200000000000001E-2"/>
    <x v="4"/>
    <n v="0.15283538999999999"/>
    <s v="Sum"/>
    <s v="VI_TUChase_TV_GRPs"/>
    <n v="1223.1500000000001"/>
    <n v="0"/>
    <n v="-1223.1500000000001"/>
    <s v="Thumsup"/>
    <n v="0"/>
  </r>
  <r>
    <x v="6"/>
    <x v="15"/>
    <x v="17"/>
    <x v="1"/>
    <s v="VD_TUIntrinsic_TV_GRPs"/>
    <n v="-2.5616245607916776E-5"/>
    <n v="-4.1491316948260972E-3"/>
    <n v="-7.1999999999999998E-3"/>
    <x v="4"/>
    <n v="4.9621890000000002E-2"/>
    <s v="Sum"/>
    <s v="VI_TUIntrinsic_TV_GRPs"/>
    <n v="0"/>
    <n v="0"/>
    <n v="0"/>
    <s v="Thumsup"/>
    <n v="0"/>
  </r>
  <r>
    <x v="6"/>
    <x v="15"/>
    <x v="17"/>
    <x v="2"/>
    <s v="VD_TV_Total_2015"/>
    <n v="-2.6090762118148388E-3"/>
    <n v="-5.2419495967040821E-3"/>
    <n v="-5.5999999999999999E-3"/>
    <x v="4"/>
    <n v="0.43920558999999698"/>
    <s v="Sum"/>
    <s v="VI_TV_Total_2015"/>
    <n v="0"/>
    <n v="0"/>
    <n v="0"/>
    <s v="Thumsup"/>
    <n v="0"/>
  </r>
  <r>
    <x v="6"/>
    <x v="15"/>
    <x v="17"/>
    <x v="2"/>
    <s v="VD_TV_Total_2016"/>
    <n v="-2.2672621465408011E-3"/>
    <n v="-4.5154760998365549E-3"/>
    <n v="-4.8999999999999998E-3"/>
    <x v="4"/>
    <n v="0.22321368999999899"/>
    <s v="Sum"/>
    <s v="VI_TV_Total_2016"/>
    <n v="0"/>
    <n v="0"/>
    <n v="0"/>
    <s v="Thumsup"/>
    <n v="0"/>
  </r>
  <r>
    <x v="6"/>
    <x v="15"/>
    <x v="17"/>
    <x v="2"/>
    <s v="VD_TV_Total_2017"/>
    <n v="-2.6377932715608457E-3"/>
    <n v="-5.1090909313519731E-3"/>
    <n v="-6.4000000000000003E-3"/>
    <x v="4"/>
    <n v="9.3360089999999202E-2"/>
    <s v="Sum"/>
    <s v="VI_TV_Total_2017"/>
    <n v="0"/>
    <n v="0"/>
    <n v="0"/>
    <s v="Thumsup"/>
    <n v="0"/>
  </r>
  <r>
    <x v="6"/>
    <x v="15"/>
    <x v="17"/>
    <x v="2"/>
    <s v="VD_VI_Pyramid_TV_GRPs_2020_Long"/>
    <n v="8.2083400123471426E-4"/>
    <n v="0"/>
    <n v="0"/>
    <x v="4"/>
    <n v="0.102756010000041"/>
    <s v="Sum"/>
    <s v="VI_Pyramid_TV_GRPs_2020"/>
    <n v="0"/>
    <n v="1330.3799999999994"/>
    <n v="1330.3799999999994"/>
    <s v="Thumsup"/>
    <n v="0"/>
  </r>
  <r>
    <x v="6"/>
    <x v="15"/>
    <x v="17"/>
    <x v="1"/>
    <s v="VD_VI_Pyramid_TV_GRPs_2020_Short"/>
    <n v="2.412366819948969E-2"/>
    <n v="0"/>
    <n v="0"/>
    <x v="4"/>
    <n v="9.0756009999999901E-2"/>
    <s v="Sum"/>
    <s v="VI_Pyramid_TV_GRPs_2020"/>
    <n v="0"/>
    <n v="1330.3799999999994"/>
    <n v="1330.3799999999994"/>
    <s v="Thumsup"/>
    <n v="0"/>
  </r>
  <r>
    <x v="6"/>
    <x v="15"/>
    <x v="17"/>
    <x v="1"/>
    <s v="VD_WaveTVC_TV_GRPs"/>
    <n v="0"/>
    <n v="0"/>
    <n v="0"/>
    <x v="4"/>
    <n v="0.18778238999999999"/>
    <s v="Sum"/>
    <s v="VI_WaveTVC_TV_GRPs"/>
    <n v="0"/>
    <n v="0"/>
    <n v="0"/>
    <s v="Thumsup"/>
    <n v="0"/>
  </r>
  <r>
    <x v="6"/>
    <x v="16"/>
    <x v="30"/>
    <x v="1"/>
    <s v="VD_YouTube_Thumsup_Imp"/>
    <n v="9.2028177603621815E-4"/>
    <n v="-9.7268848206258092E-4"/>
    <n v="-1E-3"/>
    <x v="4"/>
    <n v="0.26231480999961398"/>
    <s v="Sum"/>
    <s v="VI_YouTube_Thumsup_Imp"/>
    <n v="1496788"/>
    <n v="13868335"/>
    <n v="12371547"/>
    <s v="Thumsup"/>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
  <r>
    <x v="0"/>
    <x v="0"/>
    <x v="0"/>
    <x v="0"/>
    <s v="Error"/>
    <x v="0"/>
    <n v="-7732792.4661017777"/>
    <n v="-14548636.167356711"/>
    <n v="-10996621.827232677"/>
    <n v="43092395.780183993"/>
    <n v="-0.25518706092199833"/>
    <n v="0"/>
  </r>
  <r>
    <x v="0"/>
    <x v="1"/>
    <x v="1"/>
    <x v="1"/>
    <s v="Activation"/>
    <x v="1"/>
    <n v="339431.27980619995"/>
    <n v="330023.12497860001"/>
    <n v="66272.6372959"/>
    <n v="43092395.780183993"/>
    <n v="1.5379195353620934E-3"/>
    <n v="0"/>
  </r>
  <r>
    <x v="0"/>
    <x v="2"/>
    <x v="1"/>
    <x v="1"/>
    <s v="Activation"/>
    <x v="1"/>
    <n v="131582.71826600001"/>
    <n v="124086.7483922"/>
    <n v="7041.8173993"/>
    <n v="43092395.780183993"/>
    <n v="1.6341206544237151E-4"/>
    <n v="0"/>
  </r>
  <r>
    <x v="0"/>
    <x v="3"/>
    <x v="1"/>
    <x v="2"/>
    <s v="Cinema"/>
    <x v="1"/>
    <n v="85657.187548999995"/>
    <n v="150163.72904119999"/>
    <n v="132073.9676757"/>
    <n v="43092395.780183993"/>
    <n v="3.0649019457960635E-3"/>
    <n v="1923046.8"/>
  </r>
  <r>
    <x v="0"/>
    <x v="4"/>
    <x v="1"/>
    <x v="2"/>
    <s v="Cinema"/>
    <x v="2"/>
    <n v="141685.8823696"/>
    <n v="93425.168639299984"/>
    <n v="40642.266395999999"/>
    <n v="43092395.780183993"/>
    <n v="9.4314241898542372E-4"/>
    <n v="0"/>
  </r>
  <r>
    <x v="0"/>
    <x v="5"/>
    <x v="1"/>
    <x v="2"/>
    <s v="Cinema"/>
    <x v="2"/>
    <n v="0"/>
    <n v="173616.93411979999"/>
    <n v="154555.81078549998"/>
    <n v="43092395.780183993"/>
    <n v="3.5866144823763165E-3"/>
    <n v="0"/>
  </r>
  <r>
    <x v="0"/>
    <x v="6"/>
    <x v="1"/>
    <x v="2"/>
    <s v="Cinema"/>
    <x v="2"/>
    <n v="0"/>
    <n v="0"/>
    <n v="50823.935420000002"/>
    <n v="43092395.780183993"/>
    <n v="1.1794177255600941E-3"/>
    <n v="1923046.8"/>
  </r>
  <r>
    <x v="0"/>
    <x v="7"/>
    <x v="1"/>
    <x v="1"/>
    <s v="Consumer Promo"/>
    <x v="1"/>
    <n v="32632.8091379"/>
    <n v="58777.592362899995"/>
    <n v="4653.6973223999994"/>
    <n v="43092395.780183993"/>
    <n v="1.0799346933827241E-4"/>
    <n v="0"/>
  </r>
  <r>
    <x v="0"/>
    <x v="8"/>
    <x v="1"/>
    <x v="3"/>
    <s v="TV"/>
    <x v="1"/>
    <n v="0"/>
    <n v="1950231.1727036"/>
    <n v="1974.8153771000002"/>
    <n v="43092395.780183993"/>
    <n v="4.5827467731745784E-5"/>
    <n v="0"/>
  </r>
  <r>
    <x v="0"/>
    <x v="9"/>
    <x v="1"/>
    <x v="1"/>
    <s v="Sampling"/>
    <x v="1"/>
    <n v="5487.3733142999999"/>
    <n v="6544.9200533000003"/>
    <n v="0"/>
    <n v="43092395.780183993"/>
    <n v="0"/>
    <n v="0"/>
  </r>
  <r>
    <x v="0"/>
    <x v="10"/>
    <x v="1"/>
    <x v="4"/>
    <s v="Facebook/Instagram"/>
    <x v="1"/>
    <n v="1198.4409009999999"/>
    <n v="65819.190281899995"/>
    <n v="35399.490837599995"/>
    <n v="43092395.780183993"/>
    <n v="8.2147882930840488E-4"/>
    <n v="8010659"/>
  </r>
  <r>
    <x v="0"/>
    <x v="11"/>
    <x v="1"/>
    <x v="4"/>
    <s v="Facebook"/>
    <x v="1"/>
    <n v="28394.804236900003"/>
    <n v="5926.2130275999998"/>
    <n v="25595.784448799997"/>
    <n v="43092395.780183993"/>
    <n v="5.9397450490720225E-4"/>
    <n v="13027755"/>
  </r>
  <r>
    <x v="0"/>
    <x v="12"/>
    <x v="1"/>
    <x v="1"/>
    <s v="Free Volume"/>
    <x v="1"/>
    <n v="0"/>
    <n v="0"/>
    <n v="2286551.0622800998"/>
    <n v="43092395.780183993"/>
    <n v="5.3061590586512913E-2"/>
    <n v="3456476"/>
  </r>
  <r>
    <x v="0"/>
    <x v="13"/>
    <x v="1"/>
    <x v="4"/>
    <s v="Hotstar"/>
    <x v="1"/>
    <n v="58598.769149100008"/>
    <n v="588111.24945619993"/>
    <n v="9689.0547554999994"/>
    <n v="43092395.780183993"/>
    <n v="2.2484372428314845E-4"/>
    <n v="2674834.8370524459"/>
  </r>
  <r>
    <x v="0"/>
    <x v="14"/>
    <x v="1"/>
    <x v="3"/>
    <s v="TV"/>
    <x v="1"/>
    <n v="0"/>
    <n v="0"/>
    <n v="0"/>
    <n v="43092395.780183993"/>
    <n v="0"/>
    <n v="0"/>
  </r>
  <r>
    <x v="0"/>
    <x v="15"/>
    <x v="1"/>
    <x v="1"/>
    <s v="Activation"/>
    <x v="1"/>
    <n v="250842.05349080003"/>
    <n v="278143.50935000001"/>
    <n v="221956.13103210001"/>
    <n v="43092395.780183993"/>
    <n v="5.1507029723830387E-3"/>
    <n v="0"/>
  </r>
  <r>
    <x v="0"/>
    <x v="16"/>
    <x v="1"/>
    <x v="1"/>
    <s v="Activation"/>
    <x v="1"/>
    <n v="89057.601300999973"/>
    <n v="219484.29374990001"/>
    <n v="153805.2525259"/>
    <n v="43092395.780183993"/>
    <n v="3.569197064615916E-3"/>
    <n v="0"/>
  </r>
  <r>
    <x v="0"/>
    <x v="17"/>
    <x v="1"/>
    <x v="3"/>
    <s v="TV"/>
    <x v="2"/>
    <n v="0"/>
    <n v="315054.43751139997"/>
    <n v="249485.1659806"/>
    <n v="43092395.780183993"/>
    <n v="5.7895403925377845E-3"/>
    <n v="0"/>
  </r>
  <r>
    <x v="0"/>
    <x v="18"/>
    <x v="1"/>
    <x v="3"/>
    <s v="TV"/>
    <x v="2"/>
    <n v="45807.071319099996"/>
    <n v="35616.2217657"/>
    <n v="13702.3611767"/>
    <n v="43092395.780183993"/>
    <n v="3.1797631411807046E-4"/>
    <n v="0"/>
  </r>
  <r>
    <x v="0"/>
    <x v="19"/>
    <x v="1"/>
    <x v="3"/>
    <s v="TV"/>
    <x v="2"/>
    <n v="1696712.9900511"/>
    <n v="1230728.1880552"/>
    <n v="506412.17314909998"/>
    <n v="43092395.780183993"/>
    <n v="1.1751775782723439E-2"/>
    <n v="0"/>
  </r>
  <r>
    <x v="0"/>
    <x v="20"/>
    <x v="1"/>
    <x v="3"/>
    <s v="TV"/>
    <x v="2"/>
    <n v="17884.556536"/>
    <n v="2065792.9349520002"/>
    <n v="2504175.5752357999"/>
    <n v="43092395.780183993"/>
    <n v="5.8111774244572013E-2"/>
    <n v="0"/>
  </r>
  <r>
    <x v="0"/>
    <x v="21"/>
    <x v="1"/>
    <x v="3"/>
    <s v="TV"/>
    <x v="2"/>
    <n v="513232.43081250001"/>
    <n v="742792.21155320015"/>
    <n v="299485.38718020002"/>
    <n v="43092395.780183993"/>
    <n v="6.9498430467381479E-3"/>
    <n v="0"/>
  </r>
  <r>
    <x v="0"/>
    <x v="22"/>
    <x v="1"/>
    <x v="2"/>
    <s v="OOH"/>
    <x v="1"/>
    <n v="231584.36440840003"/>
    <n v="282563.79233670002"/>
    <n v="69393.701362899999"/>
    <n v="43092395.780183993"/>
    <n v="1.6103467933618729E-3"/>
    <n v="2913029.9935000003"/>
  </r>
  <r>
    <x v="0"/>
    <x v="23"/>
    <x v="1"/>
    <x v="2"/>
    <s v="OOH"/>
    <x v="2"/>
    <n v="40221.070845399998"/>
    <n v="25863.644383099996"/>
    <n v="11411.284282299999"/>
    <n v="43092395.780183993"/>
    <n v="2.6480969729576905E-4"/>
    <n v="0"/>
  </r>
  <r>
    <x v="0"/>
    <x v="24"/>
    <x v="1"/>
    <x v="2"/>
    <s v="OOH"/>
    <x v="2"/>
    <n v="154004.7793542"/>
    <n v="105940.45843629999"/>
    <n v="47754.764393299993"/>
    <n v="43092395.780183993"/>
    <n v="1.1081946948807147E-3"/>
    <n v="0"/>
  </r>
  <r>
    <x v="0"/>
    <x v="25"/>
    <x v="1"/>
    <x v="2"/>
    <s v="OOH"/>
    <x v="2"/>
    <n v="186138.21695510001"/>
    <n v="133517.63957940001"/>
    <n v="59780.094132300008"/>
    <n v="43092395.780183993"/>
    <n v="1.3872539006009464E-3"/>
    <n v="0"/>
  </r>
  <r>
    <x v="0"/>
    <x v="26"/>
    <x v="1"/>
    <x v="2"/>
    <s v="OOH"/>
    <x v="2"/>
    <n v="211698.53135169999"/>
    <n v="353182.84517539997"/>
    <n v="166179.7704836"/>
    <n v="43092395.780183993"/>
    <n v="3.8563595148269209E-3"/>
    <n v="0"/>
  </r>
  <r>
    <x v="0"/>
    <x v="27"/>
    <x v="1"/>
    <x v="2"/>
    <s v="OOH"/>
    <x v="2"/>
    <n v="0"/>
    <n v="312747.34743949998"/>
    <n v="255201.6480892"/>
    <n v="43092395.780183993"/>
    <n v="5.9221967929328793E-3"/>
    <n v="0"/>
  </r>
  <r>
    <x v="0"/>
    <x v="28"/>
    <x v="1"/>
    <x v="2"/>
    <s v="OOH"/>
    <x v="2"/>
    <n v="0"/>
    <n v="0"/>
    <n v="71601.241583299998"/>
    <n v="43092395.780183993"/>
    <n v="1.6615748622689894E-3"/>
    <n v="2913029.9935000003"/>
  </r>
  <r>
    <x v="0"/>
    <x v="29"/>
    <x v="1"/>
    <x v="2"/>
    <s v="Print"/>
    <x v="1"/>
    <n v="135866.64498050002"/>
    <n v="0"/>
    <n v="0"/>
    <n v="43092395.780183993"/>
    <n v="0"/>
    <n v="0"/>
  </r>
  <r>
    <x v="0"/>
    <x v="30"/>
    <x v="1"/>
    <x v="2"/>
    <s v="Radio"/>
    <x v="1"/>
    <n v="0"/>
    <n v="0"/>
    <n v="0"/>
    <n v="43092395.780183993"/>
    <n v="0"/>
    <n v="0"/>
  </r>
  <r>
    <x v="0"/>
    <x v="31"/>
    <x v="1"/>
    <x v="3"/>
    <s v="TV"/>
    <x v="1"/>
    <n v="-0.1002313"/>
    <n v="-9.9999999999999995E-8"/>
    <n v="0"/>
    <n v="43092395.780183993"/>
    <n v="0"/>
    <n v="0"/>
  </r>
  <r>
    <x v="0"/>
    <x v="32"/>
    <x v="1"/>
    <x v="3"/>
    <s v="TV"/>
    <x v="1"/>
    <n v="0"/>
    <n v="0"/>
    <n v="0"/>
    <n v="43092395.780183993"/>
    <n v="0"/>
    <n v="0"/>
  </r>
  <r>
    <x v="0"/>
    <x v="33"/>
    <x v="1"/>
    <x v="4"/>
    <s v="Total Digital"/>
    <x v="2"/>
    <n v="0"/>
    <n v="0"/>
    <n v="235344.9048892"/>
    <n v="43092395.780183993"/>
    <n v="5.4614021947097958E-3"/>
    <n v="29706370.837052446"/>
  </r>
  <r>
    <x v="0"/>
    <x v="34"/>
    <x v="1"/>
    <x v="4"/>
    <s v="Total Digital"/>
    <x v="2"/>
    <n v="488806.10584660002"/>
    <n v="235832.50818319997"/>
    <n v="33350.564049699999"/>
    <n v="43092395.780183993"/>
    <n v="7.73931535851999E-4"/>
    <n v="0"/>
  </r>
  <r>
    <x v="0"/>
    <x v="35"/>
    <x v="1"/>
    <x v="4"/>
    <s v="Total Digital"/>
    <x v="2"/>
    <n v="16564.335335399999"/>
    <n v="29430.448892099997"/>
    <n v="10698.8420513"/>
    <n v="43092395.780183993"/>
    <n v="2.4827679820530786E-4"/>
    <n v="0"/>
  </r>
  <r>
    <x v="0"/>
    <x v="36"/>
    <x v="1"/>
    <x v="4"/>
    <s v="Total Digital"/>
    <x v="2"/>
    <n v="0"/>
    <n v="533069.38772889995"/>
    <n v="318139.97357989999"/>
    <n v="43092395.780183993"/>
    <n v="7.3827404538551189E-3"/>
    <n v="0"/>
  </r>
  <r>
    <x v="0"/>
    <x v="37"/>
    <x v="1"/>
    <x v="3"/>
    <s v="TV"/>
    <x v="1"/>
    <n v="30.728236800000001"/>
    <n v="0"/>
    <n v="0"/>
    <n v="43092395.780183993"/>
    <n v="0"/>
    <n v="0"/>
  </r>
  <r>
    <x v="0"/>
    <x v="38"/>
    <x v="1"/>
    <x v="3"/>
    <s v="TV"/>
    <x v="1"/>
    <n v="241472.64122580003"/>
    <n v="10.842939999999999"/>
    <n v="0"/>
    <n v="43092395.780183993"/>
    <n v="0"/>
    <n v="0"/>
  </r>
  <r>
    <x v="0"/>
    <x v="39"/>
    <x v="1"/>
    <x v="3"/>
    <s v="TV"/>
    <x v="1"/>
    <n v="890848.45110089995"/>
    <n v="112.57128949999999"/>
    <n v="0"/>
    <n v="43092395.780183993"/>
    <n v="0"/>
    <n v="0"/>
  </r>
  <r>
    <x v="0"/>
    <x v="40"/>
    <x v="1"/>
    <x v="3"/>
    <s v="TV"/>
    <x v="1"/>
    <n v="309123.00403999997"/>
    <n v="3562032.5601423001"/>
    <n v="584315.59135770018"/>
    <n v="43092395.780183993"/>
    <n v="1.355959864330396E-2"/>
    <n v="0"/>
  </r>
  <r>
    <x v="0"/>
    <x v="41"/>
    <x v="1"/>
    <x v="3"/>
    <s v="TV"/>
    <x v="1"/>
    <n v="503374.49909179995"/>
    <n v="12746.954138200001"/>
    <n v="0"/>
    <n v="43092395.780183993"/>
    <n v="0"/>
    <n v="0"/>
  </r>
  <r>
    <x v="0"/>
    <x v="42"/>
    <x v="1"/>
    <x v="3"/>
    <s v="TV"/>
    <x v="2"/>
    <n v="146921.87209339999"/>
    <n v="80356.284106599996"/>
    <n v="31642.794741400001"/>
    <n v="43092395.780183993"/>
    <n v="7.3430112595296727E-4"/>
    <n v="0"/>
  </r>
  <r>
    <x v="0"/>
    <x v="43"/>
    <x v="1"/>
    <x v="3"/>
    <s v="TV"/>
    <x v="2"/>
    <n v="252130.53309279997"/>
    <n v="144648.98591299998"/>
    <n v="58866.328725900006"/>
    <n v="43092395.780183993"/>
    <n v="1.3660491058835407E-3"/>
    <n v="0"/>
  </r>
  <r>
    <x v="0"/>
    <x v="44"/>
    <x v="1"/>
    <x v="3"/>
    <s v="TV"/>
    <x v="2"/>
    <n v="473840.62690180005"/>
    <n v="282408.57208120002"/>
    <n v="118092.51347489998"/>
    <n v="43092395.780183993"/>
    <n v="2.740449012797862E-3"/>
    <n v="0"/>
  </r>
  <r>
    <x v="0"/>
    <x v="45"/>
    <x v="1"/>
    <x v="3"/>
    <s v="TV"/>
    <x v="2"/>
    <n v="0"/>
    <n v="0"/>
    <n v="416955.85297120002"/>
    <n v="43092395.780183993"/>
    <n v="9.6758568518238858E-3"/>
    <n v="4205.7299999999996"/>
  </r>
  <r>
    <x v="0"/>
    <x v="46"/>
    <x v="1"/>
    <x v="3"/>
    <s v="TV"/>
    <x v="1"/>
    <n v="0"/>
    <n v="0"/>
    <n v="1564479.2480519"/>
    <n v="43092395.780183993"/>
    <n v="3.6305227865082515E-2"/>
    <n v="4205.7299999999996"/>
  </r>
  <r>
    <x v="0"/>
    <x v="47"/>
    <x v="1"/>
    <x v="3"/>
    <s v="TV"/>
    <x v="2"/>
    <n v="0"/>
    <n v="0"/>
    <n v="14666.214049299999"/>
    <n v="43092395.780183993"/>
    <n v="3.4034343609283025E-4"/>
    <n v="383.74"/>
  </r>
  <r>
    <x v="0"/>
    <x v="48"/>
    <x v="1"/>
    <x v="3"/>
    <s v="TV"/>
    <x v="1"/>
    <n v="0"/>
    <n v="0"/>
    <n v="129197.0950265"/>
    <n v="43092395.780183993"/>
    <n v="2.9981413817310011E-3"/>
    <n v="383.74"/>
  </r>
  <r>
    <x v="0"/>
    <x v="49"/>
    <x v="1"/>
    <x v="3"/>
    <s v="TV"/>
    <x v="2"/>
    <n v="0"/>
    <n v="0"/>
    <n v="0"/>
    <n v="43092395.780183993"/>
    <n v="0"/>
    <n v="0.09"/>
  </r>
  <r>
    <x v="0"/>
    <x v="50"/>
    <x v="1"/>
    <x v="3"/>
    <s v="TV"/>
    <x v="1"/>
    <n v="0"/>
    <n v="0"/>
    <n v="0"/>
    <n v="43092395.780183993"/>
    <n v="0"/>
    <n v="0.09"/>
  </r>
  <r>
    <x v="0"/>
    <x v="51"/>
    <x v="1"/>
    <x v="3"/>
    <s v="TV"/>
    <x v="2"/>
    <n v="0"/>
    <n v="0"/>
    <n v="0"/>
    <n v="43092395.780183993"/>
    <n v="0"/>
    <n v="1.08"/>
  </r>
  <r>
    <x v="0"/>
    <x v="52"/>
    <x v="1"/>
    <x v="3"/>
    <s v="TV"/>
    <x v="1"/>
    <n v="0"/>
    <n v="0"/>
    <n v="0.2219111"/>
    <n v="43092395.780183993"/>
    <n v="5.1496579844847163E-9"/>
    <n v="1.08"/>
  </r>
  <r>
    <x v="0"/>
    <x v="53"/>
    <x v="1"/>
    <x v="3"/>
    <s v="TV"/>
    <x v="1"/>
    <n v="7.12058E-2"/>
    <n v="0"/>
    <n v="0"/>
    <n v="43092395.780183993"/>
    <n v="0"/>
    <n v="0"/>
  </r>
  <r>
    <x v="0"/>
    <x v="54"/>
    <x v="1"/>
    <x v="4"/>
    <s v="YouTube"/>
    <x v="1"/>
    <n v="11960.275794000001"/>
    <n v="19833.657497"/>
    <n v="35252.729302200001"/>
    <n v="43092395.780183993"/>
    <n v="8.1807308839419279E-4"/>
    <n v="5993122"/>
  </r>
  <r>
    <x v="1"/>
    <x v="0"/>
    <x v="0"/>
    <x v="0"/>
    <s v="Error"/>
    <x v="0"/>
    <n v="-1369856.7174651746"/>
    <n v="-2088447.5695943593"/>
    <n v="-1356633.1108352114"/>
    <n v="6169287.1919050002"/>
    <n v="-0.21990111152797537"/>
    <n v="0"/>
  </r>
  <r>
    <x v="1"/>
    <x v="1"/>
    <x v="1"/>
    <x v="1"/>
    <s v="Activation"/>
    <x v="1"/>
    <n v="67671.804132499994"/>
    <n v="6139.9430859999993"/>
    <n v="0"/>
    <n v="6169288.1919050002"/>
    <n v="0"/>
    <n v="0"/>
  </r>
  <r>
    <x v="1"/>
    <x v="2"/>
    <x v="1"/>
    <x v="1"/>
    <s v="Activation"/>
    <x v="1"/>
    <n v="0"/>
    <n v="0"/>
    <n v="0"/>
    <n v="6169288.1919050002"/>
    <n v="0"/>
    <n v="0"/>
  </r>
  <r>
    <x v="1"/>
    <x v="3"/>
    <x v="1"/>
    <x v="2"/>
    <s v="Cinema"/>
    <x v="1"/>
    <n v="9553.9933272000017"/>
    <n v="7767.7380933999993"/>
    <n v="992.04655980000007"/>
    <n v="6169288.1919050002"/>
    <n v="1.6080405533683916E-4"/>
    <n v="0"/>
  </r>
  <r>
    <x v="1"/>
    <x v="55"/>
    <x v="1"/>
    <x v="2"/>
    <s v="Cinema"/>
    <x v="2"/>
    <n v="20965.820545500006"/>
    <n v="17049.1849501"/>
    <n v="2177.414464"/>
    <n v="6169288.1919050002"/>
    <n v="3.5294419652125885E-4"/>
    <n v="0"/>
  </r>
  <r>
    <x v="1"/>
    <x v="7"/>
    <x v="1"/>
    <x v="1"/>
    <s v="Consumer Promo"/>
    <x v="1"/>
    <n v="1211.0981379999998"/>
    <n v="3254.8868182000001"/>
    <n v="0"/>
    <n v="6169288.1919050002"/>
    <n v="0"/>
    <n v="0"/>
  </r>
  <r>
    <x v="1"/>
    <x v="8"/>
    <x v="1"/>
    <x v="3"/>
    <s v="TV"/>
    <x v="1"/>
    <n v="0"/>
    <n v="215958.36658819995"/>
    <n v="170.20818340000002"/>
    <n v="6169288.1919050002"/>
    <n v="2.7589598362958279E-5"/>
    <n v="0"/>
  </r>
  <r>
    <x v="1"/>
    <x v="9"/>
    <x v="1"/>
    <x v="1"/>
    <s v="Sampling"/>
    <x v="1"/>
    <n v="616.22914900000001"/>
    <n v="0"/>
    <n v="0"/>
    <n v="6169288.1919050002"/>
    <n v="0"/>
    <n v="0"/>
  </r>
  <r>
    <x v="1"/>
    <x v="10"/>
    <x v="1"/>
    <x v="4"/>
    <s v="Facebook/Instagram"/>
    <x v="1"/>
    <n v="1449.3366349999999"/>
    <n v="0"/>
    <n v="16418.684804500001"/>
    <n v="6169288.1919050002"/>
    <n v="2.6613580519781349E-3"/>
    <n v="8085078"/>
  </r>
  <r>
    <x v="1"/>
    <x v="11"/>
    <x v="1"/>
    <x v="4"/>
    <s v="Facebook"/>
    <x v="1"/>
    <n v="2603.0196473000001"/>
    <n v="42698.821600099996"/>
    <n v="0"/>
    <n v="6169288.1919050002"/>
    <n v="0"/>
    <n v="0"/>
  </r>
  <r>
    <x v="1"/>
    <x v="12"/>
    <x v="1"/>
    <x v="1"/>
    <s v="Free Volume"/>
    <x v="1"/>
    <n v="0"/>
    <n v="0"/>
    <n v="77607.304511499999"/>
    <n v="6169288.1919050002"/>
    <n v="1.2579620548985218E-2"/>
    <n v="789757"/>
  </r>
  <r>
    <x v="1"/>
    <x v="56"/>
    <x v="1"/>
    <x v="1"/>
    <s v="Free Volume"/>
    <x v="1"/>
    <n v="0"/>
    <n v="0"/>
    <n v="221449.1715163"/>
    <n v="6169288.1919050002"/>
    <n v="3.5895416882432786E-2"/>
    <n v="160417"/>
  </r>
  <r>
    <x v="1"/>
    <x v="13"/>
    <x v="1"/>
    <x v="4"/>
    <s v="Hotstar"/>
    <x v="1"/>
    <n v="17055.970564700001"/>
    <n v="64240.553105200001"/>
    <n v="0"/>
    <n v="6169288.1919050002"/>
    <n v="0"/>
    <n v="497841.00800596573"/>
  </r>
  <r>
    <x v="1"/>
    <x v="14"/>
    <x v="1"/>
    <x v="3"/>
    <s v="TV"/>
    <x v="1"/>
    <n v="0"/>
    <n v="0"/>
    <n v="0"/>
    <n v="6169288.1919050002"/>
    <n v="0"/>
    <n v="0"/>
  </r>
  <r>
    <x v="1"/>
    <x v="15"/>
    <x v="1"/>
    <x v="1"/>
    <s v="Activation"/>
    <x v="1"/>
    <n v="38336.899399299997"/>
    <n v="30850.733272799996"/>
    <n v="12960.300452400001"/>
    <n v="6169288.1919050002"/>
    <n v="2.1007772775805469E-3"/>
    <n v="0"/>
  </r>
  <r>
    <x v="1"/>
    <x v="16"/>
    <x v="1"/>
    <x v="1"/>
    <s v="Activation"/>
    <x v="1"/>
    <n v="8510.3573995999996"/>
    <n v="6349.6864956999998"/>
    <n v="2571.8130768000001"/>
    <n v="6169288.1919050002"/>
    <n v="4.1687355117800971E-4"/>
    <n v="0"/>
  </r>
  <r>
    <x v="1"/>
    <x v="17"/>
    <x v="1"/>
    <x v="3"/>
    <s v="TV"/>
    <x v="2"/>
    <n v="0"/>
    <n v="111911.61771390001"/>
    <n v="68862.649353000001"/>
    <n v="6169288.1919050002"/>
    <n v="1.1162170936244763E-2"/>
    <n v="0"/>
  </r>
  <r>
    <x v="1"/>
    <x v="18"/>
    <x v="1"/>
    <x v="3"/>
    <s v="TV"/>
    <x v="2"/>
    <n v="4529.4548158999996"/>
    <n v="3190.4637825"/>
    <n v="913.49684320000017"/>
    <n v="6169288.1919050002"/>
    <n v="1.4807167614549769E-4"/>
    <n v="0"/>
  </r>
  <r>
    <x v="1"/>
    <x v="19"/>
    <x v="1"/>
    <x v="3"/>
    <s v="TV"/>
    <x v="2"/>
    <n v="101639.2154518"/>
    <n v="69125.213895699999"/>
    <n v="20520.103554100002"/>
    <n v="6169288.1919050002"/>
    <n v="3.3261703645203916E-3"/>
    <n v="0"/>
  </r>
  <r>
    <x v="1"/>
    <x v="20"/>
    <x v="1"/>
    <x v="3"/>
    <s v="TV"/>
    <x v="2"/>
    <n v="4351.2456228999999"/>
    <n v="248454.78136640001"/>
    <n v="262119.5525591"/>
    <n v="6169288.1919050002"/>
    <n v="4.2487811300992363E-2"/>
    <n v="0"/>
  </r>
  <r>
    <x v="1"/>
    <x v="21"/>
    <x v="1"/>
    <x v="3"/>
    <s v="TV"/>
    <x v="2"/>
    <n v="159605.3009838"/>
    <n v="109739.55041109999"/>
    <n v="33358.449853900005"/>
    <n v="6169288.1919050002"/>
    <n v="5.407179696625475E-3"/>
    <n v="0"/>
  </r>
  <r>
    <x v="1"/>
    <x v="22"/>
    <x v="1"/>
    <x v="2"/>
    <s v="OOH"/>
    <x v="1"/>
    <n v="20023.682343400003"/>
    <n v="47396.166841100006"/>
    <n v="416.23291440000003"/>
    <n v="6169288.1919050002"/>
    <n v="6.7468547659381182E-5"/>
    <n v="0"/>
  </r>
  <r>
    <x v="1"/>
    <x v="24"/>
    <x v="1"/>
    <x v="2"/>
    <s v="OOH"/>
    <x v="2"/>
    <n v="6851.3862921"/>
    <n v="4046.6807599999997"/>
    <n v="1293.5582431"/>
    <n v="6169288.1919050002"/>
    <n v="2.0967706530509238E-4"/>
    <n v="0"/>
  </r>
  <r>
    <x v="1"/>
    <x v="25"/>
    <x v="1"/>
    <x v="2"/>
    <s v="OOH"/>
    <x v="2"/>
    <n v="57343.424711500003"/>
    <n v="33901.444023000004"/>
    <n v="10994.874057899999"/>
    <n v="6169288.1919050002"/>
    <n v="1.782194917126236E-3"/>
    <n v="0"/>
  </r>
  <r>
    <x v="1"/>
    <x v="26"/>
    <x v="1"/>
    <x v="2"/>
    <s v="OOH"/>
    <x v="2"/>
    <n v="4109.4571526"/>
    <n v="41078.412821500002"/>
    <n v="13000.523488500001"/>
    <n v="6169288.1919050002"/>
    <n v="2.1072971604015147E-3"/>
    <n v="0"/>
  </r>
  <r>
    <x v="1"/>
    <x v="27"/>
    <x v="1"/>
    <x v="2"/>
    <s v="OOH"/>
    <x v="2"/>
    <n v="0"/>
    <n v="69671.4186472"/>
    <n v="38547.628796999998"/>
    <n v="6169288.1919050002"/>
    <n v="6.248310598875908E-3"/>
    <n v="0"/>
  </r>
  <r>
    <x v="1"/>
    <x v="29"/>
    <x v="1"/>
    <x v="2"/>
    <s v="Print"/>
    <x v="1"/>
    <n v="19154.174284000001"/>
    <n v="0"/>
    <n v="0"/>
    <n v="6169288.1919050002"/>
    <n v="0"/>
    <n v="0"/>
  </r>
  <r>
    <x v="1"/>
    <x v="31"/>
    <x v="1"/>
    <x v="3"/>
    <s v="TV"/>
    <x v="1"/>
    <n v="0.825214"/>
    <n v="0"/>
    <n v="0"/>
    <n v="6169288.1919050002"/>
    <n v="0"/>
    <n v="0"/>
  </r>
  <r>
    <x v="1"/>
    <x v="32"/>
    <x v="1"/>
    <x v="3"/>
    <s v="TV"/>
    <x v="1"/>
    <n v="0"/>
    <n v="0"/>
    <n v="0"/>
    <n v="6169288.1919050002"/>
    <n v="0"/>
    <n v="0"/>
  </r>
  <r>
    <x v="1"/>
    <x v="33"/>
    <x v="1"/>
    <x v="4"/>
    <s v="Total Digital"/>
    <x v="2"/>
    <n v="0"/>
    <n v="0"/>
    <n v="19176.564304300002"/>
    <n v="6169288.1919050002"/>
    <n v="3.1083917151840034E-3"/>
    <n v="10416841.008005966"/>
  </r>
  <r>
    <x v="1"/>
    <x v="34"/>
    <x v="1"/>
    <x v="4"/>
    <s v="Total Digital"/>
    <x v="2"/>
    <n v="12088.204326999999"/>
    <n v="0"/>
    <n v="0"/>
    <n v="6169288.1919050002"/>
    <n v="0"/>
    <n v="0"/>
  </r>
  <r>
    <x v="1"/>
    <x v="35"/>
    <x v="1"/>
    <x v="4"/>
    <s v="Total Digital"/>
    <x v="2"/>
    <n v="35425.747539199998"/>
    <n v="38667.755544899992"/>
    <n v="0"/>
    <n v="6169288.1919050002"/>
    <n v="0"/>
    <n v="0"/>
  </r>
  <r>
    <x v="1"/>
    <x v="36"/>
    <x v="1"/>
    <x v="4"/>
    <s v="Total Digital"/>
    <x v="2"/>
    <n v="0"/>
    <n v="112843.48939029999"/>
    <n v="44115.128365099998"/>
    <n v="6169288.1919050002"/>
    <n v="7.1507647224173182E-3"/>
    <n v="0"/>
  </r>
  <r>
    <x v="1"/>
    <x v="37"/>
    <x v="1"/>
    <x v="3"/>
    <s v="TV"/>
    <x v="1"/>
    <n v="5.7890911999999997"/>
    <n v="0"/>
    <n v="0"/>
    <n v="6169288.1919050002"/>
    <n v="0"/>
    <n v="0"/>
  </r>
  <r>
    <x v="1"/>
    <x v="38"/>
    <x v="1"/>
    <x v="3"/>
    <s v="TV"/>
    <x v="1"/>
    <n v="100305.78846679998"/>
    <n v="2.5308060999999999"/>
    <n v="0"/>
    <n v="6169288.1919050002"/>
    <n v="0"/>
    <n v="0"/>
  </r>
  <r>
    <x v="1"/>
    <x v="39"/>
    <x v="1"/>
    <x v="3"/>
    <s v="TV"/>
    <x v="1"/>
    <n v="150625.49215919999"/>
    <n v="10.9578325"/>
    <n v="0"/>
    <n v="6169288.1919050002"/>
    <n v="0"/>
    <n v="0"/>
  </r>
  <r>
    <x v="1"/>
    <x v="40"/>
    <x v="1"/>
    <x v="3"/>
    <s v="TV"/>
    <x v="1"/>
    <n v="91995.512417999998"/>
    <n v="647200.8598954"/>
    <n v="148382.20750260001"/>
    <n v="6169288.1919050002"/>
    <n v="2.4051754900557078E-2"/>
    <n v="0"/>
  </r>
  <r>
    <x v="1"/>
    <x v="41"/>
    <x v="1"/>
    <x v="3"/>
    <s v="TV"/>
    <x v="1"/>
    <n v="133200.48390210001"/>
    <n v="1091.0316375"/>
    <n v="0"/>
    <n v="6169288.1919050002"/>
    <n v="0"/>
    <n v="0"/>
  </r>
  <r>
    <x v="1"/>
    <x v="42"/>
    <x v="1"/>
    <x v="3"/>
    <s v="TV"/>
    <x v="2"/>
    <n v="57050.500680999998"/>
    <n v="28049.378134099999"/>
    <n v="8162.158820900001"/>
    <n v="6169288.1919050002"/>
    <n v="1.3230308857365321E-3"/>
    <n v="0"/>
  </r>
  <r>
    <x v="1"/>
    <x v="43"/>
    <x v="1"/>
    <x v="3"/>
    <s v="TV"/>
    <x v="2"/>
    <n v="64543.020033800007"/>
    <n v="32906.904320299996"/>
    <n v="9813.942151700001"/>
    <n v="6169288.1919050002"/>
    <n v="1.5907738212938916E-3"/>
    <n v="0"/>
  </r>
  <r>
    <x v="1"/>
    <x v="44"/>
    <x v="1"/>
    <x v="3"/>
    <s v="TV"/>
    <x v="2"/>
    <n v="179033.43534520001"/>
    <n v="94849.045840200008"/>
    <n v="29037.732849399999"/>
    <n v="6169288.1919050002"/>
    <n v="4.7068206162749395E-3"/>
    <n v="0"/>
  </r>
  <r>
    <x v="1"/>
    <x v="45"/>
    <x v="1"/>
    <x v="3"/>
    <s v="TV"/>
    <x v="2"/>
    <n v="0"/>
    <n v="0"/>
    <n v="45288.435081100004"/>
    <n v="6169288.1919050002"/>
    <n v="7.3409498263551686E-3"/>
    <n v="2669.91"/>
  </r>
  <r>
    <x v="1"/>
    <x v="46"/>
    <x v="1"/>
    <x v="3"/>
    <s v="TV"/>
    <x v="1"/>
    <n v="0"/>
    <n v="0"/>
    <n v="268282.31390740001"/>
    <n v="6169288.1919050002"/>
    <n v="4.3486753343671844E-2"/>
    <n v="2669.91"/>
  </r>
  <r>
    <x v="1"/>
    <x v="51"/>
    <x v="1"/>
    <x v="3"/>
    <s v="TV"/>
    <x v="2"/>
    <n v="0"/>
    <n v="0"/>
    <n v="0"/>
    <n v="6169288.1919050002"/>
    <n v="0"/>
    <n v="1.52"/>
  </r>
  <r>
    <x v="1"/>
    <x v="52"/>
    <x v="1"/>
    <x v="3"/>
    <s v="TV"/>
    <x v="1"/>
    <n v="0"/>
    <n v="0"/>
    <n v="0.2959966"/>
    <n v="6169288.1919050002"/>
    <n v="4.7979052168188608E-8"/>
    <n v="1.52"/>
  </r>
  <r>
    <x v="1"/>
    <x v="53"/>
    <x v="1"/>
    <x v="3"/>
    <s v="TV"/>
    <x v="1"/>
    <n v="2.8249E-3"/>
    <n v="0"/>
    <n v="0"/>
    <n v="6169288.1919050002"/>
    <n v="0"/>
    <n v="0"/>
  </r>
  <r>
    <x v="1"/>
    <x v="54"/>
    <x v="1"/>
    <x v="4"/>
    <s v="YouTube"/>
    <x v="1"/>
    <n v="0"/>
    <n v="0"/>
    <n v="0"/>
    <n v="6169288.1919050002"/>
    <n v="0"/>
    <n v="1833922"/>
  </r>
  <r>
    <x v="2"/>
    <x v="0"/>
    <x v="0"/>
    <x v="0"/>
    <s v="Error"/>
    <x v="0"/>
    <n v="-1872262.8132672608"/>
    <n v="-4076655.7798983697"/>
    <n v="-2433998.9470620141"/>
    <n v="8156893"/>
    <n v="-0.29839780257777249"/>
    <n v="0"/>
  </r>
  <r>
    <x v="2"/>
    <x v="1"/>
    <x v="1"/>
    <x v="1"/>
    <s v="Activation"/>
    <x v="1"/>
    <n v="78021.615755799998"/>
    <n v="26407.603991600001"/>
    <n v="0"/>
    <n v="8156893"/>
    <n v="0"/>
    <n v="0"/>
  </r>
  <r>
    <x v="2"/>
    <x v="2"/>
    <x v="1"/>
    <x v="1"/>
    <s v="Activation"/>
    <x v="1"/>
    <n v="0"/>
    <n v="0"/>
    <n v="0"/>
    <n v="8156893"/>
    <n v="0"/>
    <n v="0"/>
  </r>
  <r>
    <x v="2"/>
    <x v="3"/>
    <x v="1"/>
    <x v="2"/>
    <s v="Cinema"/>
    <x v="1"/>
    <n v="4852.8579584999998"/>
    <n v="2958.8519171000003"/>
    <n v="1118.1229121000001"/>
    <n v="8156893"/>
    <n v="1.3707706011345253E-4"/>
    <n v="0"/>
  </r>
  <r>
    <x v="2"/>
    <x v="55"/>
    <x v="1"/>
    <x v="2"/>
    <s v="Cinema"/>
    <x v="2"/>
    <n v="3174.5344607000002"/>
    <n v="3045.9202824000004"/>
    <n v="0"/>
    <n v="8156893"/>
    <n v="0"/>
    <n v="0"/>
  </r>
  <r>
    <x v="2"/>
    <x v="4"/>
    <x v="1"/>
    <x v="2"/>
    <s v="Cinema"/>
    <x v="2"/>
    <n v="2579.6224759000002"/>
    <n v="2340.6747257000002"/>
    <n v="186.44709209999999"/>
    <n v="8156893"/>
    <n v="2.2857611605301185E-5"/>
    <n v="0"/>
  </r>
  <r>
    <x v="2"/>
    <x v="7"/>
    <x v="1"/>
    <x v="1"/>
    <s v="Consumer Promo"/>
    <x v="1"/>
    <n v="972.19469960000004"/>
    <n v="1630.7738462"/>
    <n v="0"/>
    <n v="8156893"/>
    <n v="0"/>
    <n v="0"/>
  </r>
  <r>
    <x v="2"/>
    <x v="8"/>
    <x v="1"/>
    <x v="3"/>
    <s v="TV"/>
    <x v="1"/>
    <n v="0"/>
    <n v="464421.9611739"/>
    <n v="631.59105999999997"/>
    <n v="8156893"/>
    <n v="7.7430347560032968E-5"/>
    <n v="0"/>
  </r>
  <r>
    <x v="2"/>
    <x v="10"/>
    <x v="1"/>
    <x v="4"/>
    <s v="Facebook/Instagram"/>
    <x v="1"/>
    <n v="4177.3768660000005"/>
    <n v="2208.5846412000001"/>
    <n v="9437.4045554999993"/>
    <n v="8156893"/>
    <n v="1.1569852093805814E-3"/>
    <n v="13286702"/>
  </r>
  <r>
    <x v="2"/>
    <x v="11"/>
    <x v="1"/>
    <x v="4"/>
    <s v="Facebook"/>
    <x v="1"/>
    <n v="7641.4156169999997"/>
    <n v="15396.813790600001"/>
    <n v="0"/>
    <n v="8156893"/>
    <n v="0"/>
    <n v="0"/>
  </r>
  <r>
    <x v="2"/>
    <x v="12"/>
    <x v="1"/>
    <x v="1"/>
    <s v="Free Volume"/>
    <x v="1"/>
    <n v="0"/>
    <n v="0"/>
    <n v="649247.93640540005"/>
    <n v="8156893"/>
    <n v="7.9595004667267308E-2"/>
    <n v="2135736"/>
  </r>
  <r>
    <x v="2"/>
    <x v="13"/>
    <x v="1"/>
    <x v="4"/>
    <s v="Hotstar"/>
    <x v="1"/>
    <n v="106621.4972877"/>
    <n v="332071.36732620001"/>
    <n v="2560.0039576999998"/>
    <n v="8156893"/>
    <n v="3.1384547494983688E-4"/>
    <n v="3184482"/>
  </r>
  <r>
    <x v="2"/>
    <x v="14"/>
    <x v="1"/>
    <x v="3"/>
    <s v="TV"/>
    <x v="1"/>
    <n v="0"/>
    <n v="0"/>
    <n v="0"/>
    <n v="8156893"/>
    <n v="0"/>
    <n v="0"/>
  </r>
  <r>
    <x v="2"/>
    <x v="15"/>
    <x v="1"/>
    <x v="1"/>
    <s v="Activation"/>
    <x v="1"/>
    <n v="46279.043870299996"/>
    <n v="48515.25586160001"/>
    <n v="19177.162600200001"/>
    <n v="8156893"/>
    <n v="2.3510376561516745E-3"/>
    <n v="0"/>
  </r>
  <r>
    <x v="2"/>
    <x v="16"/>
    <x v="1"/>
    <x v="1"/>
    <s v="Activation"/>
    <x v="1"/>
    <n v="0"/>
    <n v="0"/>
    <n v="0"/>
    <n v="8156893"/>
    <n v="0"/>
    <n v="0"/>
  </r>
  <r>
    <x v="2"/>
    <x v="17"/>
    <x v="1"/>
    <x v="3"/>
    <s v="TV"/>
    <x v="2"/>
    <n v="0"/>
    <n v="205813.68266779999"/>
    <n v="123432.7574935"/>
    <n v="8156893"/>
    <n v="1.5132325199496916E-2"/>
    <n v="0"/>
  </r>
  <r>
    <x v="2"/>
    <x v="18"/>
    <x v="1"/>
    <x v="3"/>
    <s v="TV"/>
    <x v="2"/>
    <n v="10188.8376517"/>
    <n v="7661.4806268000002"/>
    <n v="2011.2789473999999"/>
    <n v="8156893"/>
    <n v="2.465741486862706E-4"/>
    <n v="0"/>
  </r>
  <r>
    <x v="2"/>
    <x v="19"/>
    <x v="1"/>
    <x v="3"/>
    <s v="TV"/>
    <x v="2"/>
    <n v="207964.5263536"/>
    <n v="150980.40529659999"/>
    <n v="42556.990519300001"/>
    <n v="8156893"/>
    <n v="5.217304005250529E-3"/>
    <n v="0"/>
  </r>
  <r>
    <x v="2"/>
    <x v="20"/>
    <x v="1"/>
    <x v="3"/>
    <s v="TV"/>
    <x v="2"/>
    <n v="16416.1717303"/>
    <n v="944193.1464943001"/>
    <n v="816238.29455800005"/>
    <n v="8156893"/>
    <n v="0.1000673043716523"/>
    <n v="0"/>
  </r>
  <r>
    <x v="2"/>
    <x v="21"/>
    <x v="1"/>
    <x v="3"/>
    <s v="TV"/>
    <x v="2"/>
    <n v="219724.15257319997"/>
    <n v="170532.8780651"/>
    <n v="49207.356467799989"/>
    <n v="8156893"/>
    <n v="6.0326102681253742E-3"/>
    <n v="0"/>
  </r>
  <r>
    <x v="2"/>
    <x v="22"/>
    <x v="1"/>
    <x v="2"/>
    <s v="OOH"/>
    <x v="1"/>
    <n v="84630.187875399992"/>
    <n v="67546.710956800001"/>
    <n v="552.3409375"/>
    <n v="8156893"/>
    <n v="6.7714623386625275E-5"/>
    <n v="0"/>
  </r>
  <r>
    <x v="2"/>
    <x v="23"/>
    <x v="1"/>
    <x v="2"/>
    <s v="OOH"/>
    <x v="2"/>
    <n v="0"/>
    <n v="0"/>
    <n v="0"/>
    <n v="8156893"/>
    <n v="0"/>
    <n v="0"/>
  </r>
  <r>
    <x v="2"/>
    <x v="24"/>
    <x v="1"/>
    <x v="2"/>
    <s v="OOH"/>
    <x v="2"/>
    <n v="16722.050607599998"/>
    <n v="10796.418498599998"/>
    <n v="3253.0226489999995"/>
    <n v="8156893"/>
    <n v="3.988065859145142E-4"/>
    <n v="0"/>
  </r>
  <r>
    <x v="2"/>
    <x v="25"/>
    <x v="1"/>
    <x v="2"/>
    <s v="OOH"/>
    <x v="2"/>
    <n v="40536.720955899997"/>
    <n v="26565.063170400001"/>
    <n v="8139.7597085999996"/>
    <n v="8156893"/>
    <n v="9.9789953216255253E-4"/>
    <n v="0"/>
  </r>
  <r>
    <x v="2"/>
    <x v="26"/>
    <x v="1"/>
    <x v="2"/>
    <s v="OOH"/>
    <x v="2"/>
    <n v="41861.624607799997"/>
    <n v="76881.992956600006"/>
    <n v="24652.6669205"/>
    <n v="8156893"/>
    <n v="3.0223109363454932E-3"/>
    <n v="0"/>
  </r>
  <r>
    <x v="2"/>
    <x v="27"/>
    <x v="1"/>
    <x v="2"/>
    <s v="OOH"/>
    <x v="2"/>
    <n v="0"/>
    <n v="90461.061686500005"/>
    <n v="50228.471736"/>
    <n v="8156893"/>
    <n v="6.1577946083147097E-3"/>
    <n v="0"/>
  </r>
  <r>
    <x v="2"/>
    <x v="29"/>
    <x v="1"/>
    <x v="2"/>
    <s v="Print"/>
    <x v="1"/>
    <n v="28057.187397299997"/>
    <n v="0"/>
    <n v="0"/>
    <n v="8156893"/>
    <n v="0"/>
    <n v="0"/>
  </r>
  <r>
    <x v="2"/>
    <x v="57"/>
    <x v="1"/>
    <x v="2"/>
    <s v="Print"/>
    <x v="2"/>
    <n v="6077.5763439000002"/>
    <n v="3896.9147977999992"/>
    <n v="907.95781069999998"/>
    <n v="8156893"/>
    <n v="1.1131172257623092E-4"/>
    <n v="0"/>
  </r>
  <r>
    <x v="2"/>
    <x v="58"/>
    <x v="1"/>
    <x v="2"/>
    <s v="Print"/>
    <x v="2"/>
    <n v="8453.7350575"/>
    <n v="5203.2946703999996"/>
    <n v="1625.4325647000001"/>
    <n v="8156893"/>
    <n v="1.9927104164539121E-4"/>
    <n v="0"/>
  </r>
  <r>
    <x v="2"/>
    <x v="59"/>
    <x v="1"/>
    <x v="2"/>
    <s v="Print"/>
    <x v="2"/>
    <n v="54052.427172799995"/>
    <n v="35967.9530381"/>
    <n v="11170.5574242"/>
    <n v="8156893"/>
    <n v="1.369462297004509E-3"/>
    <n v="0"/>
  </r>
  <r>
    <x v="2"/>
    <x v="31"/>
    <x v="1"/>
    <x v="3"/>
    <s v="TV"/>
    <x v="1"/>
    <n v="0.48915400000000003"/>
    <n v="0"/>
    <n v="0"/>
    <n v="8156893"/>
    <n v="0"/>
    <n v="0"/>
  </r>
  <r>
    <x v="2"/>
    <x v="32"/>
    <x v="1"/>
    <x v="3"/>
    <s v="TV"/>
    <x v="1"/>
    <n v="0"/>
    <n v="0"/>
    <n v="0"/>
    <n v="8156893"/>
    <n v="0"/>
    <n v="0"/>
  </r>
  <r>
    <x v="2"/>
    <x v="60"/>
    <x v="1"/>
    <x v="4"/>
    <s v="Total Digital"/>
    <x v="2"/>
    <n v="0"/>
    <n v="0"/>
    <n v="6289.4073790000002"/>
    <n v="8156893"/>
    <n v="7.7105429469284442E-4"/>
    <n v="26491283"/>
  </r>
  <r>
    <x v="2"/>
    <x v="34"/>
    <x v="1"/>
    <x v="4"/>
    <s v="Total Digital"/>
    <x v="2"/>
    <n v="20900.400734999999"/>
    <n v="0"/>
    <n v="0"/>
    <n v="8156893"/>
    <n v="0"/>
    <n v="0"/>
  </r>
  <r>
    <x v="2"/>
    <x v="35"/>
    <x v="1"/>
    <x v="4"/>
    <s v="Total Digital"/>
    <x v="2"/>
    <n v="15425.987855499998"/>
    <n v="21366.958898699999"/>
    <n v="5074.5804948999994"/>
    <n v="8156893"/>
    <n v="6.2212174352415793E-4"/>
    <n v="0"/>
  </r>
  <r>
    <x v="2"/>
    <x v="36"/>
    <x v="1"/>
    <x v="4"/>
    <s v="Total Digital"/>
    <x v="2"/>
    <n v="0"/>
    <n v="95576.880036000002"/>
    <n v="38267.107358200003"/>
    <n v="8156893"/>
    <n v="4.6913827799629102E-3"/>
    <n v="0"/>
  </r>
  <r>
    <x v="2"/>
    <x v="37"/>
    <x v="1"/>
    <x v="3"/>
    <s v="TV"/>
    <x v="1"/>
    <n v="7.025499599999999"/>
    <n v="0"/>
    <n v="0"/>
    <n v="8156893"/>
    <n v="0"/>
    <n v="0"/>
  </r>
  <r>
    <x v="2"/>
    <x v="38"/>
    <x v="1"/>
    <x v="3"/>
    <s v="TV"/>
    <x v="1"/>
    <n v="103477.42002590001"/>
    <n v="4.1314979000000003"/>
    <n v="0"/>
    <n v="8156893"/>
    <n v="0"/>
    <n v="0"/>
  </r>
  <r>
    <x v="2"/>
    <x v="39"/>
    <x v="1"/>
    <x v="3"/>
    <s v="TV"/>
    <x v="1"/>
    <n v="189605.21484100001"/>
    <n v="39.465311499999999"/>
    <n v="0"/>
    <n v="8156893"/>
    <n v="0"/>
    <n v="0"/>
  </r>
  <r>
    <x v="2"/>
    <x v="40"/>
    <x v="1"/>
    <x v="3"/>
    <s v="TV"/>
    <x v="1"/>
    <n v="124714.64914580001"/>
    <n v="1105164.0286584001"/>
    <n v="327170.10449319996"/>
    <n v="8156893"/>
    <n v="4.0109647692227905E-2"/>
    <n v="0"/>
  </r>
  <r>
    <x v="2"/>
    <x v="41"/>
    <x v="1"/>
    <x v="3"/>
    <s v="TV"/>
    <x v="1"/>
    <n v="109295.1532303"/>
    <n v="1989.6535131000001"/>
    <n v="0"/>
    <n v="8156893"/>
    <n v="0"/>
    <n v="0"/>
  </r>
  <r>
    <x v="2"/>
    <x v="42"/>
    <x v="1"/>
    <x v="3"/>
    <s v="TV"/>
    <x v="2"/>
    <n v="32029.048636399999"/>
    <n v="15193.053393499998"/>
    <n v="4086.8303510999999"/>
    <n v="8156893"/>
    <n v="5.0102782408694097E-4"/>
    <n v="0"/>
  </r>
  <r>
    <x v="2"/>
    <x v="43"/>
    <x v="1"/>
    <x v="3"/>
    <s v="TV"/>
    <x v="2"/>
    <n v="67191.285838199998"/>
    <n v="32722.012257899998"/>
    <n v="8955.6190582999989"/>
    <n v="8156893"/>
    <n v="1.0979203795244094E-3"/>
    <n v="0"/>
  </r>
  <r>
    <x v="2"/>
    <x v="44"/>
    <x v="1"/>
    <x v="3"/>
    <s v="TV"/>
    <x v="2"/>
    <n v="202410.45834789998"/>
    <n v="106390.77918520002"/>
    <n v="30687.910107500004"/>
    <n v="8156893"/>
    <n v="3.7622057942282685E-3"/>
    <n v="0"/>
  </r>
  <r>
    <x v="2"/>
    <x v="45"/>
    <x v="1"/>
    <x v="3"/>
    <s v="TV"/>
    <x v="2"/>
    <n v="0"/>
    <n v="0"/>
    <n v="21417.464746099999"/>
    <n v="8156893"/>
    <n v="2.6256890639732551E-3"/>
    <n v="3610.86"/>
  </r>
  <r>
    <x v="2"/>
    <x v="46"/>
    <x v="1"/>
    <x v="3"/>
    <s v="TV"/>
    <x v="1"/>
    <n v="0"/>
    <n v="0"/>
    <n v="164428.63744260001"/>
    <n v="8156893"/>
    <n v="2.0158243762986718E-2"/>
    <n v="3610.86"/>
  </r>
  <r>
    <x v="2"/>
    <x v="51"/>
    <x v="1"/>
    <x v="3"/>
    <s v="TV"/>
    <x v="2"/>
    <n v="0"/>
    <n v="0"/>
    <n v="0"/>
    <n v="8156893"/>
    <n v="0"/>
    <n v="1.03"/>
  </r>
  <r>
    <x v="2"/>
    <x v="52"/>
    <x v="1"/>
    <x v="3"/>
    <s v="TV"/>
    <x v="1"/>
    <n v="0"/>
    <n v="0"/>
    <n v="0.14194799999999999"/>
    <n v="8156893"/>
    <n v="1.7402214298998403E-8"/>
    <n v="1.03"/>
  </r>
  <r>
    <x v="2"/>
    <x v="53"/>
    <x v="1"/>
    <x v="3"/>
    <s v="TV"/>
    <x v="1"/>
    <n v="7.5509000000000001E-3"/>
    <n v="0"/>
    <n v="0"/>
    <n v="8156893"/>
    <n v="0"/>
    <n v="0"/>
  </r>
  <r>
    <x v="2"/>
    <x v="54"/>
    <x v="1"/>
    <x v="4"/>
    <s v="YouTube"/>
    <x v="1"/>
    <n v="18200.310140099999"/>
    <n v="2710.1211284999999"/>
    <n v="11285.201730699999"/>
    <n v="8156893"/>
    <n v="1.3835171959102565E-3"/>
    <n v="10020099"/>
  </r>
  <r>
    <x v="3"/>
    <x v="0"/>
    <x v="0"/>
    <x v="0"/>
    <s v="Error"/>
    <x v="0"/>
    <n v="-693154.50459663046"/>
    <n v="-834320.07115396322"/>
    <n v="-233276.64021604671"/>
    <n v="3836368"/>
    <n v="-6.0806638001371795E-2"/>
    <n v="0"/>
  </r>
  <r>
    <x v="3"/>
    <x v="1"/>
    <x v="1"/>
    <x v="1"/>
    <s v="Activation"/>
    <x v="1"/>
    <n v="76674.813610099998"/>
    <n v="5182.4822174999999"/>
    <n v="0"/>
    <n v="3836368"/>
    <n v="0"/>
    <n v="0"/>
  </r>
  <r>
    <x v="3"/>
    <x v="2"/>
    <x v="1"/>
    <x v="1"/>
    <s v="Activation"/>
    <x v="1"/>
    <n v="47828.092816800003"/>
    <n v="53945.175401099994"/>
    <n v="2276.2722179999996"/>
    <n v="3836368"/>
    <n v="5.9334042458909038E-4"/>
    <n v="0"/>
  </r>
  <r>
    <x v="3"/>
    <x v="3"/>
    <x v="1"/>
    <x v="2"/>
    <s v="Cinema"/>
    <x v="1"/>
    <n v="2589.9233872"/>
    <n v="0"/>
    <n v="0"/>
    <n v="3836368"/>
    <n v="0"/>
    <n v="0"/>
  </r>
  <r>
    <x v="3"/>
    <x v="55"/>
    <x v="1"/>
    <x v="2"/>
    <s v="Cinema"/>
    <x v="2"/>
    <n v="0"/>
    <n v="0"/>
    <n v="0"/>
    <n v="3836368"/>
    <n v="0"/>
    <n v="0"/>
  </r>
  <r>
    <x v="3"/>
    <x v="61"/>
    <x v="1"/>
    <x v="2"/>
    <s v="Cinema"/>
    <x v="2"/>
    <n v="1555.1691424000001"/>
    <n v="0"/>
    <n v="0"/>
    <n v="3836368"/>
    <n v="0"/>
    <n v="0"/>
  </r>
  <r>
    <x v="3"/>
    <x v="7"/>
    <x v="1"/>
    <x v="1"/>
    <s v="Consumer Promo"/>
    <x v="1"/>
    <n v="305.2690589"/>
    <n v="725.37905109999997"/>
    <n v="0"/>
    <n v="3836368"/>
    <n v="0"/>
    <n v="0"/>
  </r>
  <r>
    <x v="3"/>
    <x v="8"/>
    <x v="1"/>
    <x v="3"/>
    <s v="TV"/>
    <x v="1"/>
    <n v="0"/>
    <n v="127277.11250949999"/>
    <n v="32.525479400000002"/>
    <n v="3836368"/>
    <n v="8.4781958873601292E-6"/>
    <n v="0"/>
  </r>
  <r>
    <x v="3"/>
    <x v="9"/>
    <x v="1"/>
    <x v="1"/>
    <s v="Sampling"/>
    <x v="1"/>
    <n v="0"/>
    <n v="0"/>
    <n v="0"/>
    <n v="3836368"/>
    <n v="0"/>
    <n v="0"/>
  </r>
  <r>
    <x v="3"/>
    <x v="10"/>
    <x v="1"/>
    <x v="4"/>
    <s v="Facebook/Instagram"/>
    <x v="1"/>
    <n v="0"/>
    <n v="5195.2844462000003"/>
    <n v="2760.8868928000002"/>
    <n v="3836368"/>
    <n v="7.1966164163604748E-4"/>
    <n v="2644607"/>
  </r>
  <r>
    <x v="3"/>
    <x v="11"/>
    <x v="1"/>
    <x v="4"/>
    <s v="Facebook"/>
    <x v="1"/>
    <n v="3238.4188073999999"/>
    <n v="15757.418167"/>
    <n v="0"/>
    <n v="3836368"/>
    <n v="0"/>
    <n v="0"/>
  </r>
  <r>
    <x v="3"/>
    <x v="13"/>
    <x v="1"/>
    <x v="4"/>
    <s v="Hotstar"/>
    <x v="1"/>
    <n v="8547.8404670999989"/>
    <n v="88146.195319200007"/>
    <n v="2498.4368104999999"/>
    <n v="3836368"/>
    <n v="6.5125056055623438E-4"/>
    <n v="6371167"/>
  </r>
  <r>
    <x v="3"/>
    <x v="14"/>
    <x v="1"/>
    <x v="3"/>
    <s v="TV"/>
    <x v="1"/>
    <n v="0"/>
    <n v="0"/>
    <n v="0"/>
    <n v="3836368"/>
    <n v="0"/>
    <n v="0"/>
  </r>
  <r>
    <x v="3"/>
    <x v="15"/>
    <x v="1"/>
    <x v="1"/>
    <s v="Activation"/>
    <x v="1"/>
    <n v="45267.640289499999"/>
    <n v="32228.026831199997"/>
    <n v="10597.898509899998"/>
    <n v="3836368"/>
    <n v="2.7624822514159221E-3"/>
    <n v="0"/>
  </r>
  <r>
    <x v="3"/>
    <x v="16"/>
    <x v="1"/>
    <x v="1"/>
    <s v="Activation"/>
    <x v="1"/>
    <n v="8776.9435278000019"/>
    <n v="15972.671550100002"/>
    <n v="7769.8100660000009"/>
    <n v="3836368"/>
    <n v="2.0253036377115025E-3"/>
    <n v="0"/>
  </r>
  <r>
    <x v="3"/>
    <x v="17"/>
    <x v="1"/>
    <x v="3"/>
    <s v="TV"/>
    <x v="2"/>
    <n v="0"/>
    <n v="24591.611018900003"/>
    <n v="9690.6561046000006"/>
    <n v="3836368"/>
    <n v="2.525997533239773E-3"/>
    <n v="0"/>
  </r>
  <r>
    <x v="3"/>
    <x v="18"/>
    <x v="1"/>
    <x v="3"/>
    <s v="TV"/>
    <x v="2"/>
    <n v="853.44477540000003"/>
    <n v="542.34435100000007"/>
    <n v="117.70634440000002"/>
    <n v="3836368"/>
    <n v="3.0681713641652737E-5"/>
    <n v="0"/>
  </r>
  <r>
    <x v="3"/>
    <x v="19"/>
    <x v="1"/>
    <x v="3"/>
    <s v="TV"/>
    <x v="2"/>
    <n v="46725.015886699985"/>
    <n v="29347.231415400001"/>
    <n v="6446.1733208000005"/>
    <n v="3836368"/>
    <n v="1.680280234013004E-3"/>
    <n v="0"/>
  </r>
  <r>
    <x v="3"/>
    <x v="20"/>
    <x v="1"/>
    <x v="3"/>
    <s v="TV"/>
    <x v="2"/>
    <n v="141.84956529999999"/>
    <n v="26631.147668399997"/>
    <n v="20239.436613499998"/>
    <n v="3836368"/>
    <n v="5.2756765288157958E-3"/>
    <n v="0"/>
  </r>
  <r>
    <x v="3"/>
    <x v="21"/>
    <x v="1"/>
    <x v="3"/>
    <s v="TV"/>
    <x v="2"/>
    <n v="55432.8431174"/>
    <n v="38400.612917500002"/>
    <n v="8518.6074122999999"/>
    <n v="3836368"/>
    <n v="2.2204875581018297E-3"/>
    <n v="0"/>
  </r>
  <r>
    <x v="3"/>
    <x v="22"/>
    <x v="1"/>
    <x v="2"/>
    <s v="OOH"/>
    <x v="1"/>
    <n v="20877.285995899998"/>
    <n v="0"/>
    <n v="0"/>
    <n v="3836368"/>
    <n v="0"/>
    <n v="0"/>
  </r>
  <r>
    <x v="3"/>
    <x v="23"/>
    <x v="1"/>
    <x v="2"/>
    <s v="OOH"/>
    <x v="2"/>
    <n v="3453.7023227"/>
    <n v="3030.2630197999997"/>
    <n v="0"/>
    <n v="3836368"/>
    <n v="0"/>
    <n v="0"/>
  </r>
  <r>
    <x v="3"/>
    <x v="24"/>
    <x v="1"/>
    <x v="2"/>
    <s v="OOH"/>
    <x v="2"/>
    <n v="7156.4207514999998"/>
    <n v="3369.9546618999998"/>
    <n v="1403.9881276000003"/>
    <n v="3836368"/>
    <n v="3.659680530126412E-4"/>
    <n v="0"/>
  </r>
  <r>
    <x v="3"/>
    <x v="25"/>
    <x v="1"/>
    <x v="2"/>
    <s v="OOH"/>
    <x v="2"/>
    <n v="25218.640984100006"/>
    <n v="13328.672394600002"/>
    <n v="3296.2647342000005"/>
    <n v="3836368"/>
    <n v="8.5921494867020074E-4"/>
    <n v="0"/>
  </r>
  <r>
    <x v="3"/>
    <x v="26"/>
    <x v="1"/>
    <x v="2"/>
    <s v="OOH"/>
    <x v="2"/>
    <n v="32054.243498000007"/>
    <n v="17026.085455799999"/>
    <n v="4544.0004393999998"/>
    <n v="3836368"/>
    <n v="1.1844537435928982E-3"/>
    <n v="0"/>
  </r>
  <r>
    <x v="3"/>
    <x v="29"/>
    <x v="1"/>
    <x v="2"/>
    <s v="Print"/>
    <x v="1"/>
    <n v="22262.351973999997"/>
    <n v="21088.672629299999"/>
    <n v="1022.1114846999999"/>
    <n v="3836368"/>
    <n v="2.6642686121352275E-4"/>
    <n v="0"/>
  </r>
  <r>
    <x v="3"/>
    <x v="30"/>
    <x v="1"/>
    <x v="2"/>
    <s v="Radio"/>
    <x v="1"/>
    <n v="2744.3933950000001"/>
    <n v="2789.6808230000001"/>
    <n v="67.437160199999994"/>
    <n v="3836368"/>
    <n v="1.75783866928303E-5"/>
    <n v="0"/>
  </r>
  <r>
    <x v="3"/>
    <x v="31"/>
    <x v="1"/>
    <x v="3"/>
    <s v="TV"/>
    <x v="1"/>
    <n v="0.89405349999999995"/>
    <n v="0"/>
    <n v="0"/>
    <n v="3836368"/>
    <n v="0"/>
    <n v="0"/>
  </r>
  <r>
    <x v="3"/>
    <x v="32"/>
    <x v="1"/>
    <x v="3"/>
    <s v="TV"/>
    <x v="1"/>
    <n v="0"/>
    <n v="0"/>
    <n v="0"/>
    <n v="3836368"/>
    <n v="0"/>
    <n v="0"/>
  </r>
  <r>
    <x v="3"/>
    <x v="33"/>
    <x v="1"/>
    <x v="4"/>
    <s v="Total Digital"/>
    <x v="2"/>
    <n v="0"/>
    <n v="0"/>
    <n v="336.97791710000001"/>
    <n v="3836368"/>
    <n v="8.7837745779341297E-5"/>
    <n v="9964148"/>
  </r>
  <r>
    <x v="3"/>
    <x v="34"/>
    <x v="1"/>
    <x v="4"/>
    <s v="Total Digital"/>
    <x v="2"/>
    <n v="12815.981303"/>
    <n v="0"/>
    <n v="0"/>
    <n v="3836368"/>
    <n v="0"/>
    <n v="0"/>
  </r>
  <r>
    <x v="3"/>
    <x v="35"/>
    <x v="1"/>
    <x v="4"/>
    <s v="Total Digital"/>
    <x v="2"/>
    <n v="7461.3018673999995"/>
    <n v="9315.4524997000008"/>
    <n v="0"/>
    <n v="3836368"/>
    <n v="0"/>
    <n v="0"/>
  </r>
  <r>
    <x v="3"/>
    <x v="36"/>
    <x v="1"/>
    <x v="4"/>
    <s v="Total Digital"/>
    <x v="2"/>
    <n v="0"/>
    <n v="90380.476887300014"/>
    <n v="22369.737256"/>
    <n v="3836368"/>
    <n v="5.8309675338757911E-3"/>
    <n v="0"/>
  </r>
  <r>
    <x v="3"/>
    <x v="37"/>
    <x v="1"/>
    <x v="3"/>
    <s v="TV"/>
    <x v="1"/>
    <n v="5.3474534"/>
    <n v="0"/>
    <n v="0"/>
    <n v="3836368"/>
    <n v="0"/>
    <n v="0"/>
  </r>
  <r>
    <x v="3"/>
    <x v="38"/>
    <x v="1"/>
    <x v="3"/>
    <s v="TV"/>
    <x v="1"/>
    <n v="31513.146193700002"/>
    <n v="0.36377579999999998"/>
    <n v="0"/>
    <n v="3836368"/>
    <n v="0"/>
    <n v="0"/>
  </r>
  <r>
    <x v="3"/>
    <x v="39"/>
    <x v="1"/>
    <x v="3"/>
    <s v="TV"/>
    <x v="1"/>
    <n v="68933.382470099983"/>
    <n v="2.0286665000000004"/>
    <n v="0"/>
    <n v="3836368"/>
    <n v="0"/>
    <n v="0"/>
  </r>
  <r>
    <x v="3"/>
    <x v="40"/>
    <x v="1"/>
    <x v="3"/>
    <s v="TV"/>
    <x v="1"/>
    <n v="13074.663435999999"/>
    <n v="181036.32551909998"/>
    <n v="11345.753408799999"/>
    <n v="3836368"/>
    <n v="2.9574205104411252E-3"/>
    <n v="0"/>
  </r>
  <r>
    <x v="3"/>
    <x v="41"/>
    <x v="1"/>
    <x v="3"/>
    <s v="TV"/>
    <x v="1"/>
    <n v="82457.200934699998"/>
    <n v="306.53363300000001"/>
    <n v="0"/>
    <n v="3836368"/>
    <n v="0"/>
    <n v="0"/>
  </r>
  <r>
    <x v="3"/>
    <x v="42"/>
    <x v="1"/>
    <x v="3"/>
    <s v="TV"/>
    <x v="2"/>
    <n v="14015.870239200001"/>
    <n v="6927.8509847000005"/>
    <n v="1532.8243054999998"/>
    <n v="3836368"/>
    <n v="3.9955090478807035E-4"/>
    <n v="0"/>
  </r>
  <r>
    <x v="3"/>
    <x v="43"/>
    <x v="1"/>
    <x v="3"/>
    <s v="TV"/>
    <x v="2"/>
    <n v="25459.005377400001"/>
    <n v="12814.3971932"/>
    <n v="2869.8724609000001"/>
    <n v="3836368"/>
    <n v="7.4807016972824295E-4"/>
    <n v="0"/>
  </r>
  <r>
    <x v="3"/>
    <x v="44"/>
    <x v="1"/>
    <x v="3"/>
    <s v="TV"/>
    <x v="2"/>
    <n v="17734.7281865"/>
    <n v="8960.6255727999996"/>
    <n v="2012.0570774"/>
    <n v="3836368"/>
    <n v="5.2446925774586801E-4"/>
    <n v="0"/>
  </r>
  <r>
    <x v="3"/>
    <x v="45"/>
    <x v="1"/>
    <x v="3"/>
    <s v="TV"/>
    <x v="2"/>
    <n v="0"/>
    <n v="0"/>
    <n v="6208.6087796999991"/>
    <n v="3836368"/>
    <n v="1.6183558980004001E-3"/>
    <n v="3375.45"/>
  </r>
  <r>
    <x v="3"/>
    <x v="46"/>
    <x v="1"/>
    <x v="3"/>
    <s v="TV"/>
    <x v="1"/>
    <n v="0"/>
    <n v="0"/>
    <n v="105318.08735969999"/>
    <n v="3836368"/>
    <n v="2.7452550787541757E-2"/>
    <n v="3375.45"/>
  </r>
  <r>
    <x v="3"/>
    <x v="53"/>
    <x v="1"/>
    <x v="3"/>
    <s v="TV"/>
    <x v="1"/>
    <n v="0"/>
    <n v="0"/>
    <n v="0"/>
    <n v="3836368"/>
    <n v="0"/>
    <n v="0"/>
  </r>
  <r>
    <x v="3"/>
    <x v="54"/>
    <x v="1"/>
    <x v="4"/>
    <s v="YouTube"/>
    <x v="1"/>
    <n v="7978.8396498000002"/>
    <n v="0"/>
    <n v="0"/>
    <n v="3836368"/>
    <n v="0"/>
    <n v="948374"/>
  </r>
  <r>
    <x v="4"/>
    <x v="0"/>
    <x v="0"/>
    <x v="0"/>
    <s v="Error"/>
    <x v="0"/>
    <n v="-2788271.3333154069"/>
    <n v="-4987145.6075845687"/>
    <n v="-2819221.7074534679"/>
    <n v="20092947.717215002"/>
    <n v="-0.14030901523911538"/>
    <n v="0"/>
  </r>
  <r>
    <x v="4"/>
    <x v="1"/>
    <x v="1"/>
    <x v="1"/>
    <s v="Activation"/>
    <x v="1"/>
    <n v="31914.014032799998"/>
    <n v="136270.0692646"/>
    <n v="6260.9196269999993"/>
    <n v="20092947.717215002"/>
    <n v="3.1159786583408275E-4"/>
    <n v="0"/>
  </r>
  <r>
    <x v="4"/>
    <x v="2"/>
    <x v="1"/>
    <x v="1"/>
    <s v="Activation"/>
    <x v="1"/>
    <n v="0"/>
    <n v="0"/>
    <n v="0"/>
    <n v="20092947.717215002"/>
    <n v="0"/>
    <n v="0"/>
  </r>
  <r>
    <x v="4"/>
    <x v="3"/>
    <x v="1"/>
    <x v="2"/>
    <s v="Cinema"/>
    <x v="1"/>
    <n v="0"/>
    <n v="6583.462933400001"/>
    <n v="2145.1298612999999"/>
    <n v="20092947.717215002"/>
    <n v="1.0676033658626009E-4"/>
    <n v="0"/>
  </r>
  <r>
    <x v="4"/>
    <x v="4"/>
    <x v="1"/>
    <x v="2"/>
    <s v="Cinema"/>
    <x v="2"/>
    <n v="0"/>
    <n v="0"/>
    <n v="0"/>
    <n v="20092947.717215002"/>
    <n v="0"/>
    <n v="0"/>
  </r>
  <r>
    <x v="4"/>
    <x v="5"/>
    <x v="1"/>
    <x v="2"/>
    <s v="Cinema"/>
    <x v="2"/>
    <n v="0"/>
    <n v="8124.0105665999999"/>
    <n v="0"/>
    <n v="20092947.717215002"/>
    <n v="0"/>
    <n v="0"/>
  </r>
  <r>
    <x v="4"/>
    <x v="7"/>
    <x v="1"/>
    <x v="1"/>
    <s v="Consumer Promo"/>
    <x v="1"/>
    <n v="1222.0152278"/>
    <n v="1236.6761501999999"/>
    <n v="0"/>
    <n v="20092947.717215002"/>
    <n v="0"/>
    <n v="0"/>
  </r>
  <r>
    <x v="4"/>
    <x v="8"/>
    <x v="1"/>
    <x v="3"/>
    <s v="TV"/>
    <x v="1"/>
    <n v="0"/>
    <n v="482666.64407189999"/>
    <n v="101.45486970000002"/>
    <n v="20092947.717215002"/>
    <n v="5.0492775439353129E-6"/>
    <n v="0"/>
  </r>
  <r>
    <x v="4"/>
    <x v="9"/>
    <x v="1"/>
    <x v="1"/>
    <s v="Sampling"/>
    <x v="1"/>
    <n v="0"/>
    <n v="0"/>
    <n v="0"/>
    <n v="20092947.717215002"/>
    <n v="0"/>
    <n v="0"/>
  </r>
  <r>
    <x v="4"/>
    <x v="10"/>
    <x v="1"/>
    <x v="4"/>
    <s v="Facebook/Instagram"/>
    <x v="1"/>
    <n v="1166.9413380000001"/>
    <n v="685.93049810000002"/>
    <n v="4593.7368810999997"/>
    <n v="20092947.717215002"/>
    <n v="2.2862433853666138E-4"/>
    <n v="11164045"/>
  </r>
  <r>
    <x v="4"/>
    <x v="11"/>
    <x v="1"/>
    <x v="4"/>
    <s v="Facebook"/>
    <x v="1"/>
    <n v="756.91991099999996"/>
    <n v="15972.002825399999"/>
    <n v="0"/>
    <n v="20092947.717215002"/>
    <n v="0"/>
    <n v="0"/>
  </r>
  <r>
    <x v="4"/>
    <x v="13"/>
    <x v="1"/>
    <x v="4"/>
    <s v="Hotstar"/>
    <x v="1"/>
    <n v="75438.910908900012"/>
    <n v="393054.52596459998"/>
    <n v="21597.2774933"/>
    <n v="20092947.717215002"/>
    <n v="1.0748685457831622E-3"/>
    <n v="12213073.560448911"/>
  </r>
  <r>
    <x v="4"/>
    <x v="14"/>
    <x v="1"/>
    <x v="3"/>
    <s v="TV"/>
    <x v="1"/>
    <n v="0"/>
    <n v="0"/>
    <n v="0"/>
    <n v="20092947.717215002"/>
    <n v="0"/>
    <n v="0"/>
  </r>
  <r>
    <x v="4"/>
    <x v="15"/>
    <x v="1"/>
    <x v="1"/>
    <s v="Activation"/>
    <x v="1"/>
    <n v="6618.2391038999986"/>
    <n v="25321.183732600002"/>
    <n v="29186.927738899998"/>
    <n v="20092947.717215002"/>
    <n v="1.4525956146242077E-3"/>
    <n v="0"/>
  </r>
  <r>
    <x v="4"/>
    <x v="16"/>
    <x v="1"/>
    <x v="1"/>
    <s v="Activation"/>
    <x v="1"/>
    <n v="0"/>
    <n v="0"/>
    <n v="0"/>
    <n v="20092947.717215002"/>
    <n v="0"/>
    <n v="0"/>
  </r>
  <r>
    <x v="4"/>
    <x v="17"/>
    <x v="1"/>
    <x v="3"/>
    <s v="TV"/>
    <x v="2"/>
    <n v="0"/>
    <n v="129937.06541519999"/>
    <n v="77742.489885699993"/>
    <n v="20092947.717215002"/>
    <n v="3.8691430933796085E-3"/>
    <n v="0"/>
  </r>
  <r>
    <x v="4"/>
    <x v="18"/>
    <x v="1"/>
    <x v="3"/>
    <s v="TV"/>
    <x v="2"/>
    <n v="7381.8890512999997"/>
    <n v="4776.9217571999998"/>
    <n v="1630.0651350999999"/>
    <n v="20092947.717215002"/>
    <n v="8.112623185215436E-5"/>
    <n v="0"/>
  </r>
  <r>
    <x v="4"/>
    <x v="19"/>
    <x v="1"/>
    <x v="3"/>
    <s v="TV"/>
    <x v="2"/>
    <n v="298029.12206800003"/>
    <n v="200595.60232619999"/>
    <n v="69888.115058800002"/>
    <n v="20092947.717215002"/>
    <n v="3.4782410247811515E-3"/>
    <n v="0"/>
  </r>
  <r>
    <x v="4"/>
    <x v="20"/>
    <x v="1"/>
    <x v="3"/>
    <s v="TV"/>
    <x v="2"/>
    <n v="5737.1171617999998"/>
    <n v="752520.83429270005"/>
    <n v="1070567.4828552001"/>
    <n v="20092947.717215002"/>
    <n v="5.3280757901836957E-2"/>
    <n v="0"/>
  </r>
  <r>
    <x v="4"/>
    <x v="21"/>
    <x v="1"/>
    <x v="3"/>
    <s v="TV"/>
    <x v="2"/>
    <n v="816685.71570529987"/>
    <n v="666906.70921190002"/>
    <n v="235521.55041739999"/>
    <n v="20092947.717215002"/>
    <n v="1.1721602710169428E-2"/>
    <n v="0"/>
  </r>
  <r>
    <x v="4"/>
    <x v="22"/>
    <x v="1"/>
    <x v="2"/>
    <s v="OOH"/>
    <x v="1"/>
    <n v="22961.457093000001"/>
    <n v="27371.866285300002"/>
    <n v="1746.7550285"/>
    <n v="20092947.717215002"/>
    <n v="8.6933736805746802E-5"/>
    <n v="900000.00899999985"/>
  </r>
  <r>
    <x v="4"/>
    <x v="23"/>
    <x v="1"/>
    <x v="2"/>
    <s v="OOH"/>
    <x v="2"/>
    <n v="27060.688703800002"/>
    <n v="15664.4657238"/>
    <n v="10511.332123600001"/>
    <n v="20092947.717215002"/>
    <n v="5.2313539414598808E-4"/>
    <n v="0"/>
  </r>
  <r>
    <x v="4"/>
    <x v="24"/>
    <x v="1"/>
    <x v="2"/>
    <s v="OOH"/>
    <x v="2"/>
    <n v="25684.649489399999"/>
    <n v="16901.695040900002"/>
    <n v="6487.5665186999995"/>
    <n v="20092947.717215002"/>
    <n v="3.2287778826705737E-4"/>
    <n v="0"/>
  </r>
  <r>
    <x v="4"/>
    <x v="25"/>
    <x v="1"/>
    <x v="2"/>
    <s v="OOH"/>
    <x v="2"/>
    <n v="53141.084319500005"/>
    <n v="33108.443161399999"/>
    <n v="11402.3781093"/>
    <n v="20092947.717215002"/>
    <n v="5.6748159950323286E-4"/>
    <n v="0"/>
  </r>
  <r>
    <x v="4"/>
    <x v="26"/>
    <x v="1"/>
    <x v="2"/>
    <s v="OOH"/>
    <x v="2"/>
    <n v="9278.2500092999999"/>
    <n v="32933.913677999997"/>
    <n v="12873.680063899999"/>
    <n v="20092947.717215002"/>
    <n v="6.4070639336159905E-4"/>
    <n v="0"/>
  </r>
  <r>
    <x v="4"/>
    <x v="27"/>
    <x v="1"/>
    <x v="2"/>
    <s v="OOH"/>
    <x v="2"/>
    <n v="0"/>
    <n v="65439.648457699994"/>
    <n v="34125.166769399999"/>
    <n v="20092947.717215002"/>
    <n v="1.6983653792202245E-3"/>
    <n v="0"/>
  </r>
  <r>
    <x v="4"/>
    <x v="28"/>
    <x v="1"/>
    <x v="2"/>
    <s v="OOH"/>
    <x v="2"/>
    <n v="0"/>
    <n v="0"/>
    <n v="6745.7747595999999"/>
    <n v="20092947.717215002"/>
    <n v="3.3572847819737437E-4"/>
    <n v="0"/>
  </r>
  <r>
    <x v="4"/>
    <x v="29"/>
    <x v="1"/>
    <x v="2"/>
    <s v="Print"/>
    <x v="1"/>
    <n v="18889.215325099998"/>
    <n v="0"/>
    <n v="0"/>
    <n v="20092947.717215002"/>
    <n v="0"/>
    <n v="0"/>
  </r>
  <r>
    <x v="4"/>
    <x v="30"/>
    <x v="1"/>
    <x v="2"/>
    <s v="Radio"/>
    <x v="1"/>
    <n v="0"/>
    <n v="0"/>
    <n v="0"/>
    <n v="20092947.717215002"/>
    <n v="0"/>
    <n v="0"/>
  </r>
  <r>
    <x v="4"/>
    <x v="31"/>
    <x v="1"/>
    <x v="3"/>
    <s v="TV"/>
    <x v="1"/>
    <n v="0.42906050000000001"/>
    <n v="0"/>
    <n v="0"/>
    <n v="20092947.717215002"/>
    <n v="0"/>
    <n v="0"/>
  </r>
  <r>
    <x v="4"/>
    <x v="32"/>
    <x v="1"/>
    <x v="3"/>
    <s v="TV"/>
    <x v="1"/>
    <n v="0"/>
    <n v="0"/>
    <n v="0"/>
    <n v="20092947.717215002"/>
    <n v="0"/>
    <n v="0"/>
  </r>
  <r>
    <x v="4"/>
    <x v="33"/>
    <x v="1"/>
    <x v="4"/>
    <s v="Total Digital"/>
    <x v="2"/>
    <n v="0"/>
    <n v="0"/>
    <n v="11683.2102715"/>
    <n v="20092947.717215002"/>
    <n v="5.8145825271272648E-4"/>
    <n v="37245453.560448915"/>
  </r>
  <r>
    <x v="4"/>
    <x v="34"/>
    <x v="1"/>
    <x v="4"/>
    <s v="Total Digital"/>
    <x v="2"/>
    <n v="1566.4209708999999"/>
    <n v="0"/>
    <n v="0"/>
    <n v="20092947.717215002"/>
    <n v="0"/>
    <n v="0"/>
  </r>
  <r>
    <x v="4"/>
    <x v="35"/>
    <x v="1"/>
    <x v="4"/>
    <s v="Total Digital"/>
    <x v="2"/>
    <n v="7204.2942026000001"/>
    <n v="30800.715708399995"/>
    <n v="0"/>
    <n v="20092947.717215002"/>
    <n v="0"/>
    <n v="0"/>
  </r>
  <r>
    <x v="4"/>
    <x v="36"/>
    <x v="1"/>
    <x v="4"/>
    <s v="Total Digital"/>
    <x v="2"/>
    <n v="0"/>
    <n v="172802.35049779998"/>
    <n v="68106.246741299998"/>
    <n v="20092947.717215002"/>
    <n v="3.3895597450317714E-3"/>
    <n v="0"/>
  </r>
  <r>
    <x v="4"/>
    <x v="37"/>
    <x v="1"/>
    <x v="3"/>
    <s v="TV"/>
    <x v="1"/>
    <n v="4.3046315000000002"/>
    <n v="0"/>
    <n v="0"/>
    <n v="20092947.717215002"/>
    <n v="0"/>
    <n v="0"/>
  </r>
  <r>
    <x v="4"/>
    <x v="38"/>
    <x v="1"/>
    <x v="3"/>
    <s v="TV"/>
    <x v="1"/>
    <n v="36308.284761599993"/>
    <n v="0.31718639999999998"/>
    <n v="0"/>
    <n v="20092947.717215002"/>
    <n v="0"/>
    <n v="0"/>
  </r>
  <r>
    <x v="4"/>
    <x v="39"/>
    <x v="1"/>
    <x v="3"/>
    <s v="TV"/>
    <x v="1"/>
    <n v="307019.69822749996"/>
    <n v="10.217822699999999"/>
    <n v="0"/>
    <n v="20092947.717215002"/>
    <n v="0"/>
    <n v="0"/>
  </r>
  <r>
    <x v="4"/>
    <x v="40"/>
    <x v="1"/>
    <x v="3"/>
    <s v="TV"/>
    <x v="1"/>
    <n v="102857.9694287"/>
    <n v="1340336.7614048999"/>
    <n v="172459.09650439996"/>
    <n v="20092947.717215002"/>
    <n v="8.5830660056235783E-3"/>
    <n v="0"/>
  </r>
  <r>
    <x v="4"/>
    <x v="41"/>
    <x v="1"/>
    <x v="3"/>
    <s v="TV"/>
    <x v="1"/>
    <n v="110068.9172027"/>
    <n v="682.82399900000007"/>
    <n v="0"/>
    <n v="20092947.717215002"/>
    <n v="0"/>
    <n v="0"/>
  </r>
  <r>
    <x v="4"/>
    <x v="42"/>
    <x v="1"/>
    <x v="3"/>
    <s v="TV"/>
    <x v="2"/>
    <n v="276548.74480420002"/>
    <n v="146136.3572231"/>
    <n v="50582.843970500013"/>
    <n v="20092947.717215002"/>
    <n v="2.5174426710503125E-3"/>
    <n v="0"/>
  </r>
  <r>
    <x v="4"/>
    <x v="43"/>
    <x v="1"/>
    <x v="3"/>
    <s v="TV"/>
    <x v="2"/>
    <n v="239871.12989530002"/>
    <n v="127629.78958310001"/>
    <n v="44399.357894699991"/>
    <n v="20092947.717215002"/>
    <n v="2.2096985728311046E-3"/>
    <n v="0"/>
  </r>
  <r>
    <x v="4"/>
    <x v="44"/>
    <x v="1"/>
    <x v="3"/>
    <s v="TV"/>
    <x v="2"/>
    <n v="277458.15501080005"/>
    <n v="150819.0555511"/>
    <n v="53274.27743110001"/>
    <n v="20092947.717215002"/>
    <n v="2.6513918306499298E-3"/>
    <n v="0"/>
  </r>
  <r>
    <x v="4"/>
    <x v="45"/>
    <x v="1"/>
    <x v="3"/>
    <s v="TV"/>
    <x v="2"/>
    <n v="0"/>
    <n v="0"/>
    <n v="28436.118224000002"/>
    <n v="20092947.717215002"/>
    <n v="1.4152287968995628E-3"/>
    <n v="1330.3799999999994"/>
  </r>
  <r>
    <x v="4"/>
    <x v="46"/>
    <x v="1"/>
    <x v="3"/>
    <s v="TV"/>
    <x v="1"/>
    <n v="0"/>
    <n v="0"/>
    <n v="750851.51728649996"/>
    <n v="20092947.717215002"/>
    <n v="3.7368908129054364E-2"/>
    <n v="1330.3799999999994"/>
  </r>
  <r>
    <x v="4"/>
    <x v="53"/>
    <x v="1"/>
    <x v="3"/>
    <s v="TV"/>
    <x v="1"/>
    <n v="0"/>
    <n v="0"/>
    <n v="0"/>
    <n v="20092947.717215002"/>
    <n v="0"/>
    <n v="0"/>
  </r>
  <r>
    <x v="4"/>
    <x v="54"/>
    <x v="1"/>
    <x v="4"/>
    <s v="YouTube"/>
    <x v="1"/>
    <n v="27396.784328899997"/>
    <n v="1855.6563423"/>
    <n v="36300.989730599998"/>
    <n v="20092947.717215002"/>
    <n v="1.8066532716600092E-3"/>
    <n v="138683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D0EFC8-045A-475D-BBED-059AB4CD35C9}" name="PivotTable21" cacheId="7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K3:N26" firstHeaderRow="0" firstDataRow="1" firstDataCol="1" rowPageCount="1" colPageCount="1"/>
  <pivotFields count="9">
    <pivotField axis="axisPage" showAll="0">
      <items count="6">
        <item x="0"/>
        <item x="1"/>
        <item x="2"/>
        <item x="3"/>
        <item x="4"/>
        <item t="default"/>
      </items>
    </pivotField>
    <pivotField showAll="0"/>
    <pivotField showAll="0"/>
    <pivotField showAll="0"/>
    <pivotField showAll="0"/>
    <pivotField dataField="1" showAll="0"/>
    <pivotField dataField="1" showAll="0"/>
    <pivotField dataField="1" showAll="0"/>
    <pivotField axis="axisRow" numFmtId="14" showAll="0">
      <items count="71">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x="48"/>
        <item x="49"/>
        <item x="50"/>
        <item x="51"/>
        <item x="52"/>
        <item x="53"/>
        <item x="54"/>
        <item x="55"/>
        <item x="56"/>
        <item x="57"/>
        <item x="58"/>
        <item x="59"/>
        <item x="60"/>
        <item x="61"/>
        <item x="62"/>
        <item x="63"/>
        <item x="64"/>
        <item x="65"/>
        <item x="66"/>
        <item x="67"/>
        <item x="68"/>
        <item x="69"/>
        <item t="default"/>
      </items>
    </pivotField>
  </pivotFields>
  <rowFields count="1">
    <field x="8"/>
  </rowFields>
  <rowItems count="23">
    <i>
      <x v="48"/>
    </i>
    <i>
      <x v="49"/>
    </i>
    <i>
      <x v="50"/>
    </i>
    <i>
      <x v="51"/>
    </i>
    <i>
      <x v="52"/>
    </i>
    <i>
      <x v="53"/>
    </i>
    <i>
      <x v="54"/>
    </i>
    <i>
      <x v="55"/>
    </i>
    <i>
      <x v="56"/>
    </i>
    <i>
      <x v="57"/>
    </i>
    <i>
      <x v="58"/>
    </i>
    <i>
      <x v="59"/>
    </i>
    <i>
      <x v="60"/>
    </i>
    <i>
      <x v="61"/>
    </i>
    <i>
      <x v="62"/>
    </i>
    <i>
      <x v="63"/>
    </i>
    <i>
      <x v="64"/>
    </i>
    <i>
      <x v="65"/>
    </i>
    <i>
      <x v="66"/>
    </i>
    <i>
      <x v="67"/>
    </i>
    <i>
      <x v="68"/>
    </i>
    <i>
      <x v="69"/>
    </i>
    <i t="grand">
      <x/>
    </i>
  </rowItems>
  <colFields count="1">
    <field x="-2"/>
  </colFields>
  <colItems count="3">
    <i>
      <x/>
    </i>
    <i i="1">
      <x v="1"/>
    </i>
    <i i="2">
      <x v="2"/>
    </i>
  </colItems>
  <pageFields count="1">
    <pageField fld="0" hier="-1"/>
  </pageFields>
  <dataFields count="3">
    <dataField name="Sum of ActualSales" fld="5" baseField="0" baseItem="0"/>
    <dataField name="Sum of ModelSales" fld="6" baseField="0" baseItem="0"/>
    <dataField name="Sum of Error" fld="7" baseField="0" baseItem="0"/>
  </dataFields>
  <formats count="9">
    <format dxfId="1517">
      <pivotArea collapsedLevelsAreSubtotals="1" fieldPosition="0">
        <references count="2">
          <reference field="4294967294" count="1" selected="0">
            <x v="2"/>
          </reference>
          <reference field="8" count="0"/>
        </references>
      </pivotArea>
    </format>
    <format dxfId="1516">
      <pivotArea outline="0" collapsedLevelsAreSubtotals="1" fieldPosition="0"/>
    </format>
    <format dxfId="1515">
      <pivotArea outline="0" collapsedLevelsAreSubtotals="1" fieldPosition="0"/>
    </format>
    <format dxfId="1514">
      <pivotArea type="all" dataOnly="0" outline="0" fieldPosition="0"/>
    </format>
    <format dxfId="1513">
      <pivotArea outline="0" collapsedLevelsAreSubtotals="1" fieldPosition="0"/>
    </format>
    <format dxfId="1512">
      <pivotArea field="8" type="button" dataOnly="0" labelOnly="1" outline="0" axis="axisRow" fieldPosition="0"/>
    </format>
    <format dxfId="1511">
      <pivotArea dataOnly="0" labelOnly="1" fieldPosition="0">
        <references count="1">
          <reference field="8" count="0"/>
        </references>
      </pivotArea>
    </format>
    <format dxfId="1510">
      <pivotArea dataOnly="0" labelOnly="1" grandRow="1" outline="0" fieldPosition="0"/>
    </format>
    <format dxfId="1509">
      <pivotArea dataOnly="0" labelOnly="1" outline="0" fieldPosition="0">
        <references count="1">
          <reference field="4294967294" count="3">
            <x v="0"/>
            <x v="1"/>
            <x v="2"/>
          </reference>
        </references>
      </pivotArea>
    </format>
  </formats>
  <chartFormats count="3">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36667C-DC9E-470A-ACBB-3FEA6FD006C1}" name="PivotTable32" cacheId="77" applyNumberFormats="0" applyBorderFormats="0" applyFontFormats="0" applyPatternFormats="0" applyAlignmentFormats="0" applyWidthHeightFormats="1" dataCaption="Values" updatedVersion="6" minRefreshableVersion="3" useAutoFormatting="1" colGrandTotals="0" itemPrintTitles="1" createdVersion="6" indent="0" compact="0" compactData="0" gridDropZones="1" multipleFieldFilters="0" chartFormat="5">
  <location ref="B2:G11" firstHeaderRow="1" firstDataRow="2" firstDataCol="1"/>
  <pivotFields count="17">
    <pivotField axis="axisRow" compact="0" outline="0" showAll="0" sortType="ascending" defaultSubtotal="0">
      <items count="7">
        <item x="3"/>
        <item x="5"/>
        <item x="6"/>
        <item x="0"/>
        <item x="2"/>
        <item x="4"/>
        <item x="1"/>
      </items>
    </pivotField>
    <pivotField compact="0" outline="0" showAll="0" sortType="ascending">
      <items count="19">
        <item x="2"/>
        <item x="16"/>
        <item x="6"/>
        <item x="17"/>
        <item x="0"/>
        <item x="7"/>
        <item x="12"/>
        <item x="8"/>
        <item x="14"/>
        <item x="9"/>
        <item x="1"/>
        <item x="11"/>
        <item x="10"/>
        <item x="13"/>
        <item x="5"/>
        <item x="15"/>
        <item x="4"/>
        <item x="3"/>
        <item t="default"/>
      </items>
    </pivotField>
    <pivotField compact="0" outline="0" showAll="0"/>
    <pivotField compact="0" outline="0" showAll="0" defaultSubtotal="0">
      <items count="3">
        <item x="0"/>
        <item x="1"/>
        <item x="2"/>
      </items>
    </pivotField>
    <pivotField compact="0" outline="0" showAll="0"/>
    <pivotField dataField="1" compact="0" outline="0" showAll="0"/>
    <pivotField compact="0" outline="0" showAll="0"/>
    <pivotField compact="0" outline="0" showAll="0"/>
    <pivotField axis="axisCol" compact="0" outline="0" showAll="0" sortType="descending">
      <items count="6">
        <item x="0"/>
        <item x="1"/>
        <item x="2"/>
        <item x="4"/>
        <item x="3"/>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
    <i>
      <x/>
    </i>
    <i>
      <x v="1"/>
    </i>
    <i>
      <x v="2"/>
    </i>
    <i>
      <x v="3"/>
    </i>
    <i>
      <x v="4"/>
    </i>
    <i>
      <x v="5"/>
    </i>
    <i>
      <x v="6"/>
    </i>
    <i t="grand">
      <x/>
    </i>
  </rowItems>
  <colFields count="1">
    <field x="8"/>
  </colFields>
  <colItems count="5">
    <i>
      <x/>
    </i>
    <i>
      <x v="3"/>
    </i>
    <i>
      <x v="1"/>
    </i>
    <i>
      <x v="2"/>
    </i>
    <i>
      <x v="4"/>
    </i>
  </colItems>
  <dataFields count="1">
    <dataField name="Sum of YTD 2019 Vs. 2020" fld="5" baseField="0" baseItem="0"/>
  </dataFields>
  <formats count="64">
    <format dxfId="1420">
      <pivotArea outline="0" collapsedLevelsAreSubtotals="1" fieldPosition="0"/>
    </format>
    <format dxfId="1419">
      <pivotArea field="0" type="button" dataOnly="0" labelOnly="1" outline="0" axis="axisRow" fieldPosition="0"/>
    </format>
    <format dxfId="1418">
      <pivotArea field="3" type="button" dataOnly="0" labelOnly="1" outline="0"/>
    </format>
    <format dxfId="1417">
      <pivotArea field="1" type="button" dataOnly="0" labelOnly="1" outline="0"/>
    </format>
    <format dxfId="1416">
      <pivotArea field="0" type="button" dataOnly="0" labelOnly="1" outline="0" axis="axisRow" fieldPosition="0"/>
    </format>
    <format dxfId="1415">
      <pivotArea field="0" type="button" dataOnly="0" labelOnly="1" outline="0" axis="axisRow" fieldPosition="0"/>
    </format>
    <format dxfId="1414">
      <pivotArea type="all" dataOnly="0" outline="0" fieldPosition="0"/>
    </format>
    <format dxfId="1413">
      <pivotArea outline="0" collapsedLevelsAreSubtotals="1" fieldPosition="0"/>
    </format>
    <format dxfId="1412">
      <pivotArea type="origin" dataOnly="0" labelOnly="1" outline="0" fieldPosition="0"/>
    </format>
    <format dxfId="1411">
      <pivotArea field="-2" type="button" dataOnly="0" labelOnly="1" outline="0" axis="axisValues" fieldPosition="0"/>
    </format>
    <format dxfId="1410">
      <pivotArea type="topRight" dataOnly="0" labelOnly="1" outline="0" fieldPosition="0"/>
    </format>
    <format dxfId="1409">
      <pivotArea field="0" type="button" dataOnly="0" labelOnly="1" outline="0" axis="axisRow" fieldPosition="0"/>
    </format>
    <format dxfId="1408">
      <pivotArea dataOnly="0" labelOnly="1" grandRow="1" outline="0" fieldPosition="0"/>
    </format>
    <format dxfId="1407">
      <pivotArea type="all" dataOnly="0" outline="0" fieldPosition="0"/>
    </format>
    <format dxfId="1406">
      <pivotArea outline="0" collapsedLevelsAreSubtotals="1" fieldPosition="0"/>
    </format>
    <format dxfId="1405">
      <pivotArea type="origin" dataOnly="0" labelOnly="1" outline="0" fieldPosition="0"/>
    </format>
    <format dxfId="1404">
      <pivotArea field="-2" type="button" dataOnly="0" labelOnly="1" outline="0" axis="axisValues" fieldPosition="0"/>
    </format>
    <format dxfId="1403">
      <pivotArea type="topRight" dataOnly="0" labelOnly="1" outline="0" fieldPosition="0"/>
    </format>
    <format dxfId="1402">
      <pivotArea field="0" type="button" dataOnly="0" labelOnly="1" outline="0" axis="axisRow" fieldPosition="0"/>
    </format>
    <format dxfId="1401">
      <pivotArea dataOnly="0" labelOnly="1" grandRow="1" outline="0" fieldPosition="0"/>
    </format>
    <format dxfId="1400">
      <pivotArea type="all" dataOnly="0" outline="0" fieldPosition="0"/>
    </format>
    <format dxfId="1399">
      <pivotArea type="origin" dataOnly="0" labelOnly="1" outline="0" fieldPosition="0"/>
    </format>
    <format dxfId="1398">
      <pivotArea field="8" type="button" dataOnly="0" labelOnly="1" outline="0" axis="axisCol" fieldPosition="0"/>
    </format>
    <format dxfId="1397">
      <pivotArea type="topRight" dataOnly="0" labelOnly="1" outline="0" fieldPosition="0"/>
    </format>
    <format dxfId="1396">
      <pivotArea outline="0" collapsedLevelsAreSubtotals="1" fieldPosition="0"/>
    </format>
    <format dxfId="1395">
      <pivotArea field="0" type="button" dataOnly="0" labelOnly="1" outline="0" axis="axisRow" fieldPosition="0"/>
    </format>
    <format dxfId="1394">
      <pivotArea dataOnly="0" labelOnly="1" grandRow="1" outline="0" fieldPosition="0"/>
    </format>
    <format dxfId="1393">
      <pivotArea dataOnly="0" labelOnly="1" outline="0" fieldPosition="0">
        <references count="1">
          <reference field="8" count="0"/>
        </references>
      </pivotArea>
    </format>
    <format dxfId="1392">
      <pivotArea grandRow="1" outline="0" collapsedLevelsAreSubtotals="1" fieldPosition="0"/>
    </format>
    <format dxfId="1391">
      <pivotArea field="0" type="button" dataOnly="0" labelOnly="1" outline="0" axis="axisRow" fieldPosition="0"/>
    </format>
    <format dxfId="1390">
      <pivotArea outline="0" collapsedLevelsAreSubtotals="1" fieldPosition="0"/>
    </format>
    <format dxfId="1389">
      <pivotArea field="1" type="button" dataOnly="0" labelOnly="1" outline="0"/>
    </format>
    <format dxfId="1388">
      <pivotArea dataOnly="0" labelOnly="1" grandRow="1" outline="0" fieldPosition="0"/>
    </format>
    <format dxfId="1387">
      <pivotArea dataOnly="0" labelOnly="1" grandRow="1" outline="0" fieldPosition="0"/>
    </format>
    <format dxfId="1386">
      <pivotArea dataOnly="0" labelOnly="1" outline="0" fieldPosition="0">
        <references count="1">
          <reference field="8" count="0"/>
        </references>
      </pivotArea>
    </format>
    <format dxfId="1385">
      <pivotArea dataOnly="0" labelOnly="1" outline="0" fieldPosition="0">
        <references count="1">
          <reference field="8" count="0"/>
        </references>
      </pivotArea>
    </format>
    <format dxfId="1384">
      <pivotArea outline="0" collapsedLevelsAreSubtotals="1" fieldPosition="0"/>
    </format>
    <format dxfId="1383">
      <pivotArea type="origin" dataOnly="0" labelOnly="1" outline="0" fieldPosition="0"/>
    </format>
    <format dxfId="1382">
      <pivotArea field="1" type="button" dataOnly="0" labelOnly="1" outline="0"/>
    </format>
    <format dxfId="1381">
      <pivotArea dataOnly="0" labelOnly="1" grandRow="1" outline="0" fieldPosition="0"/>
    </format>
    <format dxfId="1380">
      <pivotArea field="1" type="button" dataOnly="0" labelOnly="1" outline="0"/>
    </format>
    <format dxfId="1379">
      <pivotArea field="1" type="button" dataOnly="0" labelOnly="1" outline="0"/>
    </format>
    <format dxfId="1378">
      <pivotArea field="1" type="button" dataOnly="0" labelOnly="1" outline="0"/>
    </format>
    <format dxfId="1377">
      <pivotArea field="1" type="button" dataOnly="0" labelOnly="1" outline="0"/>
    </format>
    <format dxfId="1376">
      <pivotArea grandRow="1" outline="0" collapsedLevelsAreSubtotals="1" fieldPosition="0"/>
    </format>
    <format dxfId="1375">
      <pivotArea grandRow="1" outline="0" collapsedLevelsAreSubtotals="1" fieldPosition="0"/>
    </format>
    <format dxfId="1374">
      <pivotArea field="0" type="button" dataOnly="0" labelOnly="1" outline="0" axis="axisRow" fieldPosition="0"/>
    </format>
    <format dxfId="1373">
      <pivotArea dataOnly="0" labelOnly="1" outline="0" fieldPosition="0">
        <references count="1">
          <reference field="8" count="0"/>
        </references>
      </pivotArea>
    </format>
    <format dxfId="1372">
      <pivotArea field="0" type="button" dataOnly="0" labelOnly="1" outline="0" axis="axisRow" fieldPosition="0"/>
    </format>
    <format dxfId="1371">
      <pivotArea dataOnly="0" labelOnly="1" outline="0" fieldPosition="0">
        <references count="1">
          <reference field="8" count="0"/>
        </references>
      </pivotArea>
    </format>
    <format dxfId="1370">
      <pivotArea field="0" type="button" dataOnly="0" labelOnly="1" outline="0" axis="axisRow" fieldPosition="0"/>
    </format>
    <format dxfId="1369">
      <pivotArea dataOnly="0" labelOnly="1" outline="0" fieldPosition="0">
        <references count="1">
          <reference field="8" count="0"/>
        </references>
      </pivotArea>
    </format>
    <format dxfId="1368">
      <pivotArea outline="0" collapsedLevelsAreSubtotals="1" fieldPosition="0"/>
    </format>
    <format dxfId="1367">
      <pivotArea field="0" type="button" dataOnly="0" labelOnly="1" outline="0" axis="axisRow" fieldPosition="0"/>
    </format>
    <format dxfId="1366">
      <pivotArea dataOnly="0" labelOnly="1" grandRow="1" outline="0" fieldPosition="0"/>
    </format>
    <format dxfId="1365">
      <pivotArea dataOnly="0" labelOnly="1" outline="0" fieldPosition="0">
        <references count="1">
          <reference field="8" count="0"/>
        </references>
      </pivotArea>
    </format>
    <format dxfId="1364">
      <pivotArea field="0" type="button" dataOnly="0" labelOnly="1" outline="0" axis="axisRow" fieldPosition="0"/>
    </format>
    <format dxfId="1363">
      <pivotArea dataOnly="0" labelOnly="1" outline="0" fieldPosition="0">
        <references count="1">
          <reference field="8" count="0"/>
        </references>
      </pivotArea>
    </format>
    <format dxfId="1362">
      <pivotArea dataOnly="0" labelOnly="1" outline="0" fieldPosition="0">
        <references count="1">
          <reference field="0" count="6">
            <x v="0"/>
            <x v="1"/>
            <x v="2"/>
            <x v="3"/>
            <x v="5"/>
            <x v="6"/>
          </reference>
        </references>
      </pivotArea>
    </format>
    <format dxfId="1361">
      <pivotArea dataOnly="0" labelOnly="1" grandRow="1" outline="0" fieldPosition="0"/>
    </format>
    <format dxfId="1360">
      <pivotArea dataOnly="0" labelOnly="1" outline="0" fieldPosition="0">
        <references count="1">
          <reference field="0" count="1">
            <x v="4"/>
          </reference>
        </references>
      </pivotArea>
    </format>
    <format dxfId="1359">
      <pivotArea field="0" type="button" dataOnly="0" labelOnly="1" outline="0" axis="axisRow" fieldPosition="0"/>
    </format>
    <format dxfId="1358">
      <pivotArea dataOnly="0" labelOnly="1" outline="0" fieldPosition="0">
        <references count="1">
          <reference field="8" count="0"/>
        </references>
      </pivotArea>
    </format>
    <format dxfId="1357">
      <pivotArea dataOnly="0" labelOnly="1" outline="0" fieldPosition="0">
        <references count="1">
          <reference field="0" count="0"/>
        </references>
      </pivotArea>
    </format>
  </formats>
  <conditionalFormats count="2">
    <conditionalFormat priority="44">
      <pivotAreas count="1">
        <pivotArea type="data" outline="0" collapsedLevelsAreSubtotals="1" fieldPosition="0">
          <references count="2">
            <reference field="4294967294" count="1" selected="0">
              <x v="0"/>
            </reference>
            <reference field="0" count="6" selected="0">
              <x v="0"/>
              <x v="1"/>
              <x v="2"/>
              <x v="3"/>
              <x v="5"/>
              <x v="6"/>
            </reference>
          </references>
        </pivotArea>
      </pivotAreas>
    </conditionalFormat>
    <conditionalFormat priority="2">
      <pivotAreas count="1">
        <pivotArea type="data" outline="0" collapsedLevelsAreSubtotals="1" fieldPosition="0">
          <references count="2">
            <reference field="4294967294" count="1" selected="0">
              <x v="0"/>
            </reference>
            <reference field="0"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597CFD-6BCC-43DE-B2C5-6FFB1693A4F9}" name="PivotTable33" cacheId="77" applyNumberFormats="0" applyBorderFormats="0" applyFontFormats="0" applyPatternFormats="0" applyAlignmentFormats="0" applyWidthHeightFormats="1" dataCaption="Values" missingCaption="0" updatedVersion="6" minRefreshableVersion="3" useAutoFormatting="1" colGrandTotals="0" itemPrintTitles="1" createdVersion="6" indent="0" compact="0" compactData="0" gridDropZones="1" multipleFieldFilters="0">
  <location ref="J2:Q25" firstHeaderRow="1" firstDataRow="2" firstDataCol="3"/>
  <pivotFields count="17">
    <pivotField axis="axisRow" compact="0" outline="0" showAll="0" sortType="ascending" defaultSubtotal="0">
      <items count="7">
        <item x="3"/>
        <item x="5"/>
        <item x="6"/>
        <item x="0"/>
        <item x="2"/>
        <item x="4"/>
        <item x="1"/>
      </items>
      <extLst>
        <ext xmlns:x14="http://schemas.microsoft.com/office/spreadsheetml/2009/9/main" uri="{2946ED86-A175-432a-8AC1-64E0C546D7DE}">
          <x14:pivotField fillDownLabels="1"/>
        </ext>
      </extLst>
    </pivotField>
    <pivotField axis="axisRow" compact="0" outline="0" showAll="0" sortType="ascending" defaultSubtotal="0">
      <items count="18">
        <item x="2"/>
        <item x="16"/>
        <item x="6"/>
        <item x="17"/>
        <item x="0"/>
        <item x="7"/>
        <item x="12"/>
        <item x="8"/>
        <item x="14"/>
        <item x="9"/>
        <item x="1"/>
        <item x="11"/>
        <item x="10"/>
        <item x="13"/>
        <item x="5"/>
        <item x="15"/>
        <item x="4"/>
        <item x="3"/>
      </items>
      <extLst>
        <ext xmlns:x14="http://schemas.microsoft.com/office/spreadsheetml/2009/9/main" uri="{2946ED86-A175-432a-8AC1-64E0C546D7DE}">
          <x14:pivotField fillDownLabels="1"/>
        </ext>
      </extLst>
    </pivotField>
    <pivotField compact="0" outline="0" showAll="0" defaultSubtotal="0">
      <items count="35">
        <item x="17"/>
        <item x="11"/>
        <item x="12"/>
        <item x="13"/>
        <item x="15"/>
        <item x="0"/>
        <item x="1"/>
        <item x="3"/>
        <item x="4"/>
        <item x="5"/>
        <item x="6"/>
        <item x="7"/>
        <item x="8"/>
        <item x="14"/>
        <item x="16"/>
        <item x="18"/>
        <item x="19"/>
        <item x="20"/>
        <item x="21"/>
        <item x="22"/>
        <item x="23"/>
        <item x="25"/>
        <item x="26"/>
        <item x="27"/>
        <item x="28"/>
        <item x="29"/>
        <item x="30"/>
        <item x="10"/>
        <item x="24"/>
        <item x="2"/>
        <item x="9"/>
        <item x="31"/>
        <item x="34"/>
        <item x="32"/>
        <item x="33"/>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sortType="descending">
      <items count="6">
        <item x="0"/>
        <item x="1"/>
        <item x="2"/>
        <item x="4"/>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3">
    <field x="0"/>
    <field x="1"/>
    <field x="3"/>
  </rowFields>
  <rowItems count="22">
    <i>
      <x/>
      <x v="5"/>
      <x/>
    </i>
    <i r="1">
      <x v="7"/>
      <x/>
    </i>
    <i r="1">
      <x v="9"/>
      <x/>
    </i>
    <i r="1">
      <x v="14"/>
      <x/>
    </i>
    <i r="1">
      <x v="16"/>
      <x/>
    </i>
    <i>
      <x v="1"/>
      <x v="11"/>
      <x/>
    </i>
    <i>
      <x v="2"/>
      <x v="1"/>
      <x v="1"/>
    </i>
    <i r="2">
      <x v="2"/>
    </i>
    <i r="1">
      <x v="8"/>
      <x v="1"/>
    </i>
    <i r="2">
      <x v="2"/>
    </i>
    <i r="1">
      <x v="13"/>
      <x v="1"/>
    </i>
    <i r="1">
      <x v="15"/>
      <x v="1"/>
    </i>
    <i r="2">
      <x v="2"/>
    </i>
    <i>
      <x v="3"/>
      <x v="3"/>
      <x/>
    </i>
    <i r="1">
      <x v="4"/>
      <x/>
    </i>
    <i r="1">
      <x v="17"/>
      <x/>
    </i>
    <i>
      <x v="4"/>
      <x/>
      <x/>
    </i>
    <i>
      <x v="5"/>
      <x v="2"/>
      <x/>
    </i>
    <i r="1">
      <x v="6"/>
      <x/>
    </i>
    <i r="1">
      <x v="12"/>
      <x/>
    </i>
    <i>
      <x v="6"/>
      <x v="10"/>
      <x/>
    </i>
    <i t="grand">
      <x/>
    </i>
  </rowItems>
  <colFields count="1">
    <field x="8"/>
  </colFields>
  <colItems count="5">
    <i>
      <x/>
    </i>
    <i>
      <x v="3"/>
    </i>
    <i>
      <x v="1"/>
    </i>
    <i>
      <x v="2"/>
    </i>
    <i>
      <x v="4"/>
    </i>
  </colItems>
  <dataFields count="1">
    <dataField name="Sum of YTD 2019 Vs. 2020" fld="5" baseField="0" baseItem="0"/>
  </dataFields>
  <formats count="88">
    <format dxfId="1508">
      <pivotArea outline="0" collapsedLevelsAreSubtotals="1" fieldPosition="0"/>
    </format>
    <format dxfId="1507">
      <pivotArea field="1" type="button" dataOnly="0" labelOnly="1" outline="0" axis="axisRow" fieldPosition="1"/>
    </format>
    <format dxfId="1506">
      <pivotArea field="3" type="button" dataOnly="0" labelOnly="1" outline="0" axis="axisRow" fieldPosition="2"/>
    </format>
    <format dxfId="1505">
      <pivotArea field="1" type="button" dataOnly="0" labelOnly="1" outline="0" axis="axisRow" fieldPosition="1"/>
    </format>
    <format dxfId="1504">
      <pivotArea field="3" type="button" dataOnly="0" labelOnly="1" outline="0" axis="axisRow" fieldPosition="2"/>
    </format>
    <format dxfId="1503">
      <pivotArea field="1" type="button" dataOnly="0" labelOnly="1" outline="0" axis="axisRow" fieldPosition="1"/>
    </format>
    <format dxfId="1502">
      <pivotArea field="3" type="button" dataOnly="0" labelOnly="1" outline="0" axis="axisRow" fieldPosition="2"/>
    </format>
    <format dxfId="1501">
      <pivotArea field="1" type="button" dataOnly="0" labelOnly="1" outline="0" axis="axisRow" fieldPosition="1"/>
    </format>
    <format dxfId="1500">
      <pivotArea field="3" type="button" dataOnly="0" labelOnly="1" outline="0" axis="axisRow" fieldPosition="2"/>
    </format>
    <format dxfId="1499">
      <pivotArea type="all" dataOnly="0" outline="0" fieldPosition="0"/>
    </format>
    <format dxfId="1498">
      <pivotArea outline="0" collapsedLevelsAreSubtotals="1" fieldPosition="0"/>
    </format>
    <format dxfId="1497">
      <pivotArea type="origin" dataOnly="0" labelOnly="1" outline="0" fieldPosition="0"/>
    </format>
    <format dxfId="1496">
      <pivotArea field="-2" type="button" dataOnly="0" labelOnly="1" outline="0" axis="axisValues" fieldPosition="0"/>
    </format>
    <format dxfId="1495">
      <pivotArea type="topRight" dataOnly="0" labelOnly="1" outline="0" fieldPosition="0"/>
    </format>
    <format dxfId="1494">
      <pivotArea field="1" type="button" dataOnly="0" labelOnly="1" outline="0" axis="axisRow" fieldPosition="1"/>
    </format>
    <format dxfId="1493">
      <pivotArea field="3" type="button" dataOnly="0" labelOnly="1" outline="0" axis="axisRow" fieldPosition="2"/>
    </format>
    <format dxfId="1492">
      <pivotArea dataOnly="0" labelOnly="1" grandRow="1" outline="0" fieldPosition="0"/>
    </format>
    <format dxfId="1491">
      <pivotArea type="all" dataOnly="0" outline="0" fieldPosition="0"/>
    </format>
    <format dxfId="1490">
      <pivotArea outline="0" collapsedLevelsAreSubtotals="1" fieldPosition="0"/>
    </format>
    <format dxfId="1489">
      <pivotArea type="origin" dataOnly="0" labelOnly="1" outline="0" fieldPosition="0"/>
    </format>
    <format dxfId="1488">
      <pivotArea field="-2" type="button" dataOnly="0" labelOnly="1" outline="0" axis="axisValues" fieldPosition="0"/>
    </format>
    <format dxfId="1487">
      <pivotArea type="topRight" dataOnly="0" labelOnly="1" outline="0" fieldPosition="0"/>
    </format>
    <format dxfId="1486">
      <pivotArea field="1" type="button" dataOnly="0" labelOnly="1" outline="0" axis="axisRow" fieldPosition="1"/>
    </format>
    <format dxfId="1485">
      <pivotArea field="3" type="button" dataOnly="0" labelOnly="1" outline="0" axis="axisRow" fieldPosition="2"/>
    </format>
    <format dxfId="1484">
      <pivotArea dataOnly="0" labelOnly="1" grandRow="1" outline="0" fieldPosition="0"/>
    </format>
    <format dxfId="1483">
      <pivotArea type="all" dataOnly="0" outline="0" fieldPosition="0"/>
    </format>
    <format dxfId="1482">
      <pivotArea outline="0" collapsedLevelsAreSubtotals="1" fieldPosition="0"/>
    </format>
    <format dxfId="1481">
      <pivotArea type="origin" dataOnly="0" labelOnly="1" outline="0" fieldPosition="0"/>
    </format>
    <format dxfId="1480">
      <pivotArea field="8" type="button" dataOnly="0" labelOnly="1" outline="0" axis="axisCol" fieldPosition="0"/>
    </format>
    <format dxfId="1479">
      <pivotArea type="topRight" dataOnly="0" labelOnly="1" outline="0" fieldPosition="0"/>
    </format>
    <format dxfId="1478">
      <pivotArea field="1" type="button" dataOnly="0" labelOnly="1" outline="0" axis="axisRow" fieldPosition="1"/>
    </format>
    <format dxfId="1477">
      <pivotArea field="3" type="button" dataOnly="0" labelOnly="1" outline="0" axis="axisRow" fieldPosition="2"/>
    </format>
    <format dxfId="1476">
      <pivotArea dataOnly="0" labelOnly="1" grandRow="1" outline="0" fieldPosition="0"/>
    </format>
    <format dxfId="1475">
      <pivotArea dataOnly="0" labelOnly="1" outline="0" fieldPosition="0">
        <references count="1">
          <reference field="8" count="0"/>
        </references>
      </pivotArea>
    </format>
    <format dxfId="1474">
      <pivotArea outline="0" collapsedLevelsAreSubtotals="1" fieldPosition="0"/>
    </format>
    <format dxfId="1473">
      <pivotArea field="1" type="button" dataOnly="0" labelOnly="1" outline="0" axis="axisRow" fieldPosition="1"/>
    </format>
    <format dxfId="1472">
      <pivotArea field="3" type="button" dataOnly="0" labelOnly="1" outline="0" axis="axisRow" fieldPosition="2"/>
    </format>
    <format dxfId="1471">
      <pivotArea dataOnly="0" labelOnly="1" outline="0" fieldPosition="0">
        <references count="1">
          <reference field="8" count="0"/>
        </references>
      </pivotArea>
    </format>
    <format dxfId="1470">
      <pivotArea field="0" type="button" dataOnly="0" labelOnly="1" outline="0" axis="axisRow" fieldPosition="0"/>
    </format>
    <format dxfId="1469">
      <pivotArea field="3" type="button" dataOnly="0" labelOnly="1" outline="0" axis="axisRow" fieldPosition="2"/>
    </format>
    <format dxfId="1468">
      <pivotArea dataOnly="0" labelOnly="1" outline="0" fieldPosition="0">
        <references count="1">
          <reference field="8" count="0"/>
        </references>
      </pivotArea>
    </format>
    <format dxfId="1467">
      <pivotArea field="3" type="button" dataOnly="0" labelOnly="1" outline="0" axis="axisRow" fieldPosition="2"/>
    </format>
    <format dxfId="1466">
      <pivotArea field="0" type="button" dataOnly="0" labelOnly="1" outline="0" axis="axisRow" fieldPosition="0"/>
    </format>
    <format dxfId="1465">
      <pivotArea field="1" type="button" dataOnly="0" labelOnly="1" outline="0" axis="axisRow" fieldPosition="1"/>
    </format>
    <format dxfId="1464">
      <pivotArea field="2" type="button" dataOnly="0" labelOnly="1" outline="0"/>
    </format>
    <format dxfId="1463">
      <pivotArea field="3" type="button" dataOnly="0" labelOnly="1" outline="0" axis="axisRow" fieldPosition="2"/>
    </format>
    <format dxfId="1462">
      <pivotArea dataOnly="0" labelOnly="1" outline="0" fieldPosition="0">
        <references count="1">
          <reference field="8" count="0"/>
        </references>
      </pivotArea>
    </format>
    <format dxfId="1461">
      <pivotArea field="1" type="button" dataOnly="0" labelOnly="1" outline="0" axis="axisRow" fieldPosition="1"/>
    </format>
    <format dxfId="1460">
      <pivotArea field="2" type="button" dataOnly="0" labelOnly="1" outline="0"/>
    </format>
    <format dxfId="1459">
      <pivotArea field="3" type="button" dataOnly="0" labelOnly="1" outline="0" axis="axisRow" fieldPosition="2"/>
    </format>
    <format dxfId="1458">
      <pivotArea dataOnly="0" labelOnly="1" outline="0" fieldPosition="0">
        <references count="1">
          <reference field="8" count="0"/>
        </references>
      </pivotArea>
    </format>
    <format dxfId="1457">
      <pivotArea field="1" type="button" dataOnly="0" labelOnly="1" outline="0" axis="axisRow" fieldPosition="1"/>
    </format>
    <format dxfId="1456">
      <pivotArea field="2" type="button" dataOnly="0" labelOnly="1" outline="0"/>
    </format>
    <format dxfId="1455">
      <pivotArea field="3" type="button" dataOnly="0" labelOnly="1" outline="0" axis="axisRow" fieldPosition="2"/>
    </format>
    <format dxfId="1454">
      <pivotArea type="origin" dataOnly="0" labelOnly="1" outline="0" fieldPosition="0"/>
    </format>
    <format dxfId="1453">
      <pivotArea field="1" type="button" dataOnly="0" labelOnly="1" outline="0" axis="axisRow" fieldPosition="1"/>
    </format>
    <format dxfId="1452">
      <pivotArea field="2" type="button" dataOnly="0" labelOnly="1" outline="0"/>
    </format>
    <format dxfId="1451">
      <pivotArea field="3" type="button" dataOnly="0" labelOnly="1" outline="0" axis="axisRow" fieldPosition="2"/>
    </format>
    <format dxfId="1450">
      <pivotArea dataOnly="0" labelOnly="1" grandRow="1" outline="0" fieldPosition="0"/>
    </format>
    <format dxfId="1449">
      <pivotArea field="0" type="button" dataOnly="0" labelOnly="1" outline="0" axis="axisRow" fieldPosition="0"/>
    </format>
    <format dxfId="1448">
      <pivotArea field="1" type="button" dataOnly="0" labelOnly="1" outline="0" axis="axisRow" fieldPosition="1"/>
    </format>
    <format dxfId="1447">
      <pivotArea field="3" type="button" dataOnly="0" labelOnly="1" outline="0" axis="axisRow" fieldPosition="2"/>
    </format>
    <format dxfId="1446">
      <pivotArea dataOnly="0" labelOnly="1" outline="0" fieldPosition="0">
        <references count="1">
          <reference field="8" count="0"/>
        </references>
      </pivotArea>
    </format>
    <format dxfId="1445">
      <pivotArea grandRow="1" outline="0" collapsedLevelsAreSubtotals="1" fieldPosition="0"/>
    </format>
    <format dxfId="1444">
      <pivotArea dataOnly="0" labelOnly="1" grandRow="1" outline="0" fieldPosition="0"/>
    </format>
    <format dxfId="1443">
      <pivotArea grandRow="1" outline="0" collapsedLevelsAreSubtotals="1" fieldPosition="0"/>
    </format>
    <format dxfId="1442">
      <pivotArea dataOnly="0" labelOnly="1" grandRow="1" outline="0" fieldPosition="0"/>
    </format>
    <format dxfId="1441">
      <pivotArea grandRow="1" outline="0" collapsedLevelsAreSubtotals="1" fieldPosition="0"/>
    </format>
    <format dxfId="1440">
      <pivotArea dataOnly="0" labelOnly="1" grandRow="1" outline="0" fieldPosition="0"/>
    </format>
    <format dxfId="1439">
      <pivotArea grandRow="1" outline="0" collapsedLevelsAreSubtotals="1" fieldPosition="0"/>
    </format>
    <format dxfId="1438">
      <pivotArea dataOnly="0" labelOnly="1" grandRow="1" outline="0" fieldPosition="0"/>
    </format>
    <format dxfId="1437">
      <pivotArea field="0" type="button" dataOnly="0" labelOnly="1" outline="0" axis="axisRow" fieldPosition="0"/>
    </format>
    <format dxfId="1436">
      <pivotArea field="1" type="button" dataOnly="0" labelOnly="1" outline="0" axis="axisRow" fieldPosition="1"/>
    </format>
    <format dxfId="1435">
      <pivotArea field="3" type="button" dataOnly="0" labelOnly="1" outline="0" axis="axisRow" fieldPosition="2"/>
    </format>
    <format dxfId="1434">
      <pivotArea dataOnly="0" labelOnly="1" outline="0" fieldPosition="0">
        <references count="1">
          <reference field="8" count="0"/>
        </references>
      </pivotArea>
    </format>
    <format dxfId="1433">
      <pivotArea field="0" type="button" dataOnly="0" labelOnly="1" outline="0" axis="axisRow" fieldPosition="0"/>
    </format>
    <format dxfId="1432">
      <pivotArea field="1" type="button" dataOnly="0" labelOnly="1" outline="0" axis="axisRow" fieldPosition="1"/>
    </format>
    <format dxfId="1431">
      <pivotArea field="3" type="button" dataOnly="0" labelOnly="1" outline="0" axis="axisRow" fieldPosition="2"/>
    </format>
    <format dxfId="1430">
      <pivotArea dataOnly="0" labelOnly="1" outline="0" fieldPosition="0">
        <references count="1">
          <reference field="8" count="0"/>
        </references>
      </pivotArea>
    </format>
    <format dxfId="1429">
      <pivotArea outline="0" collapsedLevelsAreSubtotals="1" fieldPosition="0"/>
    </format>
    <format dxfId="1428">
      <pivotArea field="0" type="button" dataOnly="0" labelOnly="1" outline="0" axis="axisRow" fieldPosition="0"/>
    </format>
    <format dxfId="1427">
      <pivotArea field="1" type="button" dataOnly="0" labelOnly="1" outline="0" axis="axisRow" fieldPosition="1"/>
    </format>
    <format dxfId="1426">
      <pivotArea field="3" type="button" dataOnly="0" labelOnly="1" outline="0" axis="axisRow" fieldPosition="2"/>
    </format>
    <format dxfId="1425">
      <pivotArea dataOnly="0" labelOnly="1" grandRow="1" outline="0" fieldPosition="0"/>
    </format>
    <format dxfId="1424">
      <pivotArea dataOnly="0" labelOnly="1" outline="0" fieldPosition="0">
        <references count="1">
          <reference field="8" count="0"/>
        </references>
      </pivotArea>
    </format>
    <format dxfId="1423">
      <pivotArea field="0" type="button" dataOnly="0" labelOnly="1" outline="0" axis="axisRow" fieldPosition="0"/>
    </format>
    <format dxfId="1422">
      <pivotArea field="1" type="button" dataOnly="0" labelOnly="1" outline="0" axis="axisRow" fieldPosition="1"/>
    </format>
    <format dxfId="1421">
      <pivotArea dataOnly="0" labelOnly="1" outline="0" fieldPosition="0">
        <references count="1">
          <reference field="8" count="0"/>
        </references>
      </pivotArea>
    </format>
  </formats>
  <conditionalFormats count="3">
    <conditionalFormat priority="4">
      <pivotAreas count="1">
        <pivotArea type="data" outline="0" collapsedLevelsAreSubtotals="1" fieldPosition="0">
          <references count="3">
            <reference field="4294967294" count="1" selected="0">
              <x v="0"/>
            </reference>
            <reference field="0" count="6" selected="0">
              <x v="0"/>
              <x v="1"/>
              <x v="2"/>
              <x v="3"/>
              <x v="5"/>
              <x v="6"/>
            </reference>
            <reference field="1" count="14" selected="0">
              <x v="0"/>
              <x v="1"/>
              <x v="2"/>
              <x v="3"/>
              <x v="4"/>
              <x v="8"/>
              <x v="10"/>
              <x v="11"/>
              <x v="12"/>
              <x v="13"/>
              <x v="14"/>
              <x v="15"/>
              <x v="16"/>
              <x v="17"/>
            </reference>
          </references>
        </pivotArea>
      </pivotAreas>
    </conditionalFormat>
    <conditionalFormat priority="3">
      <pivotAreas count="1">
        <pivotArea type="data" outline="0" collapsedLevelsAreSubtotals="1" fieldPosition="0">
          <references count="3">
            <reference field="4294967294" count="1" selected="0">
              <x v="0"/>
            </reference>
            <reference field="0" count="7" selected="0">
              <x v="0"/>
              <x v="1"/>
              <x v="2"/>
              <x v="3"/>
              <x v="4"/>
              <x v="5"/>
              <x v="6"/>
            </reference>
            <reference field="1" count="18" selected="0">
              <x v="0"/>
              <x v="1"/>
              <x v="2"/>
              <x v="3"/>
              <x v="4"/>
              <x v="5"/>
              <x v="6"/>
              <x v="7"/>
              <x v="8"/>
              <x v="9"/>
              <x v="10"/>
              <x v="11"/>
              <x v="12"/>
              <x v="13"/>
              <x v="14"/>
              <x v="15"/>
              <x v="16"/>
              <x v="17"/>
            </reference>
          </references>
        </pivotArea>
      </pivotAreas>
    </conditionalFormat>
    <conditionalFormat priority="1">
      <pivotAreas count="1">
        <pivotArea type="data" outline="0" collapsedLevelsAreSubtotals="1" fieldPosition="0">
          <references count="4">
            <reference field="4294967294" count="1" selected="0">
              <x v="0"/>
            </reference>
            <reference field="0" count="7" selected="0">
              <x v="0"/>
              <x v="1"/>
              <x v="2"/>
              <x v="3"/>
              <x v="4"/>
              <x v="5"/>
              <x v="6"/>
            </reference>
            <reference field="1" count="18" selected="0">
              <x v="0"/>
              <x v="1"/>
              <x v="2"/>
              <x v="3"/>
              <x v="4"/>
              <x v="5"/>
              <x v="6"/>
              <x v="7"/>
              <x v="8"/>
              <x v="9"/>
              <x v="10"/>
              <x v="11"/>
              <x v="12"/>
              <x v="13"/>
              <x v="14"/>
              <x v="15"/>
              <x v="16"/>
              <x v="17"/>
            </reference>
            <reference field="3"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ED3744-FCB1-4F9C-A1F7-B0534D74186B}" name="PivotTable2" cacheId="75"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Level1- Old">
  <location ref="A12:F20" firstHeaderRow="1" firstDataRow="2" firstDataCol="1"/>
  <pivotFields count="15">
    <pivotField axis="axisRow" showAll="0" defaultSubtotal="0">
      <items count="7">
        <item x="0"/>
        <item x="2"/>
        <item x="1"/>
        <item x="3"/>
        <item x="4"/>
        <item x="5"/>
        <item x="6"/>
      </items>
    </pivotField>
    <pivotField showAll="0" defaultSubtotal="0"/>
    <pivotField subtotalTop="0" showAll="0" defaultSubtotal="0"/>
    <pivotField showAll="0" defaultSubtotal="0"/>
    <pivotField showAll="0" defaultSubtotal="0"/>
    <pivotField showAll="0" defaultSubtotal="0"/>
    <pivotField subtotalTop="0" showAll="0" defaultSubtotal="0"/>
    <pivotField dataField="1" numFmtId="10" subtotalTop="0" showAll="0" defaultSubtotal="0"/>
    <pivotField axis="axisCol" showAll="0" sortType="ascending" defaultSubtotal="0">
      <items count="5">
        <item x="0"/>
        <item x="1"/>
        <item x="2"/>
        <item x="4"/>
        <item x="3"/>
      </items>
    </pivotField>
    <pivotField showAll="0" defaultSubtotal="0"/>
    <pivotField showAll="0" defaultSubtotal="0"/>
    <pivotField showAll="0" defaultSubtotal="0"/>
    <pivotField showAll="0" defaultSubtotal="0"/>
    <pivotField showAll="0" defaultSubtotal="0"/>
    <pivotField numFmtId="9" subtotalTop="0" showAll="0" defaultSubtotal="0"/>
  </pivotFields>
  <rowFields count="1">
    <field x="0"/>
  </rowFields>
  <rowItems count="7">
    <i>
      <x/>
    </i>
    <i>
      <x v="1"/>
    </i>
    <i>
      <x v="2"/>
    </i>
    <i>
      <x v="3"/>
    </i>
    <i>
      <x v="4"/>
    </i>
    <i>
      <x v="5"/>
    </i>
    <i>
      <x v="6"/>
    </i>
  </rowItems>
  <colFields count="1">
    <field x="8"/>
  </colFields>
  <colItems count="5">
    <i>
      <x/>
    </i>
    <i>
      <x v="1"/>
    </i>
    <i>
      <x v="2"/>
    </i>
    <i>
      <x v="3"/>
    </i>
    <i>
      <x v="4"/>
    </i>
  </colItems>
  <dataFields count="1">
    <dataField name="Sum of Old 2018 Vs. 2019" fld="7" baseField="0" baseItem="0"/>
  </dataFields>
  <formats count="14">
    <format dxfId="1287">
      <pivotArea outline="0" collapsedLevelsAreSubtotals="1" fieldPosition="0"/>
    </format>
    <format dxfId="1286">
      <pivotArea dataOnly="0" fieldPosition="0">
        <references count="1">
          <reference field="0" count="0"/>
        </references>
      </pivotArea>
    </format>
    <format dxfId="1285">
      <pivotArea outline="0" collapsedLevelsAreSubtotals="1" fieldPosition="0"/>
    </format>
    <format dxfId="1284">
      <pivotArea field="0" type="button" dataOnly="0" labelOnly="1" outline="0" axis="axisRow" fieldPosition="0"/>
    </format>
    <format dxfId="1283">
      <pivotArea dataOnly="0" labelOnly="1" fieldPosition="0">
        <references count="1">
          <reference field="8" count="0"/>
        </references>
      </pivotArea>
    </format>
    <format dxfId="1282">
      <pivotArea field="0" type="button" dataOnly="0" labelOnly="1" outline="0" axis="axisRow" fieldPosition="0"/>
    </format>
    <format dxfId="1281">
      <pivotArea dataOnly="0" labelOnly="1" fieldPosition="0">
        <references count="1">
          <reference field="8" count="0"/>
        </references>
      </pivotArea>
    </format>
    <format dxfId="1280">
      <pivotArea dataOnly="0" labelOnly="1" fieldPosition="0">
        <references count="1">
          <reference field="8" count="0"/>
        </references>
      </pivotArea>
    </format>
    <format dxfId="1279">
      <pivotArea outline="0" collapsedLevelsAreSubtotals="1" fieldPosition="0"/>
    </format>
    <format dxfId="1278">
      <pivotArea outline="0" collapsedLevelsAreSubtotals="1" fieldPosition="0"/>
    </format>
    <format dxfId="1277">
      <pivotArea collapsedLevelsAreSubtotals="1" fieldPosition="0">
        <references count="2">
          <reference field="0" count="1">
            <x v="0"/>
          </reference>
          <reference field="8" count="1" selected="0">
            <x v="2"/>
          </reference>
        </references>
      </pivotArea>
    </format>
    <format dxfId="1276">
      <pivotArea collapsedLevelsAreSubtotals="1" fieldPosition="0">
        <references count="2">
          <reference field="0" count="4">
            <x v="3"/>
            <x v="4"/>
            <x v="5"/>
            <x v="6"/>
          </reference>
          <reference field="8" count="2" selected="0">
            <x v="3"/>
            <x v="4"/>
          </reference>
        </references>
      </pivotArea>
    </format>
    <format dxfId="1275">
      <pivotArea field="0" type="button" dataOnly="0" labelOnly="1" outline="0" axis="axisRow" fieldPosition="0"/>
    </format>
    <format dxfId="1274">
      <pivotArea collapsedLevelsAreSubtotals="1" fieldPosition="0">
        <references count="2">
          <reference field="0" count="3">
            <x v="3"/>
            <x v="4"/>
            <x v="5"/>
          </reference>
          <reference field="8" count="3" selected="0">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2321DA-7600-446B-9BEB-A446B82F6FF5}" name="PivotTable3" cacheId="75"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rowHeaderCaption="Level1 - New">
  <location ref="I2:P22" firstHeaderRow="1" firstDataRow="2" firstDataCol="3"/>
  <pivotFields count="15">
    <pivotField name="Level 1 - New" axis="axisRow" compact="0" outline="0" showAll="0" defaultSubtotal="0">
      <items count="7">
        <item x="0"/>
        <item x="2"/>
        <item x="1"/>
        <item x="3"/>
        <item x="4"/>
        <item x="5"/>
        <item x="6"/>
      </items>
      <extLst>
        <ext xmlns:x14="http://schemas.microsoft.com/office/spreadsheetml/2009/9/main" uri="{2946ED86-A175-432a-8AC1-64E0C546D7DE}">
          <x14:pivotField fillDownLabels="1"/>
        </ext>
      </extLst>
    </pivotField>
    <pivotField name="Level 2 - New" axis="axisRow" compact="0" outline="0" showAll="0" defaultSubtotal="0">
      <items count="16">
        <item m="1" x="15"/>
        <item x="2"/>
        <item x="13"/>
        <item x="6"/>
        <item x="0"/>
        <item x="11"/>
        <item x="1"/>
        <item x="8"/>
        <item x="7"/>
        <item x="5"/>
        <item x="12"/>
        <item x="4"/>
        <item x="3"/>
        <item x="14"/>
        <item x="9"/>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numFmtId="10" outline="0" subtotalTop="0" showAll="0" defaultSubtotal="0">
      <extLst>
        <ext xmlns:x14="http://schemas.microsoft.com/office/spreadsheetml/2009/9/main" uri="{2946ED86-A175-432a-8AC1-64E0C546D7DE}">
          <x14:pivotField fillDownLabels="1"/>
        </ext>
      </extLst>
    </pivotField>
    <pivotField axis="axisCol" compact="0" outline="0" showAll="0" sortType="ascending" defaultSubtotal="0">
      <items count="5">
        <item x="0"/>
        <item x="1"/>
        <item x="2"/>
        <item x="4"/>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9" outline="0" subtotalTop="0" showAll="0" defaultSubtotal="0">
      <extLst>
        <ext xmlns:x14="http://schemas.microsoft.com/office/spreadsheetml/2009/9/main" uri="{2946ED86-A175-432a-8AC1-64E0C546D7DE}">
          <x14:pivotField fillDownLabels="1"/>
        </ext>
      </extLst>
    </pivotField>
  </pivotFields>
  <rowFields count="3">
    <field x="0"/>
    <field x="1"/>
    <field x="3"/>
  </rowFields>
  <rowItems count="19">
    <i>
      <x/>
      <x v="4"/>
      <x v="2"/>
    </i>
    <i r="1">
      <x v="12"/>
      <x v="2"/>
    </i>
    <i r="1">
      <x v="13"/>
      <x v="2"/>
    </i>
    <i>
      <x v="1"/>
      <x v="1"/>
      <x v="2"/>
    </i>
    <i>
      <x v="2"/>
      <x v="6"/>
      <x v="2"/>
    </i>
    <i>
      <x v="3"/>
      <x v="3"/>
      <x v="2"/>
    </i>
    <i r="1">
      <x v="9"/>
      <x v="2"/>
    </i>
    <i r="1">
      <x v="11"/>
      <x v="2"/>
    </i>
    <i>
      <x v="4"/>
      <x v="3"/>
      <x v="2"/>
    </i>
    <i r="1">
      <x v="8"/>
      <x v="2"/>
    </i>
    <i r="1">
      <x v="14"/>
      <x v="2"/>
    </i>
    <i>
      <x v="5"/>
      <x v="7"/>
      <x v="2"/>
    </i>
    <i>
      <x v="6"/>
      <x v="2"/>
      <x/>
    </i>
    <i r="2">
      <x v="1"/>
    </i>
    <i r="1">
      <x v="5"/>
      <x/>
    </i>
    <i r="2">
      <x v="1"/>
    </i>
    <i r="1">
      <x v="10"/>
      <x/>
    </i>
    <i r="2">
      <x v="1"/>
    </i>
    <i r="1">
      <x v="15"/>
      <x v="1"/>
    </i>
  </rowItems>
  <colFields count="1">
    <field x="8"/>
  </colFields>
  <colItems count="5">
    <i>
      <x/>
    </i>
    <i>
      <x v="1"/>
    </i>
    <i>
      <x v="2"/>
    </i>
    <i>
      <x v="3"/>
    </i>
    <i>
      <x v="4"/>
    </i>
  </colItems>
  <dataFields count="1">
    <dataField name="Sum of New 2018 Vs. 2019" fld="6" baseField="0" baseItem="0"/>
  </dataFields>
  <formats count="32">
    <format dxfId="1319">
      <pivotArea outline="0" collapsedLevelsAreSubtotals="1" fieldPosition="0"/>
    </format>
    <format dxfId="1318">
      <pivotArea outline="0" collapsedLevelsAreSubtotals="1" fieldPosition="0"/>
    </format>
    <format dxfId="1317">
      <pivotArea field="0" type="button" dataOnly="0" labelOnly="1" outline="0" axis="axisRow" fieldPosition="0"/>
    </format>
    <format dxfId="1316">
      <pivotArea dataOnly="0" labelOnly="1" fieldPosition="0">
        <references count="1">
          <reference field="0" count="0"/>
        </references>
      </pivotArea>
    </format>
    <format dxfId="1315">
      <pivotArea dataOnly="0" labelOnly="1" fieldPosition="0">
        <references count="1">
          <reference field="8" count="0"/>
        </references>
      </pivotArea>
    </format>
    <format dxfId="1314">
      <pivotArea outline="0" collapsedLevelsAreSubtotals="1" fieldPosition="0"/>
    </format>
    <format dxfId="1313">
      <pivotArea field="0" type="button" dataOnly="0" labelOnly="1" outline="0" axis="axisRow" fieldPosition="0"/>
    </format>
    <format dxfId="1312">
      <pivotArea dataOnly="0" labelOnly="1" fieldPosition="0">
        <references count="1">
          <reference field="8" count="0"/>
        </references>
      </pivotArea>
    </format>
    <format dxfId="1311">
      <pivotArea field="0" type="button" dataOnly="0" labelOnly="1" outline="0" axis="axisRow" fieldPosition="0"/>
    </format>
    <format dxfId="1310">
      <pivotArea field="1" type="button" dataOnly="0" labelOnly="1" outline="0" axis="axisRow" fieldPosition="1"/>
    </format>
    <format dxfId="1309">
      <pivotArea dataOnly="0" labelOnly="1" outline="0" fieldPosition="0">
        <references count="1">
          <reference field="8" count="0"/>
        </references>
      </pivotArea>
    </format>
    <format dxfId="1308">
      <pivotArea field="0" type="button" dataOnly="0" labelOnly="1" outline="0" axis="axisRow" fieldPosition="0"/>
    </format>
    <format dxfId="1307">
      <pivotArea field="1" type="button" dataOnly="0" labelOnly="1" outline="0" axis="axisRow" fieldPosition="1"/>
    </format>
    <format dxfId="1306">
      <pivotArea dataOnly="0" labelOnly="1" outline="0" fieldPosition="0">
        <references count="1">
          <reference field="8" count="0"/>
        </references>
      </pivotArea>
    </format>
    <format dxfId="1305">
      <pivotArea dataOnly="0" labelOnly="1" outline="0" fieldPosition="0">
        <references count="1">
          <reference field="8" count="1">
            <x v="0"/>
          </reference>
        </references>
      </pivotArea>
    </format>
    <format dxfId="1304">
      <pivotArea dataOnly="0" labelOnly="1" outline="0" fieldPosition="0">
        <references count="1">
          <reference field="8" count="1">
            <x v="4"/>
          </reference>
        </references>
      </pivotArea>
    </format>
    <format dxfId="1303">
      <pivotArea dataOnly="0" labelOnly="1" outline="0" fieldPosition="0">
        <references count="1">
          <reference field="8" count="0"/>
        </references>
      </pivotArea>
    </format>
    <format dxfId="1302">
      <pivotArea dataOnly="0" labelOnly="1" outline="0" fieldPosition="0">
        <references count="1">
          <reference field="8" count="0"/>
        </references>
      </pivotArea>
    </format>
    <format dxfId="1301">
      <pivotArea outline="0" collapsedLevelsAreSubtotals="1" fieldPosition="0"/>
    </format>
    <format dxfId="1300">
      <pivotArea field="0" type="button" dataOnly="0" labelOnly="1" outline="0" axis="axisRow" fieldPosition="0"/>
    </format>
    <format dxfId="1299">
      <pivotArea field="1" type="button" dataOnly="0" labelOnly="1" outline="0" axis="axisRow" fieldPosition="1"/>
    </format>
    <format dxfId="1298">
      <pivotArea field="3" type="button" dataOnly="0" labelOnly="1" outline="0" axis="axisRow" fieldPosition="2"/>
    </format>
    <format dxfId="1297">
      <pivotArea dataOnly="0" labelOnly="1" outline="0" fieldPosition="0">
        <references count="1">
          <reference field="0" count="0"/>
        </references>
      </pivotArea>
    </format>
    <format dxfId="1296">
      <pivotArea dataOnly="0" labelOnly="1" outline="0" fieldPosition="0">
        <references count="1">
          <reference field="8" count="0"/>
        </references>
      </pivotArea>
    </format>
    <format dxfId="1295">
      <pivotArea outline="0" collapsedLevelsAreSubtotals="1" fieldPosition="0"/>
    </format>
    <format dxfId="1294">
      <pivotArea outline="0" collapsedLevelsAreSubtotals="1" fieldPosition="0"/>
    </format>
    <format dxfId="1293">
      <pivotArea outline="0" fieldPosition="0">
        <references count="4">
          <reference field="0" count="1" selected="0">
            <x v="3"/>
          </reference>
          <reference field="1" count="1" selected="0">
            <x v="11"/>
          </reference>
          <reference field="3" count="1" selected="0">
            <x v="2"/>
          </reference>
          <reference field="8" count="1" selected="0">
            <x v="3"/>
          </reference>
        </references>
      </pivotArea>
    </format>
    <format dxfId="1292">
      <pivotArea outline="0" fieldPosition="0">
        <references count="4">
          <reference field="0" count="1" selected="0">
            <x v="3"/>
          </reference>
          <reference field="1" count="1" selected="0">
            <x v="11"/>
          </reference>
          <reference field="3" count="1" selected="0">
            <x v="2"/>
          </reference>
          <reference field="8" count="3" selected="0">
            <x v="2"/>
            <x v="3"/>
            <x v="4"/>
          </reference>
        </references>
      </pivotArea>
    </format>
    <format dxfId="1291">
      <pivotArea outline="0" fieldPosition="0">
        <references count="4">
          <reference field="0" count="2" selected="0">
            <x v="4"/>
            <x v="5"/>
          </reference>
          <reference field="1" count="4" selected="0">
            <x v="3"/>
            <x v="7"/>
            <x v="8"/>
            <x v="14"/>
          </reference>
          <reference field="3" count="1" selected="0">
            <x v="2"/>
          </reference>
          <reference field="8" count="3" selected="0">
            <x v="2"/>
            <x v="3"/>
            <x v="4"/>
          </reference>
        </references>
      </pivotArea>
    </format>
    <format dxfId="1290">
      <pivotArea outline="0" fieldPosition="0">
        <references count="4">
          <reference field="0" count="1" selected="0">
            <x v="6"/>
          </reference>
          <reference field="1" count="1" selected="0">
            <x v="2"/>
          </reference>
          <reference field="3" count="1" selected="0">
            <x v="0"/>
          </reference>
          <reference field="8" count="3" selected="0">
            <x v="2"/>
            <x v="3"/>
            <x v="4"/>
          </reference>
        </references>
      </pivotArea>
    </format>
    <format dxfId="1289">
      <pivotArea outline="0" fieldPosition="0">
        <references count="4">
          <reference field="0" count="1" selected="0">
            <x v="6"/>
          </reference>
          <reference field="1" count="1" selected="0">
            <x v="5"/>
          </reference>
          <reference field="3" count="2" selected="0">
            <x v="0"/>
            <x v="1"/>
          </reference>
          <reference field="8" count="2" selected="0">
            <x v="1"/>
            <x v="2"/>
          </reference>
        </references>
      </pivotArea>
    </format>
    <format dxfId="1288">
      <pivotArea outline="0" fieldPosition="0">
        <references count="4">
          <reference field="0" count="1" selected="0">
            <x v="6"/>
          </reference>
          <reference field="1" count="1" selected="0">
            <x v="10"/>
          </reference>
          <reference field="3" count="1" selected="0">
            <x v="0"/>
          </reference>
          <reference field="8"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5674D-B4F7-407B-8E11-809576089261}" name="PivotTable4" cacheId="75"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rowHeaderCaption="Level1 - New">
  <location ref="S2:Z22" firstHeaderRow="1" firstDataRow="2" firstDataCol="3"/>
  <pivotFields count="15">
    <pivotField name="Level 1 - Old" axis="axisRow" compact="0" outline="0" showAll="0" defaultSubtotal="0">
      <items count="7">
        <item x="0"/>
        <item x="2"/>
        <item x="1"/>
        <item x="3"/>
        <item x="4"/>
        <item x="5"/>
        <item x="6"/>
      </items>
      <extLst>
        <ext xmlns:x14="http://schemas.microsoft.com/office/spreadsheetml/2009/9/main" uri="{2946ED86-A175-432a-8AC1-64E0C546D7DE}">
          <x14:pivotField fillDownLabels="1"/>
        </ext>
      </extLst>
    </pivotField>
    <pivotField name="Level 2 - Old" axis="axisRow" compact="0" outline="0" showAll="0" defaultSubtotal="0">
      <items count="16">
        <item m="1" x="15"/>
        <item x="2"/>
        <item x="13"/>
        <item x="6"/>
        <item x="0"/>
        <item x="11"/>
        <item x="1"/>
        <item x="8"/>
        <item x="7"/>
        <item x="5"/>
        <item x="12"/>
        <item x="4"/>
        <item x="3"/>
        <item x="14"/>
        <item x="9"/>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dataField="1" compact="0" numFmtId="10" outline="0" subtotalTop="0" showAll="0" defaultSubtotal="0">
      <extLst>
        <ext xmlns:x14="http://schemas.microsoft.com/office/spreadsheetml/2009/9/main" uri="{2946ED86-A175-432a-8AC1-64E0C546D7DE}">
          <x14:pivotField fillDownLabels="1"/>
        </ext>
      </extLst>
    </pivotField>
    <pivotField axis="axisCol" compact="0" outline="0" showAll="0" sortType="ascending" defaultSubtotal="0">
      <items count="5">
        <item x="0"/>
        <item x="1"/>
        <item x="2"/>
        <item x="4"/>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9" outline="0" subtotalTop="0" showAll="0" defaultSubtotal="0">
      <extLst>
        <ext xmlns:x14="http://schemas.microsoft.com/office/spreadsheetml/2009/9/main" uri="{2946ED86-A175-432a-8AC1-64E0C546D7DE}">
          <x14:pivotField fillDownLabels="1"/>
        </ext>
      </extLst>
    </pivotField>
  </pivotFields>
  <rowFields count="3">
    <field x="0"/>
    <field x="1"/>
    <field x="3"/>
  </rowFields>
  <rowItems count="19">
    <i>
      <x/>
      <x v="4"/>
      <x v="2"/>
    </i>
    <i r="1">
      <x v="12"/>
      <x v="2"/>
    </i>
    <i r="1">
      <x v="13"/>
      <x v="2"/>
    </i>
    <i>
      <x v="1"/>
      <x v="1"/>
      <x v="2"/>
    </i>
    <i>
      <x v="2"/>
      <x v="6"/>
      <x v="2"/>
    </i>
    <i>
      <x v="3"/>
      <x v="3"/>
      <x v="2"/>
    </i>
    <i r="1">
      <x v="9"/>
      <x v="2"/>
    </i>
    <i r="1">
      <x v="11"/>
      <x v="2"/>
    </i>
    <i>
      <x v="4"/>
      <x v="3"/>
      <x v="2"/>
    </i>
    <i r="1">
      <x v="8"/>
      <x v="2"/>
    </i>
    <i r="1">
      <x v="14"/>
      <x v="2"/>
    </i>
    <i>
      <x v="5"/>
      <x v="7"/>
      <x v="2"/>
    </i>
    <i>
      <x v="6"/>
      <x v="2"/>
      <x/>
    </i>
    <i r="2">
      <x v="1"/>
    </i>
    <i r="1">
      <x v="5"/>
      <x/>
    </i>
    <i r="2">
      <x v="1"/>
    </i>
    <i r="1">
      <x v="10"/>
      <x/>
    </i>
    <i r="2">
      <x v="1"/>
    </i>
    <i r="1">
      <x v="15"/>
      <x v="1"/>
    </i>
  </rowItems>
  <colFields count="1">
    <field x="8"/>
  </colFields>
  <colItems count="5">
    <i>
      <x/>
    </i>
    <i>
      <x v="1"/>
    </i>
    <i>
      <x v="2"/>
    </i>
    <i>
      <x v="3"/>
    </i>
    <i>
      <x v="4"/>
    </i>
  </colItems>
  <dataFields count="1">
    <dataField name="Sum of Old 2018 Vs. 2019" fld="7" baseField="0" baseItem="0"/>
  </dataFields>
  <formats count="23">
    <format dxfId="1342">
      <pivotArea outline="0" collapsedLevelsAreSubtotals="1" fieldPosition="0"/>
    </format>
    <format dxfId="1341">
      <pivotArea outline="0" collapsedLevelsAreSubtotals="1" fieldPosition="0"/>
    </format>
    <format dxfId="1340">
      <pivotArea field="0" type="button" dataOnly="0" labelOnly="1" outline="0" axis="axisRow" fieldPosition="0"/>
    </format>
    <format dxfId="1339">
      <pivotArea dataOnly="0" labelOnly="1" fieldPosition="0">
        <references count="1">
          <reference field="0" count="0"/>
        </references>
      </pivotArea>
    </format>
    <format dxfId="1338">
      <pivotArea dataOnly="0" labelOnly="1" fieldPosition="0">
        <references count="1">
          <reference field="8" count="0"/>
        </references>
      </pivotArea>
    </format>
    <format dxfId="1337">
      <pivotArea outline="0" collapsedLevelsAreSubtotals="1" fieldPosition="0"/>
    </format>
    <format dxfId="1336">
      <pivotArea field="0" type="button" dataOnly="0" labelOnly="1" outline="0" axis="axisRow" fieldPosition="0"/>
    </format>
    <format dxfId="1335">
      <pivotArea dataOnly="0" labelOnly="1" fieldPosition="0">
        <references count="1">
          <reference field="8" count="0"/>
        </references>
      </pivotArea>
    </format>
    <format dxfId="1334">
      <pivotArea field="0" type="button" dataOnly="0" labelOnly="1" outline="0" axis="axisRow" fieldPosition="0"/>
    </format>
    <format dxfId="1333">
      <pivotArea field="1" type="button" dataOnly="0" labelOnly="1" outline="0" axis="axisRow" fieldPosition="1"/>
    </format>
    <format dxfId="1332">
      <pivotArea dataOnly="0" labelOnly="1" outline="0" fieldPosition="0">
        <references count="1">
          <reference field="8" count="0"/>
        </references>
      </pivotArea>
    </format>
    <format dxfId="1331">
      <pivotArea field="0" type="button" dataOnly="0" labelOnly="1" outline="0" axis="axisRow" fieldPosition="0"/>
    </format>
    <format dxfId="1330">
      <pivotArea field="1" type="button" dataOnly="0" labelOnly="1" outline="0" axis="axisRow" fieldPosition="1"/>
    </format>
    <format dxfId="1329">
      <pivotArea dataOnly="0" labelOnly="1" outline="0" fieldPosition="0">
        <references count="1">
          <reference field="8" count="0"/>
        </references>
      </pivotArea>
    </format>
    <format dxfId="1328">
      <pivotArea outline="0" collapsedLevelsAreSubtotals="1" fieldPosition="0"/>
    </format>
    <format dxfId="1327">
      <pivotArea dataOnly="0" labelOnly="1" outline="0" fieldPosition="0">
        <references count="1">
          <reference field="0" count="0"/>
        </references>
      </pivotArea>
    </format>
    <format dxfId="1326">
      <pivotArea outline="0" collapsedLevelsAreSubtotals="1" fieldPosition="0"/>
    </format>
    <format dxfId="1325">
      <pivotArea outline="0" collapsedLevelsAreSubtotals="1" fieldPosition="0"/>
    </format>
    <format dxfId="1324">
      <pivotArea outline="0" fieldPosition="0">
        <references count="4">
          <reference field="0" count="1" selected="0">
            <x v="3"/>
          </reference>
          <reference field="1" count="1" selected="0">
            <x v="11"/>
          </reference>
          <reference field="3" count="1" selected="0">
            <x v="2"/>
          </reference>
          <reference field="8" count="3" selected="0">
            <x v="2"/>
            <x v="3"/>
            <x v="4"/>
          </reference>
        </references>
      </pivotArea>
    </format>
    <format dxfId="1323">
      <pivotArea outline="0" fieldPosition="0">
        <references count="4">
          <reference field="0" count="2" selected="0">
            <x v="4"/>
            <x v="5"/>
          </reference>
          <reference field="1" count="4" selected="0">
            <x v="3"/>
            <x v="7"/>
            <x v="8"/>
            <x v="14"/>
          </reference>
          <reference field="3" count="1" selected="0">
            <x v="2"/>
          </reference>
          <reference field="8" count="3" selected="0">
            <x v="2"/>
            <x v="3"/>
            <x v="4"/>
          </reference>
        </references>
      </pivotArea>
    </format>
    <format dxfId="1322">
      <pivotArea outline="0" fieldPosition="0">
        <references count="4">
          <reference field="0" count="1" selected="0">
            <x v="6"/>
          </reference>
          <reference field="1" count="1" selected="0">
            <x v="2"/>
          </reference>
          <reference field="3" count="2" selected="0">
            <x v="0"/>
            <x v="1"/>
          </reference>
          <reference field="8" count="3" selected="0">
            <x v="2"/>
            <x v="3"/>
            <x v="4"/>
          </reference>
        </references>
      </pivotArea>
    </format>
    <format dxfId="1321">
      <pivotArea outline="0" fieldPosition="0">
        <references count="4">
          <reference field="0" count="1" selected="0">
            <x v="6"/>
          </reference>
          <reference field="1" count="1" selected="0">
            <x v="2"/>
          </reference>
          <reference field="3" count="1" selected="0">
            <x v="1"/>
          </reference>
          <reference field="8" count="3" selected="0">
            <x v="1"/>
            <x v="2"/>
            <x v="3"/>
          </reference>
        </references>
      </pivotArea>
    </format>
    <format dxfId="1320">
      <pivotArea outline="0" fieldPosition="0">
        <references count="4">
          <reference field="0" count="1" selected="0">
            <x v="6"/>
          </reference>
          <reference field="1" count="2" selected="0">
            <x v="5"/>
            <x v="10"/>
          </reference>
          <reference field="3" count="2" selected="0">
            <x v="0"/>
            <x v="1"/>
          </reference>
          <reference field="8"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F70490-B5BE-4420-8845-9F06EB734308}" name="PivotTable1" cacheId="75"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Level1 - New">
  <location ref="A2:F10" firstHeaderRow="1" firstDataRow="2" firstDataCol="1"/>
  <pivotFields count="15">
    <pivotField axis="axisRow" showAll="0" defaultSubtotal="0">
      <items count="7">
        <item x="0"/>
        <item x="2"/>
        <item x="1"/>
        <item x="3"/>
        <item x="4"/>
        <item x="5"/>
        <item x="6"/>
      </items>
    </pivotField>
    <pivotField showAll="0" defaultSubtotal="0"/>
    <pivotField subtotalTop="0" showAll="0" defaultSubtotal="0"/>
    <pivotField showAll="0" defaultSubtotal="0"/>
    <pivotField showAll="0" defaultSubtotal="0"/>
    <pivotField showAll="0" defaultSubtotal="0"/>
    <pivotField dataField="1" subtotalTop="0" showAll="0" defaultSubtotal="0"/>
    <pivotField numFmtId="10" subtotalTop="0" showAll="0" defaultSubtotal="0"/>
    <pivotField axis="axisCol" showAll="0" sortType="ascending" defaultSubtotal="0">
      <items count="5">
        <item x="0"/>
        <item x="1"/>
        <item x="2"/>
        <item x="4"/>
        <item x="3"/>
      </items>
    </pivotField>
    <pivotField showAll="0" defaultSubtotal="0"/>
    <pivotField showAll="0" defaultSubtotal="0"/>
    <pivotField showAll="0" defaultSubtotal="0"/>
    <pivotField showAll="0" defaultSubtotal="0"/>
    <pivotField showAll="0" defaultSubtotal="0"/>
    <pivotField numFmtId="9" subtotalTop="0" showAll="0" defaultSubtotal="0"/>
  </pivotFields>
  <rowFields count="1">
    <field x="0"/>
  </rowFields>
  <rowItems count="7">
    <i>
      <x/>
    </i>
    <i>
      <x v="1"/>
    </i>
    <i>
      <x v="2"/>
    </i>
    <i>
      <x v="3"/>
    </i>
    <i>
      <x v="4"/>
    </i>
    <i>
      <x v="5"/>
    </i>
    <i>
      <x v="6"/>
    </i>
  </rowItems>
  <colFields count="1">
    <field x="8"/>
  </colFields>
  <colItems count="5">
    <i>
      <x/>
    </i>
    <i>
      <x v="1"/>
    </i>
    <i>
      <x v="2"/>
    </i>
    <i>
      <x v="3"/>
    </i>
    <i>
      <x v="4"/>
    </i>
  </colItems>
  <dataFields count="1">
    <dataField name="Sum of New 2018 Vs. 2019" fld="6" baseField="0" baseItem="0"/>
  </dataFields>
  <formats count="14">
    <format dxfId="1356">
      <pivotArea outline="0" collapsedLevelsAreSubtotals="1" fieldPosition="0"/>
    </format>
    <format dxfId="1355">
      <pivotArea outline="0" collapsedLevelsAreSubtotals="1" fieldPosition="0"/>
    </format>
    <format dxfId="1354">
      <pivotArea field="0" type="button" dataOnly="0" labelOnly="1" outline="0" axis="axisRow" fieldPosition="0"/>
    </format>
    <format dxfId="1353">
      <pivotArea dataOnly="0" labelOnly="1" fieldPosition="0">
        <references count="1">
          <reference field="0" count="0"/>
        </references>
      </pivotArea>
    </format>
    <format dxfId="1352">
      <pivotArea dataOnly="0" labelOnly="1" fieldPosition="0">
        <references count="1">
          <reference field="8" count="0"/>
        </references>
      </pivotArea>
    </format>
    <format dxfId="1351">
      <pivotArea outline="0" collapsedLevelsAreSubtotals="1" fieldPosition="0"/>
    </format>
    <format dxfId="1350">
      <pivotArea field="0" type="button" dataOnly="0" labelOnly="1" outline="0" axis="axisRow" fieldPosition="0"/>
    </format>
    <format dxfId="1349">
      <pivotArea dataOnly="0" labelOnly="1" fieldPosition="0">
        <references count="1">
          <reference field="8" count="0"/>
        </references>
      </pivotArea>
    </format>
    <format dxfId="1348">
      <pivotArea outline="0" collapsedLevelsAreSubtotals="1" fieldPosition="0"/>
    </format>
    <format dxfId="1347">
      <pivotArea outline="0" collapsedLevelsAreSubtotals="1" fieldPosition="0"/>
    </format>
    <format dxfId="1346">
      <pivotArea collapsedLevelsAreSubtotals="1" fieldPosition="0">
        <references count="2">
          <reference field="0" count="1">
            <x v="0"/>
          </reference>
          <reference field="8" count="1" selected="0">
            <x v="2"/>
          </reference>
        </references>
      </pivotArea>
    </format>
    <format dxfId="1345">
      <pivotArea field="0" type="button" dataOnly="0" labelOnly="1" outline="0" axis="axisRow" fieldPosition="0"/>
    </format>
    <format dxfId="1344">
      <pivotArea collapsedLevelsAreSubtotals="1" fieldPosition="0">
        <references count="2">
          <reference field="0" count="2">
            <x v="4"/>
            <x v="5"/>
          </reference>
          <reference field="8" count="1" selected="0">
            <x v="2"/>
          </reference>
        </references>
      </pivotArea>
    </format>
    <format dxfId="1343">
      <pivotArea collapsedLevelsAreSubtotals="1" fieldPosition="0">
        <references count="2">
          <reference field="0" count="3">
            <x v="4"/>
            <x v="5"/>
            <x v="6"/>
          </reference>
          <reference field="8" count="2" selected="0">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C4A2FB-A907-4F91-9C77-103EFC4C07AE}" name="PivotTable32" cacheId="77" applyNumberFormats="0" applyBorderFormats="0" applyFontFormats="0" applyPatternFormats="0" applyAlignmentFormats="0" applyWidthHeightFormats="1" dataCaption="Values" updatedVersion="6" minRefreshableVersion="3" useAutoFormatting="1" colGrandTotals="0" itemPrintTitles="1" createdVersion="6" indent="0" compact="0" compactData="0" gridDropZones="1" multipleFieldFilters="0" chartFormat="5">
  <location ref="B3:D12" firstHeaderRow="1" firstDataRow="2" firstDataCol="1" rowPageCount="1" colPageCount="1"/>
  <pivotFields count="17">
    <pivotField axis="axisRow" compact="0" outline="0" showAll="0" sortType="ascending" defaultSubtotal="0">
      <items count="7">
        <item x="3"/>
        <item x="5"/>
        <item x="6"/>
        <item x="0"/>
        <item x="2"/>
        <item x="4"/>
        <item x="1"/>
      </items>
    </pivotField>
    <pivotField compact="0" outline="0" showAll="0" sortType="ascending">
      <items count="19">
        <item x="2"/>
        <item x="16"/>
        <item x="6"/>
        <item x="17"/>
        <item x="0"/>
        <item x="7"/>
        <item x="12"/>
        <item x="8"/>
        <item x="14"/>
        <item x="9"/>
        <item x="1"/>
        <item x="11"/>
        <item x="10"/>
        <item x="13"/>
        <item x="5"/>
        <item x="15"/>
        <item x="4"/>
        <item x="3"/>
        <item t="default"/>
      </items>
    </pivotField>
    <pivotField compact="0" outline="0" showAll="0"/>
    <pivotField compact="0" outline="0" showAll="0" defaultSubtotal="0">
      <items count="3">
        <item x="0"/>
        <item x="1"/>
        <item x="2"/>
      </items>
    </pivotField>
    <pivotField compact="0" outline="0" showAll="0"/>
    <pivotField dataField="1" compact="0" outline="0" showAll="0"/>
    <pivotField compact="0" outline="0" showAll="0"/>
    <pivotField dataField="1" compact="0" outline="0" showAll="0"/>
    <pivotField axis="axisPage" compact="0" outline="0" multipleItemSelectionAllowed="1" showAll="0" sortType="descending">
      <items count="6">
        <item x="0"/>
        <item h="1" x="1"/>
        <item h="1" x="2"/>
        <item h="1" x="4"/>
        <item h="1" x="3"/>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
    <i>
      <x/>
    </i>
    <i>
      <x v="1"/>
    </i>
    <i>
      <x v="2"/>
    </i>
    <i>
      <x v="3"/>
    </i>
    <i>
      <x v="4"/>
    </i>
    <i>
      <x v="5"/>
    </i>
    <i>
      <x v="6"/>
    </i>
    <i t="grand">
      <x/>
    </i>
  </rowItems>
  <colFields count="1">
    <field x="-2"/>
  </colFields>
  <colItems count="2">
    <i>
      <x/>
    </i>
    <i i="1">
      <x v="1"/>
    </i>
  </colItems>
  <pageFields count="1">
    <pageField fld="8" hier="-1"/>
  </pageFields>
  <dataFields count="2">
    <dataField name=" 2018 Vs. 2019_Old" fld="7" baseField="0" baseItem="0"/>
    <dataField name=" YTD 2019 Vs. 2020" fld="5" baseField="0" baseItem="0"/>
  </dataFields>
  <formats count="63">
    <format dxfId="1186">
      <pivotArea outline="0" collapsedLevelsAreSubtotals="1" fieldPosition="0"/>
    </format>
    <format dxfId="1185">
      <pivotArea field="0" type="button" dataOnly="0" labelOnly="1" outline="0" axis="axisRow" fieldPosition="0"/>
    </format>
    <format dxfId="1184">
      <pivotArea field="3" type="button" dataOnly="0" labelOnly="1" outline="0"/>
    </format>
    <format dxfId="1183">
      <pivotArea field="1" type="button" dataOnly="0" labelOnly="1" outline="0"/>
    </format>
    <format dxfId="1182">
      <pivotArea field="0" type="button" dataOnly="0" labelOnly="1" outline="0" axis="axisRow" fieldPosition="0"/>
    </format>
    <format dxfId="1181">
      <pivotArea field="0" type="button" dataOnly="0" labelOnly="1" outline="0" axis="axisRow" fieldPosition="0"/>
    </format>
    <format dxfId="1180">
      <pivotArea type="all" dataOnly="0" outline="0" fieldPosition="0"/>
    </format>
    <format dxfId="1179">
      <pivotArea outline="0" collapsedLevelsAreSubtotals="1" fieldPosition="0"/>
    </format>
    <format dxfId="1178">
      <pivotArea type="origin" dataOnly="0" labelOnly="1" outline="0" fieldPosition="0"/>
    </format>
    <format dxfId="1177">
      <pivotArea field="-2" type="button" dataOnly="0" labelOnly="1" outline="0" axis="axisCol" fieldPosition="0"/>
    </format>
    <format dxfId="1176">
      <pivotArea type="topRight" dataOnly="0" labelOnly="1" outline="0" fieldPosition="0"/>
    </format>
    <format dxfId="1175">
      <pivotArea field="0" type="button" dataOnly="0" labelOnly="1" outline="0" axis="axisRow" fieldPosition="0"/>
    </format>
    <format dxfId="1174">
      <pivotArea dataOnly="0" labelOnly="1" grandRow="1" outline="0" fieldPosition="0"/>
    </format>
    <format dxfId="1173">
      <pivotArea type="all" dataOnly="0" outline="0" fieldPosition="0"/>
    </format>
    <format dxfId="1172">
      <pivotArea outline="0" collapsedLevelsAreSubtotals="1" fieldPosition="0"/>
    </format>
    <format dxfId="1171">
      <pivotArea type="origin" dataOnly="0" labelOnly="1" outline="0" fieldPosition="0"/>
    </format>
    <format dxfId="1170">
      <pivotArea field="-2" type="button" dataOnly="0" labelOnly="1" outline="0" axis="axisCol" fieldPosition="0"/>
    </format>
    <format dxfId="1169">
      <pivotArea type="topRight" dataOnly="0" labelOnly="1" outline="0" fieldPosition="0"/>
    </format>
    <format dxfId="1168">
      <pivotArea field="0" type="button" dataOnly="0" labelOnly="1" outline="0" axis="axisRow" fieldPosition="0"/>
    </format>
    <format dxfId="1167">
      <pivotArea dataOnly="0" labelOnly="1" grandRow="1" outline="0" fieldPosition="0"/>
    </format>
    <format dxfId="1166">
      <pivotArea type="all" dataOnly="0" outline="0" fieldPosition="0"/>
    </format>
    <format dxfId="1165">
      <pivotArea type="origin" dataOnly="0" labelOnly="1" outline="0" fieldPosition="0"/>
    </format>
    <format dxfId="1164">
      <pivotArea field="8" type="button" dataOnly="0" labelOnly="1" outline="0" axis="axisPage" fieldPosition="0"/>
    </format>
    <format dxfId="1163">
      <pivotArea type="topRight" dataOnly="0" labelOnly="1" outline="0" fieldPosition="0"/>
    </format>
    <format dxfId="1162">
      <pivotArea outline="0" collapsedLevelsAreSubtotals="1" fieldPosition="0"/>
    </format>
    <format dxfId="1161">
      <pivotArea field="0" type="button" dataOnly="0" labelOnly="1" outline="0" axis="axisRow" fieldPosition="0"/>
    </format>
    <format dxfId="1160">
      <pivotArea dataOnly="0" labelOnly="1" grandRow="1" outline="0" fieldPosition="0"/>
    </format>
    <format dxfId="1159">
      <pivotArea dataOnly="0" labelOnly="1" outline="0" fieldPosition="0">
        <references count="1">
          <reference field="8" count="0"/>
        </references>
      </pivotArea>
    </format>
    <format dxfId="1158">
      <pivotArea grandRow="1" outline="0" collapsedLevelsAreSubtotals="1" fieldPosition="0"/>
    </format>
    <format dxfId="1157">
      <pivotArea field="0" type="button" dataOnly="0" labelOnly="1" outline="0" axis="axisRow" fieldPosition="0"/>
    </format>
    <format dxfId="1156">
      <pivotArea outline="0" collapsedLevelsAreSubtotals="1" fieldPosition="0"/>
    </format>
    <format dxfId="1155">
      <pivotArea field="1" type="button" dataOnly="0" labelOnly="1" outline="0"/>
    </format>
    <format dxfId="1154">
      <pivotArea dataOnly="0" labelOnly="1" grandRow="1" outline="0" fieldPosition="0"/>
    </format>
    <format dxfId="1153">
      <pivotArea dataOnly="0" labelOnly="1" grandRow="1" outline="0" fieldPosition="0"/>
    </format>
    <format dxfId="1152">
      <pivotArea dataOnly="0" labelOnly="1" outline="0" fieldPosition="0">
        <references count="1">
          <reference field="8" count="0"/>
        </references>
      </pivotArea>
    </format>
    <format dxfId="1151">
      <pivotArea dataOnly="0" labelOnly="1" outline="0" fieldPosition="0">
        <references count="1">
          <reference field="8" count="0"/>
        </references>
      </pivotArea>
    </format>
    <format dxfId="1150">
      <pivotArea outline="0" collapsedLevelsAreSubtotals="1" fieldPosition="0"/>
    </format>
    <format dxfId="1149">
      <pivotArea type="origin" dataOnly="0" labelOnly="1" outline="0" fieldPosition="0"/>
    </format>
    <format dxfId="1148">
      <pivotArea field="1" type="button" dataOnly="0" labelOnly="1" outline="0"/>
    </format>
    <format dxfId="1147">
      <pivotArea dataOnly="0" labelOnly="1" grandRow="1" outline="0" fieldPosition="0"/>
    </format>
    <format dxfId="1146">
      <pivotArea field="1" type="button" dataOnly="0" labelOnly="1" outline="0"/>
    </format>
    <format dxfId="1145">
      <pivotArea field="1" type="button" dataOnly="0" labelOnly="1" outline="0"/>
    </format>
    <format dxfId="1144">
      <pivotArea field="1" type="button" dataOnly="0" labelOnly="1" outline="0"/>
    </format>
    <format dxfId="1143">
      <pivotArea field="1" type="button" dataOnly="0" labelOnly="1" outline="0"/>
    </format>
    <format dxfId="1142">
      <pivotArea grandRow="1" outline="0" collapsedLevelsAreSubtotals="1" fieldPosition="0"/>
    </format>
    <format dxfId="1141">
      <pivotArea grandRow="1" outline="0" collapsedLevelsAreSubtotals="1" fieldPosition="0"/>
    </format>
    <format dxfId="1140">
      <pivotArea field="0" type="button" dataOnly="0" labelOnly="1" outline="0" axis="axisRow" fieldPosition="0"/>
    </format>
    <format dxfId="1139">
      <pivotArea dataOnly="0" labelOnly="1" outline="0" fieldPosition="0">
        <references count="1">
          <reference field="8" count="0"/>
        </references>
      </pivotArea>
    </format>
    <format dxfId="1138">
      <pivotArea field="0" type="button" dataOnly="0" labelOnly="1" outline="0" axis="axisRow" fieldPosition="0"/>
    </format>
    <format dxfId="1137">
      <pivotArea dataOnly="0" labelOnly="1" outline="0" fieldPosition="0">
        <references count="1">
          <reference field="8" count="0"/>
        </references>
      </pivotArea>
    </format>
    <format dxfId="1136">
      <pivotArea field="0" type="button" dataOnly="0" labelOnly="1" outline="0" axis="axisRow" fieldPosition="0"/>
    </format>
    <format dxfId="1135">
      <pivotArea dataOnly="0" labelOnly="1" outline="0" fieldPosition="0">
        <references count="1">
          <reference field="8" count="0"/>
        </references>
      </pivotArea>
    </format>
    <format dxfId="1134">
      <pivotArea outline="0" collapsedLevelsAreSubtotals="1" fieldPosition="0"/>
    </format>
    <format dxfId="1133">
      <pivotArea field="0" type="button" dataOnly="0" labelOnly="1" outline="0" axis="axisRow" fieldPosition="0"/>
    </format>
    <format dxfId="1132">
      <pivotArea dataOnly="0" labelOnly="1" grandRow="1" outline="0" fieldPosition="0"/>
    </format>
    <format dxfId="1131">
      <pivotArea dataOnly="0" labelOnly="1" outline="0" fieldPosition="0">
        <references count="1">
          <reference field="8" count="0"/>
        </references>
      </pivotArea>
    </format>
    <format dxfId="1130">
      <pivotArea field="0" type="button" dataOnly="0" labelOnly="1" outline="0" axis="axisRow" fieldPosition="0"/>
    </format>
    <format dxfId="1129">
      <pivotArea dataOnly="0" labelOnly="1" outline="0" fieldPosition="0">
        <references count="1">
          <reference field="8" count="0"/>
        </references>
      </pivotArea>
    </format>
    <format dxfId="1128">
      <pivotArea dataOnly="0" labelOnly="1" grandRow="1" outline="0" fieldPosition="0"/>
    </format>
    <format dxfId="1127">
      <pivotArea dataOnly="0" labelOnly="1" outline="0" fieldPosition="0">
        <references count="1">
          <reference field="4294967294" count="1">
            <x v="0"/>
          </reference>
        </references>
      </pivotArea>
    </format>
    <format dxfId="1126">
      <pivotArea dataOnly="0" labelOnly="1" outline="0" fieldPosition="0">
        <references count="1">
          <reference field="4294967294" count="1">
            <x v="1"/>
          </reference>
        </references>
      </pivotArea>
    </format>
    <format dxfId="1125">
      <pivotArea dataOnly="0" labelOnly="1" outline="0" fieldPosition="0">
        <references count="1">
          <reference field="0" count="0"/>
        </references>
      </pivotArea>
    </format>
    <format dxfId="1124">
      <pivotArea dataOnly="0" labelOnly="1" outline="0" fieldPosition="0">
        <references count="1">
          <reference field="0" count="0"/>
        </references>
      </pivotArea>
    </format>
  </formats>
  <conditionalFormats count="2">
    <conditionalFormat priority="6">
      <pivotAreas count="1">
        <pivotArea type="data" outline="0" collapsedLevelsAreSubtotals="1" fieldPosition="0">
          <references count="2">
            <reference field="4294967294" count="1" selected="0">
              <x v="1"/>
            </reference>
            <reference field="0" count="6" selected="0">
              <x v="0"/>
              <x v="1"/>
              <x v="2"/>
              <x v="3"/>
              <x v="5"/>
              <x v="6"/>
            </reference>
          </references>
        </pivotArea>
      </pivotAreas>
    </conditionalFormat>
    <conditionalFormat priority="2">
      <pivotAreas count="1">
        <pivotArea type="data" outline="0" collapsedLevelsAreSubtotals="1" fieldPosition="0">
          <references count="1">
            <reference field="0"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A8A04E-0A3A-487B-A8DF-9772AD84982D}" name="PivotTable33" cacheId="77" applyNumberFormats="0" applyBorderFormats="0" applyFontFormats="0" applyPatternFormats="0" applyAlignmentFormats="0" applyWidthHeightFormats="1" dataCaption="Values" missingCaption="0" updatedVersion="6" minRefreshableVersion="3" useAutoFormatting="1" colGrandTotals="0" itemPrintTitles="1" createdVersion="6" indent="0" compact="0" compactData="0" gridDropZones="1" multipleFieldFilters="0">
  <location ref="G3:K25" firstHeaderRow="1" firstDataRow="2" firstDataCol="3" rowPageCount="1" colPageCount="1"/>
  <pivotFields count="17">
    <pivotField axis="axisRow" compact="0" outline="0" showAll="0" sortType="ascending" defaultSubtotal="0">
      <items count="7">
        <item x="3"/>
        <item x="5"/>
        <item x="6"/>
        <item x="0"/>
        <item x="2"/>
        <item x="4"/>
        <item x="1"/>
      </items>
      <extLst>
        <ext xmlns:x14="http://schemas.microsoft.com/office/spreadsheetml/2009/9/main" uri="{2946ED86-A175-432a-8AC1-64E0C546D7DE}">
          <x14:pivotField fillDownLabels="1"/>
        </ext>
      </extLst>
    </pivotField>
    <pivotField axis="axisRow" compact="0" outline="0" showAll="0" sortType="ascending" defaultSubtotal="0">
      <items count="18">
        <item x="2"/>
        <item x="16"/>
        <item x="6"/>
        <item x="17"/>
        <item x="0"/>
        <item x="7"/>
        <item x="12"/>
        <item x="8"/>
        <item x="14"/>
        <item x="9"/>
        <item x="1"/>
        <item x="11"/>
        <item x="10"/>
        <item x="13"/>
        <item x="5"/>
        <item x="15"/>
        <item x="4"/>
        <item x="3"/>
      </items>
      <extLst>
        <ext xmlns:x14="http://schemas.microsoft.com/office/spreadsheetml/2009/9/main" uri="{2946ED86-A175-432a-8AC1-64E0C546D7DE}">
          <x14:pivotField fillDownLabels="1"/>
        </ext>
      </extLst>
    </pivotField>
    <pivotField compact="0" outline="0" showAll="0" defaultSubtotal="0">
      <items count="35">
        <item x="17"/>
        <item x="11"/>
        <item x="12"/>
        <item x="13"/>
        <item x="15"/>
        <item x="0"/>
        <item x="1"/>
        <item x="3"/>
        <item x="4"/>
        <item x="5"/>
        <item x="6"/>
        <item x="7"/>
        <item x="8"/>
        <item x="14"/>
        <item x="16"/>
        <item x="18"/>
        <item x="19"/>
        <item x="20"/>
        <item x="21"/>
        <item x="22"/>
        <item x="23"/>
        <item x="25"/>
        <item x="26"/>
        <item x="27"/>
        <item x="28"/>
        <item x="29"/>
        <item x="30"/>
        <item x="10"/>
        <item x="24"/>
        <item x="2"/>
        <item x="9"/>
        <item x="31"/>
        <item x="34"/>
        <item x="32"/>
        <item x="33"/>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axis="axisPage" compact="0" outline="0" multipleItemSelectionAllowed="1" showAll="0" sortType="descending">
      <items count="6">
        <item x="0"/>
        <item h="1" x="1"/>
        <item h="1" x="2"/>
        <item h="1" x="4"/>
        <item h="1" x="3"/>
        <item t="default"/>
      </items>
      <autoSortScope>
        <pivotArea dataOnly="0" outline="0" fieldPosition="0">
          <references count="1">
            <reference field="4294967294" count="1" selected="0">
              <x v="1"/>
            </reference>
          </references>
        </pivotArea>
      </autoSortScope>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3">
    <field x="0"/>
    <field x="1"/>
    <field x="3"/>
  </rowFields>
  <rowItems count="21">
    <i>
      <x/>
      <x v="5"/>
      <x/>
    </i>
    <i r="1">
      <x v="7"/>
      <x/>
    </i>
    <i r="1">
      <x v="9"/>
      <x/>
    </i>
    <i r="1">
      <x v="14"/>
      <x/>
    </i>
    <i r="1">
      <x v="16"/>
      <x/>
    </i>
    <i>
      <x v="1"/>
      <x v="11"/>
      <x/>
    </i>
    <i>
      <x v="2"/>
      <x v="1"/>
      <x v="1"/>
    </i>
    <i r="2">
      <x v="2"/>
    </i>
    <i r="1">
      <x v="8"/>
      <x v="1"/>
    </i>
    <i r="2">
      <x v="2"/>
    </i>
    <i r="1">
      <x v="13"/>
      <x v="1"/>
    </i>
    <i r="1">
      <x v="15"/>
      <x v="1"/>
    </i>
    <i r="2">
      <x v="2"/>
    </i>
    <i>
      <x v="3"/>
      <x v="4"/>
      <x/>
    </i>
    <i r="1">
      <x v="17"/>
      <x/>
    </i>
    <i>
      <x v="4"/>
      <x/>
      <x/>
    </i>
    <i>
      <x v="5"/>
      <x v="2"/>
      <x/>
    </i>
    <i r="1">
      <x v="6"/>
      <x/>
    </i>
    <i r="1">
      <x v="12"/>
      <x/>
    </i>
    <i>
      <x v="6"/>
      <x v="10"/>
      <x/>
    </i>
    <i t="grand">
      <x/>
    </i>
  </rowItems>
  <colFields count="1">
    <field x="-2"/>
  </colFields>
  <colItems count="2">
    <i>
      <x/>
    </i>
    <i i="1">
      <x v="1"/>
    </i>
  </colItems>
  <pageFields count="1">
    <pageField fld="8" hier="-1"/>
  </pageFields>
  <dataFields count="2">
    <dataField name=" 2018 Vs. 2019_Old" fld="7" baseField="0" baseItem="0"/>
    <dataField name=" YTD 2019 Vs. 2020" fld="5" baseField="0" baseItem="0"/>
  </dataFields>
  <formats count="87">
    <format dxfId="1273">
      <pivotArea outline="0" collapsedLevelsAreSubtotals="1" fieldPosition="0"/>
    </format>
    <format dxfId="1272">
      <pivotArea field="1" type="button" dataOnly="0" labelOnly="1" outline="0" axis="axisRow" fieldPosition="1"/>
    </format>
    <format dxfId="1271">
      <pivotArea field="3" type="button" dataOnly="0" labelOnly="1" outline="0" axis="axisRow" fieldPosition="2"/>
    </format>
    <format dxfId="1270">
      <pivotArea field="1" type="button" dataOnly="0" labelOnly="1" outline="0" axis="axisRow" fieldPosition="1"/>
    </format>
    <format dxfId="1269">
      <pivotArea field="3" type="button" dataOnly="0" labelOnly="1" outline="0" axis="axisRow" fieldPosition="2"/>
    </format>
    <format dxfId="1268">
      <pivotArea field="1" type="button" dataOnly="0" labelOnly="1" outline="0" axis="axisRow" fieldPosition="1"/>
    </format>
    <format dxfId="1267">
      <pivotArea field="3" type="button" dataOnly="0" labelOnly="1" outline="0" axis="axisRow" fieldPosition="2"/>
    </format>
    <format dxfId="1266">
      <pivotArea field="1" type="button" dataOnly="0" labelOnly="1" outline="0" axis="axisRow" fieldPosition="1"/>
    </format>
    <format dxfId="1265">
      <pivotArea field="3" type="button" dataOnly="0" labelOnly="1" outline="0" axis="axisRow" fieldPosition="2"/>
    </format>
    <format dxfId="1264">
      <pivotArea type="all" dataOnly="0" outline="0" fieldPosition="0"/>
    </format>
    <format dxfId="1263">
      <pivotArea outline="0" collapsedLevelsAreSubtotals="1" fieldPosition="0"/>
    </format>
    <format dxfId="1262">
      <pivotArea type="origin" dataOnly="0" labelOnly="1" outline="0" fieldPosition="0"/>
    </format>
    <format dxfId="1261">
      <pivotArea field="-2" type="button" dataOnly="0" labelOnly="1" outline="0" axis="axisCol" fieldPosition="0"/>
    </format>
    <format dxfId="1260">
      <pivotArea type="topRight" dataOnly="0" labelOnly="1" outline="0" fieldPosition="0"/>
    </format>
    <format dxfId="1259">
      <pivotArea field="1" type="button" dataOnly="0" labelOnly="1" outline="0" axis="axisRow" fieldPosition="1"/>
    </format>
    <format dxfId="1258">
      <pivotArea field="3" type="button" dataOnly="0" labelOnly="1" outline="0" axis="axisRow" fieldPosition="2"/>
    </format>
    <format dxfId="1257">
      <pivotArea dataOnly="0" labelOnly="1" grandRow="1" outline="0" fieldPosition="0"/>
    </format>
    <format dxfId="1256">
      <pivotArea type="all" dataOnly="0" outline="0" fieldPosition="0"/>
    </format>
    <format dxfId="1255">
      <pivotArea outline="0" collapsedLevelsAreSubtotals="1" fieldPosition="0"/>
    </format>
    <format dxfId="1254">
      <pivotArea type="origin" dataOnly="0" labelOnly="1" outline="0" fieldPosition="0"/>
    </format>
    <format dxfId="1253">
      <pivotArea field="-2" type="button" dataOnly="0" labelOnly="1" outline="0" axis="axisCol" fieldPosition="0"/>
    </format>
    <format dxfId="1252">
      <pivotArea type="topRight" dataOnly="0" labelOnly="1" outline="0" fieldPosition="0"/>
    </format>
    <format dxfId="1251">
      <pivotArea field="1" type="button" dataOnly="0" labelOnly="1" outline="0" axis="axisRow" fieldPosition="1"/>
    </format>
    <format dxfId="1250">
      <pivotArea field="3" type="button" dataOnly="0" labelOnly="1" outline="0" axis="axisRow" fieldPosition="2"/>
    </format>
    <format dxfId="1249">
      <pivotArea dataOnly="0" labelOnly="1" grandRow="1" outline="0" fieldPosition="0"/>
    </format>
    <format dxfId="1248">
      <pivotArea type="all" dataOnly="0" outline="0" fieldPosition="0"/>
    </format>
    <format dxfId="1247">
      <pivotArea outline="0" collapsedLevelsAreSubtotals="1" fieldPosition="0"/>
    </format>
    <format dxfId="1246">
      <pivotArea type="origin" dataOnly="0" labelOnly="1" outline="0" fieldPosition="0"/>
    </format>
    <format dxfId="1245">
      <pivotArea field="8" type="button" dataOnly="0" labelOnly="1" outline="0" axis="axisPage" fieldPosition="0"/>
    </format>
    <format dxfId="1244">
      <pivotArea type="topRight" dataOnly="0" labelOnly="1" outline="0" fieldPosition="0"/>
    </format>
    <format dxfId="1243">
      <pivotArea field="1" type="button" dataOnly="0" labelOnly="1" outline="0" axis="axisRow" fieldPosition="1"/>
    </format>
    <format dxfId="1242">
      <pivotArea field="3" type="button" dataOnly="0" labelOnly="1" outline="0" axis="axisRow" fieldPosition="2"/>
    </format>
    <format dxfId="1241">
      <pivotArea dataOnly="0" labelOnly="1" grandRow="1" outline="0" fieldPosition="0"/>
    </format>
    <format dxfId="1240">
      <pivotArea dataOnly="0" labelOnly="1" outline="0" fieldPosition="0">
        <references count="1">
          <reference field="8" count="0"/>
        </references>
      </pivotArea>
    </format>
    <format dxfId="1239">
      <pivotArea outline="0" collapsedLevelsAreSubtotals="1" fieldPosition="0"/>
    </format>
    <format dxfId="1238">
      <pivotArea field="1" type="button" dataOnly="0" labelOnly="1" outline="0" axis="axisRow" fieldPosition="1"/>
    </format>
    <format dxfId="1237">
      <pivotArea field="3" type="button" dataOnly="0" labelOnly="1" outline="0" axis="axisRow" fieldPosition="2"/>
    </format>
    <format dxfId="1236">
      <pivotArea dataOnly="0" labelOnly="1" outline="0" fieldPosition="0">
        <references count="1">
          <reference field="8" count="0"/>
        </references>
      </pivotArea>
    </format>
    <format dxfId="1235">
      <pivotArea field="0" type="button" dataOnly="0" labelOnly="1" outline="0" axis="axisRow" fieldPosition="0"/>
    </format>
    <format dxfId="1234">
      <pivotArea field="3" type="button" dataOnly="0" labelOnly="1" outline="0" axis="axisRow" fieldPosition="2"/>
    </format>
    <format dxfId="1233">
      <pivotArea dataOnly="0" labelOnly="1" outline="0" fieldPosition="0">
        <references count="1">
          <reference field="8" count="0"/>
        </references>
      </pivotArea>
    </format>
    <format dxfId="1232">
      <pivotArea field="3" type="button" dataOnly="0" labelOnly="1" outline="0" axis="axisRow" fieldPosition="2"/>
    </format>
    <format dxfId="1231">
      <pivotArea field="0" type="button" dataOnly="0" labelOnly="1" outline="0" axis="axisRow" fieldPosition="0"/>
    </format>
    <format dxfId="1230">
      <pivotArea field="1" type="button" dataOnly="0" labelOnly="1" outline="0" axis="axisRow" fieldPosition="1"/>
    </format>
    <format dxfId="1229">
      <pivotArea field="2" type="button" dataOnly="0" labelOnly="1" outline="0"/>
    </format>
    <format dxfId="1228">
      <pivotArea field="3" type="button" dataOnly="0" labelOnly="1" outline="0" axis="axisRow" fieldPosition="2"/>
    </format>
    <format dxfId="1227">
      <pivotArea dataOnly="0" labelOnly="1" outline="0" fieldPosition="0">
        <references count="1">
          <reference field="8" count="0"/>
        </references>
      </pivotArea>
    </format>
    <format dxfId="1226">
      <pivotArea field="1" type="button" dataOnly="0" labelOnly="1" outline="0" axis="axisRow" fieldPosition="1"/>
    </format>
    <format dxfId="1225">
      <pivotArea field="2" type="button" dataOnly="0" labelOnly="1" outline="0"/>
    </format>
    <format dxfId="1224">
      <pivotArea field="3" type="button" dataOnly="0" labelOnly="1" outline="0" axis="axisRow" fieldPosition="2"/>
    </format>
    <format dxfId="1223">
      <pivotArea dataOnly="0" labelOnly="1" outline="0" fieldPosition="0">
        <references count="1">
          <reference field="8" count="0"/>
        </references>
      </pivotArea>
    </format>
    <format dxfId="1222">
      <pivotArea field="1" type="button" dataOnly="0" labelOnly="1" outline="0" axis="axisRow" fieldPosition="1"/>
    </format>
    <format dxfId="1221">
      <pivotArea field="2" type="button" dataOnly="0" labelOnly="1" outline="0"/>
    </format>
    <format dxfId="1220">
      <pivotArea field="3" type="button" dataOnly="0" labelOnly="1" outline="0" axis="axisRow" fieldPosition="2"/>
    </format>
    <format dxfId="1219">
      <pivotArea type="origin" dataOnly="0" labelOnly="1" outline="0" fieldPosition="0"/>
    </format>
    <format dxfId="1218">
      <pivotArea field="1" type="button" dataOnly="0" labelOnly="1" outline="0" axis="axisRow" fieldPosition="1"/>
    </format>
    <format dxfId="1217">
      <pivotArea field="2" type="button" dataOnly="0" labelOnly="1" outline="0"/>
    </format>
    <format dxfId="1216">
      <pivotArea field="3" type="button" dataOnly="0" labelOnly="1" outline="0" axis="axisRow" fieldPosition="2"/>
    </format>
    <format dxfId="1215">
      <pivotArea dataOnly="0" labelOnly="1" grandRow="1" outline="0" fieldPosition="0"/>
    </format>
    <format dxfId="1214">
      <pivotArea field="0" type="button" dataOnly="0" labelOnly="1" outline="0" axis="axisRow" fieldPosition="0"/>
    </format>
    <format dxfId="1213">
      <pivotArea field="1" type="button" dataOnly="0" labelOnly="1" outline="0" axis="axisRow" fieldPosition="1"/>
    </format>
    <format dxfId="1212">
      <pivotArea field="3" type="button" dataOnly="0" labelOnly="1" outline="0" axis="axisRow" fieldPosition="2"/>
    </format>
    <format dxfId="1211">
      <pivotArea dataOnly="0" labelOnly="1" outline="0" fieldPosition="0">
        <references count="1">
          <reference field="8" count="0"/>
        </references>
      </pivotArea>
    </format>
    <format dxfId="1210">
      <pivotArea grandRow="1" outline="0" collapsedLevelsAreSubtotals="1" fieldPosition="0"/>
    </format>
    <format dxfId="1209">
      <pivotArea dataOnly="0" labelOnly="1" grandRow="1" outline="0" fieldPosition="0"/>
    </format>
    <format dxfId="1208">
      <pivotArea grandRow="1" outline="0" collapsedLevelsAreSubtotals="1" fieldPosition="0"/>
    </format>
    <format dxfId="1207">
      <pivotArea dataOnly="0" labelOnly="1" grandRow="1" outline="0" fieldPosition="0"/>
    </format>
    <format dxfId="1206">
      <pivotArea grandRow="1" outline="0" collapsedLevelsAreSubtotals="1" fieldPosition="0"/>
    </format>
    <format dxfId="1205">
      <pivotArea dataOnly="0" labelOnly="1" grandRow="1" outline="0" fieldPosition="0"/>
    </format>
    <format dxfId="1204">
      <pivotArea grandRow="1" outline="0" collapsedLevelsAreSubtotals="1" fieldPosition="0"/>
    </format>
    <format dxfId="1203">
      <pivotArea dataOnly="0" labelOnly="1" grandRow="1" outline="0" fieldPosition="0"/>
    </format>
    <format dxfId="1202">
      <pivotArea field="0" type="button" dataOnly="0" labelOnly="1" outline="0" axis="axisRow" fieldPosition="0"/>
    </format>
    <format dxfId="1201">
      <pivotArea field="1" type="button" dataOnly="0" labelOnly="1" outline="0" axis="axisRow" fieldPosition="1"/>
    </format>
    <format dxfId="1200">
      <pivotArea field="3" type="button" dataOnly="0" labelOnly="1" outline="0" axis="axisRow" fieldPosition="2"/>
    </format>
    <format dxfId="1199">
      <pivotArea dataOnly="0" labelOnly="1" outline="0" fieldPosition="0">
        <references count="1">
          <reference field="8" count="0"/>
        </references>
      </pivotArea>
    </format>
    <format dxfId="1198">
      <pivotArea field="0" type="button" dataOnly="0" labelOnly="1" outline="0" axis="axisRow" fieldPosition="0"/>
    </format>
    <format dxfId="1197">
      <pivotArea field="1" type="button" dataOnly="0" labelOnly="1" outline="0" axis="axisRow" fieldPosition="1"/>
    </format>
    <format dxfId="1196">
      <pivotArea field="3" type="button" dataOnly="0" labelOnly="1" outline="0" axis="axisRow" fieldPosition="2"/>
    </format>
    <format dxfId="1195">
      <pivotArea dataOnly="0" labelOnly="1" outline="0" fieldPosition="0">
        <references count="1">
          <reference field="8" count="0"/>
        </references>
      </pivotArea>
    </format>
    <format dxfId="1194">
      <pivotArea outline="0" collapsedLevelsAreSubtotals="1" fieldPosition="0"/>
    </format>
    <format dxfId="1193">
      <pivotArea field="0" type="button" dataOnly="0" labelOnly="1" outline="0" axis="axisRow" fieldPosition="0"/>
    </format>
    <format dxfId="1192">
      <pivotArea field="1" type="button" dataOnly="0" labelOnly="1" outline="0" axis="axisRow" fieldPosition="1"/>
    </format>
    <format dxfId="1191">
      <pivotArea field="3" type="button" dataOnly="0" labelOnly="1" outline="0" axis="axisRow" fieldPosition="2"/>
    </format>
    <format dxfId="1190">
      <pivotArea dataOnly="0" labelOnly="1" grandRow="1" outline="0" fieldPosition="0"/>
    </format>
    <format dxfId="1189">
      <pivotArea dataOnly="0" labelOnly="1" outline="0" fieldPosition="0">
        <references count="1">
          <reference field="8" count="0"/>
        </references>
      </pivotArea>
    </format>
    <format dxfId="1188">
      <pivotArea dataOnly="0" labelOnly="1" outline="0" fieldPosition="0">
        <references count="1">
          <reference field="4294967294" count="1">
            <x v="0"/>
          </reference>
        </references>
      </pivotArea>
    </format>
    <format dxfId="1187">
      <pivotArea dataOnly="0" labelOnly="1" outline="0" fieldPosition="0">
        <references count="1">
          <reference field="4294967294" count="1">
            <x v="1"/>
          </reference>
        </references>
      </pivotArea>
    </format>
  </formats>
  <conditionalFormats count="2">
    <conditionalFormat priority="3">
      <pivotAreas count="1">
        <pivotArea type="data" outline="0" collapsedLevelsAreSubtotals="1" fieldPosition="0">
          <references count="3">
            <reference field="0" count="6" selected="0">
              <x v="0"/>
              <x v="1"/>
              <x v="2"/>
              <x v="3"/>
              <x v="5"/>
              <x v="6"/>
            </reference>
            <reference field="1" count="17" selected="0">
              <x v="0"/>
              <x v="1"/>
              <x v="2"/>
              <x v="4"/>
              <x v="5"/>
              <x v="6"/>
              <x v="7"/>
              <x v="8"/>
              <x v="9"/>
              <x v="10"/>
              <x v="11"/>
              <x v="12"/>
              <x v="13"/>
              <x v="14"/>
              <x v="15"/>
              <x v="16"/>
              <x v="17"/>
            </reference>
            <reference field="3" count="3" selected="0">
              <x v="0"/>
              <x v="1"/>
              <x v="2"/>
            </reference>
          </references>
        </pivotArea>
      </pivotAreas>
    </conditionalFormat>
    <conditionalFormat priority="1">
      <pivotAreas count="1">
        <pivotArea type="data" outline="0" collapsedLevelsAreSubtotals="1" fieldPosition="0">
          <references count="3">
            <reference field="0" count="7" selected="0">
              <x v="0"/>
              <x v="1"/>
              <x v="2"/>
              <x v="3"/>
              <x v="4"/>
              <x v="5"/>
              <x v="6"/>
            </reference>
            <reference field="1" count="17" selected="0">
              <x v="0"/>
              <x v="1"/>
              <x v="2"/>
              <x v="4"/>
              <x v="5"/>
              <x v="6"/>
              <x v="7"/>
              <x v="8"/>
              <x v="9"/>
              <x v="10"/>
              <x v="11"/>
              <x v="12"/>
              <x v="13"/>
              <x v="14"/>
              <x v="15"/>
              <x v="16"/>
              <x v="17"/>
            </reference>
            <reference field="3"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EE0192C-9B45-4D38-85BC-4EF04FF0D1C0}" name="PivotTable33" cacheId="77" applyNumberFormats="0" applyBorderFormats="0" applyFontFormats="0" applyPatternFormats="0" applyAlignmentFormats="0" applyWidthHeightFormats="1" dataCaption="Values" missingCaption="0" updatedVersion="6" minRefreshableVersion="3" useAutoFormatting="1" colGrandTotals="0" itemPrintTitles="1" createdVersion="6" indent="0" compact="0" compactData="0" gridDropZones="1" multipleFieldFilters="0">
  <location ref="G3:K26" firstHeaderRow="1" firstDataRow="2" firstDataCol="3" rowPageCount="1" colPageCount="1"/>
  <pivotFields count="17">
    <pivotField axis="axisRow" compact="0" outline="0" showAll="0" sortType="ascending" defaultSubtotal="0">
      <items count="7">
        <item x="3"/>
        <item x="5"/>
        <item x="6"/>
        <item x="0"/>
        <item x="2"/>
        <item x="4"/>
        <item x="1"/>
      </items>
      <extLst>
        <ext xmlns:x14="http://schemas.microsoft.com/office/spreadsheetml/2009/9/main" uri="{2946ED86-A175-432a-8AC1-64E0C546D7DE}">
          <x14:pivotField fillDownLabels="1"/>
        </ext>
      </extLst>
    </pivotField>
    <pivotField axis="axisRow" compact="0" outline="0" showAll="0" sortType="ascending" defaultSubtotal="0">
      <items count="18">
        <item x="2"/>
        <item x="16"/>
        <item x="6"/>
        <item x="17"/>
        <item x="0"/>
        <item x="7"/>
        <item x="12"/>
        <item x="8"/>
        <item x="14"/>
        <item x="9"/>
        <item x="1"/>
        <item x="11"/>
        <item x="10"/>
        <item x="13"/>
        <item x="5"/>
        <item x="15"/>
        <item x="4"/>
        <item x="3"/>
      </items>
      <extLst>
        <ext xmlns:x14="http://schemas.microsoft.com/office/spreadsheetml/2009/9/main" uri="{2946ED86-A175-432a-8AC1-64E0C546D7DE}">
          <x14:pivotField fillDownLabels="1"/>
        </ext>
      </extLst>
    </pivotField>
    <pivotField compact="0" outline="0" showAll="0" defaultSubtotal="0">
      <items count="35">
        <item x="17"/>
        <item x="11"/>
        <item x="12"/>
        <item x="13"/>
        <item x="15"/>
        <item x="0"/>
        <item x="1"/>
        <item x="3"/>
        <item x="4"/>
        <item x="5"/>
        <item x="6"/>
        <item x="7"/>
        <item x="8"/>
        <item x="14"/>
        <item x="16"/>
        <item x="18"/>
        <item x="19"/>
        <item x="20"/>
        <item x="21"/>
        <item x="22"/>
        <item x="23"/>
        <item x="25"/>
        <item x="26"/>
        <item x="27"/>
        <item x="28"/>
        <item x="29"/>
        <item x="30"/>
        <item x="10"/>
        <item x="24"/>
        <item x="2"/>
        <item x="9"/>
        <item x="31"/>
        <item x="34"/>
        <item x="32"/>
        <item x="33"/>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axis="axisPage" compact="0" outline="0" multipleItemSelectionAllowed="1" showAll="0" sortType="descending">
      <items count="6">
        <item h="1" x="0"/>
        <item h="1" x="1"/>
        <item h="1" x="2"/>
        <item x="4"/>
        <item h="1" x="3"/>
        <item t="default"/>
      </items>
      <autoSortScope>
        <pivotArea dataOnly="0" outline="0" fieldPosition="0">
          <references count="1">
            <reference field="4294967294" count="1" selected="0">
              <x v="1"/>
            </reference>
          </references>
        </pivotArea>
      </autoSortScope>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3">
    <field x="0"/>
    <field x="1"/>
    <field x="3"/>
  </rowFields>
  <rowItems count="22">
    <i>
      <x/>
      <x v="5"/>
      <x/>
    </i>
    <i r="1">
      <x v="7"/>
      <x/>
    </i>
    <i r="1">
      <x v="9"/>
      <x/>
    </i>
    <i r="1">
      <x v="14"/>
      <x/>
    </i>
    <i r="1">
      <x v="16"/>
      <x/>
    </i>
    <i>
      <x v="1"/>
      <x v="11"/>
      <x/>
    </i>
    <i>
      <x v="2"/>
      <x v="1"/>
      <x v="1"/>
    </i>
    <i r="2">
      <x v="2"/>
    </i>
    <i r="1">
      <x v="8"/>
      <x v="1"/>
    </i>
    <i r="2">
      <x v="2"/>
    </i>
    <i r="1">
      <x v="13"/>
      <x v="1"/>
    </i>
    <i r="1">
      <x v="15"/>
      <x v="1"/>
    </i>
    <i r="2">
      <x v="2"/>
    </i>
    <i>
      <x v="3"/>
      <x v="3"/>
      <x/>
    </i>
    <i r="1">
      <x v="4"/>
      <x/>
    </i>
    <i r="1">
      <x v="17"/>
      <x/>
    </i>
    <i>
      <x v="4"/>
      <x/>
      <x/>
    </i>
    <i>
      <x v="5"/>
      <x v="2"/>
      <x/>
    </i>
    <i r="1">
      <x v="6"/>
      <x/>
    </i>
    <i r="1">
      <x v="12"/>
      <x/>
    </i>
    <i>
      <x v="6"/>
      <x v="10"/>
      <x/>
    </i>
    <i t="grand">
      <x/>
    </i>
  </rowItems>
  <colFields count="1">
    <field x="-2"/>
  </colFields>
  <colItems count="2">
    <i>
      <x/>
    </i>
    <i i="1">
      <x v="1"/>
    </i>
  </colItems>
  <pageFields count="1">
    <pageField fld="8" hier="-1"/>
  </pageFields>
  <dataFields count="2">
    <dataField name=" 2018 Vs. 2019_Old" fld="7" baseField="0" baseItem="0"/>
    <dataField name=" YTD 2019 Vs. 2020" fld="5" baseField="0" baseItem="0"/>
  </dataFields>
  <formats count="87">
    <format dxfId="1059">
      <pivotArea outline="0" collapsedLevelsAreSubtotals="1" fieldPosition="0"/>
    </format>
    <format dxfId="1058">
      <pivotArea field="1" type="button" dataOnly="0" labelOnly="1" outline="0" axis="axisRow" fieldPosition="1"/>
    </format>
    <format dxfId="1057">
      <pivotArea field="3" type="button" dataOnly="0" labelOnly="1" outline="0" axis="axisRow" fieldPosition="2"/>
    </format>
    <format dxfId="1056">
      <pivotArea field="1" type="button" dataOnly="0" labelOnly="1" outline="0" axis="axisRow" fieldPosition="1"/>
    </format>
    <format dxfId="1055">
      <pivotArea field="3" type="button" dataOnly="0" labelOnly="1" outline="0" axis="axisRow" fieldPosition="2"/>
    </format>
    <format dxfId="1054">
      <pivotArea field="1" type="button" dataOnly="0" labelOnly="1" outline="0" axis="axisRow" fieldPosition="1"/>
    </format>
    <format dxfId="1053">
      <pivotArea field="3" type="button" dataOnly="0" labelOnly="1" outline="0" axis="axisRow" fieldPosition="2"/>
    </format>
    <format dxfId="1052">
      <pivotArea field="1" type="button" dataOnly="0" labelOnly="1" outline="0" axis="axisRow" fieldPosition="1"/>
    </format>
    <format dxfId="1051">
      <pivotArea field="3" type="button" dataOnly="0" labelOnly="1" outline="0" axis="axisRow" fieldPosition="2"/>
    </format>
    <format dxfId="1050">
      <pivotArea type="all" dataOnly="0" outline="0" fieldPosition="0"/>
    </format>
    <format dxfId="1049">
      <pivotArea outline="0" collapsedLevelsAreSubtotals="1" fieldPosition="0"/>
    </format>
    <format dxfId="1048">
      <pivotArea type="origin" dataOnly="0" labelOnly="1" outline="0" fieldPosition="0"/>
    </format>
    <format dxfId="1047">
      <pivotArea field="-2" type="button" dataOnly="0" labelOnly="1" outline="0" axis="axisCol" fieldPosition="0"/>
    </format>
    <format dxfId="1046">
      <pivotArea type="topRight" dataOnly="0" labelOnly="1" outline="0" fieldPosition="0"/>
    </format>
    <format dxfId="1045">
      <pivotArea field="1" type="button" dataOnly="0" labelOnly="1" outline="0" axis="axisRow" fieldPosition="1"/>
    </format>
    <format dxfId="1044">
      <pivotArea field="3" type="button" dataOnly="0" labelOnly="1" outline="0" axis="axisRow" fieldPosition="2"/>
    </format>
    <format dxfId="1043">
      <pivotArea dataOnly="0" labelOnly="1" grandRow="1" outline="0" fieldPosition="0"/>
    </format>
    <format dxfId="1042">
      <pivotArea type="all" dataOnly="0" outline="0" fieldPosition="0"/>
    </format>
    <format dxfId="1041">
      <pivotArea outline="0" collapsedLevelsAreSubtotals="1" fieldPosition="0"/>
    </format>
    <format dxfId="1040">
      <pivotArea type="origin" dataOnly="0" labelOnly="1" outline="0" fieldPosition="0"/>
    </format>
    <format dxfId="1039">
      <pivotArea field="-2" type="button" dataOnly="0" labelOnly="1" outline="0" axis="axisCol" fieldPosition="0"/>
    </format>
    <format dxfId="1038">
      <pivotArea type="topRight" dataOnly="0" labelOnly="1" outline="0" fieldPosition="0"/>
    </format>
    <format dxfId="1037">
      <pivotArea field="1" type="button" dataOnly="0" labelOnly="1" outline="0" axis="axisRow" fieldPosition="1"/>
    </format>
    <format dxfId="1036">
      <pivotArea field="3" type="button" dataOnly="0" labelOnly="1" outline="0" axis="axisRow" fieldPosition="2"/>
    </format>
    <format dxfId="1035">
      <pivotArea dataOnly="0" labelOnly="1" grandRow="1" outline="0" fieldPosition="0"/>
    </format>
    <format dxfId="1034">
      <pivotArea type="all" dataOnly="0" outline="0" fieldPosition="0"/>
    </format>
    <format dxfId="1033">
      <pivotArea outline="0" collapsedLevelsAreSubtotals="1" fieldPosition="0"/>
    </format>
    <format dxfId="1032">
      <pivotArea type="origin" dataOnly="0" labelOnly="1" outline="0" fieldPosition="0"/>
    </format>
    <format dxfId="1031">
      <pivotArea field="8" type="button" dataOnly="0" labelOnly="1" outline="0" axis="axisPage" fieldPosition="0"/>
    </format>
    <format dxfId="1030">
      <pivotArea type="topRight" dataOnly="0" labelOnly="1" outline="0" fieldPosition="0"/>
    </format>
    <format dxfId="1029">
      <pivotArea field="1" type="button" dataOnly="0" labelOnly="1" outline="0" axis="axisRow" fieldPosition="1"/>
    </format>
    <format dxfId="1028">
      <pivotArea field="3" type="button" dataOnly="0" labelOnly="1" outline="0" axis="axisRow" fieldPosition="2"/>
    </format>
    <format dxfId="1027">
      <pivotArea dataOnly="0" labelOnly="1" grandRow="1" outline="0" fieldPosition="0"/>
    </format>
    <format dxfId="1026">
      <pivotArea dataOnly="0" labelOnly="1" outline="0" fieldPosition="0">
        <references count="1">
          <reference field="8" count="0"/>
        </references>
      </pivotArea>
    </format>
    <format dxfId="1025">
      <pivotArea outline="0" collapsedLevelsAreSubtotals="1" fieldPosition="0"/>
    </format>
    <format dxfId="1024">
      <pivotArea field="1" type="button" dataOnly="0" labelOnly="1" outline="0" axis="axisRow" fieldPosition="1"/>
    </format>
    <format dxfId="1023">
      <pivotArea field="3" type="button" dataOnly="0" labelOnly="1" outline="0" axis="axisRow" fieldPosition="2"/>
    </format>
    <format dxfId="1022">
      <pivotArea dataOnly="0" labelOnly="1" outline="0" fieldPosition="0">
        <references count="1">
          <reference field="8" count="0"/>
        </references>
      </pivotArea>
    </format>
    <format dxfId="1021">
      <pivotArea field="0" type="button" dataOnly="0" labelOnly="1" outline="0" axis="axisRow" fieldPosition="0"/>
    </format>
    <format dxfId="1020">
      <pivotArea field="3" type="button" dataOnly="0" labelOnly="1" outline="0" axis="axisRow" fieldPosition="2"/>
    </format>
    <format dxfId="1019">
      <pivotArea dataOnly="0" labelOnly="1" outline="0" fieldPosition="0">
        <references count="1">
          <reference field="8" count="0"/>
        </references>
      </pivotArea>
    </format>
    <format dxfId="1018">
      <pivotArea field="3" type="button" dataOnly="0" labelOnly="1" outline="0" axis="axisRow" fieldPosition="2"/>
    </format>
    <format dxfId="1017">
      <pivotArea field="0" type="button" dataOnly="0" labelOnly="1" outline="0" axis="axisRow" fieldPosition="0"/>
    </format>
    <format dxfId="1016">
      <pivotArea field="1" type="button" dataOnly="0" labelOnly="1" outline="0" axis="axisRow" fieldPosition="1"/>
    </format>
    <format dxfId="1015">
      <pivotArea field="2" type="button" dataOnly="0" labelOnly="1" outline="0"/>
    </format>
    <format dxfId="1014">
      <pivotArea field="3" type="button" dataOnly="0" labelOnly="1" outline="0" axis="axisRow" fieldPosition="2"/>
    </format>
    <format dxfId="1013">
      <pivotArea dataOnly="0" labelOnly="1" outline="0" fieldPosition="0">
        <references count="1">
          <reference field="8" count="0"/>
        </references>
      </pivotArea>
    </format>
    <format dxfId="1012">
      <pivotArea field="1" type="button" dataOnly="0" labelOnly="1" outline="0" axis="axisRow" fieldPosition="1"/>
    </format>
    <format dxfId="1011">
      <pivotArea field="2" type="button" dataOnly="0" labelOnly="1" outline="0"/>
    </format>
    <format dxfId="1010">
      <pivotArea field="3" type="button" dataOnly="0" labelOnly="1" outline="0" axis="axisRow" fieldPosition="2"/>
    </format>
    <format dxfId="1009">
      <pivotArea dataOnly="0" labelOnly="1" outline="0" fieldPosition="0">
        <references count="1">
          <reference field="8" count="0"/>
        </references>
      </pivotArea>
    </format>
    <format dxfId="1008">
      <pivotArea field="1" type="button" dataOnly="0" labelOnly="1" outline="0" axis="axisRow" fieldPosition="1"/>
    </format>
    <format dxfId="1007">
      <pivotArea field="2" type="button" dataOnly="0" labelOnly="1" outline="0"/>
    </format>
    <format dxfId="1006">
      <pivotArea field="3" type="button" dataOnly="0" labelOnly="1" outline="0" axis="axisRow" fieldPosition="2"/>
    </format>
    <format dxfId="1005">
      <pivotArea type="origin" dataOnly="0" labelOnly="1" outline="0" fieldPosition="0"/>
    </format>
    <format dxfId="1004">
      <pivotArea field="1" type="button" dataOnly="0" labelOnly="1" outline="0" axis="axisRow" fieldPosition="1"/>
    </format>
    <format dxfId="1003">
      <pivotArea field="2" type="button" dataOnly="0" labelOnly="1" outline="0"/>
    </format>
    <format dxfId="1002">
      <pivotArea field="3" type="button" dataOnly="0" labelOnly="1" outline="0" axis="axisRow" fieldPosition="2"/>
    </format>
    <format dxfId="1001">
      <pivotArea dataOnly="0" labelOnly="1" grandRow="1" outline="0" fieldPosition="0"/>
    </format>
    <format dxfId="1000">
      <pivotArea field="0" type="button" dataOnly="0" labelOnly="1" outline="0" axis="axisRow" fieldPosition="0"/>
    </format>
    <format dxfId="999">
      <pivotArea field="1" type="button" dataOnly="0" labelOnly="1" outline="0" axis="axisRow" fieldPosition="1"/>
    </format>
    <format dxfId="998">
      <pivotArea field="3" type="button" dataOnly="0" labelOnly="1" outline="0" axis="axisRow" fieldPosition="2"/>
    </format>
    <format dxfId="997">
      <pivotArea dataOnly="0" labelOnly="1" outline="0" fieldPosition="0">
        <references count="1">
          <reference field="8" count="0"/>
        </references>
      </pivotArea>
    </format>
    <format dxfId="996">
      <pivotArea grandRow="1" outline="0" collapsedLevelsAreSubtotals="1" fieldPosition="0"/>
    </format>
    <format dxfId="995">
      <pivotArea dataOnly="0" labelOnly="1" grandRow="1" outline="0" fieldPosition="0"/>
    </format>
    <format dxfId="994">
      <pivotArea grandRow="1" outline="0" collapsedLevelsAreSubtotals="1" fieldPosition="0"/>
    </format>
    <format dxfId="993">
      <pivotArea dataOnly="0" labelOnly="1" grandRow="1" outline="0" fieldPosition="0"/>
    </format>
    <format dxfId="992">
      <pivotArea grandRow="1" outline="0" collapsedLevelsAreSubtotals="1" fieldPosition="0"/>
    </format>
    <format dxfId="991">
      <pivotArea dataOnly="0" labelOnly="1" grandRow="1" outline="0" fieldPosition="0"/>
    </format>
    <format dxfId="990">
      <pivotArea grandRow="1" outline="0" collapsedLevelsAreSubtotals="1" fieldPosition="0"/>
    </format>
    <format dxfId="989">
      <pivotArea dataOnly="0" labelOnly="1" grandRow="1" outline="0" fieldPosition="0"/>
    </format>
    <format dxfId="988">
      <pivotArea field="0" type="button" dataOnly="0" labelOnly="1" outline="0" axis="axisRow" fieldPosition="0"/>
    </format>
    <format dxfId="987">
      <pivotArea field="1" type="button" dataOnly="0" labelOnly="1" outline="0" axis="axisRow" fieldPosition="1"/>
    </format>
    <format dxfId="986">
      <pivotArea field="3" type="button" dataOnly="0" labelOnly="1" outline="0" axis="axisRow" fieldPosition="2"/>
    </format>
    <format dxfId="985">
      <pivotArea dataOnly="0" labelOnly="1" outline="0" fieldPosition="0">
        <references count="1">
          <reference field="8" count="0"/>
        </references>
      </pivotArea>
    </format>
    <format dxfId="984">
      <pivotArea field="0" type="button" dataOnly="0" labelOnly="1" outline="0" axis="axisRow" fieldPosition="0"/>
    </format>
    <format dxfId="983">
      <pivotArea field="1" type="button" dataOnly="0" labelOnly="1" outline="0" axis="axisRow" fieldPosition="1"/>
    </format>
    <format dxfId="982">
      <pivotArea field="3" type="button" dataOnly="0" labelOnly="1" outline="0" axis="axisRow" fieldPosition="2"/>
    </format>
    <format dxfId="981">
      <pivotArea dataOnly="0" labelOnly="1" outline="0" fieldPosition="0">
        <references count="1">
          <reference field="8" count="0"/>
        </references>
      </pivotArea>
    </format>
    <format dxfId="980">
      <pivotArea outline="0" collapsedLevelsAreSubtotals="1" fieldPosition="0"/>
    </format>
    <format dxfId="979">
      <pivotArea field="0" type="button" dataOnly="0" labelOnly="1" outline="0" axis="axisRow" fieldPosition="0"/>
    </format>
    <format dxfId="978">
      <pivotArea field="1" type="button" dataOnly="0" labelOnly="1" outline="0" axis="axisRow" fieldPosition="1"/>
    </format>
    <format dxfId="977">
      <pivotArea field="3" type="button" dataOnly="0" labelOnly="1" outline="0" axis="axisRow" fieldPosition="2"/>
    </format>
    <format dxfId="976">
      <pivotArea dataOnly="0" labelOnly="1" grandRow="1" outline="0" fieldPosition="0"/>
    </format>
    <format dxfId="975">
      <pivotArea dataOnly="0" labelOnly="1" outline="0" fieldPosition="0">
        <references count="1">
          <reference field="8" count="0"/>
        </references>
      </pivotArea>
    </format>
    <format dxfId="974">
      <pivotArea dataOnly="0" labelOnly="1" outline="0" fieldPosition="0">
        <references count="1">
          <reference field="4294967294" count="1">
            <x v="0"/>
          </reference>
        </references>
      </pivotArea>
    </format>
    <format dxfId="973">
      <pivotArea dataOnly="0" labelOnly="1" outline="0" fieldPosition="0">
        <references count="1">
          <reference field="4294967294" count="1">
            <x v="1"/>
          </reference>
        </references>
      </pivotArea>
    </format>
  </formats>
  <conditionalFormats count="2">
    <conditionalFormat priority="3">
      <pivotAreas count="1">
        <pivotArea type="data" outline="0" collapsedLevelsAreSubtotals="1" fieldPosition="0">
          <references count="3">
            <reference field="0" count="6" selected="0">
              <x v="0"/>
              <x v="1"/>
              <x v="2"/>
              <x v="3"/>
              <x v="5"/>
              <x v="6"/>
            </reference>
            <reference field="1" count="17" selected="0">
              <x v="0"/>
              <x v="1"/>
              <x v="2"/>
              <x v="4"/>
              <x v="5"/>
              <x v="6"/>
              <x v="7"/>
              <x v="8"/>
              <x v="9"/>
              <x v="10"/>
              <x v="11"/>
              <x v="12"/>
              <x v="13"/>
              <x v="14"/>
              <x v="15"/>
              <x v="16"/>
              <x v="17"/>
            </reference>
            <reference field="3" count="3" selected="0">
              <x v="0"/>
              <x v="1"/>
              <x v="2"/>
            </reference>
          </references>
        </pivotArea>
      </pivotAreas>
    </conditionalFormat>
    <conditionalFormat priority="1">
      <pivotAreas count="1">
        <pivotArea type="data" outline="0" collapsedLevelsAreSubtotals="1" fieldPosition="0">
          <references count="3">
            <reference field="0" count="7" selected="0">
              <x v="0"/>
              <x v="1"/>
              <x v="2"/>
              <x v="3"/>
              <x v="4"/>
              <x v="5"/>
              <x v="6"/>
            </reference>
            <reference field="1" count="18" selected="0">
              <x v="0"/>
              <x v="1"/>
              <x v="2"/>
              <x v="3"/>
              <x v="4"/>
              <x v="5"/>
              <x v="6"/>
              <x v="7"/>
              <x v="8"/>
              <x v="9"/>
              <x v="10"/>
              <x v="11"/>
              <x v="12"/>
              <x v="13"/>
              <x v="14"/>
              <x v="15"/>
              <x v="16"/>
              <x v="17"/>
            </reference>
            <reference field="3"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8D3852D-E3D8-4661-B919-A2A43D1593BF}" name="PivotTable32" cacheId="77" applyNumberFormats="0" applyBorderFormats="0" applyFontFormats="0" applyPatternFormats="0" applyAlignmentFormats="0" applyWidthHeightFormats="1" dataCaption="Values" updatedVersion="6" minRefreshableVersion="3" useAutoFormatting="1" colGrandTotals="0" itemPrintTitles="1" createdVersion="6" indent="0" compact="0" compactData="0" gridDropZones="1" multipleFieldFilters="0" chartFormat="5">
  <location ref="B3:D12" firstHeaderRow="1" firstDataRow="2" firstDataCol="1" rowPageCount="1" colPageCount="1"/>
  <pivotFields count="17">
    <pivotField axis="axisRow" compact="0" outline="0" showAll="0" sortType="ascending" defaultSubtotal="0">
      <items count="7">
        <item x="3"/>
        <item x="5"/>
        <item x="6"/>
        <item x="0"/>
        <item x="2"/>
        <item x="4"/>
        <item x="1"/>
      </items>
    </pivotField>
    <pivotField compact="0" outline="0" showAll="0" sortType="ascending">
      <items count="19">
        <item x="2"/>
        <item x="16"/>
        <item x="6"/>
        <item x="17"/>
        <item x="0"/>
        <item x="7"/>
        <item x="12"/>
        <item x="8"/>
        <item x="14"/>
        <item x="9"/>
        <item x="1"/>
        <item x="11"/>
        <item x="10"/>
        <item x="13"/>
        <item x="5"/>
        <item x="15"/>
        <item x="4"/>
        <item x="3"/>
        <item t="default"/>
      </items>
    </pivotField>
    <pivotField compact="0" outline="0" showAll="0"/>
    <pivotField compact="0" outline="0" showAll="0" defaultSubtotal="0">
      <items count="3">
        <item x="0"/>
        <item x="1"/>
        <item x="2"/>
      </items>
    </pivotField>
    <pivotField compact="0" outline="0" showAll="0"/>
    <pivotField dataField="1" compact="0" outline="0" showAll="0"/>
    <pivotField compact="0" outline="0" showAll="0"/>
    <pivotField dataField="1" compact="0" outline="0" showAll="0"/>
    <pivotField axis="axisPage" compact="0" outline="0" multipleItemSelectionAllowed="1" showAll="0" sortType="descending">
      <items count="6">
        <item h="1" x="0"/>
        <item h="1" x="1"/>
        <item h="1" x="2"/>
        <item x="4"/>
        <item h="1" x="3"/>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
    <i>
      <x/>
    </i>
    <i>
      <x v="1"/>
    </i>
    <i>
      <x v="2"/>
    </i>
    <i>
      <x v="3"/>
    </i>
    <i>
      <x v="4"/>
    </i>
    <i>
      <x v="5"/>
    </i>
    <i>
      <x v="6"/>
    </i>
    <i t="grand">
      <x/>
    </i>
  </rowItems>
  <colFields count="1">
    <field x="-2"/>
  </colFields>
  <colItems count="2">
    <i>
      <x/>
    </i>
    <i i="1">
      <x v="1"/>
    </i>
  </colItems>
  <pageFields count="1">
    <pageField fld="8" hier="-1"/>
  </pageFields>
  <dataFields count="2">
    <dataField name=" 2018 Vs. 2019_Old" fld="7" baseField="0" baseItem="0"/>
    <dataField name=" YTD 2019 Vs. 2020" fld="5" baseField="0" baseItem="0"/>
  </dataFields>
  <formats count="64">
    <format dxfId="1123">
      <pivotArea outline="0" collapsedLevelsAreSubtotals="1" fieldPosition="0"/>
    </format>
    <format dxfId="1122">
      <pivotArea field="0" type="button" dataOnly="0" labelOnly="1" outline="0" axis="axisRow" fieldPosition="0"/>
    </format>
    <format dxfId="1121">
      <pivotArea field="3" type="button" dataOnly="0" labelOnly="1" outline="0"/>
    </format>
    <format dxfId="1120">
      <pivotArea field="1" type="button" dataOnly="0" labelOnly="1" outline="0"/>
    </format>
    <format dxfId="1119">
      <pivotArea field="0" type="button" dataOnly="0" labelOnly="1" outline="0" axis="axisRow" fieldPosition="0"/>
    </format>
    <format dxfId="1118">
      <pivotArea field="0" type="button" dataOnly="0" labelOnly="1" outline="0" axis="axisRow" fieldPosition="0"/>
    </format>
    <format dxfId="1117">
      <pivotArea type="all" dataOnly="0" outline="0" fieldPosition="0"/>
    </format>
    <format dxfId="1116">
      <pivotArea outline="0" collapsedLevelsAreSubtotals="1" fieldPosition="0"/>
    </format>
    <format dxfId="1115">
      <pivotArea type="origin" dataOnly="0" labelOnly="1" outline="0" fieldPosition="0"/>
    </format>
    <format dxfId="1114">
      <pivotArea field="-2" type="button" dataOnly="0" labelOnly="1" outline="0" axis="axisCol" fieldPosition="0"/>
    </format>
    <format dxfId="1113">
      <pivotArea type="topRight" dataOnly="0" labelOnly="1" outline="0" fieldPosition="0"/>
    </format>
    <format dxfId="1112">
      <pivotArea field="0" type="button" dataOnly="0" labelOnly="1" outline="0" axis="axisRow" fieldPosition="0"/>
    </format>
    <format dxfId="1111">
      <pivotArea dataOnly="0" labelOnly="1" grandRow="1" outline="0" fieldPosition="0"/>
    </format>
    <format dxfId="1110">
      <pivotArea type="all" dataOnly="0" outline="0" fieldPosition="0"/>
    </format>
    <format dxfId="1109">
      <pivotArea outline="0" collapsedLevelsAreSubtotals="1" fieldPosition="0"/>
    </format>
    <format dxfId="1108">
      <pivotArea type="origin" dataOnly="0" labelOnly="1" outline="0" fieldPosition="0"/>
    </format>
    <format dxfId="1107">
      <pivotArea field="-2" type="button" dataOnly="0" labelOnly="1" outline="0" axis="axisCol" fieldPosition="0"/>
    </format>
    <format dxfId="1106">
      <pivotArea type="topRight" dataOnly="0" labelOnly="1" outline="0" fieldPosition="0"/>
    </format>
    <format dxfId="1105">
      <pivotArea field="0" type="button" dataOnly="0" labelOnly="1" outline="0" axis="axisRow" fieldPosition="0"/>
    </format>
    <format dxfId="1104">
      <pivotArea dataOnly="0" labelOnly="1" grandRow="1" outline="0" fieldPosition="0"/>
    </format>
    <format dxfId="1103">
      <pivotArea type="all" dataOnly="0" outline="0" fieldPosition="0"/>
    </format>
    <format dxfId="1102">
      <pivotArea type="origin" dataOnly="0" labelOnly="1" outline="0" fieldPosition="0"/>
    </format>
    <format dxfId="1101">
      <pivotArea field="8" type="button" dataOnly="0" labelOnly="1" outline="0" axis="axisPage" fieldPosition="0"/>
    </format>
    <format dxfId="1100">
      <pivotArea type="topRight" dataOnly="0" labelOnly="1" outline="0" fieldPosition="0"/>
    </format>
    <format dxfId="1099">
      <pivotArea outline="0" collapsedLevelsAreSubtotals="1" fieldPosition="0"/>
    </format>
    <format dxfId="1098">
      <pivotArea field="0" type="button" dataOnly="0" labelOnly="1" outline="0" axis="axisRow" fieldPosition="0"/>
    </format>
    <format dxfId="1097">
      <pivotArea dataOnly="0" labelOnly="1" grandRow="1" outline="0" fieldPosition="0"/>
    </format>
    <format dxfId="1096">
      <pivotArea dataOnly="0" labelOnly="1" outline="0" fieldPosition="0">
        <references count="1">
          <reference field="8" count="0"/>
        </references>
      </pivotArea>
    </format>
    <format dxfId="1095">
      <pivotArea grandRow="1" outline="0" collapsedLevelsAreSubtotals="1" fieldPosition="0"/>
    </format>
    <format dxfId="1094">
      <pivotArea field="0" type="button" dataOnly="0" labelOnly="1" outline="0" axis="axisRow" fieldPosition="0"/>
    </format>
    <format dxfId="1093">
      <pivotArea outline="0" collapsedLevelsAreSubtotals="1" fieldPosition="0"/>
    </format>
    <format dxfId="1092">
      <pivotArea field="1" type="button" dataOnly="0" labelOnly="1" outline="0"/>
    </format>
    <format dxfId="1091">
      <pivotArea dataOnly="0" labelOnly="1" grandRow="1" outline="0" fieldPosition="0"/>
    </format>
    <format dxfId="1090">
      <pivotArea dataOnly="0" labelOnly="1" grandRow="1" outline="0" fieldPosition="0"/>
    </format>
    <format dxfId="1089">
      <pivotArea dataOnly="0" labelOnly="1" outline="0" fieldPosition="0">
        <references count="1">
          <reference field="8" count="0"/>
        </references>
      </pivotArea>
    </format>
    <format dxfId="1088">
      <pivotArea dataOnly="0" labelOnly="1" outline="0" fieldPosition="0">
        <references count="1">
          <reference field="8" count="0"/>
        </references>
      </pivotArea>
    </format>
    <format dxfId="1087">
      <pivotArea outline="0" collapsedLevelsAreSubtotals="1" fieldPosition="0"/>
    </format>
    <format dxfId="1086">
      <pivotArea type="origin" dataOnly="0" labelOnly="1" outline="0" fieldPosition="0"/>
    </format>
    <format dxfId="1085">
      <pivotArea field="1" type="button" dataOnly="0" labelOnly="1" outline="0"/>
    </format>
    <format dxfId="1084">
      <pivotArea dataOnly="0" labelOnly="1" grandRow="1" outline="0" fieldPosition="0"/>
    </format>
    <format dxfId="1083">
      <pivotArea field="1" type="button" dataOnly="0" labelOnly="1" outline="0"/>
    </format>
    <format dxfId="1082">
      <pivotArea field="1" type="button" dataOnly="0" labelOnly="1" outline="0"/>
    </format>
    <format dxfId="1081">
      <pivotArea field="1" type="button" dataOnly="0" labelOnly="1" outline="0"/>
    </format>
    <format dxfId="1080">
      <pivotArea field="1" type="button" dataOnly="0" labelOnly="1" outline="0"/>
    </format>
    <format dxfId="1079">
      <pivotArea grandRow="1" outline="0" collapsedLevelsAreSubtotals="1" fieldPosition="0"/>
    </format>
    <format dxfId="1078">
      <pivotArea grandRow="1" outline="0" collapsedLevelsAreSubtotals="1" fieldPosition="0"/>
    </format>
    <format dxfId="1077">
      <pivotArea field="0" type="button" dataOnly="0" labelOnly="1" outline="0" axis="axisRow" fieldPosition="0"/>
    </format>
    <format dxfId="1076">
      <pivotArea dataOnly="0" labelOnly="1" outline="0" fieldPosition="0">
        <references count="1">
          <reference field="8" count="0"/>
        </references>
      </pivotArea>
    </format>
    <format dxfId="1075">
      <pivotArea field="0" type="button" dataOnly="0" labelOnly="1" outline="0" axis="axisRow" fieldPosition="0"/>
    </format>
    <format dxfId="1074">
      <pivotArea dataOnly="0" labelOnly="1" outline="0" fieldPosition="0">
        <references count="1">
          <reference field="8" count="0"/>
        </references>
      </pivotArea>
    </format>
    <format dxfId="1073">
      <pivotArea field="0" type="button" dataOnly="0" labelOnly="1" outline="0" axis="axisRow" fieldPosition="0"/>
    </format>
    <format dxfId="1072">
      <pivotArea dataOnly="0" labelOnly="1" outline="0" fieldPosition="0">
        <references count="1">
          <reference field="8" count="0"/>
        </references>
      </pivotArea>
    </format>
    <format dxfId="1071">
      <pivotArea dataOnly="0" labelOnly="1" grandRow="1" outline="0" fieldPosition="0"/>
    </format>
    <format dxfId="1070">
      <pivotArea dataOnly="0" labelOnly="1" outline="0" fieldPosition="0">
        <references count="1">
          <reference field="8" count="0"/>
        </references>
      </pivotArea>
    </format>
    <format dxfId="1069">
      <pivotArea dataOnly="0" labelOnly="1" outline="0" fieldPosition="0">
        <references count="1">
          <reference field="8" count="0"/>
        </references>
      </pivotArea>
    </format>
    <format dxfId="1068">
      <pivotArea dataOnly="0" labelOnly="1" outline="0" fieldPosition="0">
        <references count="1">
          <reference field="0" count="6">
            <x v="0"/>
            <x v="1"/>
            <x v="2"/>
            <x v="3"/>
            <x v="5"/>
            <x v="6"/>
          </reference>
        </references>
      </pivotArea>
    </format>
    <format dxfId="1067">
      <pivotArea dataOnly="0" labelOnly="1" grandRow="1" outline="0" fieldPosition="0"/>
    </format>
    <format dxfId="1066">
      <pivotArea dataOnly="0" labelOnly="1" outline="0" fieldPosition="0">
        <references count="1">
          <reference field="4294967294" count="1">
            <x v="0"/>
          </reference>
        </references>
      </pivotArea>
    </format>
    <format dxfId="1065">
      <pivotArea dataOnly="0" labelOnly="1" outline="0" fieldPosition="0">
        <references count="1">
          <reference field="4294967294" count="1">
            <x v="1"/>
          </reference>
        </references>
      </pivotArea>
    </format>
    <format dxfId="1064">
      <pivotArea outline="0" collapsedLevelsAreSubtotals="1" fieldPosition="0"/>
    </format>
    <format dxfId="1063">
      <pivotArea field="0" type="button" dataOnly="0" labelOnly="1" outline="0" axis="axisRow" fieldPosition="0"/>
    </format>
    <format dxfId="1062">
      <pivotArea dataOnly="0" labelOnly="1" outline="0" fieldPosition="0">
        <references count="1">
          <reference field="0" count="0"/>
        </references>
      </pivotArea>
    </format>
    <format dxfId="1061">
      <pivotArea dataOnly="0" labelOnly="1" grandRow="1" outline="0" fieldPosition="0"/>
    </format>
    <format dxfId="1060">
      <pivotArea dataOnly="0" labelOnly="1" outline="0" fieldPosition="0">
        <references count="1">
          <reference field="4294967294" count="2">
            <x v="0"/>
            <x v="1"/>
          </reference>
        </references>
      </pivotArea>
    </format>
  </formats>
  <conditionalFormats count="2">
    <conditionalFormat priority="4">
      <pivotAreas count="1">
        <pivotArea type="data" outline="0" collapsedLevelsAreSubtotals="1" fieldPosition="0">
          <references count="2">
            <reference field="4294967294" count="1" selected="0">
              <x v="1"/>
            </reference>
            <reference field="0" count="6" selected="0">
              <x v="0"/>
              <x v="1"/>
              <x v="2"/>
              <x v="3"/>
              <x v="5"/>
              <x v="6"/>
            </reference>
          </references>
        </pivotArea>
      </pivotAreas>
    </conditionalFormat>
    <conditionalFormat priority="2">
      <pivotAreas count="1">
        <pivotArea type="data" outline="0" collapsedLevelsAreSubtotals="1" fieldPosition="0">
          <references count="1">
            <reference field="0"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F7F6EF3-9FF4-4D43-B8EF-F38A77EF8A0F}" name="PivotTable33" cacheId="77" applyNumberFormats="0" applyBorderFormats="0" applyFontFormats="0" applyPatternFormats="0" applyAlignmentFormats="0" applyWidthHeightFormats="1" dataCaption="Values" missingCaption="0" updatedVersion="6" minRefreshableVersion="3" useAutoFormatting="1" colGrandTotals="0" itemPrintTitles="1" createdVersion="6" indent="0" compact="0" compactData="0" gridDropZones="1" multipleFieldFilters="0">
  <location ref="G3:K25" firstHeaderRow="1" firstDataRow="2" firstDataCol="3" rowPageCount="1" colPageCount="1"/>
  <pivotFields count="17">
    <pivotField axis="axisRow" compact="0" outline="0" showAll="0" sortType="ascending" defaultSubtotal="0">
      <items count="7">
        <item x="3"/>
        <item x="5"/>
        <item x="6"/>
        <item x="0"/>
        <item x="2"/>
        <item x="4"/>
        <item x="1"/>
      </items>
      <extLst>
        <ext xmlns:x14="http://schemas.microsoft.com/office/spreadsheetml/2009/9/main" uri="{2946ED86-A175-432a-8AC1-64E0C546D7DE}">
          <x14:pivotField fillDownLabels="1"/>
        </ext>
      </extLst>
    </pivotField>
    <pivotField axis="axisRow" compact="0" outline="0" showAll="0" sortType="ascending" defaultSubtotal="0">
      <items count="18">
        <item x="2"/>
        <item x="16"/>
        <item x="6"/>
        <item x="17"/>
        <item x="0"/>
        <item x="7"/>
        <item x="12"/>
        <item x="8"/>
        <item x="14"/>
        <item x="9"/>
        <item x="1"/>
        <item x="11"/>
        <item x="10"/>
        <item x="13"/>
        <item x="5"/>
        <item x="15"/>
        <item x="4"/>
        <item x="3"/>
      </items>
      <extLst>
        <ext xmlns:x14="http://schemas.microsoft.com/office/spreadsheetml/2009/9/main" uri="{2946ED86-A175-432a-8AC1-64E0C546D7DE}">
          <x14:pivotField fillDownLabels="1"/>
        </ext>
      </extLst>
    </pivotField>
    <pivotField compact="0" outline="0" showAll="0" defaultSubtotal="0">
      <items count="35">
        <item x="17"/>
        <item x="11"/>
        <item x="12"/>
        <item x="13"/>
        <item x="15"/>
        <item x="0"/>
        <item x="1"/>
        <item x="3"/>
        <item x="4"/>
        <item x="5"/>
        <item x="6"/>
        <item x="7"/>
        <item x="8"/>
        <item x="14"/>
        <item x="16"/>
        <item x="18"/>
        <item x="19"/>
        <item x="20"/>
        <item x="21"/>
        <item x="22"/>
        <item x="23"/>
        <item x="25"/>
        <item x="26"/>
        <item x="27"/>
        <item x="28"/>
        <item x="29"/>
        <item x="30"/>
        <item x="10"/>
        <item x="24"/>
        <item x="2"/>
        <item x="9"/>
        <item x="31"/>
        <item x="34"/>
        <item x="32"/>
        <item x="33"/>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axis="axisPage" compact="0" outline="0" multipleItemSelectionAllowed="1" showAll="0" sortType="descending">
      <items count="6">
        <item h="1" x="0"/>
        <item x="1"/>
        <item h="1" x="2"/>
        <item h="1" x="4"/>
        <item h="1" x="3"/>
        <item t="default"/>
      </items>
      <autoSortScope>
        <pivotArea dataOnly="0" outline="0" fieldPosition="0">
          <references count="1">
            <reference field="4294967294" count="1" selected="0">
              <x v="1"/>
            </reference>
          </references>
        </pivotArea>
      </autoSortScope>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3">
    <field x="0"/>
    <field x="1"/>
    <field x="3"/>
  </rowFields>
  <rowItems count="21">
    <i>
      <x/>
      <x v="5"/>
      <x/>
    </i>
    <i r="1">
      <x v="7"/>
      <x/>
    </i>
    <i r="1">
      <x v="9"/>
      <x/>
    </i>
    <i r="1">
      <x v="14"/>
      <x/>
    </i>
    <i r="1">
      <x v="16"/>
      <x/>
    </i>
    <i>
      <x v="1"/>
      <x v="11"/>
      <x/>
    </i>
    <i>
      <x v="2"/>
      <x v="1"/>
      <x v="1"/>
    </i>
    <i r="2">
      <x v="2"/>
    </i>
    <i r="1">
      <x v="8"/>
      <x v="1"/>
    </i>
    <i r="2">
      <x v="2"/>
    </i>
    <i r="1">
      <x v="13"/>
      <x v="1"/>
    </i>
    <i r="1">
      <x v="15"/>
      <x v="1"/>
    </i>
    <i r="2">
      <x v="2"/>
    </i>
    <i>
      <x v="3"/>
      <x v="4"/>
      <x/>
    </i>
    <i r="1">
      <x v="17"/>
      <x/>
    </i>
    <i>
      <x v="4"/>
      <x/>
      <x/>
    </i>
    <i>
      <x v="5"/>
      <x v="2"/>
      <x/>
    </i>
    <i r="1">
      <x v="6"/>
      <x/>
    </i>
    <i r="1">
      <x v="12"/>
      <x/>
    </i>
    <i>
      <x v="6"/>
      <x v="10"/>
      <x/>
    </i>
    <i t="grand">
      <x/>
    </i>
  </rowItems>
  <colFields count="1">
    <field x="-2"/>
  </colFields>
  <colItems count="2">
    <i>
      <x/>
    </i>
    <i i="1">
      <x v="1"/>
    </i>
  </colItems>
  <pageFields count="1">
    <pageField fld="8" hier="-1"/>
  </pageFields>
  <dataFields count="2">
    <dataField name=" 2018 Vs. 2019_Old" fld="7" baseField="0" baseItem="0"/>
    <dataField name=" YTD 2019 Vs. 2020" fld="5" baseField="0" baseItem="0"/>
  </dataFields>
  <formats count="87">
    <format dxfId="910">
      <pivotArea outline="0" collapsedLevelsAreSubtotals="1" fieldPosition="0"/>
    </format>
    <format dxfId="909">
      <pivotArea field="1" type="button" dataOnly="0" labelOnly="1" outline="0" axis="axisRow" fieldPosition="1"/>
    </format>
    <format dxfId="908">
      <pivotArea field="3" type="button" dataOnly="0" labelOnly="1" outline="0" axis="axisRow" fieldPosition="2"/>
    </format>
    <format dxfId="907">
      <pivotArea field="1" type="button" dataOnly="0" labelOnly="1" outline="0" axis="axisRow" fieldPosition="1"/>
    </format>
    <format dxfId="906">
      <pivotArea field="3" type="button" dataOnly="0" labelOnly="1" outline="0" axis="axisRow" fieldPosition="2"/>
    </format>
    <format dxfId="905">
      <pivotArea field="1" type="button" dataOnly="0" labelOnly="1" outline="0" axis="axisRow" fieldPosition="1"/>
    </format>
    <format dxfId="904">
      <pivotArea field="3" type="button" dataOnly="0" labelOnly="1" outline="0" axis="axisRow" fieldPosition="2"/>
    </format>
    <format dxfId="903">
      <pivotArea field="1" type="button" dataOnly="0" labelOnly="1" outline="0" axis="axisRow" fieldPosition="1"/>
    </format>
    <format dxfId="902">
      <pivotArea field="3" type="button" dataOnly="0" labelOnly="1" outline="0" axis="axisRow" fieldPosition="2"/>
    </format>
    <format dxfId="901">
      <pivotArea type="all" dataOnly="0" outline="0" fieldPosition="0"/>
    </format>
    <format dxfId="900">
      <pivotArea outline="0" collapsedLevelsAreSubtotals="1" fieldPosition="0"/>
    </format>
    <format dxfId="899">
      <pivotArea type="origin" dataOnly="0" labelOnly="1" outline="0" fieldPosition="0"/>
    </format>
    <format dxfId="898">
      <pivotArea field="-2" type="button" dataOnly="0" labelOnly="1" outline="0" axis="axisCol" fieldPosition="0"/>
    </format>
    <format dxfId="897">
      <pivotArea type="topRight" dataOnly="0" labelOnly="1" outline="0" fieldPosition="0"/>
    </format>
    <format dxfId="896">
      <pivotArea field="1" type="button" dataOnly="0" labelOnly="1" outline="0" axis="axisRow" fieldPosition="1"/>
    </format>
    <format dxfId="895">
      <pivotArea field="3" type="button" dataOnly="0" labelOnly="1" outline="0" axis="axisRow" fieldPosition="2"/>
    </format>
    <format dxfId="894">
      <pivotArea dataOnly="0" labelOnly="1" grandRow="1" outline="0" fieldPosition="0"/>
    </format>
    <format dxfId="893">
      <pivotArea type="all" dataOnly="0" outline="0" fieldPosition="0"/>
    </format>
    <format dxfId="892">
      <pivotArea outline="0" collapsedLevelsAreSubtotals="1" fieldPosition="0"/>
    </format>
    <format dxfId="891">
      <pivotArea type="origin" dataOnly="0" labelOnly="1" outline="0" fieldPosition="0"/>
    </format>
    <format dxfId="890">
      <pivotArea field="-2" type="button" dataOnly="0" labelOnly="1" outline="0" axis="axisCol" fieldPosition="0"/>
    </format>
    <format dxfId="889">
      <pivotArea type="topRight" dataOnly="0" labelOnly="1" outline="0" fieldPosition="0"/>
    </format>
    <format dxfId="888">
      <pivotArea field="1" type="button" dataOnly="0" labelOnly="1" outline="0" axis="axisRow" fieldPosition="1"/>
    </format>
    <format dxfId="887">
      <pivotArea field="3" type="button" dataOnly="0" labelOnly="1" outline="0" axis="axisRow" fieldPosition="2"/>
    </format>
    <format dxfId="886">
      <pivotArea dataOnly="0" labelOnly="1" grandRow="1" outline="0" fieldPosition="0"/>
    </format>
    <format dxfId="885">
      <pivotArea type="all" dataOnly="0" outline="0" fieldPosition="0"/>
    </format>
    <format dxfId="884">
      <pivotArea outline="0" collapsedLevelsAreSubtotals="1" fieldPosition="0"/>
    </format>
    <format dxfId="883">
      <pivotArea type="origin" dataOnly="0" labelOnly="1" outline="0" fieldPosition="0"/>
    </format>
    <format dxfId="882">
      <pivotArea field="8" type="button" dataOnly="0" labelOnly="1" outline="0" axis="axisPage" fieldPosition="0"/>
    </format>
    <format dxfId="881">
      <pivotArea type="topRight" dataOnly="0" labelOnly="1" outline="0" fieldPosition="0"/>
    </format>
    <format dxfId="880">
      <pivotArea field="1" type="button" dataOnly="0" labelOnly="1" outline="0" axis="axisRow" fieldPosition="1"/>
    </format>
    <format dxfId="879">
      <pivotArea field="3" type="button" dataOnly="0" labelOnly="1" outline="0" axis="axisRow" fieldPosition="2"/>
    </format>
    <format dxfId="878">
      <pivotArea dataOnly="0" labelOnly="1" grandRow="1" outline="0" fieldPosition="0"/>
    </format>
    <format dxfId="877">
      <pivotArea dataOnly="0" labelOnly="1" outline="0" fieldPosition="0">
        <references count="1">
          <reference field="8" count="0"/>
        </references>
      </pivotArea>
    </format>
    <format dxfId="876">
      <pivotArea outline="0" collapsedLevelsAreSubtotals="1" fieldPosition="0"/>
    </format>
    <format dxfId="875">
      <pivotArea field="1" type="button" dataOnly="0" labelOnly="1" outline="0" axis="axisRow" fieldPosition="1"/>
    </format>
    <format dxfId="874">
      <pivotArea field="3" type="button" dataOnly="0" labelOnly="1" outline="0" axis="axisRow" fieldPosition="2"/>
    </format>
    <format dxfId="873">
      <pivotArea dataOnly="0" labelOnly="1" outline="0" fieldPosition="0">
        <references count="1">
          <reference field="8" count="0"/>
        </references>
      </pivotArea>
    </format>
    <format dxfId="872">
      <pivotArea field="0" type="button" dataOnly="0" labelOnly="1" outline="0" axis="axisRow" fieldPosition="0"/>
    </format>
    <format dxfId="871">
      <pivotArea field="3" type="button" dataOnly="0" labelOnly="1" outline="0" axis="axisRow" fieldPosition="2"/>
    </format>
    <format dxfId="870">
      <pivotArea dataOnly="0" labelOnly="1" outline="0" fieldPosition="0">
        <references count="1">
          <reference field="8" count="0"/>
        </references>
      </pivotArea>
    </format>
    <format dxfId="869">
      <pivotArea field="3" type="button" dataOnly="0" labelOnly="1" outline="0" axis="axisRow" fieldPosition="2"/>
    </format>
    <format dxfId="868">
      <pivotArea field="0" type="button" dataOnly="0" labelOnly="1" outline="0" axis="axisRow" fieldPosition="0"/>
    </format>
    <format dxfId="867">
      <pivotArea field="1" type="button" dataOnly="0" labelOnly="1" outline="0" axis="axisRow" fieldPosition="1"/>
    </format>
    <format dxfId="866">
      <pivotArea field="2" type="button" dataOnly="0" labelOnly="1" outline="0"/>
    </format>
    <format dxfId="865">
      <pivotArea field="3" type="button" dataOnly="0" labelOnly="1" outline="0" axis="axisRow" fieldPosition="2"/>
    </format>
    <format dxfId="864">
      <pivotArea dataOnly="0" labelOnly="1" outline="0" fieldPosition="0">
        <references count="1">
          <reference field="8" count="0"/>
        </references>
      </pivotArea>
    </format>
    <format dxfId="863">
      <pivotArea field="1" type="button" dataOnly="0" labelOnly="1" outline="0" axis="axisRow" fieldPosition="1"/>
    </format>
    <format dxfId="862">
      <pivotArea field="2" type="button" dataOnly="0" labelOnly="1" outline="0"/>
    </format>
    <format dxfId="861">
      <pivotArea field="3" type="button" dataOnly="0" labelOnly="1" outline="0" axis="axisRow" fieldPosition="2"/>
    </format>
    <format dxfId="860">
      <pivotArea dataOnly="0" labelOnly="1" outline="0" fieldPosition="0">
        <references count="1">
          <reference field="8" count="0"/>
        </references>
      </pivotArea>
    </format>
    <format dxfId="859">
      <pivotArea field="1" type="button" dataOnly="0" labelOnly="1" outline="0" axis="axisRow" fieldPosition="1"/>
    </format>
    <format dxfId="858">
      <pivotArea field="2" type="button" dataOnly="0" labelOnly="1" outline="0"/>
    </format>
    <format dxfId="857">
      <pivotArea field="3" type="button" dataOnly="0" labelOnly="1" outline="0" axis="axisRow" fieldPosition="2"/>
    </format>
    <format dxfId="856">
      <pivotArea type="origin" dataOnly="0" labelOnly="1" outline="0" fieldPosition="0"/>
    </format>
    <format dxfId="855">
      <pivotArea field="1" type="button" dataOnly="0" labelOnly="1" outline="0" axis="axisRow" fieldPosition="1"/>
    </format>
    <format dxfId="854">
      <pivotArea field="2" type="button" dataOnly="0" labelOnly="1" outline="0"/>
    </format>
    <format dxfId="853">
      <pivotArea field="3" type="button" dataOnly="0" labelOnly="1" outline="0" axis="axisRow" fieldPosition="2"/>
    </format>
    <format dxfId="852">
      <pivotArea dataOnly="0" labelOnly="1" grandRow="1" outline="0" fieldPosition="0"/>
    </format>
    <format dxfId="851">
      <pivotArea field="0" type="button" dataOnly="0" labelOnly="1" outline="0" axis="axisRow" fieldPosition="0"/>
    </format>
    <format dxfId="850">
      <pivotArea field="1" type="button" dataOnly="0" labelOnly="1" outline="0" axis="axisRow" fieldPosition="1"/>
    </format>
    <format dxfId="849">
      <pivotArea field="3" type="button" dataOnly="0" labelOnly="1" outline="0" axis="axisRow" fieldPosition="2"/>
    </format>
    <format dxfId="848">
      <pivotArea dataOnly="0" labelOnly="1" outline="0" fieldPosition="0">
        <references count="1">
          <reference field="8" count="0"/>
        </references>
      </pivotArea>
    </format>
    <format dxfId="847">
      <pivotArea grandRow="1" outline="0" collapsedLevelsAreSubtotals="1" fieldPosition="0"/>
    </format>
    <format dxfId="846">
      <pivotArea dataOnly="0" labelOnly="1" grandRow="1" outline="0" fieldPosition="0"/>
    </format>
    <format dxfId="845">
      <pivotArea grandRow="1" outline="0" collapsedLevelsAreSubtotals="1" fieldPosition="0"/>
    </format>
    <format dxfId="844">
      <pivotArea dataOnly="0" labelOnly="1" grandRow="1" outline="0" fieldPosition="0"/>
    </format>
    <format dxfId="843">
      <pivotArea grandRow="1" outline="0" collapsedLevelsAreSubtotals="1" fieldPosition="0"/>
    </format>
    <format dxfId="842">
      <pivotArea dataOnly="0" labelOnly="1" grandRow="1" outline="0" fieldPosition="0"/>
    </format>
    <format dxfId="841">
      <pivotArea grandRow="1" outline="0" collapsedLevelsAreSubtotals="1" fieldPosition="0"/>
    </format>
    <format dxfId="840">
      <pivotArea dataOnly="0" labelOnly="1" grandRow="1" outline="0" fieldPosition="0"/>
    </format>
    <format dxfId="839">
      <pivotArea field="0" type="button" dataOnly="0" labelOnly="1" outline="0" axis="axisRow" fieldPosition="0"/>
    </format>
    <format dxfId="838">
      <pivotArea field="1" type="button" dataOnly="0" labelOnly="1" outline="0" axis="axisRow" fieldPosition="1"/>
    </format>
    <format dxfId="837">
      <pivotArea field="3" type="button" dataOnly="0" labelOnly="1" outline="0" axis="axisRow" fieldPosition="2"/>
    </format>
    <format dxfId="836">
      <pivotArea dataOnly="0" labelOnly="1" outline="0" fieldPosition="0">
        <references count="1">
          <reference field="8" count="0"/>
        </references>
      </pivotArea>
    </format>
    <format dxfId="835">
      <pivotArea field="0" type="button" dataOnly="0" labelOnly="1" outline="0" axis="axisRow" fieldPosition="0"/>
    </format>
    <format dxfId="834">
      <pivotArea field="1" type="button" dataOnly="0" labelOnly="1" outline="0" axis="axisRow" fieldPosition="1"/>
    </format>
    <format dxfId="833">
      <pivotArea field="3" type="button" dataOnly="0" labelOnly="1" outline="0" axis="axisRow" fieldPosition="2"/>
    </format>
    <format dxfId="832">
      <pivotArea dataOnly="0" labelOnly="1" outline="0" fieldPosition="0">
        <references count="1">
          <reference field="8" count="0"/>
        </references>
      </pivotArea>
    </format>
    <format dxfId="831">
      <pivotArea outline="0" collapsedLevelsAreSubtotals="1" fieldPosition="0"/>
    </format>
    <format dxfId="830">
      <pivotArea field="0" type="button" dataOnly="0" labelOnly="1" outline="0" axis="axisRow" fieldPosition="0"/>
    </format>
    <format dxfId="829">
      <pivotArea field="1" type="button" dataOnly="0" labelOnly="1" outline="0" axis="axisRow" fieldPosition="1"/>
    </format>
    <format dxfId="828">
      <pivotArea field="3" type="button" dataOnly="0" labelOnly="1" outline="0" axis="axisRow" fieldPosition="2"/>
    </format>
    <format dxfId="827">
      <pivotArea dataOnly="0" labelOnly="1" grandRow="1" outline="0" fieldPosition="0"/>
    </format>
    <format dxfId="826">
      <pivotArea dataOnly="0" labelOnly="1" outline="0" fieldPosition="0">
        <references count="1">
          <reference field="8" count="0"/>
        </references>
      </pivotArea>
    </format>
    <format dxfId="825">
      <pivotArea dataOnly="0" labelOnly="1" outline="0" fieldPosition="0">
        <references count="1">
          <reference field="4294967294" count="1">
            <x v="0"/>
          </reference>
        </references>
      </pivotArea>
    </format>
    <format dxfId="824">
      <pivotArea dataOnly="0" labelOnly="1" outline="0" fieldPosition="0">
        <references count="1">
          <reference field="4294967294" count="1">
            <x v="1"/>
          </reference>
        </references>
      </pivotArea>
    </format>
  </formats>
  <conditionalFormats count="2">
    <conditionalFormat priority="3">
      <pivotAreas count="1">
        <pivotArea type="data" outline="0" collapsedLevelsAreSubtotals="1" fieldPosition="0">
          <references count="3">
            <reference field="0" count="6" selected="0">
              <x v="0"/>
              <x v="1"/>
              <x v="2"/>
              <x v="3"/>
              <x v="5"/>
              <x v="6"/>
            </reference>
            <reference field="1" count="17" selected="0">
              <x v="0"/>
              <x v="1"/>
              <x v="2"/>
              <x v="4"/>
              <x v="5"/>
              <x v="6"/>
              <x v="7"/>
              <x v="8"/>
              <x v="9"/>
              <x v="10"/>
              <x v="11"/>
              <x v="12"/>
              <x v="13"/>
              <x v="14"/>
              <x v="15"/>
              <x v="16"/>
              <x v="17"/>
            </reference>
            <reference field="3" count="3" selected="0">
              <x v="0"/>
              <x v="1"/>
              <x v="2"/>
            </reference>
          </references>
        </pivotArea>
      </pivotAreas>
    </conditionalFormat>
    <conditionalFormat priority="1">
      <pivotAreas count="1">
        <pivotArea type="data" outline="0" collapsedLevelsAreSubtotals="1" fieldPosition="0">
          <references count="3">
            <reference field="0" count="7" selected="0">
              <x v="0"/>
              <x v="1"/>
              <x v="2"/>
              <x v="3"/>
              <x v="4"/>
              <x v="5"/>
              <x v="6"/>
            </reference>
            <reference field="1" count="17" selected="0">
              <x v="0"/>
              <x v="1"/>
              <x v="2"/>
              <x v="4"/>
              <x v="5"/>
              <x v="6"/>
              <x v="7"/>
              <x v="8"/>
              <x v="9"/>
              <x v="10"/>
              <x v="11"/>
              <x v="12"/>
              <x v="13"/>
              <x v="14"/>
              <x v="15"/>
              <x v="16"/>
              <x v="17"/>
            </reference>
            <reference field="3"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06248F3-84F6-49C1-ADA4-9A99677BA9B3}" name="PivotTable32" cacheId="77" applyNumberFormats="0" applyBorderFormats="0" applyFontFormats="0" applyPatternFormats="0" applyAlignmentFormats="0" applyWidthHeightFormats="1" dataCaption="Values" updatedVersion="6" minRefreshableVersion="3" useAutoFormatting="1" colGrandTotals="0" itemPrintTitles="1" createdVersion="6" indent="0" compact="0" compactData="0" gridDropZones="1" multipleFieldFilters="0" chartFormat="5">
  <location ref="B3:D12" firstHeaderRow="1" firstDataRow="2" firstDataCol="1" rowPageCount="1" colPageCount="1"/>
  <pivotFields count="17">
    <pivotField axis="axisRow" compact="0" outline="0" showAll="0" sortType="ascending" defaultSubtotal="0">
      <items count="7">
        <item x="3"/>
        <item x="5"/>
        <item x="6"/>
        <item x="0"/>
        <item x="2"/>
        <item x="4"/>
        <item x="1"/>
      </items>
    </pivotField>
    <pivotField compact="0" outline="0" showAll="0" sortType="ascending">
      <items count="19">
        <item x="2"/>
        <item x="16"/>
        <item x="6"/>
        <item x="17"/>
        <item x="0"/>
        <item x="7"/>
        <item x="12"/>
        <item x="8"/>
        <item x="14"/>
        <item x="9"/>
        <item x="1"/>
        <item x="11"/>
        <item x="10"/>
        <item x="13"/>
        <item x="5"/>
        <item x="15"/>
        <item x="4"/>
        <item x="3"/>
        <item t="default"/>
      </items>
    </pivotField>
    <pivotField compact="0" outline="0" showAll="0"/>
    <pivotField compact="0" outline="0" showAll="0" defaultSubtotal="0">
      <items count="3">
        <item x="0"/>
        <item x="1"/>
        <item x="2"/>
      </items>
    </pivotField>
    <pivotField compact="0" outline="0" showAll="0"/>
    <pivotField dataField="1" compact="0" outline="0" showAll="0"/>
    <pivotField compact="0" outline="0" showAll="0"/>
    <pivotField dataField="1" compact="0" outline="0" showAll="0"/>
    <pivotField axis="axisPage" compact="0" outline="0" multipleItemSelectionAllowed="1" showAll="0" sortType="descending">
      <items count="6">
        <item h="1" x="0"/>
        <item x="1"/>
        <item h="1" x="2"/>
        <item h="1" x="4"/>
        <item h="1" x="3"/>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
    <i>
      <x/>
    </i>
    <i>
      <x v="1"/>
    </i>
    <i>
      <x v="2"/>
    </i>
    <i>
      <x v="3"/>
    </i>
    <i>
      <x v="4"/>
    </i>
    <i>
      <x v="5"/>
    </i>
    <i>
      <x v="6"/>
    </i>
    <i t="grand">
      <x/>
    </i>
  </rowItems>
  <colFields count="1">
    <field x="-2"/>
  </colFields>
  <colItems count="2">
    <i>
      <x/>
    </i>
    <i i="1">
      <x v="1"/>
    </i>
  </colItems>
  <pageFields count="1">
    <pageField fld="8" hier="-1"/>
  </pageFields>
  <dataFields count="2">
    <dataField name=" 2018 Vs. 2019_Old" fld="7" baseField="0" baseItem="0"/>
    <dataField name=" YTD 2019 Vs. 2020" fld="5" baseField="0" baseItem="0"/>
  </dataFields>
  <formats count="62">
    <format dxfId="972">
      <pivotArea outline="0" collapsedLevelsAreSubtotals="1" fieldPosition="0"/>
    </format>
    <format dxfId="971">
      <pivotArea field="0" type="button" dataOnly="0" labelOnly="1" outline="0" axis="axisRow" fieldPosition="0"/>
    </format>
    <format dxfId="970">
      <pivotArea field="3" type="button" dataOnly="0" labelOnly="1" outline="0"/>
    </format>
    <format dxfId="969">
      <pivotArea field="1" type="button" dataOnly="0" labelOnly="1" outline="0"/>
    </format>
    <format dxfId="968">
      <pivotArea field="0" type="button" dataOnly="0" labelOnly="1" outline="0" axis="axisRow" fieldPosition="0"/>
    </format>
    <format dxfId="967">
      <pivotArea field="0" type="button" dataOnly="0" labelOnly="1" outline="0" axis="axisRow" fieldPosition="0"/>
    </format>
    <format dxfId="966">
      <pivotArea type="all" dataOnly="0" outline="0" fieldPosition="0"/>
    </format>
    <format dxfId="965">
      <pivotArea outline="0" collapsedLevelsAreSubtotals="1" fieldPosition="0"/>
    </format>
    <format dxfId="964">
      <pivotArea type="origin" dataOnly="0" labelOnly="1" outline="0" fieldPosition="0"/>
    </format>
    <format dxfId="963">
      <pivotArea field="-2" type="button" dataOnly="0" labelOnly="1" outline="0" axis="axisCol" fieldPosition="0"/>
    </format>
    <format dxfId="962">
      <pivotArea type="topRight" dataOnly="0" labelOnly="1" outline="0" fieldPosition="0"/>
    </format>
    <format dxfId="961">
      <pivotArea field="0" type="button" dataOnly="0" labelOnly="1" outline="0" axis="axisRow" fieldPosition="0"/>
    </format>
    <format dxfId="960">
      <pivotArea dataOnly="0" labelOnly="1" grandRow="1" outline="0" fieldPosition="0"/>
    </format>
    <format dxfId="959">
      <pivotArea type="all" dataOnly="0" outline="0" fieldPosition="0"/>
    </format>
    <format dxfId="958">
      <pivotArea outline="0" collapsedLevelsAreSubtotals="1" fieldPosition="0"/>
    </format>
    <format dxfId="957">
      <pivotArea type="origin" dataOnly="0" labelOnly="1" outline="0" fieldPosition="0"/>
    </format>
    <format dxfId="956">
      <pivotArea field="-2" type="button" dataOnly="0" labelOnly="1" outline="0" axis="axisCol" fieldPosition="0"/>
    </format>
    <format dxfId="955">
      <pivotArea type="topRight" dataOnly="0" labelOnly="1" outline="0" fieldPosition="0"/>
    </format>
    <format dxfId="954">
      <pivotArea field="0" type="button" dataOnly="0" labelOnly="1" outline="0" axis="axisRow" fieldPosition="0"/>
    </format>
    <format dxfId="953">
      <pivotArea dataOnly="0" labelOnly="1" grandRow="1" outline="0" fieldPosition="0"/>
    </format>
    <format dxfId="952">
      <pivotArea type="all" dataOnly="0" outline="0" fieldPosition="0"/>
    </format>
    <format dxfId="951">
      <pivotArea type="origin" dataOnly="0" labelOnly="1" outline="0" fieldPosition="0"/>
    </format>
    <format dxfId="950">
      <pivotArea field="8" type="button" dataOnly="0" labelOnly="1" outline="0" axis="axisPage" fieldPosition="0"/>
    </format>
    <format dxfId="949">
      <pivotArea type="topRight" dataOnly="0" labelOnly="1" outline="0" fieldPosition="0"/>
    </format>
    <format dxfId="948">
      <pivotArea outline="0" collapsedLevelsAreSubtotals="1" fieldPosition="0"/>
    </format>
    <format dxfId="947">
      <pivotArea field="0" type="button" dataOnly="0" labelOnly="1" outline="0" axis="axisRow" fieldPosition="0"/>
    </format>
    <format dxfId="946">
      <pivotArea dataOnly="0" labelOnly="1" grandRow="1" outline="0" fieldPosition="0"/>
    </format>
    <format dxfId="945">
      <pivotArea dataOnly="0" labelOnly="1" outline="0" fieldPosition="0">
        <references count="1">
          <reference field="8" count="0"/>
        </references>
      </pivotArea>
    </format>
    <format dxfId="944">
      <pivotArea grandRow="1" outline="0" collapsedLevelsAreSubtotals="1" fieldPosition="0"/>
    </format>
    <format dxfId="943">
      <pivotArea field="0" type="button" dataOnly="0" labelOnly="1" outline="0" axis="axisRow" fieldPosition="0"/>
    </format>
    <format dxfId="942">
      <pivotArea outline="0" collapsedLevelsAreSubtotals="1" fieldPosition="0"/>
    </format>
    <format dxfId="941">
      <pivotArea field="1" type="button" dataOnly="0" labelOnly="1" outline="0"/>
    </format>
    <format dxfId="940">
      <pivotArea dataOnly="0" labelOnly="1" grandRow="1" outline="0" fieldPosition="0"/>
    </format>
    <format dxfId="939">
      <pivotArea dataOnly="0" labelOnly="1" grandRow="1" outline="0" fieldPosition="0"/>
    </format>
    <format dxfId="938">
      <pivotArea dataOnly="0" labelOnly="1" outline="0" fieldPosition="0">
        <references count="1">
          <reference field="8" count="0"/>
        </references>
      </pivotArea>
    </format>
    <format dxfId="937">
      <pivotArea dataOnly="0" labelOnly="1" outline="0" fieldPosition="0">
        <references count="1">
          <reference field="8" count="0"/>
        </references>
      </pivotArea>
    </format>
    <format dxfId="936">
      <pivotArea outline="0" collapsedLevelsAreSubtotals="1" fieldPosition="0"/>
    </format>
    <format dxfId="935">
      <pivotArea type="origin" dataOnly="0" labelOnly="1" outline="0" fieldPosition="0"/>
    </format>
    <format dxfId="934">
      <pivotArea field="1" type="button" dataOnly="0" labelOnly="1" outline="0"/>
    </format>
    <format dxfId="933">
      <pivotArea dataOnly="0" labelOnly="1" grandRow="1" outline="0" fieldPosition="0"/>
    </format>
    <format dxfId="932">
      <pivotArea field="1" type="button" dataOnly="0" labelOnly="1" outline="0"/>
    </format>
    <format dxfId="931">
      <pivotArea field="1" type="button" dataOnly="0" labelOnly="1" outline="0"/>
    </format>
    <format dxfId="930">
      <pivotArea field="1" type="button" dataOnly="0" labelOnly="1" outline="0"/>
    </format>
    <format dxfId="929">
      <pivotArea field="1" type="button" dataOnly="0" labelOnly="1" outline="0"/>
    </format>
    <format dxfId="928">
      <pivotArea grandRow="1" outline="0" collapsedLevelsAreSubtotals="1" fieldPosition="0"/>
    </format>
    <format dxfId="927">
      <pivotArea grandRow="1" outline="0" collapsedLevelsAreSubtotals="1" fieldPosition="0"/>
    </format>
    <format dxfId="926">
      <pivotArea field="0" type="button" dataOnly="0" labelOnly="1" outline="0" axis="axisRow" fieldPosition="0"/>
    </format>
    <format dxfId="925">
      <pivotArea dataOnly="0" labelOnly="1" outline="0" fieldPosition="0">
        <references count="1">
          <reference field="8" count="0"/>
        </references>
      </pivotArea>
    </format>
    <format dxfId="924">
      <pivotArea field="0" type="button" dataOnly="0" labelOnly="1" outline="0" axis="axisRow" fieldPosition="0"/>
    </format>
    <format dxfId="923">
      <pivotArea dataOnly="0" labelOnly="1" outline="0" fieldPosition="0">
        <references count="1">
          <reference field="8" count="0"/>
        </references>
      </pivotArea>
    </format>
    <format dxfId="922">
      <pivotArea field="0" type="button" dataOnly="0" labelOnly="1" outline="0" axis="axisRow" fieldPosition="0"/>
    </format>
    <format dxfId="921">
      <pivotArea dataOnly="0" labelOnly="1" outline="0" fieldPosition="0">
        <references count="1">
          <reference field="8" count="0"/>
        </references>
      </pivotArea>
    </format>
    <format dxfId="920">
      <pivotArea outline="0" collapsedLevelsAreSubtotals="1" fieldPosition="0"/>
    </format>
    <format dxfId="919">
      <pivotArea field="0" type="button" dataOnly="0" labelOnly="1" outline="0" axis="axisRow" fieldPosition="0"/>
    </format>
    <format dxfId="918">
      <pivotArea dataOnly="0" labelOnly="1" grandRow="1" outline="0" fieldPosition="0"/>
    </format>
    <format dxfId="917">
      <pivotArea dataOnly="0" labelOnly="1" outline="0" fieldPosition="0">
        <references count="1">
          <reference field="8" count="0"/>
        </references>
      </pivotArea>
    </format>
    <format dxfId="916">
      <pivotArea field="0" type="button" dataOnly="0" labelOnly="1" outline="0" axis="axisRow" fieldPosition="0"/>
    </format>
    <format dxfId="915">
      <pivotArea dataOnly="0" labelOnly="1" outline="0" fieldPosition="0">
        <references count="1">
          <reference field="8" count="0"/>
        </references>
      </pivotArea>
    </format>
    <format dxfId="914">
      <pivotArea dataOnly="0" labelOnly="1" outline="0" fieldPosition="0">
        <references count="1">
          <reference field="0" count="6">
            <x v="0"/>
            <x v="1"/>
            <x v="2"/>
            <x v="3"/>
            <x v="5"/>
            <x v="6"/>
          </reference>
        </references>
      </pivotArea>
    </format>
    <format dxfId="913">
      <pivotArea dataOnly="0" labelOnly="1" grandRow="1" outline="0" fieldPosition="0"/>
    </format>
    <format dxfId="912">
      <pivotArea dataOnly="0" labelOnly="1" outline="0" fieldPosition="0">
        <references count="1">
          <reference field="4294967294" count="1">
            <x v="0"/>
          </reference>
        </references>
      </pivotArea>
    </format>
    <format dxfId="911">
      <pivotArea dataOnly="0" labelOnly="1" outline="0" fieldPosition="0">
        <references count="1">
          <reference field="4294967294" count="1">
            <x v="1"/>
          </reference>
        </references>
      </pivotArea>
    </format>
  </formats>
  <conditionalFormats count="2">
    <conditionalFormat priority="4">
      <pivotAreas count="1">
        <pivotArea type="data" outline="0" collapsedLevelsAreSubtotals="1" fieldPosition="0">
          <references count="2">
            <reference field="4294967294" count="1" selected="0">
              <x v="1"/>
            </reference>
            <reference field="0" count="6" selected="0">
              <x v="0"/>
              <x v="1"/>
              <x v="2"/>
              <x v="3"/>
              <x v="5"/>
              <x v="6"/>
            </reference>
          </references>
        </pivotArea>
      </pivotAreas>
    </conditionalFormat>
    <conditionalFormat priority="2">
      <pivotAreas count="1">
        <pivotArea type="data" outline="0" collapsedLevelsAreSubtotals="1" fieldPosition="0">
          <references count="1">
            <reference field="0"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BF14F4C-40A4-4D65-9338-414A11FA6A98}" name="PivotTable32" cacheId="77" applyNumberFormats="0" applyBorderFormats="0" applyFontFormats="0" applyPatternFormats="0" applyAlignmentFormats="0" applyWidthHeightFormats="1" dataCaption="Values" updatedVersion="6" minRefreshableVersion="3" useAutoFormatting="1" colGrandTotals="0" itemPrintTitles="1" createdVersion="6" indent="0" compact="0" compactData="0" gridDropZones="1" multipleFieldFilters="0" chartFormat="5">
  <location ref="B3:D12" firstHeaderRow="1" firstDataRow="2" firstDataCol="1" rowPageCount="1" colPageCount="1"/>
  <pivotFields count="17">
    <pivotField axis="axisRow" compact="0" outline="0" showAll="0" sortType="ascending" defaultSubtotal="0">
      <items count="7">
        <item x="3"/>
        <item x="5"/>
        <item x="6"/>
        <item x="0"/>
        <item x="2"/>
        <item x="4"/>
        <item x="1"/>
      </items>
    </pivotField>
    <pivotField compact="0" outline="0" showAll="0" sortType="ascending">
      <items count="19">
        <item x="2"/>
        <item x="16"/>
        <item x="6"/>
        <item x="17"/>
        <item x="0"/>
        <item x="7"/>
        <item x="12"/>
        <item x="8"/>
        <item x="14"/>
        <item x="9"/>
        <item x="1"/>
        <item x="11"/>
        <item x="10"/>
        <item x="13"/>
        <item x="5"/>
        <item x="15"/>
        <item x="4"/>
        <item x="3"/>
        <item t="default"/>
      </items>
    </pivotField>
    <pivotField compact="0" outline="0" showAll="0"/>
    <pivotField compact="0" outline="0" showAll="0" defaultSubtotal="0">
      <items count="3">
        <item x="0"/>
        <item x="1"/>
        <item x="2"/>
      </items>
    </pivotField>
    <pivotField compact="0" outline="0" showAll="0"/>
    <pivotField dataField="1" compact="0" outline="0" showAll="0"/>
    <pivotField compact="0" outline="0" showAll="0"/>
    <pivotField dataField="1" compact="0" outline="0" showAll="0"/>
    <pivotField axis="axisPage" compact="0" outline="0" multipleItemSelectionAllowed="1" showAll="0" sortType="descending">
      <items count="6">
        <item h="1" x="0"/>
        <item h="1" x="1"/>
        <item x="2"/>
        <item h="1" x="4"/>
        <item h="1" x="3"/>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
    <i>
      <x/>
    </i>
    <i>
      <x v="1"/>
    </i>
    <i>
      <x v="2"/>
    </i>
    <i>
      <x v="3"/>
    </i>
    <i>
      <x v="4"/>
    </i>
    <i>
      <x v="5"/>
    </i>
    <i>
      <x v="6"/>
    </i>
    <i t="grand">
      <x/>
    </i>
  </rowItems>
  <colFields count="1">
    <field x="-2"/>
  </colFields>
  <colItems count="2">
    <i>
      <x/>
    </i>
    <i i="1">
      <x v="1"/>
    </i>
  </colItems>
  <pageFields count="1">
    <pageField fld="8" hier="-1"/>
  </pageFields>
  <dataFields count="2">
    <dataField name=" 2018 Vs. 2019_Old" fld="7" baseField="0" baseItem="0"/>
    <dataField name=" YTD 2019 Vs. 2020" fld="5" baseField="0" baseItem="0"/>
  </dataFields>
  <formats count="63">
    <format dxfId="732">
      <pivotArea outline="0" collapsedLevelsAreSubtotals="1" fieldPosition="0"/>
    </format>
    <format dxfId="731">
      <pivotArea field="0" type="button" dataOnly="0" labelOnly="1" outline="0" axis="axisRow" fieldPosition="0"/>
    </format>
    <format dxfId="730">
      <pivotArea field="3" type="button" dataOnly="0" labelOnly="1" outline="0"/>
    </format>
    <format dxfId="729">
      <pivotArea field="1" type="button" dataOnly="0" labelOnly="1" outline="0"/>
    </format>
    <format dxfId="728">
      <pivotArea field="0" type="button" dataOnly="0" labelOnly="1" outline="0" axis="axisRow" fieldPosition="0"/>
    </format>
    <format dxfId="727">
      <pivotArea field="0" type="button" dataOnly="0" labelOnly="1" outline="0" axis="axisRow" fieldPosition="0"/>
    </format>
    <format dxfId="726">
      <pivotArea type="all" dataOnly="0" outline="0" fieldPosition="0"/>
    </format>
    <format dxfId="725">
      <pivotArea outline="0" collapsedLevelsAreSubtotals="1" fieldPosition="0"/>
    </format>
    <format dxfId="724">
      <pivotArea type="origin" dataOnly="0" labelOnly="1" outline="0" fieldPosition="0"/>
    </format>
    <format dxfId="723">
      <pivotArea field="-2" type="button" dataOnly="0" labelOnly="1" outline="0" axis="axisCol" fieldPosition="0"/>
    </format>
    <format dxfId="722">
      <pivotArea type="topRight" dataOnly="0" labelOnly="1" outline="0" fieldPosition="0"/>
    </format>
    <format dxfId="721">
      <pivotArea field="0" type="button" dataOnly="0" labelOnly="1" outline="0" axis="axisRow" fieldPosition="0"/>
    </format>
    <format dxfId="720">
      <pivotArea dataOnly="0" labelOnly="1" grandRow="1" outline="0" fieldPosition="0"/>
    </format>
    <format dxfId="719">
      <pivotArea type="all" dataOnly="0" outline="0" fieldPosition="0"/>
    </format>
    <format dxfId="718">
      <pivotArea outline="0" collapsedLevelsAreSubtotals="1" fieldPosition="0"/>
    </format>
    <format dxfId="717">
      <pivotArea type="origin" dataOnly="0" labelOnly="1" outline="0" fieldPosition="0"/>
    </format>
    <format dxfId="716">
      <pivotArea field="-2" type="button" dataOnly="0" labelOnly="1" outline="0" axis="axisCol" fieldPosition="0"/>
    </format>
    <format dxfId="715">
      <pivotArea type="topRight" dataOnly="0" labelOnly="1" outline="0" fieldPosition="0"/>
    </format>
    <format dxfId="714">
      <pivotArea field="0" type="button" dataOnly="0" labelOnly="1" outline="0" axis="axisRow" fieldPosition="0"/>
    </format>
    <format dxfId="713">
      <pivotArea dataOnly="0" labelOnly="1" grandRow="1" outline="0" fieldPosition="0"/>
    </format>
    <format dxfId="712">
      <pivotArea type="all" dataOnly="0" outline="0" fieldPosition="0"/>
    </format>
    <format dxfId="711">
      <pivotArea type="origin" dataOnly="0" labelOnly="1" outline="0" fieldPosition="0"/>
    </format>
    <format dxfId="710">
      <pivotArea field="8" type="button" dataOnly="0" labelOnly="1" outline="0" axis="axisPage" fieldPosition="0"/>
    </format>
    <format dxfId="709">
      <pivotArea type="topRight" dataOnly="0" labelOnly="1" outline="0" fieldPosition="0"/>
    </format>
    <format dxfId="708">
      <pivotArea outline="0" collapsedLevelsAreSubtotals="1" fieldPosition="0"/>
    </format>
    <format dxfId="707">
      <pivotArea field="0" type="button" dataOnly="0" labelOnly="1" outline="0" axis="axisRow" fieldPosition="0"/>
    </format>
    <format dxfId="706">
      <pivotArea dataOnly="0" labelOnly="1" grandRow="1" outline="0" fieldPosition="0"/>
    </format>
    <format dxfId="705">
      <pivotArea dataOnly="0" labelOnly="1" outline="0" fieldPosition="0">
        <references count="1">
          <reference field="8" count="0"/>
        </references>
      </pivotArea>
    </format>
    <format dxfId="704">
      <pivotArea grandRow="1" outline="0" collapsedLevelsAreSubtotals="1" fieldPosition="0"/>
    </format>
    <format dxfId="703">
      <pivotArea field="0" type="button" dataOnly="0" labelOnly="1" outline="0" axis="axisRow" fieldPosition="0"/>
    </format>
    <format dxfId="702">
      <pivotArea outline="0" collapsedLevelsAreSubtotals="1" fieldPosition="0"/>
    </format>
    <format dxfId="701">
      <pivotArea field="1" type="button" dataOnly="0" labelOnly="1" outline="0"/>
    </format>
    <format dxfId="700">
      <pivotArea dataOnly="0" labelOnly="1" grandRow="1" outline="0" fieldPosition="0"/>
    </format>
    <format dxfId="699">
      <pivotArea dataOnly="0" labelOnly="1" grandRow="1" outline="0" fieldPosition="0"/>
    </format>
    <format dxfId="698">
      <pivotArea dataOnly="0" labelOnly="1" outline="0" fieldPosition="0">
        <references count="1">
          <reference field="8" count="0"/>
        </references>
      </pivotArea>
    </format>
    <format dxfId="697">
      <pivotArea dataOnly="0" labelOnly="1" outline="0" fieldPosition="0">
        <references count="1">
          <reference field="8" count="0"/>
        </references>
      </pivotArea>
    </format>
    <format dxfId="696">
      <pivotArea outline="0" collapsedLevelsAreSubtotals="1" fieldPosition="0"/>
    </format>
    <format dxfId="695">
      <pivotArea type="origin" dataOnly="0" labelOnly="1" outline="0" fieldPosition="0"/>
    </format>
    <format dxfId="694">
      <pivotArea field="1" type="button" dataOnly="0" labelOnly="1" outline="0"/>
    </format>
    <format dxfId="693">
      <pivotArea dataOnly="0" labelOnly="1" grandRow="1" outline="0" fieldPosition="0"/>
    </format>
    <format dxfId="692">
      <pivotArea field="1" type="button" dataOnly="0" labelOnly="1" outline="0"/>
    </format>
    <format dxfId="691">
      <pivotArea field="1" type="button" dataOnly="0" labelOnly="1" outline="0"/>
    </format>
    <format dxfId="690">
      <pivotArea field="1" type="button" dataOnly="0" labelOnly="1" outline="0"/>
    </format>
    <format dxfId="689">
      <pivotArea field="1" type="button" dataOnly="0" labelOnly="1" outline="0"/>
    </format>
    <format dxfId="688">
      <pivotArea grandRow="1" outline="0" collapsedLevelsAreSubtotals="1" fieldPosition="0"/>
    </format>
    <format dxfId="687">
      <pivotArea grandRow="1" outline="0" collapsedLevelsAreSubtotals="1" fieldPosition="0"/>
    </format>
    <format dxfId="686">
      <pivotArea field="0" type="button" dataOnly="0" labelOnly="1" outline="0" axis="axisRow" fieldPosition="0"/>
    </format>
    <format dxfId="685">
      <pivotArea dataOnly="0" labelOnly="1" outline="0" fieldPosition="0">
        <references count="1">
          <reference field="8" count="0"/>
        </references>
      </pivotArea>
    </format>
    <format dxfId="684">
      <pivotArea field="0" type="button" dataOnly="0" labelOnly="1" outline="0" axis="axisRow" fieldPosition="0"/>
    </format>
    <format dxfId="683">
      <pivotArea dataOnly="0" labelOnly="1" outline="0" fieldPosition="0">
        <references count="1">
          <reference field="8" count="0"/>
        </references>
      </pivotArea>
    </format>
    <format dxfId="682">
      <pivotArea field="0" type="button" dataOnly="0" labelOnly="1" outline="0" axis="axisRow" fieldPosition="0"/>
    </format>
    <format dxfId="681">
      <pivotArea dataOnly="0" labelOnly="1" outline="0" fieldPosition="0">
        <references count="1">
          <reference field="8" count="0"/>
        </references>
      </pivotArea>
    </format>
    <format dxfId="680">
      <pivotArea outline="0" collapsedLevelsAreSubtotals="1" fieldPosition="0"/>
    </format>
    <format dxfId="679">
      <pivotArea field="0" type="button" dataOnly="0" labelOnly="1" outline="0" axis="axisRow" fieldPosition="0"/>
    </format>
    <format dxfId="678">
      <pivotArea dataOnly="0" labelOnly="1" grandRow="1" outline="0" fieldPosition="0"/>
    </format>
    <format dxfId="677">
      <pivotArea dataOnly="0" labelOnly="1" outline="0" fieldPosition="0">
        <references count="1">
          <reference field="8" count="0"/>
        </references>
      </pivotArea>
    </format>
    <format dxfId="676">
      <pivotArea dataOnly="0" labelOnly="1" outline="0" fieldPosition="0">
        <references count="1">
          <reference field="8" count="0"/>
        </references>
      </pivotArea>
    </format>
    <format dxfId="675">
      <pivotArea dataOnly="0" labelOnly="1" outline="0" fieldPosition="0">
        <references count="1">
          <reference field="0" count="6">
            <x v="0"/>
            <x v="1"/>
            <x v="2"/>
            <x v="3"/>
            <x v="5"/>
            <x v="6"/>
          </reference>
        </references>
      </pivotArea>
    </format>
    <format dxfId="674">
      <pivotArea dataOnly="0" labelOnly="1" grandRow="1" outline="0" fieldPosition="0"/>
    </format>
    <format dxfId="673">
      <pivotArea dataOnly="0" labelOnly="1" outline="0" fieldPosition="0">
        <references count="1">
          <reference field="4294967294" count="1">
            <x v="0"/>
          </reference>
        </references>
      </pivotArea>
    </format>
    <format dxfId="672">
      <pivotArea dataOnly="0" labelOnly="1" outline="0" fieldPosition="0">
        <references count="1">
          <reference field="4294967294" count="1">
            <x v="1"/>
          </reference>
        </references>
      </pivotArea>
    </format>
    <format dxfId="671">
      <pivotArea field="0" type="button" dataOnly="0" labelOnly="1" outline="0" axis="axisRow" fieldPosition="0"/>
    </format>
    <format dxfId="670">
      <pivotArea dataOnly="0" labelOnly="1" outline="0" fieldPosition="0">
        <references count="1">
          <reference field="4294967294" count="2">
            <x v="0"/>
            <x v="1"/>
          </reference>
        </references>
      </pivotArea>
    </format>
  </formats>
  <conditionalFormats count="2">
    <conditionalFormat priority="4">
      <pivotAreas count="1">
        <pivotArea type="data" outline="0" collapsedLevelsAreSubtotals="1" fieldPosition="0">
          <references count="2">
            <reference field="4294967294" count="1" selected="0">
              <x v="1"/>
            </reference>
            <reference field="0" count="6" selected="0">
              <x v="0"/>
              <x v="1"/>
              <x v="2"/>
              <x v="3"/>
              <x v="5"/>
              <x v="6"/>
            </reference>
          </references>
        </pivotArea>
      </pivotAreas>
    </conditionalFormat>
    <conditionalFormat priority="2">
      <pivotAreas count="1">
        <pivotArea type="data" outline="0" collapsedLevelsAreSubtotals="1" fieldPosition="0">
          <references count="1">
            <reference field="0"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3170EF2-3B91-4FE2-AD98-46C6D267D3E3}" name="PivotTable33" cacheId="77" applyNumberFormats="0" applyBorderFormats="0" applyFontFormats="0" applyPatternFormats="0" applyAlignmentFormats="0" applyWidthHeightFormats="1" dataCaption="Values" missingCaption="0" updatedVersion="6" minRefreshableVersion="3" useAutoFormatting="1" colGrandTotals="0" itemPrintTitles="1" createdVersion="6" indent="0" compact="0" compactData="0" gridDropZones="1" multipleFieldFilters="0">
  <location ref="G3:K25" firstHeaderRow="1" firstDataRow="2" firstDataCol="3" rowPageCount="1" colPageCount="1"/>
  <pivotFields count="17">
    <pivotField axis="axisRow" compact="0" outline="0" showAll="0" sortType="ascending" defaultSubtotal="0">
      <items count="7">
        <item x="3"/>
        <item x="5"/>
        <item x="6"/>
        <item x="0"/>
        <item x="2"/>
        <item x="4"/>
        <item x="1"/>
      </items>
      <extLst>
        <ext xmlns:x14="http://schemas.microsoft.com/office/spreadsheetml/2009/9/main" uri="{2946ED86-A175-432a-8AC1-64E0C546D7DE}">
          <x14:pivotField fillDownLabels="1"/>
        </ext>
      </extLst>
    </pivotField>
    <pivotField axis="axisRow" compact="0" outline="0" showAll="0" sortType="ascending" defaultSubtotal="0">
      <items count="18">
        <item x="2"/>
        <item x="16"/>
        <item x="6"/>
        <item x="17"/>
        <item x="0"/>
        <item x="7"/>
        <item x="12"/>
        <item x="8"/>
        <item x="14"/>
        <item x="9"/>
        <item x="1"/>
        <item x="11"/>
        <item x="10"/>
        <item x="13"/>
        <item x="5"/>
        <item x="15"/>
        <item x="4"/>
        <item x="3"/>
      </items>
      <extLst>
        <ext xmlns:x14="http://schemas.microsoft.com/office/spreadsheetml/2009/9/main" uri="{2946ED86-A175-432a-8AC1-64E0C546D7DE}">
          <x14:pivotField fillDownLabels="1"/>
        </ext>
      </extLst>
    </pivotField>
    <pivotField compact="0" outline="0" showAll="0" defaultSubtotal="0">
      <items count="35">
        <item x="17"/>
        <item x="11"/>
        <item x="12"/>
        <item x="13"/>
        <item x="15"/>
        <item x="0"/>
        <item x="1"/>
        <item x="3"/>
        <item x="4"/>
        <item x="5"/>
        <item x="6"/>
        <item x="7"/>
        <item x="8"/>
        <item x="14"/>
        <item x="16"/>
        <item x="18"/>
        <item x="19"/>
        <item x="20"/>
        <item x="21"/>
        <item x="22"/>
        <item x="23"/>
        <item x="25"/>
        <item x="26"/>
        <item x="27"/>
        <item x="28"/>
        <item x="29"/>
        <item x="30"/>
        <item x="10"/>
        <item x="24"/>
        <item x="2"/>
        <item x="9"/>
        <item x="31"/>
        <item x="34"/>
        <item x="32"/>
        <item x="33"/>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axis="axisPage" compact="0" outline="0" multipleItemSelectionAllowed="1" showAll="0" sortType="descending">
      <items count="6">
        <item h="1" x="0"/>
        <item h="1" x="1"/>
        <item x="2"/>
        <item h="1" x="4"/>
        <item h="1" x="3"/>
        <item t="default"/>
      </items>
      <autoSortScope>
        <pivotArea dataOnly="0" outline="0" fieldPosition="0">
          <references count="1">
            <reference field="4294967294" count="1" selected="0">
              <x v="1"/>
            </reference>
          </references>
        </pivotArea>
      </autoSortScope>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3">
    <field x="0"/>
    <field x="1"/>
    <field x="3"/>
  </rowFields>
  <rowItems count="21">
    <i>
      <x/>
      <x v="5"/>
      <x/>
    </i>
    <i r="1">
      <x v="7"/>
      <x/>
    </i>
    <i r="1">
      <x v="9"/>
      <x/>
    </i>
    <i r="1">
      <x v="14"/>
      <x/>
    </i>
    <i r="1">
      <x v="16"/>
      <x/>
    </i>
    <i>
      <x v="1"/>
      <x v="11"/>
      <x/>
    </i>
    <i>
      <x v="2"/>
      <x v="1"/>
      <x v="1"/>
    </i>
    <i r="2">
      <x v="2"/>
    </i>
    <i r="1">
      <x v="8"/>
      <x v="1"/>
    </i>
    <i r="2">
      <x v="2"/>
    </i>
    <i r="1">
      <x v="13"/>
      <x v="1"/>
    </i>
    <i r="1">
      <x v="15"/>
      <x v="1"/>
    </i>
    <i r="2">
      <x v="2"/>
    </i>
    <i>
      <x v="3"/>
      <x v="4"/>
      <x/>
    </i>
    <i r="1">
      <x v="17"/>
      <x/>
    </i>
    <i>
      <x v="4"/>
      <x/>
      <x/>
    </i>
    <i>
      <x v="5"/>
      <x v="2"/>
      <x/>
    </i>
    <i r="1">
      <x v="6"/>
      <x/>
    </i>
    <i r="1">
      <x v="12"/>
      <x/>
    </i>
    <i>
      <x v="6"/>
      <x v="10"/>
      <x/>
    </i>
    <i t="grand">
      <x/>
    </i>
  </rowItems>
  <colFields count="1">
    <field x="-2"/>
  </colFields>
  <colItems count="2">
    <i>
      <x/>
    </i>
    <i i="1">
      <x v="1"/>
    </i>
  </colItems>
  <pageFields count="1">
    <pageField fld="8" hier="-1"/>
  </pageFields>
  <dataFields count="2">
    <dataField name=" 2018 Vs. 2019_Old" fld="7" baseField="0" baseItem="0"/>
    <dataField name=" YTD 2019 Vs. 2020" fld="5" baseField="0" baseItem="0"/>
  </dataFields>
  <formats count="91">
    <format dxfId="823">
      <pivotArea outline="0" collapsedLevelsAreSubtotals="1" fieldPosition="0"/>
    </format>
    <format dxfId="822">
      <pivotArea field="1" type="button" dataOnly="0" labelOnly="1" outline="0" axis="axisRow" fieldPosition="1"/>
    </format>
    <format dxfId="821">
      <pivotArea field="3" type="button" dataOnly="0" labelOnly="1" outline="0" axis="axisRow" fieldPosition="2"/>
    </format>
    <format dxfId="820">
      <pivotArea field="1" type="button" dataOnly="0" labelOnly="1" outline="0" axis="axisRow" fieldPosition="1"/>
    </format>
    <format dxfId="819">
      <pivotArea field="3" type="button" dataOnly="0" labelOnly="1" outline="0" axis="axisRow" fieldPosition="2"/>
    </format>
    <format dxfId="818">
      <pivotArea field="1" type="button" dataOnly="0" labelOnly="1" outline="0" axis="axisRow" fieldPosition="1"/>
    </format>
    <format dxfId="817">
      <pivotArea field="3" type="button" dataOnly="0" labelOnly="1" outline="0" axis="axisRow" fieldPosition="2"/>
    </format>
    <format dxfId="816">
      <pivotArea field="1" type="button" dataOnly="0" labelOnly="1" outline="0" axis="axisRow" fieldPosition="1"/>
    </format>
    <format dxfId="815">
      <pivotArea field="3" type="button" dataOnly="0" labelOnly="1" outline="0" axis="axisRow" fieldPosition="2"/>
    </format>
    <format dxfId="814">
      <pivotArea type="all" dataOnly="0" outline="0" fieldPosition="0"/>
    </format>
    <format dxfId="813">
      <pivotArea outline="0" collapsedLevelsAreSubtotals="1" fieldPosition="0"/>
    </format>
    <format dxfId="812">
      <pivotArea type="origin" dataOnly="0" labelOnly="1" outline="0" fieldPosition="0"/>
    </format>
    <format dxfId="811">
      <pivotArea field="-2" type="button" dataOnly="0" labelOnly="1" outline="0" axis="axisCol" fieldPosition="0"/>
    </format>
    <format dxfId="810">
      <pivotArea type="topRight" dataOnly="0" labelOnly="1" outline="0" fieldPosition="0"/>
    </format>
    <format dxfId="809">
      <pivotArea field="1" type="button" dataOnly="0" labelOnly="1" outline="0" axis="axisRow" fieldPosition="1"/>
    </format>
    <format dxfId="808">
      <pivotArea field="3" type="button" dataOnly="0" labelOnly="1" outline="0" axis="axisRow" fieldPosition="2"/>
    </format>
    <format dxfId="807">
      <pivotArea dataOnly="0" labelOnly="1" grandRow="1" outline="0" fieldPosition="0"/>
    </format>
    <format dxfId="806">
      <pivotArea type="all" dataOnly="0" outline="0" fieldPosition="0"/>
    </format>
    <format dxfId="805">
      <pivotArea outline="0" collapsedLevelsAreSubtotals="1" fieldPosition="0"/>
    </format>
    <format dxfId="804">
      <pivotArea type="origin" dataOnly="0" labelOnly="1" outline="0" fieldPosition="0"/>
    </format>
    <format dxfId="803">
      <pivotArea field="-2" type="button" dataOnly="0" labelOnly="1" outline="0" axis="axisCol" fieldPosition="0"/>
    </format>
    <format dxfId="802">
      <pivotArea type="topRight" dataOnly="0" labelOnly="1" outline="0" fieldPosition="0"/>
    </format>
    <format dxfId="801">
      <pivotArea field="1" type="button" dataOnly="0" labelOnly="1" outline="0" axis="axisRow" fieldPosition="1"/>
    </format>
    <format dxfId="800">
      <pivotArea field="3" type="button" dataOnly="0" labelOnly="1" outline="0" axis="axisRow" fieldPosition="2"/>
    </format>
    <format dxfId="799">
      <pivotArea dataOnly="0" labelOnly="1" grandRow="1" outline="0" fieldPosition="0"/>
    </format>
    <format dxfId="798">
      <pivotArea type="all" dataOnly="0" outline="0" fieldPosition="0"/>
    </format>
    <format dxfId="797">
      <pivotArea outline="0" collapsedLevelsAreSubtotals="1" fieldPosition="0"/>
    </format>
    <format dxfId="796">
      <pivotArea type="origin" dataOnly="0" labelOnly="1" outline="0" fieldPosition="0"/>
    </format>
    <format dxfId="795">
      <pivotArea field="8" type="button" dataOnly="0" labelOnly="1" outline="0" axis="axisPage" fieldPosition="0"/>
    </format>
    <format dxfId="794">
      <pivotArea type="topRight" dataOnly="0" labelOnly="1" outline="0" fieldPosition="0"/>
    </format>
    <format dxfId="793">
      <pivotArea field="1" type="button" dataOnly="0" labelOnly="1" outline="0" axis="axisRow" fieldPosition="1"/>
    </format>
    <format dxfId="792">
      <pivotArea field="3" type="button" dataOnly="0" labelOnly="1" outline="0" axis="axisRow" fieldPosition="2"/>
    </format>
    <format dxfId="791">
      <pivotArea dataOnly="0" labelOnly="1" grandRow="1" outline="0" fieldPosition="0"/>
    </format>
    <format dxfId="790">
      <pivotArea dataOnly="0" labelOnly="1" outline="0" fieldPosition="0">
        <references count="1">
          <reference field="8" count="0"/>
        </references>
      </pivotArea>
    </format>
    <format dxfId="789">
      <pivotArea outline="0" collapsedLevelsAreSubtotals="1" fieldPosition="0"/>
    </format>
    <format dxfId="788">
      <pivotArea field="1" type="button" dataOnly="0" labelOnly="1" outline="0" axis="axisRow" fieldPosition="1"/>
    </format>
    <format dxfId="787">
      <pivotArea field="3" type="button" dataOnly="0" labelOnly="1" outline="0" axis="axisRow" fieldPosition="2"/>
    </format>
    <format dxfId="786">
      <pivotArea dataOnly="0" labelOnly="1" outline="0" fieldPosition="0">
        <references count="1">
          <reference field="8" count="0"/>
        </references>
      </pivotArea>
    </format>
    <format dxfId="785">
      <pivotArea field="0" type="button" dataOnly="0" labelOnly="1" outline="0" axis="axisRow" fieldPosition="0"/>
    </format>
    <format dxfId="784">
      <pivotArea field="3" type="button" dataOnly="0" labelOnly="1" outline="0" axis="axisRow" fieldPosition="2"/>
    </format>
    <format dxfId="783">
      <pivotArea dataOnly="0" labelOnly="1" outline="0" fieldPosition="0">
        <references count="1">
          <reference field="8" count="0"/>
        </references>
      </pivotArea>
    </format>
    <format dxfId="782">
      <pivotArea field="3" type="button" dataOnly="0" labelOnly="1" outline="0" axis="axisRow" fieldPosition="2"/>
    </format>
    <format dxfId="781">
      <pivotArea field="0" type="button" dataOnly="0" labelOnly="1" outline="0" axis="axisRow" fieldPosition="0"/>
    </format>
    <format dxfId="780">
      <pivotArea field="1" type="button" dataOnly="0" labelOnly="1" outline="0" axis="axisRow" fieldPosition="1"/>
    </format>
    <format dxfId="779">
      <pivotArea field="2" type="button" dataOnly="0" labelOnly="1" outline="0"/>
    </format>
    <format dxfId="778">
      <pivotArea field="3" type="button" dataOnly="0" labelOnly="1" outline="0" axis="axisRow" fieldPosition="2"/>
    </format>
    <format dxfId="777">
      <pivotArea dataOnly="0" labelOnly="1" outline="0" fieldPosition="0">
        <references count="1">
          <reference field="8" count="0"/>
        </references>
      </pivotArea>
    </format>
    <format dxfId="776">
      <pivotArea field="1" type="button" dataOnly="0" labelOnly="1" outline="0" axis="axisRow" fieldPosition="1"/>
    </format>
    <format dxfId="775">
      <pivotArea field="2" type="button" dataOnly="0" labelOnly="1" outline="0"/>
    </format>
    <format dxfId="774">
      <pivotArea field="3" type="button" dataOnly="0" labelOnly="1" outline="0" axis="axisRow" fieldPosition="2"/>
    </format>
    <format dxfId="773">
      <pivotArea dataOnly="0" labelOnly="1" outline="0" fieldPosition="0">
        <references count="1">
          <reference field="8" count="0"/>
        </references>
      </pivotArea>
    </format>
    <format dxfId="772">
      <pivotArea field="1" type="button" dataOnly="0" labelOnly="1" outline="0" axis="axisRow" fieldPosition="1"/>
    </format>
    <format dxfId="771">
      <pivotArea field="2" type="button" dataOnly="0" labelOnly="1" outline="0"/>
    </format>
    <format dxfId="770">
      <pivotArea field="3" type="button" dataOnly="0" labelOnly="1" outline="0" axis="axisRow" fieldPosition="2"/>
    </format>
    <format dxfId="769">
      <pivotArea type="origin" dataOnly="0" labelOnly="1" outline="0" fieldPosition="0"/>
    </format>
    <format dxfId="768">
      <pivotArea field="1" type="button" dataOnly="0" labelOnly="1" outline="0" axis="axisRow" fieldPosition="1"/>
    </format>
    <format dxfId="767">
      <pivotArea field="2" type="button" dataOnly="0" labelOnly="1" outline="0"/>
    </format>
    <format dxfId="766">
      <pivotArea field="3" type="button" dataOnly="0" labelOnly="1" outline="0" axis="axisRow" fieldPosition="2"/>
    </format>
    <format dxfId="765">
      <pivotArea dataOnly="0" labelOnly="1" grandRow="1" outline="0" fieldPosition="0"/>
    </format>
    <format dxfId="764">
      <pivotArea field="0" type="button" dataOnly="0" labelOnly="1" outline="0" axis="axisRow" fieldPosition="0"/>
    </format>
    <format dxfId="763">
      <pivotArea field="1" type="button" dataOnly="0" labelOnly="1" outline="0" axis="axisRow" fieldPosition="1"/>
    </format>
    <format dxfId="762">
      <pivotArea field="3" type="button" dataOnly="0" labelOnly="1" outline="0" axis="axisRow" fieldPosition="2"/>
    </format>
    <format dxfId="761">
      <pivotArea dataOnly="0" labelOnly="1" outline="0" fieldPosition="0">
        <references count="1">
          <reference field="8" count="0"/>
        </references>
      </pivotArea>
    </format>
    <format dxfId="760">
      <pivotArea grandRow="1" outline="0" collapsedLevelsAreSubtotals="1" fieldPosition="0"/>
    </format>
    <format dxfId="759">
      <pivotArea dataOnly="0" labelOnly="1" grandRow="1" outline="0" fieldPosition="0"/>
    </format>
    <format dxfId="758">
      <pivotArea grandRow="1" outline="0" collapsedLevelsAreSubtotals="1" fieldPosition="0"/>
    </format>
    <format dxfId="757">
      <pivotArea dataOnly="0" labelOnly="1" grandRow="1" outline="0" fieldPosition="0"/>
    </format>
    <format dxfId="756">
      <pivotArea grandRow="1" outline="0" collapsedLevelsAreSubtotals="1" fieldPosition="0"/>
    </format>
    <format dxfId="755">
      <pivotArea dataOnly="0" labelOnly="1" grandRow="1" outline="0" fieldPosition="0"/>
    </format>
    <format dxfId="754">
      <pivotArea grandRow="1" outline="0" collapsedLevelsAreSubtotals="1" fieldPosition="0"/>
    </format>
    <format dxfId="753">
      <pivotArea dataOnly="0" labelOnly="1" grandRow="1" outline="0" fieldPosition="0"/>
    </format>
    <format dxfId="752">
      <pivotArea field="0" type="button" dataOnly="0" labelOnly="1" outline="0" axis="axisRow" fieldPosition="0"/>
    </format>
    <format dxfId="751">
      <pivotArea field="1" type="button" dataOnly="0" labelOnly="1" outline="0" axis="axisRow" fieldPosition="1"/>
    </format>
    <format dxfId="750">
      <pivotArea field="3" type="button" dataOnly="0" labelOnly="1" outline="0" axis="axisRow" fieldPosition="2"/>
    </format>
    <format dxfId="749">
      <pivotArea dataOnly="0" labelOnly="1" outline="0" fieldPosition="0">
        <references count="1">
          <reference field="8" count="0"/>
        </references>
      </pivotArea>
    </format>
    <format dxfId="748">
      <pivotArea field="0" type="button" dataOnly="0" labelOnly="1" outline="0" axis="axisRow" fieldPosition="0"/>
    </format>
    <format dxfId="747">
      <pivotArea field="1" type="button" dataOnly="0" labelOnly="1" outline="0" axis="axisRow" fieldPosition="1"/>
    </format>
    <format dxfId="746">
      <pivotArea field="3" type="button" dataOnly="0" labelOnly="1" outline="0" axis="axisRow" fieldPosition="2"/>
    </format>
    <format dxfId="745">
      <pivotArea dataOnly="0" labelOnly="1" outline="0" fieldPosition="0">
        <references count="1">
          <reference field="8" count="0"/>
        </references>
      </pivotArea>
    </format>
    <format dxfId="744">
      <pivotArea outline="0" collapsedLevelsAreSubtotals="1" fieldPosition="0"/>
    </format>
    <format dxfId="743">
      <pivotArea field="0" type="button" dataOnly="0" labelOnly="1" outline="0" axis="axisRow" fieldPosition="0"/>
    </format>
    <format dxfId="742">
      <pivotArea field="1" type="button" dataOnly="0" labelOnly="1" outline="0" axis="axisRow" fieldPosition="1"/>
    </format>
    <format dxfId="741">
      <pivotArea field="3" type="button" dataOnly="0" labelOnly="1" outline="0" axis="axisRow" fieldPosition="2"/>
    </format>
    <format dxfId="740">
      <pivotArea dataOnly="0" labelOnly="1" grandRow="1" outline="0" fieldPosition="0"/>
    </format>
    <format dxfId="739">
      <pivotArea dataOnly="0" labelOnly="1" outline="0" fieldPosition="0">
        <references count="1">
          <reference field="8" count="0"/>
        </references>
      </pivotArea>
    </format>
    <format dxfId="738">
      <pivotArea dataOnly="0" labelOnly="1" outline="0" fieldPosition="0">
        <references count="1">
          <reference field="4294967294" count="1">
            <x v="0"/>
          </reference>
        </references>
      </pivotArea>
    </format>
    <format dxfId="737">
      <pivotArea dataOnly="0" labelOnly="1" outline="0" fieldPosition="0">
        <references count="1">
          <reference field="4294967294" count="1">
            <x v="1"/>
          </reference>
        </references>
      </pivotArea>
    </format>
    <format dxfId="736">
      <pivotArea field="0" type="button" dataOnly="0" labelOnly="1" outline="0" axis="axisRow" fieldPosition="0"/>
    </format>
    <format dxfId="735">
      <pivotArea field="1" type="button" dataOnly="0" labelOnly="1" outline="0" axis="axisRow" fieldPosition="1"/>
    </format>
    <format dxfId="734">
      <pivotArea field="3" type="button" dataOnly="0" labelOnly="1" outline="0" axis="axisRow" fieldPosition="2"/>
    </format>
    <format dxfId="733">
      <pivotArea dataOnly="0" labelOnly="1" outline="0" fieldPosition="0">
        <references count="1">
          <reference field="4294967294" count="2">
            <x v="0"/>
            <x v="1"/>
          </reference>
        </references>
      </pivotArea>
    </format>
  </formats>
  <conditionalFormats count="2">
    <conditionalFormat priority="3">
      <pivotAreas count="1">
        <pivotArea type="data" outline="0" collapsedLevelsAreSubtotals="1" fieldPosition="0">
          <references count="3">
            <reference field="0" count="6" selected="0">
              <x v="0"/>
              <x v="1"/>
              <x v="2"/>
              <x v="3"/>
              <x v="5"/>
              <x v="6"/>
            </reference>
            <reference field="1" count="17" selected="0">
              <x v="0"/>
              <x v="1"/>
              <x v="2"/>
              <x v="4"/>
              <x v="5"/>
              <x v="6"/>
              <x v="7"/>
              <x v="8"/>
              <x v="9"/>
              <x v="10"/>
              <x v="11"/>
              <x v="12"/>
              <x v="13"/>
              <x v="14"/>
              <x v="15"/>
              <x v="16"/>
              <x v="17"/>
            </reference>
            <reference field="3" count="3" selected="0">
              <x v="0"/>
              <x v="1"/>
              <x v="2"/>
            </reference>
          </references>
        </pivotArea>
      </pivotAreas>
    </conditionalFormat>
    <conditionalFormat priority="1">
      <pivotAreas count="1">
        <pivotArea type="data" outline="0" collapsedLevelsAreSubtotals="1" fieldPosition="0">
          <references count="3">
            <reference field="0" count="7" selected="0">
              <x v="0"/>
              <x v="1"/>
              <x v="2"/>
              <x v="3"/>
              <x v="4"/>
              <x v="5"/>
              <x v="6"/>
            </reference>
            <reference field="1" count="17" selected="0">
              <x v="0"/>
              <x v="1"/>
              <x v="2"/>
              <x v="4"/>
              <x v="5"/>
              <x v="6"/>
              <x v="7"/>
              <x v="8"/>
              <x v="9"/>
              <x v="10"/>
              <x v="11"/>
              <x v="12"/>
              <x v="13"/>
              <x v="14"/>
              <x v="15"/>
              <x v="16"/>
              <x v="17"/>
            </reference>
            <reference field="3"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CC86502-BA48-4F63-9C6F-5BE7D582BD1D}" name="PivotTable32" cacheId="77" applyNumberFormats="0" applyBorderFormats="0" applyFontFormats="0" applyPatternFormats="0" applyAlignmentFormats="0" applyWidthHeightFormats="1" dataCaption="Values" updatedVersion="6" minRefreshableVersion="3" useAutoFormatting="1" colGrandTotals="0" itemPrintTitles="1" createdVersion="6" indent="0" compact="0" compactData="0" gridDropZones="1" multipleFieldFilters="0" chartFormat="5">
  <location ref="B3:D12" firstHeaderRow="1" firstDataRow="2" firstDataCol="1" rowPageCount="1" colPageCount="1"/>
  <pivotFields count="17">
    <pivotField axis="axisRow" compact="0" outline="0" showAll="0" sortType="ascending" defaultSubtotal="0">
      <items count="7">
        <item x="3"/>
        <item x="5"/>
        <item x="6"/>
        <item x="0"/>
        <item x="2"/>
        <item x="4"/>
        <item x="1"/>
      </items>
    </pivotField>
    <pivotField compact="0" outline="0" showAll="0" sortType="ascending">
      <items count="19">
        <item x="2"/>
        <item x="16"/>
        <item x="6"/>
        <item x="17"/>
        <item x="0"/>
        <item x="7"/>
        <item x="12"/>
        <item x="8"/>
        <item x="14"/>
        <item x="9"/>
        <item x="1"/>
        <item x="11"/>
        <item x="10"/>
        <item x="13"/>
        <item x="5"/>
        <item x="15"/>
        <item x="4"/>
        <item x="3"/>
        <item t="default"/>
      </items>
    </pivotField>
    <pivotField compact="0" outline="0" showAll="0"/>
    <pivotField compact="0" outline="0" showAll="0" defaultSubtotal="0">
      <items count="3">
        <item x="0"/>
        <item x="1"/>
        <item x="2"/>
      </items>
    </pivotField>
    <pivotField compact="0" outline="0" showAll="0"/>
    <pivotField dataField="1" compact="0" outline="0" showAll="0"/>
    <pivotField compact="0" outline="0" showAll="0"/>
    <pivotField dataField="1" compact="0" outline="0" showAll="0"/>
    <pivotField axis="axisPage" compact="0" outline="0" multipleItemSelectionAllowed="1" showAll="0" sortType="descending">
      <items count="6">
        <item h="1" x="0"/>
        <item h="1" x="1"/>
        <item h="1" x="2"/>
        <item h="1" x="4"/>
        <item x="3"/>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
    <i>
      <x/>
    </i>
    <i>
      <x v="1"/>
    </i>
    <i>
      <x v="2"/>
    </i>
    <i>
      <x v="3"/>
    </i>
    <i>
      <x v="4"/>
    </i>
    <i>
      <x v="5"/>
    </i>
    <i>
      <x v="6"/>
    </i>
    <i t="grand">
      <x/>
    </i>
  </rowItems>
  <colFields count="1">
    <field x="-2"/>
  </colFields>
  <colItems count="2">
    <i>
      <x/>
    </i>
    <i i="1">
      <x v="1"/>
    </i>
  </colItems>
  <pageFields count="1">
    <pageField fld="8" hier="-1"/>
  </pageFields>
  <dataFields count="2">
    <dataField name=" 2018 Vs. 2019_Old" fld="7" baseField="0" baseItem="0"/>
    <dataField name=" YTD 2019 Vs. 2020" fld="5" baseField="0" baseItem="0"/>
  </dataFields>
  <formats count="62">
    <format dxfId="582">
      <pivotArea outline="0" collapsedLevelsAreSubtotals="1" fieldPosition="0"/>
    </format>
    <format dxfId="581">
      <pivotArea field="0" type="button" dataOnly="0" labelOnly="1" outline="0" axis="axisRow" fieldPosition="0"/>
    </format>
    <format dxfId="580">
      <pivotArea field="3" type="button" dataOnly="0" labelOnly="1" outline="0"/>
    </format>
    <format dxfId="579">
      <pivotArea field="1" type="button" dataOnly="0" labelOnly="1" outline="0"/>
    </format>
    <format dxfId="578">
      <pivotArea field="0" type="button" dataOnly="0" labelOnly="1" outline="0" axis="axisRow" fieldPosition="0"/>
    </format>
    <format dxfId="577">
      <pivotArea field="0" type="button" dataOnly="0" labelOnly="1" outline="0" axis="axisRow" fieldPosition="0"/>
    </format>
    <format dxfId="576">
      <pivotArea type="all" dataOnly="0" outline="0" fieldPosition="0"/>
    </format>
    <format dxfId="575">
      <pivotArea outline="0" collapsedLevelsAreSubtotals="1" fieldPosition="0"/>
    </format>
    <format dxfId="574">
      <pivotArea type="origin" dataOnly="0" labelOnly="1" outline="0" fieldPosition="0"/>
    </format>
    <format dxfId="573">
      <pivotArea field="-2" type="button" dataOnly="0" labelOnly="1" outline="0" axis="axisCol" fieldPosition="0"/>
    </format>
    <format dxfId="572">
      <pivotArea type="topRight" dataOnly="0" labelOnly="1" outline="0" fieldPosition="0"/>
    </format>
    <format dxfId="571">
      <pivotArea field="0" type="button" dataOnly="0" labelOnly="1" outline="0" axis="axisRow" fieldPosition="0"/>
    </format>
    <format dxfId="570">
      <pivotArea dataOnly="0" labelOnly="1" grandRow="1" outline="0" fieldPosition="0"/>
    </format>
    <format dxfId="569">
      <pivotArea type="all" dataOnly="0" outline="0" fieldPosition="0"/>
    </format>
    <format dxfId="568">
      <pivotArea outline="0" collapsedLevelsAreSubtotals="1" fieldPosition="0"/>
    </format>
    <format dxfId="567">
      <pivotArea type="origin" dataOnly="0" labelOnly="1" outline="0" fieldPosition="0"/>
    </format>
    <format dxfId="566">
      <pivotArea field="-2" type="button" dataOnly="0" labelOnly="1" outline="0" axis="axisCol" fieldPosition="0"/>
    </format>
    <format dxfId="565">
      <pivotArea type="topRight" dataOnly="0" labelOnly="1" outline="0" fieldPosition="0"/>
    </format>
    <format dxfId="564">
      <pivotArea field="0" type="button" dataOnly="0" labelOnly="1" outline="0" axis="axisRow" fieldPosition="0"/>
    </format>
    <format dxfId="563">
      <pivotArea dataOnly="0" labelOnly="1" grandRow="1" outline="0" fieldPosition="0"/>
    </format>
    <format dxfId="562">
      <pivotArea type="all" dataOnly="0" outline="0" fieldPosition="0"/>
    </format>
    <format dxfId="561">
      <pivotArea type="origin" dataOnly="0" labelOnly="1" outline="0" fieldPosition="0"/>
    </format>
    <format dxfId="560">
      <pivotArea field="8" type="button" dataOnly="0" labelOnly="1" outline="0" axis="axisPage" fieldPosition="0"/>
    </format>
    <format dxfId="559">
      <pivotArea type="topRight" dataOnly="0" labelOnly="1" outline="0" fieldPosition="0"/>
    </format>
    <format dxfId="558">
      <pivotArea outline="0" collapsedLevelsAreSubtotals="1" fieldPosition="0"/>
    </format>
    <format dxfId="557">
      <pivotArea field="0" type="button" dataOnly="0" labelOnly="1" outline="0" axis="axisRow" fieldPosition="0"/>
    </format>
    <format dxfId="556">
      <pivotArea dataOnly="0" labelOnly="1" grandRow="1" outline="0" fieldPosition="0"/>
    </format>
    <format dxfId="555">
      <pivotArea dataOnly="0" labelOnly="1" outline="0" fieldPosition="0">
        <references count="1">
          <reference field="8" count="0"/>
        </references>
      </pivotArea>
    </format>
    <format dxfId="554">
      <pivotArea grandRow="1" outline="0" collapsedLevelsAreSubtotals="1" fieldPosition="0"/>
    </format>
    <format dxfId="553">
      <pivotArea field="0" type="button" dataOnly="0" labelOnly="1" outline="0" axis="axisRow" fieldPosition="0"/>
    </format>
    <format dxfId="552">
      <pivotArea outline="0" collapsedLevelsAreSubtotals="1" fieldPosition="0"/>
    </format>
    <format dxfId="551">
      <pivotArea field="1" type="button" dataOnly="0" labelOnly="1" outline="0"/>
    </format>
    <format dxfId="550">
      <pivotArea dataOnly="0" labelOnly="1" grandRow="1" outline="0" fieldPosition="0"/>
    </format>
    <format dxfId="549">
      <pivotArea dataOnly="0" labelOnly="1" grandRow="1" outline="0" fieldPosition="0"/>
    </format>
    <format dxfId="548">
      <pivotArea dataOnly="0" labelOnly="1" outline="0" fieldPosition="0">
        <references count="1">
          <reference field="8" count="0"/>
        </references>
      </pivotArea>
    </format>
    <format dxfId="547">
      <pivotArea dataOnly="0" labelOnly="1" outline="0" fieldPosition="0">
        <references count="1">
          <reference field="8" count="0"/>
        </references>
      </pivotArea>
    </format>
    <format dxfId="546">
      <pivotArea outline="0" collapsedLevelsAreSubtotals="1" fieldPosition="0"/>
    </format>
    <format dxfId="545">
      <pivotArea type="origin" dataOnly="0" labelOnly="1" outline="0" fieldPosition="0"/>
    </format>
    <format dxfId="544">
      <pivotArea field="1" type="button" dataOnly="0" labelOnly="1" outline="0"/>
    </format>
    <format dxfId="543">
      <pivotArea dataOnly="0" labelOnly="1" grandRow="1" outline="0" fieldPosition="0"/>
    </format>
    <format dxfId="542">
      <pivotArea field="1" type="button" dataOnly="0" labelOnly="1" outline="0"/>
    </format>
    <format dxfId="541">
      <pivotArea field="1" type="button" dataOnly="0" labelOnly="1" outline="0"/>
    </format>
    <format dxfId="540">
      <pivotArea field="1" type="button" dataOnly="0" labelOnly="1" outline="0"/>
    </format>
    <format dxfId="539">
      <pivotArea field="1" type="button" dataOnly="0" labelOnly="1" outline="0"/>
    </format>
    <format dxfId="538">
      <pivotArea grandRow="1" outline="0" collapsedLevelsAreSubtotals="1" fieldPosition="0"/>
    </format>
    <format dxfId="537">
      <pivotArea grandRow="1" outline="0" collapsedLevelsAreSubtotals="1" fieldPosition="0"/>
    </format>
    <format dxfId="536">
      <pivotArea field="0" type="button" dataOnly="0" labelOnly="1" outline="0" axis="axisRow" fieldPosition="0"/>
    </format>
    <format dxfId="535">
      <pivotArea dataOnly="0" labelOnly="1" outline="0" fieldPosition="0">
        <references count="1">
          <reference field="8" count="0"/>
        </references>
      </pivotArea>
    </format>
    <format dxfId="534">
      <pivotArea field="0" type="button" dataOnly="0" labelOnly="1" outline="0" axis="axisRow" fieldPosition="0"/>
    </format>
    <format dxfId="533">
      <pivotArea dataOnly="0" labelOnly="1" outline="0" fieldPosition="0">
        <references count="1">
          <reference field="8" count="0"/>
        </references>
      </pivotArea>
    </format>
    <format dxfId="532">
      <pivotArea field="0" type="button" dataOnly="0" labelOnly="1" outline="0" axis="axisRow" fieldPosition="0"/>
    </format>
    <format dxfId="531">
      <pivotArea dataOnly="0" labelOnly="1" outline="0" fieldPosition="0">
        <references count="1">
          <reference field="8" count="0"/>
        </references>
      </pivotArea>
    </format>
    <format dxfId="530">
      <pivotArea outline="0" collapsedLevelsAreSubtotals="1" fieldPosition="0"/>
    </format>
    <format dxfId="529">
      <pivotArea field="0" type="button" dataOnly="0" labelOnly="1" outline="0" axis="axisRow" fieldPosition="0"/>
    </format>
    <format dxfId="528">
      <pivotArea dataOnly="0" labelOnly="1" grandRow="1" outline="0" fieldPosition="0"/>
    </format>
    <format dxfId="527">
      <pivotArea dataOnly="0" labelOnly="1" outline="0" fieldPosition="0">
        <references count="1">
          <reference field="8" count="0"/>
        </references>
      </pivotArea>
    </format>
    <format dxfId="526">
      <pivotArea field="0" type="button" dataOnly="0" labelOnly="1" outline="0" axis="axisRow" fieldPosition="0"/>
    </format>
    <format dxfId="525">
      <pivotArea dataOnly="0" labelOnly="1" outline="0" fieldPosition="0">
        <references count="1">
          <reference field="8" count="0"/>
        </references>
      </pivotArea>
    </format>
    <format dxfId="524">
      <pivotArea dataOnly="0" labelOnly="1" outline="0" fieldPosition="0">
        <references count="1">
          <reference field="0" count="6">
            <x v="0"/>
            <x v="1"/>
            <x v="2"/>
            <x v="3"/>
            <x v="5"/>
            <x v="6"/>
          </reference>
        </references>
      </pivotArea>
    </format>
    <format dxfId="523">
      <pivotArea dataOnly="0" labelOnly="1" grandRow="1" outline="0" fieldPosition="0"/>
    </format>
    <format dxfId="522">
      <pivotArea dataOnly="0" labelOnly="1" outline="0" fieldPosition="0">
        <references count="1">
          <reference field="4294967294" count="1">
            <x v="0"/>
          </reference>
        </references>
      </pivotArea>
    </format>
    <format dxfId="521">
      <pivotArea dataOnly="0" labelOnly="1" outline="0" fieldPosition="0">
        <references count="1">
          <reference field="4294967294" count="1">
            <x v="1"/>
          </reference>
        </references>
      </pivotArea>
    </format>
  </formats>
  <conditionalFormats count="2">
    <conditionalFormat priority="4">
      <pivotAreas count="1">
        <pivotArea type="data" outline="0" collapsedLevelsAreSubtotals="1" fieldPosition="0">
          <references count="2">
            <reference field="4294967294" count="1" selected="0">
              <x v="1"/>
            </reference>
            <reference field="0" count="6" selected="0">
              <x v="0"/>
              <x v="1"/>
              <x v="2"/>
              <x v="3"/>
              <x v="5"/>
              <x v="6"/>
            </reference>
          </references>
        </pivotArea>
      </pivotAreas>
    </conditionalFormat>
    <conditionalFormat priority="2">
      <pivotAreas count="1">
        <pivotArea type="data" outline="0" collapsedLevelsAreSubtotals="1" fieldPosition="0">
          <references count="1">
            <reference field="0"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91BC880-56C7-4467-BF2A-1C5EF7F2C951}" name="PivotTable33" cacheId="77" applyNumberFormats="0" applyBorderFormats="0" applyFontFormats="0" applyPatternFormats="0" applyAlignmentFormats="0" applyWidthHeightFormats="1" dataCaption="Values" missingCaption="0" updatedVersion="6" minRefreshableVersion="3" useAutoFormatting="1" colGrandTotals="0" itemPrintTitles="1" createdVersion="6" indent="0" compact="0" compactData="0" gridDropZones="1" multipleFieldFilters="0">
  <location ref="G3:K26" firstHeaderRow="1" firstDataRow="2" firstDataCol="3" rowPageCount="1" colPageCount="1"/>
  <pivotFields count="17">
    <pivotField axis="axisRow" compact="0" outline="0" showAll="0" sortType="ascending" defaultSubtotal="0">
      <items count="7">
        <item x="3"/>
        <item x="5"/>
        <item x="6"/>
        <item x="0"/>
        <item x="2"/>
        <item x="4"/>
        <item x="1"/>
      </items>
      <extLst>
        <ext xmlns:x14="http://schemas.microsoft.com/office/spreadsheetml/2009/9/main" uri="{2946ED86-A175-432a-8AC1-64E0C546D7DE}">
          <x14:pivotField fillDownLabels="1"/>
        </ext>
      </extLst>
    </pivotField>
    <pivotField axis="axisRow" compact="0" outline="0" showAll="0" sortType="ascending" defaultSubtotal="0">
      <items count="18">
        <item x="2"/>
        <item x="16"/>
        <item x="6"/>
        <item x="17"/>
        <item x="0"/>
        <item x="7"/>
        <item x="12"/>
        <item x="8"/>
        <item x="14"/>
        <item x="9"/>
        <item x="1"/>
        <item x="11"/>
        <item x="10"/>
        <item x="13"/>
        <item x="5"/>
        <item x="15"/>
        <item x="4"/>
        <item x="3"/>
      </items>
      <extLst>
        <ext xmlns:x14="http://schemas.microsoft.com/office/spreadsheetml/2009/9/main" uri="{2946ED86-A175-432a-8AC1-64E0C546D7DE}">
          <x14:pivotField fillDownLabels="1"/>
        </ext>
      </extLst>
    </pivotField>
    <pivotField compact="0" outline="0" showAll="0" defaultSubtotal="0">
      <items count="35">
        <item x="17"/>
        <item x="11"/>
        <item x="12"/>
        <item x="13"/>
        <item x="15"/>
        <item x="0"/>
        <item x="1"/>
        <item x="3"/>
        <item x="4"/>
        <item x="5"/>
        <item x="6"/>
        <item x="7"/>
        <item x="8"/>
        <item x="14"/>
        <item x="16"/>
        <item x="18"/>
        <item x="19"/>
        <item x="20"/>
        <item x="21"/>
        <item x="22"/>
        <item x="23"/>
        <item x="25"/>
        <item x="26"/>
        <item x="27"/>
        <item x="28"/>
        <item x="29"/>
        <item x="30"/>
        <item x="10"/>
        <item x="24"/>
        <item x="2"/>
        <item x="9"/>
        <item x="31"/>
        <item x="34"/>
        <item x="32"/>
        <item x="33"/>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axis="axisPage" compact="0" outline="0" multipleItemSelectionAllowed="1" showAll="0" sortType="descending">
      <items count="6">
        <item h="1" x="0"/>
        <item h="1" x="1"/>
        <item h="1" x="2"/>
        <item h="1" x="4"/>
        <item x="3"/>
        <item t="default"/>
      </items>
      <autoSortScope>
        <pivotArea dataOnly="0" outline="0" fieldPosition="0">
          <references count="1">
            <reference field="4294967294" count="1" selected="0">
              <x v="1"/>
            </reference>
          </references>
        </pivotArea>
      </autoSortScope>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3">
    <field x="0"/>
    <field x="1"/>
    <field x="3"/>
  </rowFields>
  <rowItems count="22">
    <i>
      <x/>
      <x v="5"/>
      <x/>
    </i>
    <i r="1">
      <x v="7"/>
      <x/>
    </i>
    <i r="1">
      <x v="9"/>
      <x/>
    </i>
    <i r="1">
      <x v="14"/>
      <x/>
    </i>
    <i r="1">
      <x v="16"/>
      <x/>
    </i>
    <i>
      <x v="1"/>
      <x v="11"/>
      <x/>
    </i>
    <i>
      <x v="2"/>
      <x v="1"/>
      <x v="1"/>
    </i>
    <i r="2">
      <x v="2"/>
    </i>
    <i r="1">
      <x v="8"/>
      <x v="1"/>
    </i>
    <i r="2">
      <x v="2"/>
    </i>
    <i r="1">
      <x v="13"/>
      <x v="1"/>
    </i>
    <i r="1">
      <x v="15"/>
      <x v="1"/>
    </i>
    <i r="2">
      <x v="2"/>
    </i>
    <i>
      <x v="3"/>
      <x v="3"/>
      <x/>
    </i>
    <i r="1">
      <x v="4"/>
      <x/>
    </i>
    <i r="1">
      <x v="17"/>
      <x/>
    </i>
    <i>
      <x v="4"/>
      <x/>
      <x/>
    </i>
    <i>
      <x v="5"/>
      <x v="2"/>
      <x/>
    </i>
    <i r="1">
      <x v="6"/>
      <x/>
    </i>
    <i r="1">
      <x v="12"/>
      <x/>
    </i>
    <i>
      <x v="6"/>
      <x v="10"/>
      <x/>
    </i>
    <i t="grand">
      <x/>
    </i>
  </rowItems>
  <colFields count="1">
    <field x="-2"/>
  </colFields>
  <colItems count="2">
    <i>
      <x/>
    </i>
    <i i="1">
      <x v="1"/>
    </i>
  </colItems>
  <pageFields count="1">
    <pageField fld="8" hier="-1"/>
  </pageFields>
  <dataFields count="2">
    <dataField name=" 2018 Vs. 2019_Old" fld="7" baseField="0" baseItem="0"/>
    <dataField name=" YTD 2019 Vs. 2020" fld="5" baseField="0" baseItem="0"/>
  </dataFields>
  <formats count="87">
    <format dxfId="669">
      <pivotArea outline="0" collapsedLevelsAreSubtotals="1" fieldPosition="0"/>
    </format>
    <format dxfId="668">
      <pivotArea field="1" type="button" dataOnly="0" labelOnly="1" outline="0" axis="axisRow" fieldPosition="1"/>
    </format>
    <format dxfId="667">
      <pivotArea field="3" type="button" dataOnly="0" labelOnly="1" outline="0" axis="axisRow" fieldPosition="2"/>
    </format>
    <format dxfId="666">
      <pivotArea field="1" type="button" dataOnly="0" labelOnly="1" outline="0" axis="axisRow" fieldPosition="1"/>
    </format>
    <format dxfId="665">
      <pivotArea field="3" type="button" dataOnly="0" labelOnly="1" outline="0" axis="axisRow" fieldPosition="2"/>
    </format>
    <format dxfId="664">
      <pivotArea field="1" type="button" dataOnly="0" labelOnly="1" outline="0" axis="axisRow" fieldPosition="1"/>
    </format>
    <format dxfId="663">
      <pivotArea field="3" type="button" dataOnly="0" labelOnly="1" outline="0" axis="axisRow" fieldPosition="2"/>
    </format>
    <format dxfId="662">
      <pivotArea field="1" type="button" dataOnly="0" labelOnly="1" outline="0" axis="axisRow" fieldPosition="1"/>
    </format>
    <format dxfId="661">
      <pivotArea field="3" type="button" dataOnly="0" labelOnly="1" outline="0" axis="axisRow" fieldPosition="2"/>
    </format>
    <format dxfId="660">
      <pivotArea type="all" dataOnly="0" outline="0" fieldPosition="0"/>
    </format>
    <format dxfId="659">
      <pivotArea outline="0" collapsedLevelsAreSubtotals="1" fieldPosition="0"/>
    </format>
    <format dxfId="658">
      <pivotArea type="origin" dataOnly="0" labelOnly="1" outline="0" fieldPosition="0"/>
    </format>
    <format dxfId="657">
      <pivotArea field="-2" type="button" dataOnly="0" labelOnly="1" outline="0" axis="axisCol" fieldPosition="0"/>
    </format>
    <format dxfId="656">
      <pivotArea type="topRight" dataOnly="0" labelOnly="1" outline="0" fieldPosition="0"/>
    </format>
    <format dxfId="655">
      <pivotArea field="1" type="button" dataOnly="0" labelOnly="1" outline="0" axis="axisRow" fieldPosition="1"/>
    </format>
    <format dxfId="654">
      <pivotArea field="3" type="button" dataOnly="0" labelOnly="1" outline="0" axis="axisRow" fieldPosition="2"/>
    </format>
    <format dxfId="653">
      <pivotArea dataOnly="0" labelOnly="1" grandRow="1" outline="0" fieldPosition="0"/>
    </format>
    <format dxfId="652">
      <pivotArea type="all" dataOnly="0" outline="0" fieldPosition="0"/>
    </format>
    <format dxfId="651">
      <pivotArea outline="0" collapsedLevelsAreSubtotals="1" fieldPosition="0"/>
    </format>
    <format dxfId="650">
      <pivotArea type="origin" dataOnly="0" labelOnly="1" outline="0" fieldPosition="0"/>
    </format>
    <format dxfId="649">
      <pivotArea field="-2" type="button" dataOnly="0" labelOnly="1" outline="0" axis="axisCol" fieldPosition="0"/>
    </format>
    <format dxfId="648">
      <pivotArea type="topRight" dataOnly="0" labelOnly="1" outline="0" fieldPosition="0"/>
    </format>
    <format dxfId="647">
      <pivotArea field="1" type="button" dataOnly="0" labelOnly="1" outline="0" axis="axisRow" fieldPosition="1"/>
    </format>
    <format dxfId="646">
      <pivotArea field="3" type="button" dataOnly="0" labelOnly="1" outline="0" axis="axisRow" fieldPosition="2"/>
    </format>
    <format dxfId="645">
      <pivotArea dataOnly="0" labelOnly="1" grandRow="1" outline="0" fieldPosition="0"/>
    </format>
    <format dxfId="644">
      <pivotArea type="all" dataOnly="0" outline="0" fieldPosition="0"/>
    </format>
    <format dxfId="643">
      <pivotArea outline="0" collapsedLevelsAreSubtotals="1" fieldPosition="0"/>
    </format>
    <format dxfId="642">
      <pivotArea type="origin" dataOnly="0" labelOnly="1" outline="0" fieldPosition="0"/>
    </format>
    <format dxfId="641">
      <pivotArea field="8" type="button" dataOnly="0" labelOnly="1" outline="0" axis="axisPage" fieldPosition="0"/>
    </format>
    <format dxfId="640">
      <pivotArea type="topRight" dataOnly="0" labelOnly="1" outline="0" fieldPosition="0"/>
    </format>
    <format dxfId="639">
      <pivotArea field="1" type="button" dataOnly="0" labelOnly="1" outline="0" axis="axisRow" fieldPosition="1"/>
    </format>
    <format dxfId="638">
      <pivotArea field="3" type="button" dataOnly="0" labelOnly="1" outline="0" axis="axisRow" fieldPosition="2"/>
    </format>
    <format dxfId="637">
      <pivotArea dataOnly="0" labelOnly="1" grandRow="1" outline="0" fieldPosition="0"/>
    </format>
    <format dxfId="636">
      <pivotArea dataOnly="0" labelOnly="1" outline="0" fieldPosition="0">
        <references count="1">
          <reference field="8" count="0"/>
        </references>
      </pivotArea>
    </format>
    <format dxfId="635">
      <pivotArea outline="0" collapsedLevelsAreSubtotals="1" fieldPosition="0"/>
    </format>
    <format dxfId="634">
      <pivotArea field="1" type="button" dataOnly="0" labelOnly="1" outline="0" axis="axisRow" fieldPosition="1"/>
    </format>
    <format dxfId="633">
      <pivotArea field="3" type="button" dataOnly="0" labelOnly="1" outline="0" axis="axisRow" fieldPosition="2"/>
    </format>
    <format dxfId="632">
      <pivotArea dataOnly="0" labelOnly="1" outline="0" fieldPosition="0">
        <references count="1">
          <reference field="8" count="0"/>
        </references>
      </pivotArea>
    </format>
    <format dxfId="631">
      <pivotArea field="0" type="button" dataOnly="0" labelOnly="1" outline="0" axis="axisRow" fieldPosition="0"/>
    </format>
    <format dxfId="630">
      <pivotArea field="3" type="button" dataOnly="0" labelOnly="1" outline="0" axis="axisRow" fieldPosition="2"/>
    </format>
    <format dxfId="629">
      <pivotArea dataOnly="0" labelOnly="1" outline="0" fieldPosition="0">
        <references count="1">
          <reference field="8" count="0"/>
        </references>
      </pivotArea>
    </format>
    <format dxfId="628">
      <pivotArea field="3" type="button" dataOnly="0" labelOnly="1" outline="0" axis="axisRow" fieldPosition="2"/>
    </format>
    <format dxfId="627">
      <pivotArea field="0" type="button" dataOnly="0" labelOnly="1" outline="0" axis="axisRow" fieldPosition="0"/>
    </format>
    <format dxfId="626">
      <pivotArea field="1" type="button" dataOnly="0" labelOnly="1" outline="0" axis="axisRow" fieldPosition="1"/>
    </format>
    <format dxfId="625">
      <pivotArea field="2" type="button" dataOnly="0" labelOnly="1" outline="0"/>
    </format>
    <format dxfId="624">
      <pivotArea field="3" type="button" dataOnly="0" labelOnly="1" outline="0" axis="axisRow" fieldPosition="2"/>
    </format>
    <format dxfId="623">
      <pivotArea dataOnly="0" labelOnly="1" outline="0" fieldPosition="0">
        <references count="1">
          <reference field="8" count="0"/>
        </references>
      </pivotArea>
    </format>
    <format dxfId="622">
      <pivotArea field="1" type="button" dataOnly="0" labelOnly="1" outline="0" axis="axisRow" fieldPosition="1"/>
    </format>
    <format dxfId="621">
      <pivotArea field="2" type="button" dataOnly="0" labelOnly="1" outline="0"/>
    </format>
    <format dxfId="620">
      <pivotArea field="3" type="button" dataOnly="0" labelOnly="1" outline="0" axis="axisRow" fieldPosition="2"/>
    </format>
    <format dxfId="619">
      <pivotArea dataOnly="0" labelOnly="1" outline="0" fieldPosition="0">
        <references count="1">
          <reference field="8" count="0"/>
        </references>
      </pivotArea>
    </format>
    <format dxfId="618">
      <pivotArea field="1" type="button" dataOnly="0" labelOnly="1" outline="0" axis="axisRow" fieldPosition="1"/>
    </format>
    <format dxfId="617">
      <pivotArea field="2" type="button" dataOnly="0" labelOnly="1" outline="0"/>
    </format>
    <format dxfId="616">
      <pivotArea field="3" type="button" dataOnly="0" labelOnly="1" outline="0" axis="axisRow" fieldPosition="2"/>
    </format>
    <format dxfId="615">
      <pivotArea type="origin" dataOnly="0" labelOnly="1" outline="0" fieldPosition="0"/>
    </format>
    <format dxfId="614">
      <pivotArea field="1" type="button" dataOnly="0" labelOnly="1" outline="0" axis="axisRow" fieldPosition="1"/>
    </format>
    <format dxfId="613">
      <pivotArea field="2" type="button" dataOnly="0" labelOnly="1" outline="0"/>
    </format>
    <format dxfId="612">
      <pivotArea field="3" type="button" dataOnly="0" labelOnly="1" outline="0" axis="axisRow" fieldPosition="2"/>
    </format>
    <format dxfId="611">
      <pivotArea dataOnly="0" labelOnly="1" grandRow="1" outline="0" fieldPosition="0"/>
    </format>
    <format dxfId="610">
      <pivotArea field="0" type="button" dataOnly="0" labelOnly="1" outline="0" axis="axisRow" fieldPosition="0"/>
    </format>
    <format dxfId="609">
      <pivotArea field="1" type="button" dataOnly="0" labelOnly="1" outline="0" axis="axisRow" fieldPosition="1"/>
    </format>
    <format dxfId="608">
      <pivotArea field="3" type="button" dataOnly="0" labelOnly="1" outline="0" axis="axisRow" fieldPosition="2"/>
    </format>
    <format dxfId="607">
      <pivotArea dataOnly="0" labelOnly="1" outline="0" fieldPosition="0">
        <references count="1">
          <reference field="8" count="0"/>
        </references>
      </pivotArea>
    </format>
    <format dxfId="606">
      <pivotArea grandRow="1" outline="0" collapsedLevelsAreSubtotals="1" fieldPosition="0"/>
    </format>
    <format dxfId="605">
      <pivotArea dataOnly="0" labelOnly="1" grandRow="1" outline="0" fieldPosition="0"/>
    </format>
    <format dxfId="604">
      <pivotArea grandRow="1" outline="0" collapsedLevelsAreSubtotals="1" fieldPosition="0"/>
    </format>
    <format dxfId="603">
      <pivotArea dataOnly="0" labelOnly="1" grandRow="1" outline="0" fieldPosition="0"/>
    </format>
    <format dxfId="602">
      <pivotArea grandRow="1" outline="0" collapsedLevelsAreSubtotals="1" fieldPosition="0"/>
    </format>
    <format dxfId="601">
      <pivotArea dataOnly="0" labelOnly="1" grandRow="1" outline="0" fieldPosition="0"/>
    </format>
    <format dxfId="600">
      <pivotArea grandRow="1" outline="0" collapsedLevelsAreSubtotals="1" fieldPosition="0"/>
    </format>
    <format dxfId="599">
      <pivotArea dataOnly="0" labelOnly="1" grandRow="1" outline="0" fieldPosition="0"/>
    </format>
    <format dxfId="598">
      <pivotArea field="0" type="button" dataOnly="0" labelOnly="1" outline="0" axis="axisRow" fieldPosition="0"/>
    </format>
    <format dxfId="597">
      <pivotArea field="1" type="button" dataOnly="0" labelOnly="1" outline="0" axis="axisRow" fieldPosition="1"/>
    </format>
    <format dxfId="596">
      <pivotArea field="3" type="button" dataOnly="0" labelOnly="1" outline="0" axis="axisRow" fieldPosition="2"/>
    </format>
    <format dxfId="595">
      <pivotArea dataOnly="0" labelOnly="1" outline="0" fieldPosition="0">
        <references count="1">
          <reference field="8" count="0"/>
        </references>
      </pivotArea>
    </format>
    <format dxfId="594">
      <pivotArea field="0" type="button" dataOnly="0" labelOnly="1" outline="0" axis="axisRow" fieldPosition="0"/>
    </format>
    <format dxfId="593">
      <pivotArea field="1" type="button" dataOnly="0" labelOnly="1" outline="0" axis="axisRow" fieldPosition="1"/>
    </format>
    <format dxfId="592">
      <pivotArea field="3" type="button" dataOnly="0" labelOnly="1" outline="0" axis="axisRow" fieldPosition="2"/>
    </format>
    <format dxfId="591">
      <pivotArea dataOnly="0" labelOnly="1" outline="0" fieldPosition="0">
        <references count="1">
          <reference field="8" count="0"/>
        </references>
      </pivotArea>
    </format>
    <format dxfId="590">
      <pivotArea outline="0" collapsedLevelsAreSubtotals="1" fieldPosition="0"/>
    </format>
    <format dxfId="589">
      <pivotArea field="0" type="button" dataOnly="0" labelOnly="1" outline="0" axis="axisRow" fieldPosition="0"/>
    </format>
    <format dxfId="588">
      <pivotArea field="1" type="button" dataOnly="0" labelOnly="1" outline="0" axis="axisRow" fieldPosition="1"/>
    </format>
    <format dxfId="587">
      <pivotArea field="3" type="button" dataOnly="0" labelOnly="1" outline="0" axis="axisRow" fieldPosition="2"/>
    </format>
    <format dxfId="586">
      <pivotArea dataOnly="0" labelOnly="1" grandRow="1" outline="0" fieldPosition="0"/>
    </format>
    <format dxfId="585">
      <pivotArea dataOnly="0" labelOnly="1" outline="0" fieldPosition="0">
        <references count="1">
          <reference field="8" count="0"/>
        </references>
      </pivotArea>
    </format>
    <format dxfId="584">
      <pivotArea dataOnly="0" labelOnly="1" outline="0" fieldPosition="0">
        <references count="1">
          <reference field="4294967294" count="1">
            <x v="0"/>
          </reference>
        </references>
      </pivotArea>
    </format>
    <format dxfId="583">
      <pivotArea dataOnly="0" labelOnly="1" outline="0" fieldPosition="0">
        <references count="1">
          <reference field="4294967294" count="1">
            <x v="1"/>
          </reference>
        </references>
      </pivotArea>
    </format>
  </formats>
  <conditionalFormats count="2">
    <conditionalFormat priority="3">
      <pivotAreas count="1">
        <pivotArea type="data" outline="0" collapsedLevelsAreSubtotals="1" fieldPosition="0">
          <references count="3">
            <reference field="0" count="6" selected="0">
              <x v="0"/>
              <x v="1"/>
              <x v="2"/>
              <x v="3"/>
              <x v="5"/>
              <x v="6"/>
            </reference>
            <reference field="1" count="17" selected="0">
              <x v="0"/>
              <x v="1"/>
              <x v="2"/>
              <x v="4"/>
              <x v="5"/>
              <x v="6"/>
              <x v="7"/>
              <x v="8"/>
              <x v="9"/>
              <x v="10"/>
              <x v="11"/>
              <x v="12"/>
              <x v="13"/>
              <x v="14"/>
              <x v="15"/>
              <x v="16"/>
              <x v="17"/>
            </reference>
            <reference field="3" count="3" selected="0">
              <x v="0"/>
              <x v="1"/>
              <x v="2"/>
            </reference>
          </references>
        </pivotArea>
      </pivotAreas>
    </conditionalFormat>
    <conditionalFormat priority="1">
      <pivotAreas count="1">
        <pivotArea type="data" outline="0" collapsedLevelsAreSubtotals="1" fieldPosition="0">
          <references count="3">
            <reference field="0" count="7" selected="0">
              <x v="0"/>
              <x v="1"/>
              <x v="2"/>
              <x v="3"/>
              <x v="4"/>
              <x v="5"/>
              <x v="6"/>
            </reference>
            <reference field="1" count="18" selected="0">
              <x v="0"/>
              <x v="1"/>
              <x v="2"/>
              <x v="3"/>
              <x v="4"/>
              <x v="5"/>
              <x v="6"/>
              <x v="7"/>
              <x v="8"/>
              <x v="9"/>
              <x v="10"/>
              <x v="11"/>
              <x v="12"/>
              <x v="13"/>
              <x v="14"/>
              <x v="15"/>
              <x v="16"/>
              <x v="17"/>
            </reference>
            <reference field="3"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F20C56E-0913-48D9-ADB9-7872683751BB}" name="PivotTable26" cacheId="7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N3:T6" firstHeaderRow="1" firstDataRow="2" firstDataCol="2"/>
  <pivotFields count="17">
    <pivotField axis="axisRow" compact="0" outline="0" showAll="0" defaultSubtotal="0">
      <items count="7">
        <item x="0"/>
        <item x="2"/>
        <item x="1"/>
        <item x="3"/>
        <item x="4"/>
        <item x="5"/>
        <item x="6"/>
      </items>
    </pivotField>
    <pivotField axis="axisRow" compact="0" outline="0" showAll="0" defaultSubtotal="0">
      <items count="16">
        <item h="1" m="1" x="15"/>
        <item h="1" x="2"/>
        <item h="1" x="13"/>
        <item x="6"/>
        <item h="1" x="14"/>
        <item h="1" x="0"/>
        <item h="1" x="11"/>
        <item h="1" x="1"/>
        <item h="1" x="8"/>
        <item h="1" x="7"/>
        <item h="1" x="5"/>
        <item h="1" x="12"/>
        <item h="1" x="4"/>
        <item h="1" x="3"/>
        <item h="1" x="9"/>
        <item h="1" x="10"/>
      </items>
    </pivotField>
    <pivotField compact="0" outline="0" subtotalTop="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numFmtId="10" outline="0" subtotalTop="0" showAll="0" defaultSubtotal="0"/>
    <pivotField axis="axisCol" compact="0" outline="0" showAll="0" sortType="ascending" defaultSubtotal="0">
      <items count="5">
        <item x="0"/>
        <item x="1"/>
        <item x="2"/>
        <item x="4"/>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s>
  <rowFields count="2">
    <field x="0"/>
    <field x="1"/>
  </rowFields>
  <rowItems count="2">
    <i>
      <x v="3"/>
      <x v="3"/>
    </i>
    <i>
      <x v="4"/>
      <x v="3"/>
    </i>
  </rowItems>
  <colFields count="1">
    <field x="8"/>
  </colFields>
  <colItems count="5">
    <i>
      <x/>
    </i>
    <i>
      <x v="1"/>
    </i>
    <i>
      <x v="2"/>
    </i>
    <i>
      <x v="3"/>
    </i>
    <i>
      <x v="4"/>
    </i>
  </colItems>
  <dataFields count="1">
    <dataField name="Sum of Change" fld="14" baseField="0" baseItem="0" numFmtId="3"/>
  </dataFields>
  <formats count="4">
    <format dxfId="501">
      <pivotArea outline="0" collapsedLevelsAreSubtotals="1" fieldPosition="0"/>
    </format>
    <format dxfId="500">
      <pivotArea outline="0" collapsedLevelsAreSubtotals="1" fieldPosition="0"/>
    </format>
    <format dxfId="499">
      <pivotArea outline="0" collapsedLevelsAreSubtotals="1" fieldPosition="0"/>
    </format>
    <format dxfId="49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852C7A-49D3-4958-8447-9C348CF081B7}" name="PivotTable25" cacheId="75"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G6" firstHeaderRow="1" firstDataRow="2" firstDataCol="2"/>
  <pivotFields count="15">
    <pivotField axis="axisRow" compact="0" outline="0" showAll="0" defaultSubtotal="0">
      <items count="7">
        <item x="0"/>
        <item x="2"/>
        <item x="1"/>
        <item x="3"/>
        <item x="4"/>
        <item x="5"/>
        <item x="6"/>
      </items>
    </pivotField>
    <pivotField axis="axisRow" compact="0" outline="0" showAll="0" defaultSubtotal="0">
      <items count="16">
        <item h="1" m="1" x="15"/>
        <item h="1" x="2"/>
        <item h="1" x="13"/>
        <item x="6"/>
        <item h="1" x="14"/>
        <item h="1" x="0"/>
        <item h="1" x="11"/>
        <item h="1" x="1"/>
        <item h="1" x="8"/>
        <item h="1" x="7"/>
        <item h="1" x="5"/>
        <item h="1" x="12"/>
        <item h="1" x="4"/>
        <item h="1" x="3"/>
        <item h="1" x="9"/>
        <item h="1" x="10"/>
      </items>
    </pivotField>
    <pivotField compact="0" outline="0" subtotalTop="0" showAll="0" defaultSubtotal="0"/>
    <pivotField compact="0" outline="0" showAll="0" defaultSubtotal="0"/>
    <pivotField compact="0" outline="0" showAll="0" defaultSubtotal="0"/>
    <pivotField dataField="1" compact="0" outline="0" showAll="0" defaultSubtotal="0"/>
    <pivotField compact="0" outline="0" subtotalTop="0" showAll="0" defaultSubtotal="0"/>
    <pivotField compact="0" numFmtId="10" outline="0" subtotalTop="0" showAll="0" defaultSubtotal="0"/>
    <pivotField axis="axisCol" compact="0" outline="0" showAll="0" sortType="ascending" defaultSubtotal="0">
      <items count="5">
        <item x="0"/>
        <item x="1"/>
        <item x="2"/>
        <item x="4"/>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1"/>
  </rowFields>
  <rowItems count="2">
    <i>
      <x v="3"/>
      <x v="3"/>
    </i>
    <i>
      <x v="4"/>
      <x v="3"/>
    </i>
  </rowItems>
  <colFields count="1">
    <field x="8"/>
  </colFields>
  <colItems count="5">
    <i>
      <x/>
    </i>
    <i>
      <x v="1"/>
    </i>
    <i>
      <x v="2"/>
    </i>
    <i>
      <x v="3"/>
    </i>
    <i>
      <x v="4"/>
    </i>
  </colItems>
  <dataFields count="1">
    <dataField name="Sum of YTD 2019 Vs. 2020" fld="5" baseField="0" baseItem="0" numFmtId="166"/>
  </dataFields>
  <formats count="3">
    <format dxfId="504">
      <pivotArea outline="0" collapsedLevelsAreSubtotals="1" fieldPosition="0"/>
    </format>
    <format dxfId="503">
      <pivotArea outline="0" collapsedLevelsAreSubtotals="1" fieldPosition="0"/>
    </format>
    <format dxfId="502">
      <pivotArea outline="0" collapsedLevelsAreSubtotals="1" fieldPosition="0"/>
    </format>
  </format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9BF41A6-6A7F-4A0A-B5D6-6A9E8F73DAF8}" name="PivotTable24" cacheId="7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N21:V55" firstHeaderRow="1" firstDataRow="2" firstDataCol="4"/>
  <pivotFields count="17">
    <pivotField axis="axisRow" compact="0" outline="0" showAll="0" defaultSubtotal="0">
      <items count="7">
        <item x="0"/>
        <item x="2"/>
        <item x="1"/>
        <item x="3"/>
        <item x="4"/>
        <item x="5"/>
        <item x="6"/>
      </items>
    </pivotField>
    <pivotField axis="axisRow" compact="0" outline="0" showAll="0" defaultSubtotal="0">
      <items count="16">
        <item h="1" m="1" x="15"/>
        <item h="1" x="2"/>
        <item h="1" x="13"/>
        <item x="6"/>
        <item h="1" x="14"/>
        <item h="1" x="0"/>
        <item h="1" x="11"/>
        <item h="1" x="1"/>
        <item h="1" x="8"/>
        <item h="1" x="7"/>
        <item h="1" x="5"/>
        <item h="1" x="12"/>
        <item h="1" x="4"/>
        <item h="1" x="3"/>
        <item h="1" x="9"/>
        <item h="1" x="10"/>
      </items>
    </pivotField>
    <pivotField compact="0" outline="0" subtotalTop="0" showAll="0" defaultSubtotal="0"/>
    <pivotField compact="0" outline="0" showAll="0" defaultSubtotal="0"/>
    <pivotField axis="axisRow" compact="0" outline="0" showAll="0" defaultSubtotal="0">
      <items count="142">
        <item m="1" x="137"/>
        <item m="1" x="136"/>
        <item m="1" x="135"/>
        <item m="1" x="138"/>
        <item x="131"/>
        <item x="1"/>
        <item x="2"/>
        <item x="12"/>
        <item x="13"/>
        <item x="72"/>
        <item x="14"/>
        <item x="15"/>
        <item x="18"/>
        <item x="19"/>
        <item x="20"/>
        <item x="21"/>
        <item x="22"/>
        <item x="24"/>
        <item x="25"/>
        <item x="26"/>
        <item x="27"/>
        <item x="28"/>
        <item x="31"/>
        <item x="32"/>
        <item x="33"/>
        <item x="34"/>
        <item x="35"/>
        <item x="37"/>
        <item x="38"/>
        <item x="39"/>
        <item x="51"/>
        <item x="52"/>
        <item x="53"/>
        <item x="54"/>
        <item x="55"/>
        <item x="102"/>
        <item x="103"/>
        <item x="104"/>
        <item x="0"/>
        <item x="130"/>
        <item m="1" x="139"/>
        <item x="3"/>
        <item x="4"/>
        <item x="5"/>
        <item x="6"/>
        <item x="7"/>
        <item x="8"/>
        <item x="9"/>
        <item x="10"/>
        <item x="11"/>
        <item x="16"/>
        <item x="17"/>
        <item x="23"/>
        <item x="29"/>
        <item x="30"/>
        <item x="36"/>
        <item x="40"/>
        <item x="41"/>
        <item x="42"/>
        <item x="43"/>
        <item x="44"/>
        <item x="45"/>
        <item x="46"/>
        <item x="47"/>
        <item x="48"/>
        <item x="49"/>
        <item x="50"/>
        <item x="56"/>
        <item x="57"/>
        <item x="58"/>
        <item x="59"/>
        <item x="60"/>
        <item x="61"/>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99"/>
        <item x="100"/>
        <item x="101"/>
        <item x="105"/>
        <item x="106"/>
        <item x="107"/>
        <item x="108"/>
        <item x="109"/>
        <item x="110"/>
        <item x="111"/>
        <item x="112"/>
        <item x="113"/>
        <item x="114"/>
        <item x="115"/>
        <item x="116"/>
        <item x="117"/>
        <item x="118"/>
        <item x="119"/>
        <item x="120"/>
        <item m="1" x="141"/>
        <item x="122"/>
        <item x="123"/>
        <item x="124"/>
        <item x="125"/>
        <item x="126"/>
        <item x="127"/>
        <item x="128"/>
        <item x="132"/>
        <item x="133"/>
        <item x="134"/>
        <item m="1" x="140"/>
        <item x="129"/>
        <item x="121"/>
      </items>
    </pivotField>
    <pivotField compact="0" outline="0" showAll="0" defaultSubtotal="0"/>
    <pivotField compact="0" outline="0" subtotalTop="0" showAll="0" defaultSubtotal="0"/>
    <pivotField compact="0" numFmtId="10" outline="0" subtotalTop="0" showAll="0" defaultSubtotal="0"/>
    <pivotField axis="axisCol" compact="0" outline="0" showAll="0" sortType="ascending" defaultSubtotal="0">
      <items count="5">
        <item x="0"/>
        <item x="1"/>
        <item x="2"/>
        <item x="4"/>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axis="axisRow" compact="0" outline="0" showAll="0" defaultSubtotal="0">
      <items count="15">
        <item x="8"/>
        <item x="9"/>
        <item x="3"/>
        <item x="10"/>
        <item x="4"/>
        <item x="5"/>
        <item x="6"/>
        <item x="11"/>
        <item x="7"/>
        <item x="12"/>
        <item x="1"/>
        <item x="2"/>
        <item x="13"/>
        <item x="14"/>
        <item x="0"/>
      </items>
    </pivotField>
  </pivotFields>
  <rowFields count="4">
    <field x="0"/>
    <field x="1"/>
    <field x="4"/>
    <field x="16"/>
  </rowFields>
  <rowItems count="33">
    <i>
      <x v="3"/>
      <x v="3"/>
      <x v="19"/>
      <x v="2"/>
    </i>
    <i r="2">
      <x v="29"/>
      <x v="4"/>
    </i>
    <i r="2">
      <x v="56"/>
      <x v="5"/>
    </i>
    <i>
      <x v="4"/>
      <x v="3"/>
      <x v="10"/>
      <x v="2"/>
    </i>
    <i r="2">
      <x v="11"/>
      <x v="2"/>
    </i>
    <i r="2">
      <x v="12"/>
      <x v="2"/>
    </i>
    <i r="2">
      <x v="13"/>
      <x v="2"/>
    </i>
    <i r="2">
      <x v="14"/>
      <x v="2"/>
    </i>
    <i r="2">
      <x v="15"/>
      <x v="2"/>
    </i>
    <i r="2">
      <x v="16"/>
      <x v="2"/>
    </i>
    <i r="2">
      <x v="17"/>
      <x v="2"/>
    </i>
    <i r="2">
      <x v="18"/>
      <x v="2"/>
    </i>
    <i r="2">
      <x v="20"/>
      <x v="4"/>
    </i>
    <i r="2">
      <x v="21"/>
      <x v="4"/>
    </i>
    <i r="2">
      <x v="22"/>
      <x v="4"/>
    </i>
    <i r="2">
      <x v="23"/>
      <x v="4"/>
    </i>
    <i r="2">
      <x v="24"/>
      <x v="4"/>
    </i>
    <i r="2">
      <x v="25"/>
      <x v="4"/>
    </i>
    <i r="2">
      <x v="26"/>
      <x v="4"/>
    </i>
    <i r="2">
      <x v="27"/>
      <x v="4"/>
    </i>
    <i r="2">
      <x v="28"/>
      <x v="4"/>
    </i>
    <i r="2">
      <x v="50"/>
      <x v="2"/>
    </i>
    <i r="2">
      <x v="51"/>
      <x v="2"/>
    </i>
    <i r="2">
      <x v="52"/>
      <x v="2"/>
    </i>
    <i r="2">
      <x v="53"/>
      <x v="4"/>
    </i>
    <i r="2">
      <x v="54"/>
      <x v="4"/>
    </i>
    <i r="2">
      <x v="55"/>
      <x v="4"/>
    </i>
    <i r="2">
      <x v="123"/>
      <x v="2"/>
    </i>
    <i r="2">
      <x v="124"/>
      <x v="2"/>
    </i>
    <i r="2">
      <x v="125"/>
      <x v="4"/>
    </i>
    <i r="2">
      <x v="126"/>
      <x v="4"/>
    </i>
    <i r="2">
      <x v="130"/>
      <x v="2"/>
    </i>
    <i r="2">
      <x v="131"/>
      <x v="4"/>
    </i>
  </rowItems>
  <colFields count="1">
    <field x="8"/>
  </colFields>
  <colItems count="5">
    <i>
      <x/>
    </i>
    <i>
      <x v="1"/>
    </i>
    <i>
      <x v="2"/>
    </i>
    <i>
      <x v="3"/>
    </i>
    <i>
      <x v="4"/>
    </i>
  </colItems>
  <dataFields count="1">
    <dataField name="Sum of Change" fld="14" baseField="0" baseItem="0" numFmtId="4"/>
  </dataFields>
  <formats count="6">
    <format dxfId="510">
      <pivotArea outline="0" collapsedLevelsAreSubtotals="1" fieldPosition="0"/>
    </format>
    <format dxfId="509">
      <pivotArea outline="0" collapsedLevelsAreSubtotals="1" fieldPosition="0"/>
    </format>
    <format dxfId="508">
      <pivotArea outline="0" collapsedLevelsAreSubtotals="1" fieldPosition="0"/>
    </format>
    <format dxfId="507">
      <pivotArea outline="0" fieldPosition="0">
        <references count="4">
          <reference field="0" count="1" selected="0">
            <x v="3"/>
          </reference>
          <reference field="1" count="0" selected="0"/>
          <reference field="4" count="3" selected="0">
            <x v="19"/>
            <x v="29"/>
            <x v="56"/>
          </reference>
          <reference field="16" count="3" selected="0">
            <x v="2"/>
            <x v="4"/>
            <x v="5"/>
          </reference>
        </references>
      </pivotArea>
    </format>
    <format dxfId="506">
      <pivotArea outline="0" fieldPosition="0">
        <references count="4">
          <reference field="0" count="1" selected="0">
            <x v="4"/>
          </reference>
          <reference field="1" count="0" selected="0"/>
          <reference field="4" count="24" selected="0">
            <x v="10"/>
            <x v="11"/>
            <x v="12"/>
            <x v="13"/>
            <x v="14"/>
            <x v="15"/>
            <x v="16"/>
            <x v="17"/>
            <x v="18"/>
            <x v="20"/>
            <x v="21"/>
            <x v="22"/>
            <x v="23"/>
            <x v="24"/>
            <x v="25"/>
            <x v="26"/>
            <x v="27"/>
            <x v="28"/>
            <x v="50"/>
            <x v="51"/>
            <x v="52"/>
            <x v="53"/>
            <x v="54"/>
            <x v="55"/>
          </reference>
          <reference field="16" count="2" selected="0">
            <x v="2"/>
            <x v="4"/>
          </reference>
        </references>
      </pivotArea>
    </format>
    <format dxfId="50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21E3D3DB-BB64-4955-BFD9-09F5CA75B209}" name="PivotTable22" cacheId="7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N10:U16" firstHeaderRow="1" firstDataRow="2" firstDataCol="3"/>
  <pivotFields count="17">
    <pivotField axis="axisRow" compact="0" outline="0" showAll="0" defaultSubtotal="0">
      <items count="7">
        <item x="0"/>
        <item x="2"/>
        <item x="1"/>
        <item x="3"/>
        <item x="4"/>
        <item x="5"/>
        <item x="6"/>
      </items>
    </pivotField>
    <pivotField axis="axisRow" compact="0" outline="0" showAll="0" defaultSubtotal="0">
      <items count="16">
        <item h="1" m="1" x="15"/>
        <item h="1" x="2"/>
        <item h="1" x="13"/>
        <item x="6"/>
        <item h="1" x="14"/>
        <item h="1" x="0"/>
        <item h="1" x="11"/>
        <item h="1" x="1"/>
        <item h="1" x="8"/>
        <item h="1" x="7"/>
        <item h="1" x="5"/>
        <item h="1" x="12"/>
        <item h="1" x="4"/>
        <item h="1" x="3"/>
        <item h="1" x="9"/>
        <item h="1" x="10"/>
      </items>
    </pivotField>
    <pivotField compact="0" outline="0" subtotalTop="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numFmtId="10" outline="0" subtotalTop="0" showAll="0" defaultSubtotal="0"/>
    <pivotField axis="axisCol" compact="0" outline="0" showAll="0" sortType="ascending" defaultSubtotal="0">
      <items count="5">
        <item x="0"/>
        <item x="1"/>
        <item x="2"/>
        <item x="4"/>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axis="axisRow" compact="0" outline="0" showAll="0" defaultSubtotal="0">
      <items count="15">
        <item x="8"/>
        <item x="9"/>
        <item x="3"/>
        <item x="10"/>
        <item x="4"/>
        <item x="5"/>
        <item x="6"/>
        <item x="11"/>
        <item x="7"/>
        <item x="12"/>
        <item x="1"/>
        <item x="2"/>
        <item x="13"/>
        <item x="14"/>
        <item x="0"/>
      </items>
    </pivotField>
  </pivotFields>
  <rowFields count="3">
    <field x="0"/>
    <field x="1"/>
    <field x="16"/>
  </rowFields>
  <rowItems count="5">
    <i>
      <x v="3"/>
      <x v="3"/>
      <x v="2"/>
    </i>
    <i r="2">
      <x v="4"/>
    </i>
    <i r="2">
      <x v="5"/>
    </i>
    <i>
      <x v="4"/>
      <x v="3"/>
      <x v="2"/>
    </i>
    <i r="2">
      <x v="4"/>
    </i>
  </rowItems>
  <colFields count="1">
    <field x="8"/>
  </colFields>
  <colItems count="5">
    <i>
      <x/>
    </i>
    <i>
      <x v="1"/>
    </i>
    <i>
      <x v="2"/>
    </i>
    <i>
      <x v="3"/>
    </i>
    <i>
      <x v="4"/>
    </i>
  </colItems>
  <dataFields count="1">
    <dataField name="Sum of Change" fld="14" baseField="0" baseItem="0" numFmtId="3"/>
  </dataFields>
  <formats count="6">
    <format dxfId="516">
      <pivotArea outline="0" collapsedLevelsAreSubtotals="1" fieldPosition="0"/>
    </format>
    <format dxfId="515">
      <pivotArea outline="0" collapsedLevelsAreSubtotals="1" fieldPosition="0"/>
    </format>
    <format dxfId="514">
      <pivotArea outline="0" collapsedLevelsAreSubtotals="1" fieldPosition="0"/>
    </format>
    <format dxfId="513">
      <pivotArea outline="0" collapsedLevelsAreSubtotals="1" fieldPosition="0"/>
    </format>
    <format dxfId="512">
      <pivotArea outline="0" collapsedLevelsAreSubtotals="1" fieldPosition="0"/>
    </format>
    <format dxfId="5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7922C8A-F3B9-4F73-B56B-93227AD42A93}" name="PivotTable23" cacheId="7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21:I55" firstHeaderRow="1" firstDataRow="2" firstDataCol="4"/>
  <pivotFields count="17">
    <pivotField axis="axisRow" compact="0" outline="0" showAll="0" defaultSubtotal="0">
      <items count="7">
        <item x="0"/>
        <item x="2"/>
        <item x="1"/>
        <item x="3"/>
        <item x="4"/>
        <item x="5"/>
        <item x="6"/>
      </items>
    </pivotField>
    <pivotField axis="axisRow" compact="0" outline="0" showAll="0" defaultSubtotal="0">
      <items count="16">
        <item h="1" m="1" x="15"/>
        <item h="1" x="2"/>
        <item h="1" x="13"/>
        <item x="6"/>
        <item h="1" x="14"/>
        <item h="1" x="0"/>
        <item h="1" x="11"/>
        <item h="1" x="1"/>
        <item h="1" x="8"/>
        <item h="1" x="7"/>
        <item h="1" x="5"/>
        <item h="1" x="12"/>
        <item h="1" x="4"/>
        <item h="1" x="3"/>
        <item h="1" x="9"/>
        <item h="1" x="10"/>
      </items>
    </pivotField>
    <pivotField compact="0" outline="0" subtotalTop="0" showAll="0" defaultSubtotal="0"/>
    <pivotField compact="0" outline="0" showAll="0" defaultSubtotal="0"/>
    <pivotField axis="axisRow" compact="0" outline="0" showAll="0" defaultSubtotal="0">
      <items count="142">
        <item m="1" x="137"/>
        <item m="1" x="136"/>
        <item m="1" x="135"/>
        <item m="1" x="138"/>
        <item x="131"/>
        <item x="1"/>
        <item x="2"/>
        <item x="12"/>
        <item x="13"/>
        <item x="72"/>
        <item x="14"/>
        <item x="15"/>
        <item x="18"/>
        <item x="19"/>
        <item x="20"/>
        <item x="21"/>
        <item x="22"/>
        <item x="24"/>
        <item x="25"/>
        <item x="26"/>
        <item x="27"/>
        <item x="28"/>
        <item x="31"/>
        <item x="32"/>
        <item x="33"/>
        <item x="34"/>
        <item x="35"/>
        <item x="37"/>
        <item x="38"/>
        <item x="39"/>
        <item x="51"/>
        <item x="52"/>
        <item x="53"/>
        <item x="54"/>
        <item x="55"/>
        <item x="102"/>
        <item x="103"/>
        <item x="104"/>
        <item x="0"/>
        <item x="130"/>
        <item m="1" x="139"/>
        <item x="3"/>
        <item x="4"/>
        <item x="5"/>
        <item x="6"/>
        <item x="7"/>
        <item x="8"/>
        <item x="9"/>
        <item x="10"/>
        <item x="11"/>
        <item x="16"/>
        <item x="17"/>
        <item x="23"/>
        <item x="29"/>
        <item x="30"/>
        <item x="36"/>
        <item x="40"/>
        <item x="41"/>
        <item x="42"/>
        <item x="43"/>
        <item x="44"/>
        <item x="45"/>
        <item x="46"/>
        <item x="47"/>
        <item x="48"/>
        <item x="49"/>
        <item x="50"/>
        <item x="56"/>
        <item x="57"/>
        <item x="58"/>
        <item x="59"/>
        <item x="60"/>
        <item x="61"/>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99"/>
        <item x="100"/>
        <item x="101"/>
        <item x="105"/>
        <item x="106"/>
        <item x="107"/>
        <item x="108"/>
        <item x="109"/>
        <item x="110"/>
        <item x="111"/>
        <item x="112"/>
        <item x="113"/>
        <item x="114"/>
        <item x="115"/>
        <item x="116"/>
        <item x="117"/>
        <item x="118"/>
        <item x="119"/>
        <item x="120"/>
        <item m="1" x="141"/>
        <item x="122"/>
        <item x="123"/>
        <item x="124"/>
        <item x="125"/>
        <item x="126"/>
        <item x="127"/>
        <item x="128"/>
        <item x="132"/>
        <item x="133"/>
        <item x="134"/>
        <item m="1" x="140"/>
        <item x="129"/>
        <item x="121"/>
      </items>
    </pivotField>
    <pivotField dataField="1" compact="0" outline="0" showAll="0" defaultSubtotal="0"/>
    <pivotField compact="0" outline="0" subtotalTop="0" showAll="0" defaultSubtotal="0"/>
    <pivotField compact="0" numFmtId="10" outline="0" subtotalTop="0" showAll="0" defaultSubtotal="0"/>
    <pivotField axis="axisCol" compact="0" outline="0" showAll="0" sortType="ascending" defaultSubtotal="0">
      <items count="5">
        <item x="0"/>
        <item x="1"/>
        <item x="2"/>
        <item x="4"/>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5">
        <item x="8"/>
        <item x="9"/>
        <item x="3"/>
        <item x="10"/>
        <item x="4"/>
        <item x="5"/>
        <item x="6"/>
        <item x="11"/>
        <item x="7"/>
        <item x="12"/>
        <item x="1"/>
        <item x="2"/>
        <item x="13"/>
        <item x="14"/>
        <item x="0"/>
      </items>
    </pivotField>
  </pivotFields>
  <rowFields count="4">
    <field x="0"/>
    <field x="1"/>
    <field x="16"/>
    <field x="4"/>
  </rowFields>
  <rowItems count="33">
    <i>
      <x v="3"/>
      <x v="3"/>
      <x v="2"/>
      <x v="19"/>
    </i>
    <i r="2">
      <x v="4"/>
      <x v="29"/>
    </i>
    <i r="2">
      <x v="5"/>
      <x v="56"/>
    </i>
    <i>
      <x v="4"/>
      <x v="3"/>
      <x v="2"/>
      <x v="10"/>
    </i>
    <i r="3">
      <x v="11"/>
    </i>
    <i r="3">
      <x v="12"/>
    </i>
    <i r="3">
      <x v="13"/>
    </i>
    <i r="3">
      <x v="14"/>
    </i>
    <i r="3">
      <x v="15"/>
    </i>
    <i r="3">
      <x v="16"/>
    </i>
    <i r="3">
      <x v="17"/>
    </i>
    <i r="3">
      <x v="18"/>
    </i>
    <i r="3">
      <x v="50"/>
    </i>
    <i r="3">
      <x v="51"/>
    </i>
    <i r="3">
      <x v="52"/>
    </i>
    <i r="3">
      <x v="123"/>
    </i>
    <i r="3">
      <x v="124"/>
    </i>
    <i r="3">
      <x v="130"/>
    </i>
    <i r="2">
      <x v="4"/>
      <x v="20"/>
    </i>
    <i r="3">
      <x v="21"/>
    </i>
    <i r="3">
      <x v="22"/>
    </i>
    <i r="3">
      <x v="23"/>
    </i>
    <i r="3">
      <x v="24"/>
    </i>
    <i r="3">
      <x v="25"/>
    </i>
    <i r="3">
      <x v="26"/>
    </i>
    <i r="3">
      <x v="27"/>
    </i>
    <i r="3">
      <x v="28"/>
    </i>
    <i r="3">
      <x v="53"/>
    </i>
    <i r="3">
      <x v="54"/>
    </i>
    <i r="3">
      <x v="55"/>
    </i>
    <i r="3">
      <x v="125"/>
    </i>
    <i r="3">
      <x v="126"/>
    </i>
    <i r="3">
      <x v="131"/>
    </i>
  </rowItems>
  <colFields count="1">
    <field x="8"/>
  </colFields>
  <colItems count="5">
    <i>
      <x/>
    </i>
    <i>
      <x v="1"/>
    </i>
    <i>
      <x v="2"/>
    </i>
    <i>
      <x v="3"/>
    </i>
    <i>
      <x v="4"/>
    </i>
  </colItems>
  <dataFields count="1">
    <dataField name="Sum of YTD 2019 Vs. 2020" fld="5" baseField="0" baseItem="0" numFmtId="166"/>
  </dataFields>
  <formats count="2">
    <format dxfId="518">
      <pivotArea outline="0" collapsedLevelsAreSubtotals="1" fieldPosition="0"/>
    </format>
    <format dxfId="517">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90E5579-291F-4EA9-ADD9-58C522AEE403}" name="PivotTable21" cacheId="7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10:H16" firstHeaderRow="1" firstDataRow="2" firstDataCol="3"/>
  <pivotFields count="17">
    <pivotField axis="axisRow" compact="0" outline="0" showAll="0" defaultSubtotal="0">
      <items count="7">
        <item x="0"/>
        <item x="2"/>
        <item x="1"/>
        <item x="3"/>
        <item x="4"/>
        <item x="5"/>
        <item x="6"/>
      </items>
    </pivotField>
    <pivotField axis="axisRow" compact="0" outline="0" showAll="0" defaultSubtotal="0">
      <items count="16">
        <item h="1" m="1" x="15"/>
        <item h="1" x="2"/>
        <item h="1" x="13"/>
        <item x="6"/>
        <item h="1" x="14"/>
        <item h="1" x="0"/>
        <item h="1" x="11"/>
        <item h="1" x="1"/>
        <item h="1" x="8"/>
        <item h="1" x="7"/>
        <item h="1" x="5"/>
        <item h="1" x="12"/>
        <item h="1" x="4"/>
        <item h="1" x="3"/>
        <item h="1" x="9"/>
        <item h="1" x="10"/>
      </items>
    </pivotField>
    <pivotField compact="0" outline="0" subtotalTop="0" showAll="0" defaultSubtotal="0"/>
    <pivotField compact="0" outline="0" showAll="0" defaultSubtotal="0"/>
    <pivotField compact="0" outline="0" showAll="0" defaultSubtotal="0"/>
    <pivotField dataField="1" compact="0" outline="0" showAll="0" defaultSubtotal="0"/>
    <pivotField compact="0" outline="0" subtotalTop="0" showAll="0" defaultSubtotal="0"/>
    <pivotField compact="0" numFmtId="10" outline="0" subtotalTop="0" showAll="0" defaultSubtotal="0"/>
    <pivotField axis="axisCol" compact="0" outline="0" showAll="0" sortType="ascending" defaultSubtotal="0">
      <items count="5">
        <item x="0"/>
        <item x="1"/>
        <item x="2"/>
        <item x="4"/>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5">
        <item x="8"/>
        <item x="9"/>
        <item x="3"/>
        <item x="10"/>
        <item x="4"/>
        <item x="5"/>
        <item x="6"/>
        <item x="11"/>
        <item x="7"/>
        <item x="12"/>
        <item x="1"/>
        <item x="2"/>
        <item x="13"/>
        <item x="14"/>
        <item x="0"/>
      </items>
    </pivotField>
  </pivotFields>
  <rowFields count="3">
    <field x="0"/>
    <field x="1"/>
    <field x="16"/>
  </rowFields>
  <rowItems count="5">
    <i>
      <x v="3"/>
      <x v="3"/>
      <x v="2"/>
    </i>
    <i r="2">
      <x v="4"/>
    </i>
    <i r="2">
      <x v="5"/>
    </i>
    <i>
      <x v="4"/>
      <x v="3"/>
      <x v="2"/>
    </i>
    <i r="2">
      <x v="4"/>
    </i>
  </rowItems>
  <colFields count="1">
    <field x="8"/>
  </colFields>
  <colItems count="5">
    <i>
      <x/>
    </i>
    <i>
      <x v="1"/>
    </i>
    <i>
      <x v="2"/>
    </i>
    <i>
      <x v="3"/>
    </i>
    <i>
      <x v="4"/>
    </i>
  </colItems>
  <dataFields count="1">
    <dataField name="Sum of YTD 2019 Vs. 2020" fld="5" baseField="0" baseItem="0" numFmtId="166"/>
  </dataFields>
  <formats count="2">
    <format dxfId="520">
      <pivotArea outline="0" collapsedLevelsAreSubtotals="1" fieldPosition="0"/>
    </format>
    <format dxfId="519">
      <pivotArea outline="0" collapsedLevelsAreSubtotals="1" fieldPosition="0"/>
    </format>
  </formats>
  <conditionalFormats count="1">
    <conditionalFormat priority="2">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2228DAE-DF82-4EBA-B491-42A2F15D05AD}" name="PivotTable6" cacheId="7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B23:I34" firstHeaderRow="1" firstDataRow="2" firstDataCol="3"/>
  <pivotFields count="17">
    <pivotField axis="axisRow" compact="0" outline="0" showAll="0" defaultSubtotal="0">
      <items count="7">
        <item h="1" x="0"/>
        <item h="1" x="2"/>
        <item h="1" x="1"/>
        <item h="1" x="3"/>
        <item x="4"/>
        <item x="5"/>
        <item h="1" x="6"/>
      </items>
    </pivotField>
    <pivotField axis="axisRow" compact="0" outline="0" showAll="0" defaultSubtotal="0">
      <items count="16">
        <item m="1" x="15"/>
        <item x="2"/>
        <item x="13"/>
        <item h="1" x="6"/>
        <item x="0"/>
        <item x="11"/>
        <item x="1"/>
        <item x="8"/>
        <item x="7"/>
        <item x="5"/>
        <item x="12"/>
        <item x="4"/>
        <item x="3"/>
        <item h="1" x="14"/>
        <item h="1" x="9"/>
        <item h="1" x="10"/>
      </items>
    </pivotField>
    <pivotField compact="0" outline="0" showAll="0"/>
    <pivotField compact="0" outline="0" showAll="0"/>
    <pivotField compact="0" outline="0" showAll="0"/>
    <pivotField dataField="1" compact="0" outline="0" showAll="0"/>
    <pivotField compact="0" outline="0" showAll="0"/>
    <pivotField compact="0" numFmtId="10" outline="0" showAll="0"/>
    <pivotField axis="axisCol" compact="0" outline="0" showAll="0" sortType="ascending">
      <items count="6">
        <item x="0"/>
        <item x="1"/>
        <item x="2"/>
        <item x="4"/>
        <item x="3"/>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17">
        <item x="2"/>
        <item x="6"/>
        <item x="7"/>
        <item x="8"/>
        <item x="10"/>
        <item x="12"/>
        <item x="13"/>
        <item x="4"/>
        <item x="5"/>
        <item x="11"/>
        <item x="16"/>
        <item x="1"/>
        <item x="3"/>
        <item x="9"/>
        <item x="14"/>
        <item x="15"/>
        <item x="0"/>
      </items>
    </pivotField>
    <pivotField compact="0" outline="0" showAll="0"/>
  </pivotFields>
  <rowFields count="3">
    <field x="0"/>
    <field x="1"/>
    <field x="15"/>
  </rowFields>
  <rowItems count="10">
    <i>
      <x v="4"/>
      <x v="8"/>
      <x/>
    </i>
    <i r="2">
      <x v="1"/>
    </i>
    <i r="2">
      <x v="2"/>
    </i>
    <i r="2">
      <x v="3"/>
    </i>
    <i r="2">
      <x v="4"/>
    </i>
    <i r="2">
      <x v="5"/>
    </i>
    <i r="2">
      <x v="6"/>
    </i>
    <i r="2">
      <x v="12"/>
    </i>
    <i r="2">
      <x v="13"/>
    </i>
    <i>
      <x v="5"/>
      <x v="7"/>
      <x v="11"/>
    </i>
  </rowItems>
  <colFields count="1">
    <field x="8"/>
  </colFields>
  <colItems count="5">
    <i>
      <x/>
    </i>
    <i>
      <x v="1"/>
    </i>
    <i>
      <x v="2"/>
    </i>
    <i>
      <x v="3"/>
    </i>
    <i>
      <x v="4"/>
    </i>
  </colItems>
  <dataFields count="1">
    <dataField name="Sum of YTD 2019 Vs. 2020" fld="5" baseField="0" baseItem="0" numFmtId="166"/>
  </dataFields>
  <formats count="32">
    <format dxfId="301">
      <pivotArea outline="0" collapsedLevelsAreSubtotals="1" fieldPosition="0"/>
    </format>
    <format dxfId="300">
      <pivotArea type="all" dataOnly="0" outline="0" fieldPosition="0"/>
    </format>
    <format dxfId="299">
      <pivotArea type="all" dataOnly="0" outline="0" fieldPosition="0"/>
    </format>
    <format dxfId="298">
      <pivotArea outline="0" collapsedLevelsAreSubtotals="1" fieldPosition="0"/>
    </format>
    <format dxfId="297">
      <pivotArea type="origin" dataOnly="0" labelOnly="1" outline="0" fieldPosition="0"/>
    </format>
    <format dxfId="296">
      <pivotArea field="8" type="button" dataOnly="0" labelOnly="1" outline="0" axis="axisCol" fieldPosition="0"/>
    </format>
    <format dxfId="295">
      <pivotArea type="topRight" dataOnly="0" labelOnly="1" outline="0" fieldPosition="0"/>
    </format>
    <format dxfId="294">
      <pivotArea field="0" type="button" dataOnly="0" labelOnly="1" outline="0" axis="axisRow" fieldPosition="0"/>
    </format>
    <format dxfId="293">
      <pivotArea field="1" type="button" dataOnly="0" labelOnly="1" outline="0" axis="axisRow" fieldPosition="1"/>
    </format>
    <format dxfId="292">
      <pivotArea field="15" type="button" dataOnly="0" labelOnly="1" outline="0" axis="axisRow" fieldPosition="2"/>
    </format>
    <format dxfId="291">
      <pivotArea dataOnly="0" labelOnly="1" outline="0" fieldPosition="0">
        <references count="1">
          <reference field="0" count="0"/>
        </references>
      </pivotArea>
    </format>
    <format dxfId="290">
      <pivotArea dataOnly="0" labelOnly="1" outline="0" fieldPosition="0">
        <references count="1">
          <reference field="8" count="0"/>
        </references>
      </pivotArea>
    </format>
    <format dxfId="289">
      <pivotArea type="all" dataOnly="0" outline="0" fieldPosition="0"/>
    </format>
    <format dxfId="288">
      <pivotArea outline="0" collapsedLevelsAreSubtotals="1" fieldPosition="0"/>
    </format>
    <format dxfId="287">
      <pivotArea type="origin" dataOnly="0" labelOnly="1" outline="0" fieldPosition="0"/>
    </format>
    <format dxfId="286">
      <pivotArea field="8" type="button" dataOnly="0" labelOnly="1" outline="0" axis="axisCol" fieldPosition="0"/>
    </format>
    <format dxfId="285">
      <pivotArea type="topRight" dataOnly="0" labelOnly="1" outline="0" fieldPosition="0"/>
    </format>
    <format dxfId="284">
      <pivotArea field="0" type="button" dataOnly="0" labelOnly="1" outline="0" axis="axisRow" fieldPosition="0"/>
    </format>
    <format dxfId="283">
      <pivotArea field="1" type="button" dataOnly="0" labelOnly="1" outline="0" axis="axisRow" fieldPosition="1"/>
    </format>
    <format dxfId="282">
      <pivotArea field="15" type="button" dataOnly="0" labelOnly="1" outline="0" axis="axisRow" fieldPosition="2"/>
    </format>
    <format dxfId="281">
      <pivotArea dataOnly="0" labelOnly="1" outline="0" fieldPosition="0">
        <references count="1">
          <reference field="0" count="0"/>
        </references>
      </pivotArea>
    </format>
    <format dxfId="280">
      <pivotArea dataOnly="0" labelOnly="1" outline="0" fieldPosition="0">
        <references count="1">
          <reference field="8" count="0"/>
        </references>
      </pivotArea>
    </format>
    <format dxfId="279">
      <pivotArea type="all" dataOnly="0" outline="0" fieldPosition="0"/>
    </format>
    <format dxfId="278">
      <pivotArea outline="0" collapsedLevelsAreSubtotals="1" fieldPosition="0"/>
    </format>
    <format dxfId="277">
      <pivotArea type="origin" dataOnly="0" labelOnly="1" outline="0" fieldPosition="0"/>
    </format>
    <format dxfId="276">
      <pivotArea field="8" type="button" dataOnly="0" labelOnly="1" outline="0" axis="axisCol" fieldPosition="0"/>
    </format>
    <format dxfId="275">
      <pivotArea type="topRight" dataOnly="0" labelOnly="1" outline="0" fieldPosition="0"/>
    </format>
    <format dxfId="274">
      <pivotArea field="0" type="button" dataOnly="0" labelOnly="1" outline="0" axis="axisRow" fieldPosition="0"/>
    </format>
    <format dxfId="273">
      <pivotArea field="1" type="button" dataOnly="0" labelOnly="1" outline="0" axis="axisRow" fieldPosition="1"/>
    </format>
    <format dxfId="272">
      <pivotArea field="15" type="button" dataOnly="0" labelOnly="1" outline="0" axis="axisRow" fieldPosition="2"/>
    </format>
    <format dxfId="271">
      <pivotArea dataOnly="0" labelOnly="1" outline="0" fieldPosition="0">
        <references count="1">
          <reference field="0" count="0"/>
        </references>
      </pivotArea>
    </format>
    <format dxfId="270">
      <pivotArea dataOnly="0" labelOnly="1" outline="0" fieldPosition="0">
        <references count="1">
          <reference field="8" count="0"/>
        </references>
      </pivotArea>
    </format>
  </formats>
  <conditionalFormats count="1">
    <conditionalFormat priority="2">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9584E9A-D0AD-4CA4-B0C3-62B2D52708A8}" name="PivotTable4" cacheId="7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C1:I4" firstHeaderRow="1" firstDataRow="2" firstDataCol="2"/>
  <pivotFields count="17">
    <pivotField axis="axisRow" compact="0" outline="0" showAll="0" defaultSubtotal="0">
      <items count="7">
        <item h="1" x="0"/>
        <item h="1" x="2"/>
        <item h="1" x="1"/>
        <item h="1" x="3"/>
        <item x="4"/>
        <item x="5"/>
        <item h="1" x="6"/>
      </items>
    </pivotField>
    <pivotField axis="axisRow" compact="0" outline="0" showAll="0">
      <items count="17">
        <item m="1" x="15"/>
        <item x="2"/>
        <item x="13"/>
        <item h="1" x="6"/>
        <item x="0"/>
        <item x="11"/>
        <item x="1"/>
        <item x="8"/>
        <item x="7"/>
        <item x="5"/>
        <item x="12"/>
        <item x="4"/>
        <item x="3"/>
        <item h="1" x="14"/>
        <item h="1" x="9"/>
        <item h="1" x="10"/>
        <item t="default"/>
      </items>
    </pivotField>
    <pivotField compact="0" outline="0" showAll="0"/>
    <pivotField compact="0" outline="0" showAll="0"/>
    <pivotField compact="0" outline="0" showAll="0"/>
    <pivotField dataField="1" compact="0" outline="0" showAll="0"/>
    <pivotField compact="0" outline="0" showAll="0"/>
    <pivotField compact="0" numFmtId="10" outline="0" showAll="0"/>
    <pivotField axis="axisCol" compact="0" outline="0" showAll="0" sortType="ascending">
      <items count="6">
        <item x="0"/>
        <item x="1"/>
        <item x="2"/>
        <item x="4"/>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0"/>
    <field x="1"/>
  </rowFields>
  <rowItems count="2">
    <i>
      <x v="4"/>
      <x v="8"/>
    </i>
    <i>
      <x v="5"/>
      <x v="7"/>
    </i>
  </rowItems>
  <colFields count="1">
    <field x="8"/>
  </colFields>
  <colItems count="5">
    <i>
      <x/>
    </i>
    <i>
      <x v="1"/>
    </i>
    <i>
      <x v="2"/>
    </i>
    <i>
      <x v="3"/>
    </i>
    <i>
      <x v="4"/>
    </i>
  </colItems>
  <dataFields count="1">
    <dataField name="Sum of YTD 2019 Vs. 2020" fld="5" baseField="0" baseItem="0" numFmtId="166"/>
  </dataFields>
  <formats count="29">
    <format dxfId="330">
      <pivotArea outline="0" collapsedLevelsAreSubtotals="1" fieldPosition="0"/>
    </format>
    <format dxfId="329">
      <pivotArea dataOnly="0" labelOnly="1" outline="0" fieldPosition="0">
        <references count="1">
          <reference field="0" count="0"/>
        </references>
      </pivotArea>
    </format>
    <format dxfId="328">
      <pivotArea type="all" dataOnly="0" outline="0" fieldPosition="0"/>
    </format>
    <format dxfId="327">
      <pivotArea outline="0" collapsedLevelsAreSubtotals="1" fieldPosition="0"/>
    </format>
    <format dxfId="326">
      <pivotArea type="origin" dataOnly="0" labelOnly="1" outline="0" fieldPosition="0"/>
    </format>
    <format dxfId="325">
      <pivotArea field="8" type="button" dataOnly="0" labelOnly="1" outline="0" axis="axisCol" fieldPosition="0"/>
    </format>
    <format dxfId="324">
      <pivotArea type="topRight" dataOnly="0" labelOnly="1" outline="0" fieldPosition="0"/>
    </format>
    <format dxfId="323">
      <pivotArea field="0" type="button" dataOnly="0" labelOnly="1" outline="0" axis="axisRow" fieldPosition="0"/>
    </format>
    <format dxfId="322">
      <pivotArea field="1" type="button" dataOnly="0" labelOnly="1" outline="0" axis="axisRow" fieldPosition="1"/>
    </format>
    <format dxfId="321">
      <pivotArea dataOnly="0" labelOnly="1" outline="0" fieldPosition="0">
        <references count="1">
          <reference field="0" count="0"/>
        </references>
      </pivotArea>
    </format>
    <format dxfId="320">
      <pivotArea dataOnly="0" labelOnly="1" outline="0" fieldPosition="0">
        <references count="1">
          <reference field="8" count="0"/>
        </references>
      </pivotArea>
    </format>
    <format dxfId="319">
      <pivotArea type="all" dataOnly="0" outline="0" fieldPosition="0"/>
    </format>
    <format dxfId="318">
      <pivotArea outline="0" collapsedLevelsAreSubtotals="1" fieldPosition="0"/>
    </format>
    <format dxfId="317">
      <pivotArea type="origin" dataOnly="0" labelOnly="1" outline="0" fieldPosition="0"/>
    </format>
    <format dxfId="316">
      <pivotArea field="8" type="button" dataOnly="0" labelOnly="1" outline="0" axis="axisCol" fieldPosition="0"/>
    </format>
    <format dxfId="315">
      <pivotArea type="topRight" dataOnly="0" labelOnly="1" outline="0" fieldPosition="0"/>
    </format>
    <format dxfId="314">
      <pivotArea field="0" type="button" dataOnly="0" labelOnly="1" outline="0" axis="axisRow" fieldPosition="0"/>
    </format>
    <format dxfId="313">
      <pivotArea field="1" type="button" dataOnly="0" labelOnly="1" outline="0" axis="axisRow" fieldPosition="1"/>
    </format>
    <format dxfId="312">
      <pivotArea dataOnly="0" labelOnly="1" outline="0" fieldPosition="0">
        <references count="1">
          <reference field="0" count="0"/>
        </references>
      </pivotArea>
    </format>
    <format dxfId="311">
      <pivotArea dataOnly="0" labelOnly="1" outline="0" fieldPosition="0">
        <references count="1">
          <reference field="8" count="0"/>
        </references>
      </pivotArea>
    </format>
    <format dxfId="310">
      <pivotArea type="all" dataOnly="0" outline="0" fieldPosition="0"/>
    </format>
    <format dxfId="309">
      <pivotArea outline="0" collapsedLevelsAreSubtotals="1" fieldPosition="0"/>
    </format>
    <format dxfId="308">
      <pivotArea type="origin" dataOnly="0" labelOnly="1" outline="0" fieldPosition="0"/>
    </format>
    <format dxfId="307">
      <pivotArea field="8" type="button" dataOnly="0" labelOnly="1" outline="0" axis="axisCol" fieldPosition="0"/>
    </format>
    <format dxfId="306">
      <pivotArea type="topRight" dataOnly="0" labelOnly="1" outline="0" fieldPosition="0"/>
    </format>
    <format dxfId="305">
      <pivotArea field="0" type="button" dataOnly="0" labelOnly="1" outline="0" axis="axisRow" fieldPosition="0"/>
    </format>
    <format dxfId="304">
      <pivotArea field="1" type="button" dataOnly="0" labelOnly="1" outline="0" axis="axisRow" fieldPosition="1"/>
    </format>
    <format dxfId="303">
      <pivotArea dataOnly="0" labelOnly="1" outline="0" fieldPosition="0">
        <references count="1">
          <reference field="0" count="0"/>
        </references>
      </pivotArea>
    </format>
    <format dxfId="302">
      <pivotArea dataOnly="0" labelOnly="1" outline="0" fieldPosition="0">
        <references count="1">
          <reference field="8" count="0"/>
        </references>
      </pivotArea>
    </format>
  </format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208D49D6-F065-4E74-AD7C-AB6671C548ED}" name="PivotTable5" cacheId="74"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M1:V12" firstHeaderRow="1" firstDataRow="2" firstDataCol="5"/>
  <pivotFields count="17">
    <pivotField axis="axisRow" compact="0" outline="0" showAll="0" defaultSubtotal="0">
      <items count="7">
        <item h="1" x="0"/>
        <item h="1" x="2"/>
        <item h="1" x="1"/>
        <item h="1" x="3"/>
        <item h="1" x="4"/>
        <item x="5"/>
        <item h="1" x="6"/>
      </items>
    </pivotField>
    <pivotField axis="axisRow" compact="0" outline="0" showAll="0" defaultSubtotal="0">
      <items count="16">
        <item m="1" x="15"/>
        <item x="2"/>
        <item x="13"/>
        <item h="1" x="6"/>
        <item x="0"/>
        <item x="11"/>
        <item x="1"/>
        <item x="8"/>
        <item x="7"/>
        <item x="5"/>
        <item x="12"/>
        <item x="4"/>
        <item x="3"/>
        <item h="1" x="14"/>
        <item h="1" x="9"/>
        <item h="1" x="10"/>
      </items>
    </pivotField>
    <pivotField compact="0" outline="0" showAll="0"/>
    <pivotField compact="0" outline="0" showAll="0"/>
    <pivotField compact="0" outline="0" showAll="0"/>
    <pivotField compact="0" outline="0" showAll="0"/>
    <pivotField compact="0" outline="0" showAll="0"/>
    <pivotField compact="0" numFmtId="10" outline="0" showAll="0"/>
    <pivotField axis="axisCol" compact="0" outline="0" showAll="0" sortType="ascending" defaultSubtotal="0">
      <items count="5">
        <item x="0"/>
        <item x="1"/>
        <item x="2"/>
        <item x="4"/>
        <item x="3"/>
      </items>
    </pivotField>
    <pivotField compact="0" outline="0" showAll="0"/>
    <pivotField compact="0" outline="0" showAll="0"/>
    <pivotField compact="0" outline="0" showAll="0"/>
    <pivotField dataField="1" compact="0" outline="0" showAll="0"/>
    <pivotField dataField="1" compact="0" outline="0" showAll="0"/>
    <pivotField compact="0" outline="0" showAll="0"/>
    <pivotField axis="axisRow" compact="0" outline="0" showAll="0" defaultSubtotal="0">
      <items count="17">
        <item x="2"/>
        <item x="6"/>
        <item x="7"/>
        <item x="8"/>
        <item x="10"/>
        <item x="12"/>
        <item x="13"/>
        <item x="4"/>
        <item x="5"/>
        <item x="11"/>
        <item x="16"/>
        <item x="1"/>
        <item x="3"/>
        <item x="9"/>
        <item x="14"/>
        <item x="15"/>
        <item x="0"/>
      </items>
    </pivotField>
    <pivotField axis="axisRow" compact="0" outline="0" showAll="0">
      <items count="16">
        <item x="8"/>
        <item x="9"/>
        <item x="10"/>
        <item x="11"/>
        <item x="12"/>
        <item x="3"/>
        <item x="4"/>
        <item x="5"/>
        <item x="6"/>
        <item x="7"/>
        <item x="1"/>
        <item x="2"/>
        <item x="13"/>
        <item x="14"/>
        <item x="0"/>
        <item t="default"/>
      </items>
    </pivotField>
  </pivotFields>
  <rowFields count="5">
    <field x="0"/>
    <field x="1"/>
    <field x="15"/>
    <field x="16"/>
    <field x="-2"/>
  </rowFields>
  <rowItems count="10">
    <i>
      <x v="5"/>
      <x v="7"/>
      <x v="11"/>
      <x/>
      <x/>
    </i>
    <i r="4" i="1">
      <x v="1"/>
    </i>
    <i r="3">
      <x v="1"/>
      <x/>
    </i>
    <i r="4" i="1">
      <x v="1"/>
    </i>
    <i r="3">
      <x v="2"/>
      <x/>
    </i>
    <i r="4" i="1">
      <x v="1"/>
    </i>
    <i r="3">
      <x v="3"/>
      <x/>
    </i>
    <i r="4" i="1">
      <x v="1"/>
    </i>
    <i r="3">
      <x v="4"/>
      <x/>
    </i>
    <i r="4" i="1">
      <x v="1"/>
    </i>
  </rowItems>
  <colFields count="1">
    <field x="8"/>
  </colFields>
  <colItems count="5">
    <i>
      <x/>
    </i>
    <i>
      <x v="1"/>
    </i>
    <i>
      <x v="2"/>
    </i>
    <i>
      <x v="3"/>
    </i>
    <i>
      <x v="4"/>
    </i>
  </colItems>
  <dataFields count="2">
    <dataField name="Sum of YTD 2019" fld="12" baseField="0" baseItem="0"/>
    <dataField name="Sum of YTD2020" fld="13" baseField="0" baseItem="0"/>
  </dataFields>
  <formats count="77">
    <format dxfId="407">
      <pivotArea outline="0" collapsedLevelsAreSubtotals="1" fieldPosition="0"/>
    </format>
    <format dxfId="406">
      <pivotArea outline="0" collapsedLevelsAreSubtotals="1" fieldPosition="0"/>
    </format>
    <format dxfId="405">
      <pivotArea field="0" type="button" dataOnly="0" labelOnly="1" outline="0" axis="axisRow" fieldPosition="0"/>
    </format>
    <format dxfId="404">
      <pivotArea field="1" type="button" dataOnly="0" labelOnly="1" outline="0" axis="axisRow" fieldPosition="1"/>
    </format>
    <format dxfId="403">
      <pivotArea field="15" type="button" dataOnly="0" labelOnly="1" outline="0" axis="axisRow" fieldPosition="2"/>
    </format>
    <format dxfId="402">
      <pivotArea field="16" type="button" dataOnly="0" labelOnly="1" outline="0" axis="axisRow" fieldPosition="3"/>
    </format>
    <format dxfId="401">
      <pivotArea field="-2" type="button" dataOnly="0" labelOnly="1" outline="0" axis="axisRow" fieldPosition="4"/>
    </format>
    <format dxfId="400">
      <pivotArea dataOnly="0" labelOnly="1" outline="0" fieldPosition="0">
        <references count="1">
          <reference field="0" count="0"/>
        </references>
      </pivotArea>
    </format>
    <format dxfId="399">
      <pivotArea dataOnly="0" labelOnly="1" outline="0" fieldPosition="0">
        <references count="2">
          <reference field="0" count="0" selected="0"/>
          <reference field="1" count="1">
            <x v="7"/>
          </reference>
        </references>
      </pivotArea>
    </format>
    <format dxfId="398">
      <pivotArea dataOnly="0" labelOnly="1" outline="0" fieldPosition="0">
        <references count="3">
          <reference field="0" count="0" selected="0"/>
          <reference field="1" count="1" selected="0">
            <x v="7"/>
          </reference>
          <reference field="15" count="1">
            <x v="6"/>
          </reference>
        </references>
      </pivotArea>
    </format>
    <format dxfId="397">
      <pivotArea dataOnly="0" labelOnly="1" outline="0" fieldPosition="0">
        <references count="4">
          <reference field="0" count="0" selected="0"/>
          <reference field="1" count="1" selected="0">
            <x v="7"/>
          </reference>
          <reference field="15" count="1" selected="0">
            <x v="6"/>
          </reference>
          <reference field="16" count="5">
            <x v="0"/>
            <x v="1"/>
            <x v="2"/>
            <x v="3"/>
            <x v="4"/>
          </reference>
        </references>
      </pivotArea>
    </format>
    <format dxfId="396">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0"/>
          </reference>
        </references>
      </pivotArea>
    </format>
    <format dxfId="395">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1"/>
          </reference>
        </references>
      </pivotArea>
    </format>
    <format dxfId="394">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2"/>
          </reference>
        </references>
      </pivotArea>
    </format>
    <format dxfId="393">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3"/>
          </reference>
        </references>
      </pivotArea>
    </format>
    <format dxfId="392">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4"/>
          </reference>
        </references>
      </pivotArea>
    </format>
    <format dxfId="391">
      <pivotArea dataOnly="0" labelOnly="1" outline="0" fieldPosition="0">
        <references count="1">
          <reference field="8" count="0"/>
        </references>
      </pivotArea>
    </format>
    <format dxfId="390">
      <pivotArea type="all" dataOnly="0" outline="0" fieldPosition="0"/>
    </format>
    <format dxfId="389">
      <pivotArea outline="0" collapsedLevelsAreSubtotals="1" fieldPosition="0"/>
    </format>
    <format dxfId="388">
      <pivotArea type="origin" dataOnly="0" labelOnly="1" outline="0" fieldPosition="0"/>
    </format>
    <format dxfId="387">
      <pivotArea field="8" type="button" dataOnly="0" labelOnly="1" outline="0" axis="axisCol" fieldPosition="0"/>
    </format>
    <format dxfId="386">
      <pivotArea type="topRight" dataOnly="0" labelOnly="1" outline="0" fieldPosition="0"/>
    </format>
    <format dxfId="385">
      <pivotArea field="0" type="button" dataOnly="0" labelOnly="1" outline="0" axis="axisRow" fieldPosition="0"/>
    </format>
    <format dxfId="384">
      <pivotArea field="1" type="button" dataOnly="0" labelOnly="1" outline="0" axis="axisRow" fieldPosition="1"/>
    </format>
    <format dxfId="383">
      <pivotArea field="15" type="button" dataOnly="0" labelOnly="1" outline="0" axis="axisRow" fieldPosition="2"/>
    </format>
    <format dxfId="382">
      <pivotArea field="16" type="button" dataOnly="0" labelOnly="1" outline="0" axis="axisRow" fieldPosition="3"/>
    </format>
    <format dxfId="381">
      <pivotArea field="-2" type="button" dataOnly="0" labelOnly="1" outline="0" axis="axisRow" fieldPosition="4"/>
    </format>
    <format dxfId="380">
      <pivotArea dataOnly="0" labelOnly="1" outline="0" fieldPosition="0">
        <references count="1">
          <reference field="0" count="0"/>
        </references>
      </pivotArea>
    </format>
    <format dxfId="379">
      <pivotArea dataOnly="0" labelOnly="1" outline="0" fieldPosition="0">
        <references count="2">
          <reference field="0" count="0" selected="0"/>
          <reference field="1" count="1">
            <x v="7"/>
          </reference>
        </references>
      </pivotArea>
    </format>
    <format dxfId="378">
      <pivotArea dataOnly="0" labelOnly="1" outline="0" fieldPosition="0">
        <references count="3">
          <reference field="0" count="0" selected="0"/>
          <reference field="1" count="1" selected="0">
            <x v="7"/>
          </reference>
          <reference field="15" count="1">
            <x v="6"/>
          </reference>
        </references>
      </pivotArea>
    </format>
    <format dxfId="377">
      <pivotArea dataOnly="0" labelOnly="1" outline="0" fieldPosition="0">
        <references count="4">
          <reference field="0" count="0" selected="0"/>
          <reference field="1" count="1" selected="0">
            <x v="7"/>
          </reference>
          <reference field="15" count="1" selected="0">
            <x v="6"/>
          </reference>
          <reference field="16" count="5">
            <x v="0"/>
            <x v="1"/>
            <x v="2"/>
            <x v="3"/>
            <x v="4"/>
          </reference>
        </references>
      </pivotArea>
    </format>
    <format dxfId="376">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0"/>
          </reference>
        </references>
      </pivotArea>
    </format>
    <format dxfId="375">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1"/>
          </reference>
        </references>
      </pivotArea>
    </format>
    <format dxfId="374">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2"/>
          </reference>
        </references>
      </pivotArea>
    </format>
    <format dxfId="373">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3"/>
          </reference>
        </references>
      </pivotArea>
    </format>
    <format dxfId="372">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4"/>
          </reference>
        </references>
      </pivotArea>
    </format>
    <format dxfId="371">
      <pivotArea dataOnly="0" labelOnly="1" outline="0" fieldPosition="0">
        <references count="1">
          <reference field="8" count="0"/>
        </references>
      </pivotArea>
    </format>
    <format dxfId="370">
      <pivotArea type="all" dataOnly="0" outline="0" fieldPosition="0"/>
    </format>
    <format dxfId="369">
      <pivotArea outline="0" collapsedLevelsAreSubtotals="1" fieldPosition="0"/>
    </format>
    <format dxfId="368">
      <pivotArea type="origin" dataOnly="0" labelOnly="1" outline="0" fieldPosition="0"/>
    </format>
    <format dxfId="367">
      <pivotArea field="8" type="button" dataOnly="0" labelOnly="1" outline="0" axis="axisCol" fieldPosition="0"/>
    </format>
    <format dxfId="366">
      <pivotArea type="topRight" dataOnly="0" labelOnly="1" outline="0" fieldPosition="0"/>
    </format>
    <format dxfId="365">
      <pivotArea field="0" type="button" dataOnly="0" labelOnly="1" outline="0" axis="axisRow" fieldPosition="0"/>
    </format>
    <format dxfId="364">
      <pivotArea field="1" type="button" dataOnly="0" labelOnly="1" outline="0" axis="axisRow" fieldPosition="1"/>
    </format>
    <format dxfId="363">
      <pivotArea field="15" type="button" dataOnly="0" labelOnly="1" outline="0" axis="axisRow" fieldPosition="2"/>
    </format>
    <format dxfId="362">
      <pivotArea field="16" type="button" dataOnly="0" labelOnly="1" outline="0" axis="axisRow" fieldPosition="3"/>
    </format>
    <format dxfId="361">
      <pivotArea field="-2" type="button" dataOnly="0" labelOnly="1" outline="0" axis="axisRow" fieldPosition="4"/>
    </format>
    <format dxfId="360">
      <pivotArea dataOnly="0" labelOnly="1" outline="0" fieldPosition="0">
        <references count="1">
          <reference field="0" count="0"/>
        </references>
      </pivotArea>
    </format>
    <format dxfId="359">
      <pivotArea dataOnly="0" labelOnly="1" outline="0" fieldPosition="0">
        <references count="2">
          <reference field="0" count="0" selected="0"/>
          <reference field="1" count="1">
            <x v="7"/>
          </reference>
        </references>
      </pivotArea>
    </format>
    <format dxfId="358">
      <pivotArea dataOnly="0" labelOnly="1" outline="0" fieldPosition="0">
        <references count="3">
          <reference field="0" count="0" selected="0"/>
          <reference field="1" count="1" selected="0">
            <x v="7"/>
          </reference>
          <reference field="15" count="1">
            <x v="6"/>
          </reference>
        </references>
      </pivotArea>
    </format>
    <format dxfId="357">
      <pivotArea dataOnly="0" labelOnly="1" outline="0" fieldPosition="0">
        <references count="4">
          <reference field="0" count="0" selected="0"/>
          <reference field="1" count="1" selected="0">
            <x v="7"/>
          </reference>
          <reference field="15" count="1" selected="0">
            <x v="6"/>
          </reference>
          <reference field="16" count="5">
            <x v="0"/>
            <x v="1"/>
            <x v="2"/>
            <x v="3"/>
            <x v="4"/>
          </reference>
        </references>
      </pivotArea>
    </format>
    <format dxfId="356">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0"/>
          </reference>
        </references>
      </pivotArea>
    </format>
    <format dxfId="355">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1"/>
          </reference>
        </references>
      </pivotArea>
    </format>
    <format dxfId="354">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2"/>
          </reference>
        </references>
      </pivotArea>
    </format>
    <format dxfId="353">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3"/>
          </reference>
        </references>
      </pivotArea>
    </format>
    <format dxfId="352">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4"/>
          </reference>
        </references>
      </pivotArea>
    </format>
    <format dxfId="351">
      <pivotArea dataOnly="0" labelOnly="1" outline="0" fieldPosition="0">
        <references count="1">
          <reference field="8" count="0"/>
        </references>
      </pivotArea>
    </format>
    <format dxfId="350">
      <pivotArea type="all" dataOnly="0" outline="0" fieldPosition="0"/>
    </format>
    <format dxfId="349">
      <pivotArea outline="0" collapsedLevelsAreSubtotals="1" fieldPosition="0"/>
    </format>
    <format dxfId="348">
      <pivotArea type="origin" dataOnly="0" labelOnly="1" outline="0" fieldPosition="0"/>
    </format>
    <format dxfId="347">
      <pivotArea field="8" type="button" dataOnly="0" labelOnly="1" outline="0" axis="axisCol" fieldPosition="0"/>
    </format>
    <format dxfId="346">
      <pivotArea type="topRight" dataOnly="0" labelOnly="1" outline="0" fieldPosition="0"/>
    </format>
    <format dxfId="345">
      <pivotArea field="0" type="button" dataOnly="0" labelOnly="1" outline="0" axis="axisRow" fieldPosition="0"/>
    </format>
    <format dxfId="344">
      <pivotArea field="1" type="button" dataOnly="0" labelOnly="1" outline="0" axis="axisRow" fieldPosition="1"/>
    </format>
    <format dxfId="343">
      <pivotArea field="15" type="button" dataOnly="0" labelOnly="1" outline="0" axis="axisRow" fieldPosition="2"/>
    </format>
    <format dxfId="342">
      <pivotArea field="16" type="button" dataOnly="0" labelOnly="1" outline="0" axis="axisRow" fieldPosition="3"/>
    </format>
    <format dxfId="341">
      <pivotArea field="-2" type="button" dataOnly="0" labelOnly="1" outline="0" axis="axisRow" fieldPosition="4"/>
    </format>
    <format dxfId="340">
      <pivotArea dataOnly="0" labelOnly="1" outline="0" fieldPosition="0">
        <references count="1">
          <reference field="0" count="0"/>
        </references>
      </pivotArea>
    </format>
    <format dxfId="339">
      <pivotArea dataOnly="0" labelOnly="1" outline="0" fieldPosition="0">
        <references count="2">
          <reference field="0" count="0" selected="0"/>
          <reference field="1" count="1">
            <x v="7"/>
          </reference>
        </references>
      </pivotArea>
    </format>
    <format dxfId="338">
      <pivotArea dataOnly="0" labelOnly="1" outline="0" fieldPosition="0">
        <references count="3">
          <reference field="0" count="0" selected="0"/>
          <reference field="1" count="1" selected="0">
            <x v="7"/>
          </reference>
          <reference field="15" count="1">
            <x v="6"/>
          </reference>
        </references>
      </pivotArea>
    </format>
    <format dxfId="337">
      <pivotArea dataOnly="0" labelOnly="1" outline="0" fieldPosition="0">
        <references count="4">
          <reference field="0" count="0" selected="0"/>
          <reference field="1" count="1" selected="0">
            <x v="7"/>
          </reference>
          <reference field="15" count="1" selected="0">
            <x v="6"/>
          </reference>
          <reference field="16" count="5">
            <x v="0"/>
            <x v="1"/>
            <x v="2"/>
            <x v="3"/>
            <x v="4"/>
          </reference>
        </references>
      </pivotArea>
    </format>
    <format dxfId="336">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0"/>
          </reference>
        </references>
      </pivotArea>
    </format>
    <format dxfId="335">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1"/>
          </reference>
        </references>
      </pivotArea>
    </format>
    <format dxfId="334">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2"/>
          </reference>
        </references>
      </pivotArea>
    </format>
    <format dxfId="333">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3"/>
          </reference>
        </references>
      </pivotArea>
    </format>
    <format dxfId="332">
      <pivotArea dataOnly="0" labelOnly="1" outline="0" fieldPosition="0">
        <references count="5">
          <reference field="4294967294" count="2">
            <x v="0"/>
            <x v="1"/>
          </reference>
          <reference field="0" count="0" selected="0"/>
          <reference field="1" count="1" selected="0">
            <x v="7"/>
          </reference>
          <reference field="15" count="1" selected="0">
            <x v="6"/>
          </reference>
          <reference field="16" count="1" selected="0">
            <x v="4"/>
          </reference>
        </references>
      </pivotArea>
    </format>
    <format dxfId="331">
      <pivotArea dataOnly="0" labelOnly="1" outline="0" fieldPosition="0">
        <references count="1">
          <reference field="8" count="0"/>
        </references>
      </pivotArea>
    </format>
  </formats>
  <conditionalFormats count="1">
    <conditionalFormat priority="7">
      <pivotAreas count="1">
        <pivotArea type="data" outline="0" collapsedLevelsAreSubtotals="1" fieldPosition="0"/>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82FDF35-1204-461B-8CC7-A13F81A9CD86}" name="PivotTable12" cacheId="7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B13:I19" firstHeaderRow="1" firstDataRow="2" firstDataCol="3"/>
  <pivotFields count="17">
    <pivotField axis="axisRow" compact="0" outline="0" showAll="0" defaultSubtotal="0">
      <items count="7">
        <item h="1" x="3"/>
        <item x="5"/>
        <item h="1" x="6"/>
        <item h="1" x="0"/>
        <item h="1" x="2"/>
        <item h="1" x="4"/>
        <item h="1" x="1"/>
      </items>
    </pivotField>
    <pivotField axis="axisRow" compact="0" outline="0" showAll="0" defaultSubtotal="0">
      <items count="16">
        <item m="1" x="15"/>
        <item x="2"/>
        <item x="13"/>
        <item x="6"/>
        <item x="14"/>
        <item x="0"/>
        <item x="9"/>
        <item x="11"/>
        <item x="1"/>
        <item x="8"/>
        <item x="7"/>
        <item x="10"/>
        <item x="5"/>
        <item x="12"/>
        <item x="4"/>
        <item x="3"/>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numFmtId="10" outline="0" showAll="0" defaultSubtotal="0"/>
    <pivotField axis="axisCol" compact="0" outline="0" showAll="0" sortType="ascending" defaultSubtotal="0">
      <items count="5">
        <item x="0"/>
        <item x="1"/>
        <item x="2"/>
        <item x="4"/>
        <item x="3"/>
      </items>
    </pivotField>
    <pivotField compact="0" outline="0" showAll="0" defaultSubtotal="0"/>
    <pivotField compact="0" outline="0" showAll="0" defaultSubtotal="0"/>
    <pivotField compact="0" outline="0" showAll="0" defaultSubtotal="0"/>
    <pivotField compact="0" numFmtId="175" outline="0" showAll="0" defaultSubtotal="0"/>
    <pivotField compact="0" outline="0" showAll="0" defaultSubtotal="0"/>
    <pivotField compact="0" numFmtId="175" outline="0" showAll="0" defaultSubtotal="0"/>
    <pivotField compact="0" outline="0" showAll="0" defaultSubtotal="0"/>
    <pivotField axis="axisRow" compact="0" outline="0" showAll="0" defaultSubtotal="0">
      <items count="15">
        <item x="8"/>
        <item x="9"/>
        <item x="3"/>
        <item x="10"/>
        <item x="4"/>
        <item x="5"/>
        <item x="6"/>
        <item x="11"/>
        <item x="7"/>
        <item x="12"/>
        <item x="1"/>
        <item x="2"/>
        <item x="13"/>
        <item x="14"/>
        <item x="0"/>
      </items>
    </pivotField>
  </pivotFields>
  <rowFields count="3">
    <field x="0"/>
    <field x="1"/>
    <field x="16"/>
  </rowFields>
  <rowItems count="5">
    <i>
      <x v="1"/>
      <x v="9"/>
      <x/>
    </i>
    <i r="2">
      <x v="1"/>
    </i>
    <i r="2">
      <x v="3"/>
    </i>
    <i r="2">
      <x v="7"/>
    </i>
    <i r="2">
      <x v="9"/>
    </i>
  </rowItems>
  <colFields count="1">
    <field x="8"/>
  </colFields>
  <colItems count="5">
    <i>
      <x/>
    </i>
    <i>
      <x v="1"/>
    </i>
    <i>
      <x v="2"/>
    </i>
    <i>
      <x v="3"/>
    </i>
    <i>
      <x v="4"/>
    </i>
  </colItems>
  <dataFields count="1">
    <dataField name="Sum of YTD 2019 Vs. 2020" fld="5" baseField="0" baseItem="0" numFmtId="166"/>
  </dataFields>
  <formats count="1">
    <format dxfId="408">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F413D12-1655-4968-B9D9-F192BE6EEBE1}" name="PivotTable9" cacheId="74"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M18:V37" firstHeaderRow="1" firstDataRow="2" firstDataCol="5"/>
  <pivotFields count="17">
    <pivotField axis="axisRow" compact="0" outline="0" showAll="0" defaultSubtotal="0">
      <items count="7">
        <item h="1" x="0"/>
        <item h="1" x="2"/>
        <item h="1" x="1"/>
        <item h="1" x="3"/>
        <item x="4"/>
        <item h="1" x="5"/>
        <item h="1" x="6"/>
      </items>
    </pivotField>
    <pivotField axis="axisRow" compact="0" outline="0" showAll="0" defaultSubtotal="0">
      <items count="16">
        <item m="1" x="15"/>
        <item x="2"/>
        <item x="13"/>
        <item h="1" x="6"/>
        <item x="0"/>
        <item x="11"/>
        <item x="1"/>
        <item h="1" x="8"/>
        <item x="7"/>
        <item x="5"/>
        <item x="12"/>
        <item x="4"/>
        <item x="3"/>
        <item h="1" x="14"/>
        <item h="1" x="9"/>
        <item h="1" x="10"/>
      </items>
    </pivotField>
    <pivotField compact="0" outline="0" showAll="0"/>
    <pivotField compact="0" outline="0" showAll="0"/>
    <pivotField compact="0" outline="0" showAll="0"/>
    <pivotField compact="0" outline="0" showAll="0"/>
    <pivotField compact="0" outline="0" showAll="0"/>
    <pivotField compact="0" numFmtId="10" outline="0" showAll="0"/>
    <pivotField axis="axisCol" compact="0" outline="0" showAll="0" sortType="ascending" defaultSubtotal="0">
      <items count="5">
        <item x="0"/>
        <item x="1"/>
        <item x="2"/>
        <item x="4"/>
        <item x="3"/>
      </items>
    </pivotField>
    <pivotField compact="0" outline="0" showAll="0"/>
    <pivotField compact="0" outline="0" showAll="0"/>
    <pivotField compact="0" outline="0" showAll="0"/>
    <pivotField dataField="1" compact="0" outline="0" showAll="0"/>
    <pivotField dataField="1" compact="0" outline="0" showAll="0"/>
    <pivotField compact="0" outline="0" showAll="0"/>
    <pivotField axis="axisRow" compact="0" outline="0" showAll="0" defaultSubtotal="0">
      <items count="17">
        <item x="2"/>
        <item x="6"/>
        <item x="7"/>
        <item x="8"/>
        <item x="10"/>
        <item x="12"/>
        <item x="13"/>
        <item x="4"/>
        <item x="5"/>
        <item x="11"/>
        <item x="16"/>
        <item x="1"/>
        <item x="3"/>
        <item x="9"/>
        <item x="14"/>
        <item x="15"/>
        <item x="0"/>
      </items>
    </pivotField>
    <pivotField axis="axisRow" compact="0" outline="0" showAll="0">
      <items count="16">
        <item x="8"/>
        <item x="9"/>
        <item x="10"/>
        <item x="11"/>
        <item x="12"/>
        <item x="3"/>
        <item x="4"/>
        <item x="5"/>
        <item x="6"/>
        <item x="7"/>
        <item x="1"/>
        <item x="2"/>
        <item x="13"/>
        <item x="14"/>
        <item x="0"/>
        <item t="default"/>
      </items>
    </pivotField>
  </pivotFields>
  <rowFields count="5">
    <field x="0"/>
    <field x="1"/>
    <field x="15"/>
    <field x="16"/>
    <field x="-2"/>
  </rowFields>
  <rowItems count="18">
    <i>
      <x v="4"/>
      <x v="8"/>
      <x/>
      <x v="9"/>
      <x/>
    </i>
    <i r="4" i="1">
      <x v="1"/>
    </i>
    <i r="2">
      <x v="1"/>
      <x v="9"/>
      <x/>
    </i>
    <i r="4" i="1">
      <x v="1"/>
    </i>
    <i r="2">
      <x v="2"/>
      <x v="9"/>
      <x/>
    </i>
    <i r="4" i="1">
      <x v="1"/>
    </i>
    <i r="2">
      <x v="3"/>
      <x v="9"/>
      <x/>
    </i>
    <i r="4" i="1">
      <x v="1"/>
    </i>
    <i r="2">
      <x v="4"/>
      <x v="9"/>
      <x/>
    </i>
    <i r="4" i="1">
      <x v="1"/>
    </i>
    <i r="2">
      <x v="5"/>
      <x v="9"/>
      <x/>
    </i>
    <i r="4" i="1">
      <x v="1"/>
    </i>
    <i r="2">
      <x v="6"/>
      <x v="9"/>
      <x/>
    </i>
    <i r="4" i="1">
      <x v="1"/>
    </i>
    <i r="2">
      <x v="12"/>
      <x v="9"/>
      <x/>
    </i>
    <i r="4" i="1">
      <x v="1"/>
    </i>
    <i r="2">
      <x v="13"/>
      <x v="9"/>
      <x/>
    </i>
    <i r="4" i="1">
      <x v="1"/>
    </i>
  </rowItems>
  <colFields count="1">
    <field x="8"/>
  </colFields>
  <colItems count="5">
    <i>
      <x/>
    </i>
    <i>
      <x v="1"/>
    </i>
    <i>
      <x v="2"/>
    </i>
    <i>
      <x v="3"/>
    </i>
    <i>
      <x v="4"/>
    </i>
  </colItems>
  <dataFields count="2">
    <dataField name="Average of YTD 2019" fld="12" subtotal="average" baseField="0" baseItem="0"/>
    <dataField name="Average of YTD2020" fld="13" subtotal="average" baseField="0" baseItem="0"/>
  </dataFields>
  <formats count="89">
    <format dxfId="497">
      <pivotArea outline="0" collapsedLevelsAreSubtotals="1" fieldPosition="0"/>
    </format>
    <format dxfId="496">
      <pivotArea outline="0" collapsedLevelsAreSubtotals="1" fieldPosition="0"/>
    </format>
    <format dxfId="495">
      <pivotArea field="0" type="button" dataOnly="0" labelOnly="1" outline="0" axis="axisRow" fieldPosition="0"/>
    </format>
    <format dxfId="494">
      <pivotArea field="1" type="button" dataOnly="0" labelOnly="1" outline="0" axis="axisRow" fieldPosition="1"/>
    </format>
    <format dxfId="493">
      <pivotArea field="15" type="button" dataOnly="0" labelOnly="1" outline="0" axis="axisRow" fieldPosition="2"/>
    </format>
    <format dxfId="492">
      <pivotArea field="16" type="button" dataOnly="0" labelOnly="1" outline="0" axis="axisRow" fieldPosition="3"/>
    </format>
    <format dxfId="491">
      <pivotArea field="-2" type="button" dataOnly="0" labelOnly="1" outline="0" axis="axisRow" fieldPosition="4"/>
    </format>
    <format dxfId="490">
      <pivotArea dataOnly="0" labelOnly="1" outline="0" fieldPosition="0">
        <references count="1">
          <reference field="0" count="0"/>
        </references>
      </pivotArea>
    </format>
    <format dxfId="489">
      <pivotArea dataOnly="0" labelOnly="1" outline="0" fieldPosition="0">
        <references count="2">
          <reference field="0" count="0" selected="0"/>
          <reference field="1" count="1">
            <x v="8"/>
          </reference>
        </references>
      </pivotArea>
    </format>
    <format dxfId="488">
      <pivotArea dataOnly="0" labelOnly="1" outline="0" fieldPosition="0">
        <references count="3">
          <reference field="0" count="0" selected="0"/>
          <reference field="1" count="1" selected="0">
            <x v="8"/>
          </reference>
          <reference field="15" count="6">
            <x v="0"/>
            <x v="1"/>
            <x v="2"/>
            <x v="3"/>
            <x v="4"/>
            <x v="5"/>
          </reference>
        </references>
      </pivotArea>
    </format>
    <format dxfId="487">
      <pivotArea dataOnly="0" labelOnly="1" outline="0" fieldPosition="0">
        <references count="4">
          <reference field="0" count="0" selected="0"/>
          <reference field="1" count="1" selected="0">
            <x v="8"/>
          </reference>
          <reference field="15" count="1" selected="0">
            <x v="0"/>
          </reference>
          <reference field="16" count="1">
            <x v="9"/>
          </reference>
        </references>
      </pivotArea>
    </format>
    <format dxfId="486">
      <pivotArea dataOnly="0" labelOnly="1" outline="0" fieldPosition="0">
        <references count="4">
          <reference field="0" count="0" selected="0"/>
          <reference field="1" count="1" selected="0">
            <x v="8"/>
          </reference>
          <reference field="15" count="1" selected="0">
            <x v="5"/>
          </reference>
          <reference field="16" count="2">
            <x v="4"/>
            <x v="9"/>
          </reference>
        </references>
      </pivotArea>
    </format>
    <format dxfId="485">
      <pivotArea dataOnly="0" labelOnly="1" outline="0" fieldPosition="0">
        <references count="5">
          <reference field="4294967294" count="2">
            <x v="0"/>
            <x v="1"/>
          </reference>
          <reference field="0" count="0" selected="0"/>
          <reference field="1" count="1" selected="0">
            <x v="8"/>
          </reference>
          <reference field="15" count="1" selected="0">
            <x v="0"/>
          </reference>
          <reference field="16" count="1" selected="0">
            <x v="9"/>
          </reference>
        </references>
      </pivotArea>
    </format>
    <format dxfId="484">
      <pivotArea dataOnly="0" labelOnly="1" outline="0" fieldPosition="0">
        <references count="5">
          <reference field="4294967294" count="2">
            <x v="0"/>
            <x v="1"/>
          </reference>
          <reference field="0" count="0" selected="0"/>
          <reference field="1" count="1" selected="0">
            <x v="8"/>
          </reference>
          <reference field="15" count="1" selected="0">
            <x v="1"/>
          </reference>
          <reference field="16" count="1" selected="0">
            <x v="9"/>
          </reference>
        </references>
      </pivotArea>
    </format>
    <format dxfId="483">
      <pivotArea dataOnly="0" labelOnly="1" outline="0" fieldPosition="0">
        <references count="5">
          <reference field="4294967294" count="2">
            <x v="0"/>
            <x v="1"/>
          </reference>
          <reference field="0" count="0" selected="0"/>
          <reference field="1" count="1" selected="0">
            <x v="8"/>
          </reference>
          <reference field="15" count="1" selected="0">
            <x v="2"/>
          </reference>
          <reference field="16" count="1" selected="0">
            <x v="9"/>
          </reference>
        </references>
      </pivotArea>
    </format>
    <format dxfId="482">
      <pivotArea dataOnly="0" labelOnly="1" outline="0" fieldPosition="0">
        <references count="5">
          <reference field="4294967294" count="2">
            <x v="0"/>
            <x v="1"/>
          </reference>
          <reference field="0" count="0" selected="0"/>
          <reference field="1" count="1" selected="0">
            <x v="8"/>
          </reference>
          <reference field="15" count="1" selected="0">
            <x v="3"/>
          </reference>
          <reference field="16" count="1" selected="0">
            <x v="9"/>
          </reference>
        </references>
      </pivotArea>
    </format>
    <format dxfId="481">
      <pivotArea dataOnly="0" labelOnly="1" outline="0" fieldPosition="0">
        <references count="5">
          <reference field="4294967294" count="2">
            <x v="0"/>
            <x v="1"/>
          </reference>
          <reference field="0" count="0" selected="0"/>
          <reference field="1" count="1" selected="0">
            <x v="8"/>
          </reference>
          <reference field="15" count="1" selected="0">
            <x v="4"/>
          </reference>
          <reference field="16" count="1" selected="0">
            <x v="9"/>
          </reference>
        </references>
      </pivotArea>
    </format>
    <format dxfId="480">
      <pivotArea dataOnly="0" labelOnly="1" outline="0" fieldPosition="0">
        <references count="5">
          <reference field="4294967294" count="2">
            <x v="0"/>
            <x v="1"/>
          </reference>
          <reference field="0" count="0" selected="0"/>
          <reference field="1" count="1" selected="0">
            <x v="8"/>
          </reference>
          <reference field="15" count="1" selected="0">
            <x v="5"/>
          </reference>
          <reference field="16" count="1" selected="0">
            <x v="4"/>
          </reference>
        </references>
      </pivotArea>
    </format>
    <format dxfId="479">
      <pivotArea dataOnly="0" labelOnly="1" outline="0" fieldPosition="0">
        <references count="5">
          <reference field="4294967294" count="2">
            <x v="0"/>
            <x v="1"/>
          </reference>
          <reference field="0" count="0" selected="0"/>
          <reference field="1" count="1" selected="0">
            <x v="8"/>
          </reference>
          <reference field="15" count="1" selected="0">
            <x v="5"/>
          </reference>
          <reference field="16" count="1" selected="0">
            <x v="9"/>
          </reference>
        </references>
      </pivotArea>
    </format>
    <format dxfId="478">
      <pivotArea dataOnly="0" labelOnly="1" outline="0" fieldPosition="0">
        <references count="1">
          <reference field="8" count="0"/>
        </references>
      </pivotArea>
    </format>
    <format dxfId="477">
      <pivotArea type="all" dataOnly="0" outline="0" fieldPosition="0"/>
    </format>
    <format dxfId="476">
      <pivotArea outline="0" collapsedLevelsAreSubtotals="1" fieldPosition="0"/>
    </format>
    <format dxfId="475">
      <pivotArea type="origin" dataOnly="0" labelOnly="1" outline="0" fieldPosition="0"/>
    </format>
    <format dxfId="474">
      <pivotArea field="8" type="button" dataOnly="0" labelOnly="1" outline="0" axis="axisCol" fieldPosition="0"/>
    </format>
    <format dxfId="473">
      <pivotArea type="topRight" dataOnly="0" labelOnly="1" outline="0" fieldPosition="0"/>
    </format>
    <format dxfId="472">
      <pivotArea field="0" type="button" dataOnly="0" labelOnly="1" outline="0" axis="axisRow" fieldPosition="0"/>
    </format>
    <format dxfId="471">
      <pivotArea field="1" type="button" dataOnly="0" labelOnly="1" outline="0" axis="axisRow" fieldPosition="1"/>
    </format>
    <format dxfId="470">
      <pivotArea field="15" type="button" dataOnly="0" labelOnly="1" outline="0" axis="axisRow" fieldPosition="2"/>
    </format>
    <format dxfId="469">
      <pivotArea field="16" type="button" dataOnly="0" labelOnly="1" outline="0" axis="axisRow" fieldPosition="3"/>
    </format>
    <format dxfId="468">
      <pivotArea field="-2" type="button" dataOnly="0" labelOnly="1" outline="0" axis="axisRow" fieldPosition="4"/>
    </format>
    <format dxfId="467">
      <pivotArea dataOnly="0" labelOnly="1" outline="0" fieldPosition="0">
        <references count="1">
          <reference field="0" count="0"/>
        </references>
      </pivotArea>
    </format>
    <format dxfId="466">
      <pivotArea dataOnly="0" labelOnly="1" outline="0" fieldPosition="0">
        <references count="2">
          <reference field="0" count="0" selected="0"/>
          <reference field="1" count="1">
            <x v="8"/>
          </reference>
        </references>
      </pivotArea>
    </format>
    <format dxfId="465">
      <pivotArea dataOnly="0" labelOnly="1" outline="0" fieldPosition="0">
        <references count="3">
          <reference field="0" count="0" selected="0"/>
          <reference field="1" count="1" selected="0">
            <x v="8"/>
          </reference>
          <reference field="15" count="6">
            <x v="0"/>
            <x v="1"/>
            <x v="2"/>
            <x v="3"/>
            <x v="4"/>
            <x v="5"/>
          </reference>
        </references>
      </pivotArea>
    </format>
    <format dxfId="464">
      <pivotArea dataOnly="0" labelOnly="1" outline="0" fieldPosition="0">
        <references count="4">
          <reference field="0" count="0" selected="0"/>
          <reference field="1" count="1" selected="0">
            <x v="8"/>
          </reference>
          <reference field="15" count="1" selected="0">
            <x v="0"/>
          </reference>
          <reference field="16" count="1">
            <x v="9"/>
          </reference>
        </references>
      </pivotArea>
    </format>
    <format dxfId="463">
      <pivotArea dataOnly="0" labelOnly="1" outline="0" fieldPosition="0">
        <references count="4">
          <reference field="0" count="0" selected="0"/>
          <reference field="1" count="1" selected="0">
            <x v="8"/>
          </reference>
          <reference field="15" count="1" selected="0">
            <x v="5"/>
          </reference>
          <reference field="16" count="2">
            <x v="4"/>
            <x v="9"/>
          </reference>
        </references>
      </pivotArea>
    </format>
    <format dxfId="462">
      <pivotArea dataOnly="0" labelOnly="1" outline="0" fieldPosition="0">
        <references count="5">
          <reference field="4294967294" count="2">
            <x v="0"/>
            <x v="1"/>
          </reference>
          <reference field="0" count="0" selected="0"/>
          <reference field="1" count="1" selected="0">
            <x v="8"/>
          </reference>
          <reference field="15" count="1" selected="0">
            <x v="0"/>
          </reference>
          <reference field="16" count="1" selected="0">
            <x v="9"/>
          </reference>
        </references>
      </pivotArea>
    </format>
    <format dxfId="461">
      <pivotArea dataOnly="0" labelOnly="1" outline="0" fieldPosition="0">
        <references count="5">
          <reference field="4294967294" count="2">
            <x v="0"/>
            <x v="1"/>
          </reference>
          <reference field="0" count="0" selected="0"/>
          <reference field="1" count="1" selected="0">
            <x v="8"/>
          </reference>
          <reference field="15" count="1" selected="0">
            <x v="1"/>
          </reference>
          <reference field="16" count="1" selected="0">
            <x v="9"/>
          </reference>
        </references>
      </pivotArea>
    </format>
    <format dxfId="460">
      <pivotArea dataOnly="0" labelOnly="1" outline="0" fieldPosition="0">
        <references count="5">
          <reference field="4294967294" count="2">
            <x v="0"/>
            <x v="1"/>
          </reference>
          <reference field="0" count="0" selected="0"/>
          <reference field="1" count="1" selected="0">
            <x v="8"/>
          </reference>
          <reference field="15" count="1" selected="0">
            <x v="2"/>
          </reference>
          <reference field="16" count="1" selected="0">
            <x v="9"/>
          </reference>
        </references>
      </pivotArea>
    </format>
    <format dxfId="459">
      <pivotArea dataOnly="0" labelOnly="1" outline="0" fieldPosition="0">
        <references count="5">
          <reference field="4294967294" count="2">
            <x v="0"/>
            <x v="1"/>
          </reference>
          <reference field="0" count="0" selected="0"/>
          <reference field="1" count="1" selected="0">
            <x v="8"/>
          </reference>
          <reference field="15" count="1" selected="0">
            <x v="3"/>
          </reference>
          <reference field="16" count="1" selected="0">
            <x v="9"/>
          </reference>
        </references>
      </pivotArea>
    </format>
    <format dxfId="458">
      <pivotArea dataOnly="0" labelOnly="1" outline="0" fieldPosition="0">
        <references count="5">
          <reference field="4294967294" count="2">
            <x v="0"/>
            <x v="1"/>
          </reference>
          <reference field="0" count="0" selected="0"/>
          <reference field="1" count="1" selected="0">
            <x v="8"/>
          </reference>
          <reference field="15" count="1" selected="0">
            <x v="4"/>
          </reference>
          <reference field="16" count="1" selected="0">
            <x v="9"/>
          </reference>
        </references>
      </pivotArea>
    </format>
    <format dxfId="457">
      <pivotArea dataOnly="0" labelOnly="1" outline="0" fieldPosition="0">
        <references count="5">
          <reference field="4294967294" count="2">
            <x v="0"/>
            <x v="1"/>
          </reference>
          <reference field="0" count="0" selected="0"/>
          <reference field="1" count="1" selected="0">
            <x v="8"/>
          </reference>
          <reference field="15" count="1" selected="0">
            <x v="5"/>
          </reference>
          <reference field="16" count="1" selected="0">
            <x v="4"/>
          </reference>
        </references>
      </pivotArea>
    </format>
    <format dxfId="456">
      <pivotArea dataOnly="0" labelOnly="1" outline="0" fieldPosition="0">
        <references count="5">
          <reference field="4294967294" count="2">
            <x v="0"/>
            <x v="1"/>
          </reference>
          <reference field="0" count="0" selected="0"/>
          <reference field="1" count="1" selected="0">
            <x v="8"/>
          </reference>
          <reference field="15" count="1" selected="0">
            <x v="5"/>
          </reference>
          <reference field="16" count="1" selected="0">
            <x v="9"/>
          </reference>
        </references>
      </pivotArea>
    </format>
    <format dxfId="455">
      <pivotArea dataOnly="0" labelOnly="1" outline="0" fieldPosition="0">
        <references count="1">
          <reference field="8" count="0"/>
        </references>
      </pivotArea>
    </format>
    <format dxfId="454">
      <pivotArea type="all" dataOnly="0" outline="0" fieldPosition="0"/>
    </format>
    <format dxfId="453">
      <pivotArea outline="0" collapsedLevelsAreSubtotals="1" fieldPosition="0"/>
    </format>
    <format dxfId="452">
      <pivotArea type="origin" dataOnly="0" labelOnly="1" outline="0" fieldPosition="0"/>
    </format>
    <format dxfId="451">
      <pivotArea field="8" type="button" dataOnly="0" labelOnly="1" outline="0" axis="axisCol" fieldPosition="0"/>
    </format>
    <format dxfId="450">
      <pivotArea type="topRight" dataOnly="0" labelOnly="1" outline="0" fieldPosition="0"/>
    </format>
    <format dxfId="449">
      <pivotArea field="0" type="button" dataOnly="0" labelOnly="1" outline="0" axis="axisRow" fieldPosition="0"/>
    </format>
    <format dxfId="448">
      <pivotArea field="1" type="button" dataOnly="0" labelOnly="1" outline="0" axis="axisRow" fieldPosition="1"/>
    </format>
    <format dxfId="447">
      <pivotArea field="15" type="button" dataOnly="0" labelOnly="1" outline="0" axis="axisRow" fieldPosition="2"/>
    </format>
    <format dxfId="446">
      <pivotArea field="16" type="button" dataOnly="0" labelOnly="1" outline="0" axis="axisRow" fieldPosition="3"/>
    </format>
    <format dxfId="445">
      <pivotArea field="-2" type="button" dataOnly="0" labelOnly="1" outline="0" axis="axisRow" fieldPosition="4"/>
    </format>
    <format dxfId="444">
      <pivotArea dataOnly="0" labelOnly="1" outline="0" fieldPosition="0">
        <references count="1">
          <reference field="0" count="0"/>
        </references>
      </pivotArea>
    </format>
    <format dxfId="443">
      <pivotArea dataOnly="0" labelOnly="1" outline="0" fieldPosition="0">
        <references count="2">
          <reference field="0" count="0" selected="0"/>
          <reference field="1" count="1">
            <x v="8"/>
          </reference>
        </references>
      </pivotArea>
    </format>
    <format dxfId="442">
      <pivotArea dataOnly="0" labelOnly="1" outline="0" fieldPosition="0">
        <references count="3">
          <reference field="0" count="0" selected="0"/>
          <reference field="1" count="1" selected="0">
            <x v="8"/>
          </reference>
          <reference field="15" count="6">
            <x v="0"/>
            <x v="1"/>
            <x v="2"/>
            <x v="3"/>
            <x v="4"/>
            <x v="5"/>
          </reference>
        </references>
      </pivotArea>
    </format>
    <format dxfId="441">
      <pivotArea dataOnly="0" labelOnly="1" outline="0" fieldPosition="0">
        <references count="4">
          <reference field="0" count="0" selected="0"/>
          <reference field="1" count="1" selected="0">
            <x v="8"/>
          </reference>
          <reference field="15" count="1" selected="0">
            <x v="0"/>
          </reference>
          <reference field="16" count="1">
            <x v="9"/>
          </reference>
        </references>
      </pivotArea>
    </format>
    <format dxfId="440">
      <pivotArea dataOnly="0" labelOnly="1" outline="0" fieldPosition="0">
        <references count="4">
          <reference field="0" count="0" selected="0"/>
          <reference field="1" count="1" selected="0">
            <x v="8"/>
          </reference>
          <reference field="15" count="1" selected="0">
            <x v="5"/>
          </reference>
          <reference field="16" count="2">
            <x v="4"/>
            <x v="9"/>
          </reference>
        </references>
      </pivotArea>
    </format>
    <format dxfId="439">
      <pivotArea dataOnly="0" labelOnly="1" outline="0" fieldPosition="0">
        <references count="5">
          <reference field="4294967294" count="2">
            <x v="0"/>
            <x v="1"/>
          </reference>
          <reference field="0" count="0" selected="0"/>
          <reference field="1" count="1" selected="0">
            <x v="8"/>
          </reference>
          <reference field="15" count="1" selected="0">
            <x v="0"/>
          </reference>
          <reference field="16" count="1" selected="0">
            <x v="9"/>
          </reference>
        </references>
      </pivotArea>
    </format>
    <format dxfId="438">
      <pivotArea dataOnly="0" labelOnly="1" outline="0" fieldPosition="0">
        <references count="5">
          <reference field="4294967294" count="2">
            <x v="0"/>
            <x v="1"/>
          </reference>
          <reference field="0" count="0" selected="0"/>
          <reference field="1" count="1" selected="0">
            <x v="8"/>
          </reference>
          <reference field="15" count="1" selected="0">
            <x v="1"/>
          </reference>
          <reference field="16" count="1" selected="0">
            <x v="9"/>
          </reference>
        </references>
      </pivotArea>
    </format>
    <format dxfId="437">
      <pivotArea dataOnly="0" labelOnly="1" outline="0" fieldPosition="0">
        <references count="5">
          <reference field="4294967294" count="2">
            <x v="0"/>
            <x v="1"/>
          </reference>
          <reference field="0" count="0" selected="0"/>
          <reference field="1" count="1" selected="0">
            <x v="8"/>
          </reference>
          <reference field="15" count="1" selected="0">
            <x v="2"/>
          </reference>
          <reference field="16" count="1" selected="0">
            <x v="9"/>
          </reference>
        </references>
      </pivotArea>
    </format>
    <format dxfId="436">
      <pivotArea dataOnly="0" labelOnly="1" outline="0" fieldPosition="0">
        <references count="5">
          <reference field="4294967294" count="2">
            <x v="0"/>
            <x v="1"/>
          </reference>
          <reference field="0" count="0" selected="0"/>
          <reference field="1" count="1" selected="0">
            <x v="8"/>
          </reference>
          <reference field="15" count="1" selected="0">
            <x v="3"/>
          </reference>
          <reference field="16" count="1" selected="0">
            <x v="9"/>
          </reference>
        </references>
      </pivotArea>
    </format>
    <format dxfId="435">
      <pivotArea dataOnly="0" labelOnly="1" outline="0" fieldPosition="0">
        <references count="5">
          <reference field="4294967294" count="2">
            <x v="0"/>
            <x v="1"/>
          </reference>
          <reference field="0" count="0" selected="0"/>
          <reference field="1" count="1" selected="0">
            <x v="8"/>
          </reference>
          <reference field="15" count="1" selected="0">
            <x v="4"/>
          </reference>
          <reference field="16" count="1" selected="0">
            <x v="9"/>
          </reference>
        </references>
      </pivotArea>
    </format>
    <format dxfId="434">
      <pivotArea dataOnly="0" labelOnly="1" outline="0" fieldPosition="0">
        <references count="5">
          <reference field="4294967294" count="2">
            <x v="0"/>
            <x v="1"/>
          </reference>
          <reference field="0" count="0" selected="0"/>
          <reference field="1" count="1" selected="0">
            <x v="8"/>
          </reference>
          <reference field="15" count="1" selected="0">
            <x v="5"/>
          </reference>
          <reference field="16" count="1" selected="0">
            <x v="4"/>
          </reference>
        </references>
      </pivotArea>
    </format>
    <format dxfId="433">
      <pivotArea dataOnly="0" labelOnly="1" outline="0" fieldPosition="0">
        <references count="5">
          <reference field="4294967294" count="2">
            <x v="0"/>
            <x v="1"/>
          </reference>
          <reference field="0" count="0" selected="0"/>
          <reference field="1" count="1" selected="0">
            <x v="8"/>
          </reference>
          <reference field="15" count="1" selected="0">
            <x v="5"/>
          </reference>
          <reference field="16" count="1" selected="0">
            <x v="9"/>
          </reference>
        </references>
      </pivotArea>
    </format>
    <format dxfId="432">
      <pivotArea dataOnly="0" labelOnly="1" outline="0" fieldPosition="0">
        <references count="1">
          <reference field="8" count="0"/>
        </references>
      </pivotArea>
    </format>
    <format dxfId="431">
      <pivotArea type="all" dataOnly="0" outline="0" fieldPosition="0"/>
    </format>
    <format dxfId="430">
      <pivotArea outline="0" collapsedLevelsAreSubtotals="1" fieldPosition="0"/>
    </format>
    <format dxfId="429">
      <pivotArea type="origin" dataOnly="0" labelOnly="1" outline="0" fieldPosition="0"/>
    </format>
    <format dxfId="428">
      <pivotArea field="8" type="button" dataOnly="0" labelOnly="1" outline="0" axis="axisCol" fieldPosition="0"/>
    </format>
    <format dxfId="427">
      <pivotArea type="topRight" dataOnly="0" labelOnly="1" outline="0" fieldPosition="0"/>
    </format>
    <format dxfId="426">
      <pivotArea field="0" type="button" dataOnly="0" labelOnly="1" outline="0" axis="axisRow" fieldPosition="0"/>
    </format>
    <format dxfId="425">
      <pivotArea field="1" type="button" dataOnly="0" labelOnly="1" outline="0" axis="axisRow" fieldPosition="1"/>
    </format>
    <format dxfId="424">
      <pivotArea field="15" type="button" dataOnly="0" labelOnly="1" outline="0" axis="axisRow" fieldPosition="2"/>
    </format>
    <format dxfId="423">
      <pivotArea field="16" type="button" dataOnly="0" labelOnly="1" outline="0" axis="axisRow" fieldPosition="3"/>
    </format>
    <format dxfId="422">
      <pivotArea field="-2" type="button" dataOnly="0" labelOnly="1" outline="0" axis="axisRow" fieldPosition="4"/>
    </format>
    <format dxfId="421">
      <pivotArea dataOnly="0" labelOnly="1" outline="0" fieldPosition="0">
        <references count="1">
          <reference field="0" count="0"/>
        </references>
      </pivotArea>
    </format>
    <format dxfId="420">
      <pivotArea dataOnly="0" labelOnly="1" outline="0" fieldPosition="0">
        <references count="2">
          <reference field="0" count="0" selected="0"/>
          <reference field="1" count="1">
            <x v="8"/>
          </reference>
        </references>
      </pivotArea>
    </format>
    <format dxfId="419">
      <pivotArea dataOnly="0" labelOnly="1" outline="0" fieldPosition="0">
        <references count="3">
          <reference field="0" count="0" selected="0"/>
          <reference field="1" count="1" selected="0">
            <x v="8"/>
          </reference>
          <reference field="15" count="6">
            <x v="0"/>
            <x v="1"/>
            <x v="2"/>
            <x v="3"/>
            <x v="4"/>
            <x v="5"/>
          </reference>
        </references>
      </pivotArea>
    </format>
    <format dxfId="418">
      <pivotArea dataOnly="0" labelOnly="1" outline="0" fieldPosition="0">
        <references count="4">
          <reference field="0" count="0" selected="0"/>
          <reference field="1" count="1" selected="0">
            <x v="8"/>
          </reference>
          <reference field="15" count="1" selected="0">
            <x v="0"/>
          </reference>
          <reference field="16" count="1">
            <x v="9"/>
          </reference>
        </references>
      </pivotArea>
    </format>
    <format dxfId="417">
      <pivotArea dataOnly="0" labelOnly="1" outline="0" fieldPosition="0">
        <references count="4">
          <reference field="0" count="0" selected="0"/>
          <reference field="1" count="1" selected="0">
            <x v="8"/>
          </reference>
          <reference field="15" count="1" selected="0">
            <x v="5"/>
          </reference>
          <reference field="16" count="2">
            <x v="4"/>
            <x v="9"/>
          </reference>
        </references>
      </pivotArea>
    </format>
    <format dxfId="416">
      <pivotArea dataOnly="0" labelOnly="1" outline="0" fieldPosition="0">
        <references count="5">
          <reference field="4294967294" count="2">
            <x v="0"/>
            <x v="1"/>
          </reference>
          <reference field="0" count="0" selected="0"/>
          <reference field="1" count="1" selected="0">
            <x v="8"/>
          </reference>
          <reference field="15" count="1" selected="0">
            <x v="0"/>
          </reference>
          <reference field="16" count="1" selected="0">
            <x v="9"/>
          </reference>
        </references>
      </pivotArea>
    </format>
    <format dxfId="415">
      <pivotArea dataOnly="0" labelOnly="1" outline="0" fieldPosition="0">
        <references count="5">
          <reference field="4294967294" count="2">
            <x v="0"/>
            <x v="1"/>
          </reference>
          <reference field="0" count="0" selected="0"/>
          <reference field="1" count="1" selected="0">
            <x v="8"/>
          </reference>
          <reference field="15" count="1" selected="0">
            <x v="1"/>
          </reference>
          <reference field="16" count="1" selected="0">
            <x v="9"/>
          </reference>
        </references>
      </pivotArea>
    </format>
    <format dxfId="414">
      <pivotArea dataOnly="0" labelOnly="1" outline="0" fieldPosition="0">
        <references count="5">
          <reference field="4294967294" count="2">
            <x v="0"/>
            <x v="1"/>
          </reference>
          <reference field="0" count="0" selected="0"/>
          <reference field="1" count="1" selected="0">
            <x v="8"/>
          </reference>
          <reference field="15" count="1" selected="0">
            <x v="2"/>
          </reference>
          <reference field="16" count="1" selected="0">
            <x v="9"/>
          </reference>
        </references>
      </pivotArea>
    </format>
    <format dxfId="413">
      <pivotArea dataOnly="0" labelOnly="1" outline="0" fieldPosition="0">
        <references count="5">
          <reference field="4294967294" count="2">
            <x v="0"/>
            <x v="1"/>
          </reference>
          <reference field="0" count="0" selected="0"/>
          <reference field="1" count="1" selected="0">
            <x v="8"/>
          </reference>
          <reference field="15" count="1" selected="0">
            <x v="3"/>
          </reference>
          <reference field="16" count="1" selected="0">
            <x v="9"/>
          </reference>
        </references>
      </pivotArea>
    </format>
    <format dxfId="412">
      <pivotArea dataOnly="0" labelOnly="1" outline="0" fieldPosition="0">
        <references count="5">
          <reference field="4294967294" count="2">
            <x v="0"/>
            <x v="1"/>
          </reference>
          <reference field="0" count="0" selected="0"/>
          <reference field="1" count="1" selected="0">
            <x v="8"/>
          </reference>
          <reference field="15" count="1" selected="0">
            <x v="4"/>
          </reference>
          <reference field="16" count="1" selected="0">
            <x v="9"/>
          </reference>
        </references>
      </pivotArea>
    </format>
    <format dxfId="411">
      <pivotArea dataOnly="0" labelOnly="1" outline="0" fieldPosition="0">
        <references count="5">
          <reference field="4294967294" count="2">
            <x v="0"/>
            <x v="1"/>
          </reference>
          <reference field="0" count="0" selected="0"/>
          <reference field="1" count="1" selected="0">
            <x v="8"/>
          </reference>
          <reference field="15" count="1" selected="0">
            <x v="5"/>
          </reference>
          <reference field="16" count="1" selected="0">
            <x v="4"/>
          </reference>
        </references>
      </pivotArea>
    </format>
    <format dxfId="410">
      <pivotArea dataOnly="0" labelOnly="1" outline="0" fieldPosition="0">
        <references count="5">
          <reference field="4294967294" count="2">
            <x v="0"/>
            <x v="1"/>
          </reference>
          <reference field="0" count="0" selected="0"/>
          <reference field="1" count="1" selected="0">
            <x v="8"/>
          </reference>
          <reference field="15" count="1" selected="0">
            <x v="5"/>
          </reference>
          <reference field="16" count="1" selected="0">
            <x v="9"/>
          </reference>
        </references>
      </pivotArea>
    </format>
    <format dxfId="409">
      <pivotArea dataOnly="0" labelOnly="1" outline="0" fieldPosition="0">
        <references count="1">
          <reference field="8" count="0"/>
        </references>
      </pivotArea>
    </format>
  </formats>
  <conditionalFormats count="1">
    <conditionalFormat priority="4">
      <pivotAreas count="1">
        <pivotArea type="data" outline="0" collapsedLevelsAreSubtotals="1" fieldPosition="0"/>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F41873-6E17-46E6-868C-05DA0F3FBF52}" name="PivotTable20" cacheId="7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B45:J76" firstHeaderRow="1" firstDataRow="2" firstDataCol="4"/>
  <pivotFields count="12">
    <pivotField axis="axisCol" compact="0" outline="0" showAll="0" sortType="ascending">
      <items count="6">
        <item x="0"/>
        <item x="1"/>
        <item x="2"/>
        <item x="4"/>
        <item x="3"/>
        <item t="default"/>
      </items>
    </pivotField>
    <pivotField axis="axisRow" compact="0" outline="0" showAll="0">
      <items count="63">
        <item x="0"/>
        <item x="12"/>
        <item x="42"/>
        <item x="43"/>
        <item x="44"/>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5"/>
        <item x="46"/>
        <item x="47"/>
        <item x="48"/>
        <item x="49"/>
        <item x="50"/>
        <item x="51"/>
        <item x="52"/>
        <item x="53"/>
        <item x="54"/>
        <item x="55"/>
        <item x="57"/>
        <item x="58"/>
        <item x="59"/>
        <item x="60"/>
        <item x="61"/>
        <item x="56"/>
        <item t="default"/>
      </items>
    </pivotField>
    <pivotField axis="axisRow" compact="0" outline="0" showAll="0" defaultSubtotal="0">
      <items count="2">
        <item x="0"/>
        <item x="1"/>
      </items>
    </pivotField>
    <pivotField axis="axisRow" compact="0" outline="0" showAll="0" defaultSubtotal="0">
      <items count="5">
        <item x="4"/>
        <item x="2"/>
        <item x="0"/>
        <item x="3"/>
        <item x="1"/>
      </items>
    </pivotField>
    <pivotField compact="0" outline="0" showAll="0"/>
    <pivotField axis="axisRow" compact="0" outline="0" showAll="0" defaultSubtotal="0">
      <items count="3">
        <item h="1" x="2"/>
        <item x="1"/>
        <item h="1" x="0"/>
      </items>
    </pivotField>
    <pivotField compact="0" numFmtId="3" outline="0" showAll="0"/>
    <pivotField compact="0" numFmtId="3" outline="0" showAll="0"/>
    <pivotField dataField="1" compact="0" numFmtId="3" outline="0" showAll="0"/>
    <pivotField compact="0" numFmtId="3" outline="0" showAll="0"/>
    <pivotField compact="0" numFmtId="166" outline="0" showAll="0"/>
    <pivotField compact="0" numFmtId="3" outline="0" showAll="0"/>
  </pivotFields>
  <rowFields count="4">
    <field x="2"/>
    <field x="3"/>
    <field x="5"/>
    <field x="1"/>
  </rowFields>
  <rowItems count="30">
    <i>
      <x v="1"/>
      <x/>
      <x v="1"/>
      <x v="14"/>
    </i>
    <i r="3">
      <x v="15"/>
    </i>
    <i r="3">
      <x v="16"/>
    </i>
    <i r="3">
      <x v="54"/>
    </i>
    <i r="1">
      <x v="1"/>
      <x v="1"/>
      <x v="7"/>
    </i>
    <i r="3">
      <x v="25"/>
    </i>
    <i r="3">
      <x v="32"/>
    </i>
    <i r="3">
      <x v="33"/>
    </i>
    <i r="1">
      <x v="3"/>
      <x v="1"/>
      <x v="12"/>
    </i>
    <i r="3">
      <x v="17"/>
    </i>
    <i r="3">
      <x v="34"/>
    </i>
    <i r="3">
      <x v="35"/>
    </i>
    <i r="3">
      <x v="40"/>
    </i>
    <i r="3">
      <x v="41"/>
    </i>
    <i r="3">
      <x v="42"/>
    </i>
    <i r="3">
      <x v="43"/>
    </i>
    <i r="3">
      <x v="44"/>
    </i>
    <i r="3">
      <x v="46"/>
    </i>
    <i r="3">
      <x v="48"/>
    </i>
    <i r="3">
      <x v="50"/>
    </i>
    <i r="3">
      <x v="52"/>
    </i>
    <i r="3">
      <x v="53"/>
    </i>
    <i r="1">
      <x v="4"/>
      <x v="1"/>
      <x v="1"/>
    </i>
    <i r="3">
      <x v="5"/>
    </i>
    <i r="3">
      <x v="6"/>
    </i>
    <i r="3">
      <x v="11"/>
    </i>
    <i r="3">
      <x v="13"/>
    </i>
    <i r="3">
      <x v="18"/>
    </i>
    <i r="3">
      <x v="19"/>
    </i>
    <i r="3">
      <x v="61"/>
    </i>
  </rowItems>
  <colFields count="1">
    <field x="0"/>
  </colFields>
  <colItems count="5">
    <i>
      <x/>
    </i>
    <i>
      <x v="1"/>
    </i>
    <i>
      <x v="2"/>
    </i>
    <i>
      <x v="3"/>
    </i>
    <i>
      <x v="4"/>
    </i>
  </colItems>
  <dataFields count="1">
    <dataField name="Sum of YTD 2020 Vs 2019" fld="8" baseField="0" baseItem="0"/>
  </dataFields>
  <formats count="28">
    <format dxfId="50">
      <pivotArea outline="0" collapsedLevelsAreSubtotals="1" fieldPosition="0"/>
    </format>
    <format dxfId="49">
      <pivotArea type="all" dataOnly="0" outline="0" fieldPosition="0"/>
    </format>
    <format dxfId="48">
      <pivotArea outline="0" collapsedLevelsAreSubtotals="1" fieldPosition="0"/>
    </format>
    <format dxfId="47">
      <pivotArea type="origin" dataOnly="0" labelOnly="1" outline="0" fieldPosition="0"/>
    </format>
    <format dxfId="46">
      <pivotArea field="0" type="button" dataOnly="0" labelOnly="1" outline="0" axis="axisCol" fieldPosition="0"/>
    </format>
    <format dxfId="45">
      <pivotArea type="topRight" dataOnly="0" labelOnly="1" outline="0" fieldPosition="0"/>
    </format>
    <format dxfId="44">
      <pivotArea field="2" type="button" dataOnly="0" labelOnly="1" outline="0" axis="axisRow" fieldPosition="0"/>
    </format>
    <format dxfId="43">
      <pivotArea field="3" type="button" dataOnly="0" labelOnly="1" outline="0" axis="axisRow" fieldPosition="1"/>
    </format>
    <format dxfId="42">
      <pivotArea field="5" type="button" dataOnly="0" labelOnly="1" outline="0" axis="axisRow" fieldPosition="2"/>
    </format>
    <format dxfId="41">
      <pivotArea field="1" type="button" dataOnly="0" labelOnly="1" outline="0" axis="axisRow" fieldPosition="3"/>
    </format>
    <format dxfId="40">
      <pivotArea dataOnly="0" labelOnly="1" outline="0" fieldPosition="0">
        <references count="1">
          <reference field="2" count="0"/>
        </references>
      </pivotArea>
    </format>
    <format dxfId="39">
      <pivotArea dataOnly="0" labelOnly="1" outline="0" fieldPosition="0">
        <references count="2">
          <reference field="2" count="0" selected="0"/>
          <reference field="3" count="3">
            <x v="0"/>
            <x v="1"/>
            <x v="3"/>
          </reference>
        </references>
      </pivotArea>
    </format>
    <format dxfId="38">
      <pivotArea dataOnly="0" labelOnly="1" outline="0" fieldPosition="0">
        <references count="3">
          <reference field="2" count="0" selected="0"/>
          <reference field="3" count="1" selected="0">
            <x v="0"/>
          </reference>
          <reference field="5" count="0"/>
        </references>
      </pivotArea>
    </format>
    <format dxfId="37">
      <pivotArea dataOnly="0" labelOnly="1" outline="0" fieldPosition="0">
        <references count="1">
          <reference field="0" count="0"/>
        </references>
      </pivotArea>
    </format>
    <format dxfId="36">
      <pivotArea type="all" dataOnly="0" outline="0" fieldPosition="0"/>
    </format>
    <format dxfId="35">
      <pivotArea outline="0" collapsedLevelsAreSubtotals="1" fieldPosition="0"/>
    </format>
    <format dxfId="34">
      <pivotArea type="origin" dataOnly="0" labelOnly="1" outline="0" fieldPosition="0"/>
    </format>
    <format dxfId="33">
      <pivotArea field="0" type="button" dataOnly="0" labelOnly="1" outline="0" axis="axisCol" fieldPosition="0"/>
    </format>
    <format dxfId="32">
      <pivotArea type="topRight" dataOnly="0" labelOnly="1" outline="0" fieldPosition="0"/>
    </format>
    <format dxfId="31">
      <pivotArea field="2" type="button" dataOnly="0" labelOnly="1" outline="0" axis="axisRow" fieldPosition="0"/>
    </format>
    <format dxfId="30">
      <pivotArea field="3" type="button" dataOnly="0" labelOnly="1" outline="0" axis="axisRow" fieldPosition="1"/>
    </format>
    <format dxfId="29">
      <pivotArea field="5" type="button" dataOnly="0" labelOnly="1" outline="0" axis="axisRow" fieldPosition="2"/>
    </format>
    <format dxfId="28">
      <pivotArea field="1" type="button" dataOnly="0" labelOnly="1" outline="0" axis="axisRow" fieldPosition="3"/>
    </format>
    <format dxfId="27">
      <pivotArea dataOnly="0" labelOnly="1" outline="0" fieldPosition="0">
        <references count="1">
          <reference field="2" count="0"/>
        </references>
      </pivotArea>
    </format>
    <format dxfId="26">
      <pivotArea dataOnly="0" labelOnly="1" outline="0" fieldPosition="0">
        <references count="2">
          <reference field="2" count="0" selected="0"/>
          <reference field="3" count="3">
            <x v="0"/>
            <x v="1"/>
            <x v="3"/>
          </reference>
        </references>
      </pivotArea>
    </format>
    <format dxfId="25">
      <pivotArea dataOnly="0" labelOnly="1" outline="0" fieldPosition="0">
        <references count="3">
          <reference field="2" count="0" selected="0"/>
          <reference field="3" count="1" selected="0">
            <x v="0"/>
          </reference>
          <reference field="5" count="0"/>
        </references>
      </pivotArea>
    </format>
    <format dxfId="24">
      <pivotArea dataOnly="0" labelOnly="1" outline="0" fieldPosition="0">
        <references count="1">
          <reference field="0" count="0"/>
        </references>
      </pivotArea>
    </format>
    <format dxfId="23">
      <pivotArea outline="0" fieldPosition="0">
        <references count="4">
          <reference field="1" count="4" selected="0">
            <x v="46"/>
            <x v="48"/>
            <x v="50"/>
            <x v="52"/>
          </reference>
          <reference field="2" count="1" selected="0">
            <x v="1"/>
          </reference>
          <reference field="3" count="1" selected="0">
            <x v="3"/>
          </reference>
          <reference field="5"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2EE0BCE5-8103-4D55-86CE-801E9C106ECC}" name="PivotTable21" cacheId="7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B87:J118" firstHeaderRow="1" firstDataRow="2" firstDataCol="4"/>
  <pivotFields count="12">
    <pivotField axis="axisCol" compact="0" outline="0" showAll="0" sortType="ascending">
      <items count="6">
        <item x="0"/>
        <item x="1"/>
        <item x="2"/>
        <item x="4"/>
        <item x="3"/>
        <item t="default"/>
      </items>
    </pivotField>
    <pivotField axis="axisRow" compact="0" outline="0" showAll="0">
      <items count="63">
        <item x="0"/>
        <item x="12"/>
        <item x="42"/>
        <item x="43"/>
        <item x="44"/>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5"/>
        <item x="46"/>
        <item x="47"/>
        <item x="48"/>
        <item x="49"/>
        <item x="50"/>
        <item x="51"/>
        <item x="52"/>
        <item x="53"/>
        <item x="54"/>
        <item x="55"/>
        <item x="57"/>
        <item x="58"/>
        <item x="59"/>
        <item x="60"/>
        <item x="61"/>
        <item x="56"/>
        <item t="default"/>
      </items>
    </pivotField>
    <pivotField axis="axisRow" compact="0" outline="0" showAll="0" defaultSubtotal="0">
      <items count="2">
        <item x="0"/>
        <item x="1"/>
      </items>
    </pivotField>
    <pivotField axis="axisRow" compact="0" outline="0" showAll="0" defaultSubtotal="0">
      <items count="5">
        <item x="4"/>
        <item x="2"/>
        <item x="0"/>
        <item x="3"/>
        <item x="1"/>
      </items>
    </pivotField>
    <pivotField compact="0" outline="0" showAll="0"/>
    <pivotField axis="axisRow" compact="0" outline="0" showAll="0" defaultSubtotal="0">
      <items count="3">
        <item h="1" x="2"/>
        <item x="1"/>
        <item h="1" x="0"/>
      </items>
    </pivotField>
    <pivotField compact="0" numFmtId="3" outline="0" showAll="0"/>
    <pivotField compact="0" numFmtId="3" outline="0" showAll="0"/>
    <pivotField compact="0" numFmtId="3" outline="0" showAll="0"/>
    <pivotField compact="0" numFmtId="3" outline="0" showAll="0"/>
    <pivotField compact="0" numFmtId="166" outline="0" showAll="0"/>
    <pivotField dataField="1" compact="0" numFmtId="3" outline="0" showAll="0"/>
  </pivotFields>
  <rowFields count="4">
    <field x="2"/>
    <field x="3"/>
    <field x="5"/>
    <field x="1"/>
  </rowFields>
  <rowItems count="30">
    <i>
      <x v="1"/>
      <x/>
      <x v="1"/>
      <x v="14"/>
    </i>
    <i r="3">
      <x v="15"/>
    </i>
    <i r="3">
      <x v="16"/>
    </i>
    <i r="3">
      <x v="54"/>
    </i>
    <i r="1">
      <x v="1"/>
      <x v="1"/>
      <x v="7"/>
    </i>
    <i r="3">
      <x v="25"/>
    </i>
    <i r="3">
      <x v="32"/>
    </i>
    <i r="3">
      <x v="33"/>
    </i>
    <i r="1">
      <x v="3"/>
      <x v="1"/>
      <x v="12"/>
    </i>
    <i r="3">
      <x v="17"/>
    </i>
    <i r="3">
      <x v="34"/>
    </i>
    <i r="3">
      <x v="35"/>
    </i>
    <i r="3">
      <x v="40"/>
    </i>
    <i r="3">
      <x v="41"/>
    </i>
    <i r="3">
      <x v="42"/>
    </i>
    <i r="3">
      <x v="43"/>
    </i>
    <i r="3">
      <x v="44"/>
    </i>
    <i r="3">
      <x v="46"/>
    </i>
    <i r="3">
      <x v="48"/>
    </i>
    <i r="3">
      <x v="50"/>
    </i>
    <i r="3">
      <x v="52"/>
    </i>
    <i r="3">
      <x v="53"/>
    </i>
    <i r="1">
      <x v="4"/>
      <x v="1"/>
      <x v="1"/>
    </i>
    <i r="3">
      <x v="5"/>
    </i>
    <i r="3">
      <x v="6"/>
    </i>
    <i r="3">
      <x v="11"/>
    </i>
    <i r="3">
      <x v="13"/>
    </i>
    <i r="3">
      <x v="18"/>
    </i>
    <i r="3">
      <x v="19"/>
    </i>
    <i r="3">
      <x v="61"/>
    </i>
  </rowItems>
  <colFields count="1">
    <field x="0"/>
  </colFields>
  <colItems count="5">
    <i>
      <x/>
    </i>
    <i>
      <x v="1"/>
    </i>
    <i>
      <x v="2"/>
    </i>
    <i>
      <x v="3"/>
    </i>
    <i>
      <x v="4"/>
    </i>
  </colItems>
  <dataFields count="1">
    <dataField name="Sum of Support 2020" fld="11" baseField="0" baseItem="0"/>
  </dataFields>
  <formats count="70">
    <format dxfId="120">
      <pivotArea outline="0" collapsedLevelsAreSubtotals="1" fieldPosition="0"/>
    </format>
    <format dxfId="119">
      <pivotArea outline="0" collapsedLevelsAreSubtotals="1" fieldPosition="0"/>
    </format>
    <format dxfId="118">
      <pivotArea outline="0" collapsedLevelsAreSubtotals="1" fieldPosition="0"/>
    </format>
    <format dxfId="117">
      <pivotArea type="all" dataOnly="0" outline="0" fieldPosition="0"/>
    </format>
    <format dxfId="116">
      <pivotArea outline="0" collapsedLevelsAreSubtotals="1" fieldPosition="0"/>
    </format>
    <format dxfId="115">
      <pivotArea type="origin" dataOnly="0" labelOnly="1" outline="0" fieldPosition="0"/>
    </format>
    <format dxfId="114">
      <pivotArea field="0" type="button" dataOnly="0" labelOnly="1" outline="0" axis="axisCol" fieldPosition="0"/>
    </format>
    <format dxfId="113">
      <pivotArea type="topRight" dataOnly="0" labelOnly="1" outline="0" fieldPosition="0"/>
    </format>
    <format dxfId="112">
      <pivotArea field="2" type="button" dataOnly="0" labelOnly="1" outline="0" axis="axisRow" fieldPosition="0"/>
    </format>
    <format dxfId="111">
      <pivotArea field="3" type="button" dataOnly="0" labelOnly="1" outline="0" axis="axisRow" fieldPosition="1"/>
    </format>
    <format dxfId="110">
      <pivotArea field="5" type="button" dataOnly="0" labelOnly="1" outline="0" axis="axisRow" fieldPosition="2"/>
    </format>
    <format dxfId="109">
      <pivotArea field="1" type="button" dataOnly="0" labelOnly="1" outline="0" axis="axisRow" fieldPosition="3"/>
    </format>
    <format dxfId="108">
      <pivotArea dataOnly="0" labelOnly="1" outline="0" fieldPosition="0">
        <references count="1">
          <reference field="2" count="0"/>
        </references>
      </pivotArea>
    </format>
    <format dxfId="107">
      <pivotArea dataOnly="0" labelOnly="1" outline="0" fieldPosition="0">
        <references count="2">
          <reference field="2" count="0" selected="0"/>
          <reference field="3" count="3">
            <x v="0"/>
            <x v="1"/>
            <x v="3"/>
          </reference>
        </references>
      </pivotArea>
    </format>
    <format dxfId="106">
      <pivotArea dataOnly="0" labelOnly="1" outline="0" fieldPosition="0">
        <references count="3">
          <reference field="2" count="0" selected="0"/>
          <reference field="3" count="1" selected="0">
            <x v="0"/>
          </reference>
          <reference field="5" count="0"/>
        </references>
      </pivotArea>
    </format>
    <format dxfId="105">
      <pivotArea dataOnly="0" labelOnly="1" outline="0" fieldPosition="0">
        <references count="1">
          <reference field="0" count="0"/>
        </references>
      </pivotArea>
    </format>
    <format dxfId="104">
      <pivotArea type="origin" dataOnly="0" labelOnly="1" outline="0" fieldPosition="0"/>
    </format>
    <format dxfId="103">
      <pivotArea field="0" type="button" dataOnly="0" labelOnly="1" outline="0" axis="axisCol" fieldPosition="0"/>
    </format>
    <format dxfId="102">
      <pivotArea type="topRight" dataOnly="0" labelOnly="1" outline="0" fieldPosition="0"/>
    </format>
    <format dxfId="101">
      <pivotArea field="2" type="button" dataOnly="0" labelOnly="1" outline="0" axis="axisRow" fieldPosition="0"/>
    </format>
    <format dxfId="100">
      <pivotArea field="3" type="button" dataOnly="0" labelOnly="1" outline="0" axis="axisRow" fieldPosition="1"/>
    </format>
    <format dxfId="99">
      <pivotArea field="5" type="button" dataOnly="0" labelOnly="1" outline="0" axis="axisRow" fieldPosition="2"/>
    </format>
    <format dxfId="98">
      <pivotArea field="1" type="button" dataOnly="0" labelOnly="1" outline="0" axis="axisRow" fieldPosition="3"/>
    </format>
    <format dxfId="97">
      <pivotArea dataOnly="0" labelOnly="1" outline="0" fieldPosition="0">
        <references count="1">
          <reference field="0" count="0"/>
        </references>
      </pivotArea>
    </format>
    <format dxfId="96">
      <pivotArea type="origin" dataOnly="0" labelOnly="1" outline="0" fieldPosition="0"/>
    </format>
    <format dxfId="95">
      <pivotArea field="0" type="button" dataOnly="0" labelOnly="1" outline="0" axis="axisCol" fieldPosition="0"/>
    </format>
    <format dxfId="94">
      <pivotArea type="topRight" dataOnly="0" labelOnly="1" outline="0" fieldPosition="0"/>
    </format>
    <format dxfId="93">
      <pivotArea field="2" type="button" dataOnly="0" labelOnly="1" outline="0" axis="axisRow" fieldPosition="0"/>
    </format>
    <format dxfId="92">
      <pivotArea field="3" type="button" dataOnly="0" labelOnly="1" outline="0" axis="axisRow" fieldPosition="1"/>
    </format>
    <format dxfId="91">
      <pivotArea field="5" type="button" dataOnly="0" labelOnly="1" outline="0" axis="axisRow" fieldPosition="2"/>
    </format>
    <format dxfId="90">
      <pivotArea field="1" type="button" dataOnly="0" labelOnly="1" outline="0" axis="axisRow" fieldPosition="3"/>
    </format>
    <format dxfId="89">
      <pivotArea dataOnly="0" labelOnly="1" outline="0" fieldPosition="0">
        <references count="1">
          <reference field="0" count="0"/>
        </references>
      </pivotArea>
    </format>
    <format dxfId="88">
      <pivotArea type="all" dataOnly="0" outline="0" fieldPosition="0"/>
    </format>
    <format dxfId="87">
      <pivotArea outline="0" collapsedLevelsAreSubtotals="1" fieldPosition="0"/>
    </format>
    <format dxfId="86">
      <pivotArea type="origin" dataOnly="0" labelOnly="1" outline="0" fieldPosition="0"/>
    </format>
    <format dxfId="85">
      <pivotArea field="0" type="button" dataOnly="0" labelOnly="1" outline="0" axis="axisCol" fieldPosition="0"/>
    </format>
    <format dxfId="84">
      <pivotArea type="topRight" dataOnly="0" labelOnly="1" outline="0" fieldPosition="0"/>
    </format>
    <format dxfId="83">
      <pivotArea field="2" type="button" dataOnly="0" labelOnly="1" outline="0" axis="axisRow" fieldPosition="0"/>
    </format>
    <format dxfId="82">
      <pivotArea field="3" type="button" dataOnly="0" labelOnly="1" outline="0" axis="axisRow" fieldPosition="1"/>
    </format>
    <format dxfId="81">
      <pivotArea field="5" type="button" dataOnly="0" labelOnly="1" outline="0" axis="axisRow" fieldPosition="2"/>
    </format>
    <format dxfId="80">
      <pivotArea field="1" type="button" dataOnly="0" labelOnly="1" outline="0" axis="axisRow" fieldPosition="3"/>
    </format>
    <format dxfId="79">
      <pivotArea dataOnly="0" labelOnly="1" outline="0" fieldPosition="0">
        <references count="1">
          <reference field="2" count="0"/>
        </references>
      </pivotArea>
    </format>
    <format dxfId="78">
      <pivotArea dataOnly="0" labelOnly="1" outline="0" fieldPosition="0">
        <references count="2">
          <reference field="2" count="0" selected="0"/>
          <reference field="3" count="3">
            <x v="0"/>
            <x v="1"/>
            <x v="3"/>
          </reference>
        </references>
      </pivotArea>
    </format>
    <format dxfId="77">
      <pivotArea dataOnly="0" labelOnly="1" outline="0" fieldPosition="0">
        <references count="3">
          <reference field="2" count="0" selected="0"/>
          <reference field="3" count="1" selected="0">
            <x v="0"/>
          </reference>
          <reference field="5" count="0"/>
        </references>
      </pivotArea>
    </format>
    <format dxfId="76">
      <pivotArea dataOnly="0" labelOnly="1" outline="0" fieldPosition="0">
        <references count="1">
          <reference field="0" count="0"/>
        </references>
      </pivotArea>
    </format>
    <format dxfId="75">
      <pivotArea type="all" dataOnly="0" outline="0" fieldPosition="0"/>
    </format>
    <format dxfId="74">
      <pivotArea outline="0" collapsedLevelsAreSubtotals="1" fieldPosition="0"/>
    </format>
    <format dxfId="73">
      <pivotArea type="origin" dataOnly="0" labelOnly="1" outline="0" fieldPosition="0"/>
    </format>
    <format dxfId="72">
      <pivotArea field="0" type="button" dataOnly="0" labelOnly="1" outline="0" axis="axisCol" fieldPosition="0"/>
    </format>
    <format dxfId="71">
      <pivotArea type="topRight" dataOnly="0" labelOnly="1" outline="0" fieldPosition="0"/>
    </format>
    <format dxfId="70">
      <pivotArea field="2" type="button" dataOnly="0" labelOnly="1" outline="0" axis="axisRow" fieldPosition="0"/>
    </format>
    <format dxfId="69">
      <pivotArea field="3" type="button" dataOnly="0" labelOnly="1" outline="0" axis="axisRow" fieldPosition="1"/>
    </format>
    <format dxfId="68">
      <pivotArea field="5" type="button" dataOnly="0" labelOnly="1" outline="0" axis="axisRow" fieldPosition="2"/>
    </format>
    <format dxfId="67">
      <pivotArea field="1" type="button" dataOnly="0" labelOnly="1" outline="0" axis="axisRow" fieldPosition="3"/>
    </format>
    <format dxfId="66">
      <pivotArea dataOnly="0" labelOnly="1" outline="0" fieldPosition="0">
        <references count="1">
          <reference field="2" count="0"/>
        </references>
      </pivotArea>
    </format>
    <format dxfId="65">
      <pivotArea dataOnly="0" labelOnly="1" outline="0" fieldPosition="0">
        <references count="2">
          <reference field="2" count="0" selected="0"/>
          <reference field="3" count="3">
            <x v="0"/>
            <x v="1"/>
            <x v="3"/>
          </reference>
        </references>
      </pivotArea>
    </format>
    <format dxfId="64">
      <pivotArea dataOnly="0" labelOnly="1" outline="0" fieldPosition="0">
        <references count="3">
          <reference field="2" count="0" selected="0"/>
          <reference field="3" count="1" selected="0">
            <x v="0"/>
          </reference>
          <reference field="5" count="0"/>
        </references>
      </pivotArea>
    </format>
    <format dxfId="63">
      <pivotArea dataOnly="0" labelOnly="1" outline="0" fieldPosition="0">
        <references count="1">
          <reference field="0" count="0"/>
        </references>
      </pivotArea>
    </format>
    <format dxfId="62">
      <pivotArea outline="0" collapsedLevelsAreSubtotals="1" fieldPosition="0"/>
    </format>
    <format dxfId="61">
      <pivotArea dataOnly="0" labelOnly="1" outline="0" fieldPosition="0">
        <references count="1">
          <reference field="2" count="1">
            <x v="1"/>
          </reference>
        </references>
      </pivotArea>
    </format>
    <format dxfId="60">
      <pivotArea dataOnly="0" labelOnly="1" outline="0" fieldPosition="0">
        <references count="2">
          <reference field="2" count="1" selected="0">
            <x v="1"/>
          </reference>
          <reference field="3" count="4">
            <x v="0"/>
            <x v="1"/>
            <x v="3"/>
            <x v="4"/>
          </reference>
        </references>
      </pivotArea>
    </format>
    <format dxfId="59">
      <pivotArea dataOnly="0" labelOnly="1" outline="0" fieldPosition="0">
        <references count="3">
          <reference field="2" count="1" selected="0">
            <x v="1"/>
          </reference>
          <reference field="3" count="1" selected="0">
            <x v="0"/>
          </reference>
          <reference field="5" count="0"/>
        </references>
      </pivotArea>
    </format>
    <format dxfId="58">
      <pivotArea dataOnly="0" labelOnly="1" outline="0" fieldPosition="0">
        <references count="4">
          <reference field="1" count="4">
            <x v="14"/>
            <x v="15"/>
            <x v="16"/>
            <x v="54"/>
          </reference>
          <reference field="2" count="1" selected="0">
            <x v="1"/>
          </reference>
          <reference field="3" count="1" selected="0">
            <x v="0"/>
          </reference>
          <reference field="5" count="0" selected="0"/>
        </references>
      </pivotArea>
    </format>
    <format dxfId="57">
      <pivotArea dataOnly="0" labelOnly="1" outline="0" fieldPosition="0">
        <references count="4">
          <reference field="1" count="4">
            <x v="7"/>
            <x v="25"/>
            <x v="32"/>
            <x v="33"/>
          </reference>
          <reference field="2" count="1" selected="0">
            <x v="1"/>
          </reference>
          <reference field="3" count="1" selected="0">
            <x v="1"/>
          </reference>
          <reference field="5" count="0" selected="0"/>
        </references>
      </pivotArea>
    </format>
    <format dxfId="56">
      <pivotArea dataOnly="0" labelOnly="1" outline="0" fieldPosition="0">
        <references count="4">
          <reference field="1" count="7">
            <x v="1"/>
            <x v="5"/>
            <x v="6"/>
            <x v="11"/>
            <x v="13"/>
            <x v="18"/>
            <x v="19"/>
          </reference>
          <reference field="2" count="1" selected="0">
            <x v="1"/>
          </reference>
          <reference field="3" count="1" selected="0">
            <x v="4"/>
          </reference>
          <reference field="5" count="0" selected="0"/>
        </references>
      </pivotArea>
    </format>
    <format dxfId="55">
      <pivotArea outline="0" fieldPosition="0">
        <references count="4">
          <reference field="1" count="14" selected="0">
            <x v="12"/>
            <x v="17"/>
            <x v="34"/>
            <x v="35"/>
            <x v="40"/>
            <x v="41"/>
            <x v="42"/>
            <x v="43"/>
            <x v="44"/>
            <x v="46"/>
            <x v="48"/>
            <x v="50"/>
            <x v="52"/>
            <x v="53"/>
          </reference>
          <reference field="2" count="1" selected="0">
            <x v="1"/>
          </reference>
          <reference field="3" count="1" selected="0">
            <x v="3"/>
          </reference>
          <reference field="5" count="0" selected="0"/>
        </references>
      </pivotArea>
    </format>
    <format dxfId="54">
      <pivotArea dataOnly="0" labelOnly="1" outline="0" offset="IV9:IV22" fieldPosition="0">
        <references count="1">
          <reference field="2" count="1">
            <x v="1"/>
          </reference>
        </references>
      </pivotArea>
    </format>
    <format dxfId="53">
      <pivotArea dataOnly="0" labelOnly="1" outline="0" fieldPosition="0">
        <references count="2">
          <reference field="2" count="1" selected="0">
            <x v="1"/>
          </reference>
          <reference field="3" count="1">
            <x v="3"/>
          </reference>
        </references>
      </pivotArea>
    </format>
    <format dxfId="52">
      <pivotArea dataOnly="0" labelOnly="1" outline="0" offset="IV9:IV22" fieldPosition="0">
        <references count="3">
          <reference field="2" count="1" selected="0">
            <x v="1"/>
          </reference>
          <reference field="3" count="1" selected="0">
            <x v="0"/>
          </reference>
          <reference field="5" count="0"/>
        </references>
      </pivotArea>
    </format>
    <format dxfId="51">
      <pivotArea dataOnly="0" labelOnly="1" outline="0" fieldPosition="0">
        <references count="4">
          <reference field="1" count="14">
            <x v="12"/>
            <x v="17"/>
            <x v="34"/>
            <x v="35"/>
            <x v="40"/>
            <x v="41"/>
            <x v="42"/>
            <x v="43"/>
            <x v="44"/>
            <x v="46"/>
            <x v="48"/>
            <x v="50"/>
            <x v="52"/>
            <x v="53"/>
          </reference>
          <reference field="2" count="1" selected="0">
            <x v="1"/>
          </reference>
          <reference field="3" count="1" selected="0">
            <x v="3"/>
          </reference>
          <reference field="5"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0175D11-173E-494A-AA86-936CA481ACCA}" name="PivotTable11" cacheId="7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C2:I7" firstHeaderRow="1" firstDataRow="2" firstDataCol="2"/>
  <pivotFields count="12">
    <pivotField axis="axisCol" compact="0" outline="0" showAll="0" sortType="ascending">
      <items count="6">
        <item x="0"/>
        <item x="1"/>
        <item x="2"/>
        <item x="4"/>
        <item x="3"/>
        <item t="default"/>
      </items>
    </pivotField>
    <pivotField compact="0" outline="0" showAll="0"/>
    <pivotField axis="axisRow" compact="0" outline="0" showAll="0" defaultSubtotal="0">
      <items count="2">
        <item h="1" x="0"/>
        <item x="1"/>
      </items>
    </pivotField>
    <pivotField axis="axisRow" compact="0" outline="0" showAll="0">
      <items count="6">
        <item x="4"/>
        <item x="2"/>
        <item x="0"/>
        <item x="3"/>
        <item x="1"/>
        <item t="default"/>
      </items>
    </pivotField>
    <pivotField compact="0" outline="0" showAll="0"/>
    <pivotField compact="0" outline="0" showAll="0"/>
    <pivotField compact="0" numFmtId="3" outline="0" showAll="0"/>
    <pivotField compact="0" numFmtId="3" outline="0" showAll="0"/>
    <pivotField compact="0" numFmtId="3" outline="0" showAll="0"/>
    <pivotField compact="0" numFmtId="3" outline="0" showAll="0"/>
    <pivotField dataField="1" compact="0" numFmtId="166" outline="0" showAll="0"/>
    <pivotField compact="0" numFmtId="3" outline="0" showAll="0"/>
  </pivotFields>
  <rowFields count="2">
    <field x="2"/>
    <field x="3"/>
  </rowFields>
  <rowItems count="4">
    <i>
      <x v="1"/>
      <x/>
    </i>
    <i r="1">
      <x v="1"/>
    </i>
    <i r="1">
      <x v="3"/>
    </i>
    <i r="1">
      <x v="4"/>
    </i>
  </rowItems>
  <colFields count="1">
    <field x="0"/>
  </colFields>
  <colItems count="5">
    <i>
      <x/>
    </i>
    <i>
      <x v="1"/>
    </i>
    <i>
      <x v="2"/>
    </i>
    <i>
      <x v="3"/>
    </i>
    <i>
      <x v="4"/>
    </i>
  </colItems>
  <dataFields count="1">
    <dataField name="Sum of Contr. 2020" fld="10" baseField="0" baseItem="0" numFmtId="166"/>
  </dataFields>
  <formats count="20">
    <format dxfId="140">
      <pivotArea outline="0" collapsedLevelsAreSubtotals="1" fieldPosition="0"/>
    </format>
    <format dxfId="139">
      <pivotArea outline="0" collapsedLevelsAreSubtotals="1" fieldPosition="0"/>
    </format>
    <format dxfId="138">
      <pivotArea outline="0" collapsedLevelsAreSubtotals="1" fieldPosition="0"/>
    </format>
    <format dxfId="137">
      <pivotArea type="all" dataOnly="0" outline="0" fieldPosition="0"/>
    </format>
    <format dxfId="136">
      <pivotArea type="origin" dataOnly="0" labelOnly="1" outline="0" fieldPosition="0"/>
    </format>
    <format dxfId="135">
      <pivotArea field="0" type="button" dataOnly="0" labelOnly="1" outline="0" axis="axisCol" fieldPosition="0"/>
    </format>
    <format dxfId="134">
      <pivotArea type="topRight" dataOnly="0" labelOnly="1" outline="0" fieldPosition="0"/>
    </format>
    <format dxfId="133">
      <pivotArea field="2" type="button" dataOnly="0" labelOnly="1" outline="0" axis="axisRow" fieldPosition="0"/>
    </format>
    <format dxfId="132">
      <pivotArea field="3" type="button" dataOnly="0" labelOnly="1" outline="0" axis="axisRow" fieldPosition="1"/>
    </format>
    <format dxfId="131">
      <pivotArea dataOnly="0" labelOnly="1" outline="0" fieldPosition="0">
        <references count="1">
          <reference field="0" count="0"/>
        </references>
      </pivotArea>
    </format>
    <format dxfId="130">
      <pivotArea type="all" dataOnly="0" outline="0" fieldPosition="0"/>
    </format>
    <format dxfId="129">
      <pivotArea type="origin" dataOnly="0" labelOnly="1" outline="0" fieldPosition="0"/>
    </format>
    <format dxfId="128">
      <pivotArea field="0" type="button" dataOnly="0" labelOnly="1" outline="0" axis="axisCol" fieldPosition="0"/>
    </format>
    <format dxfId="127">
      <pivotArea type="topRight" dataOnly="0" labelOnly="1" outline="0" fieldPosition="0"/>
    </format>
    <format dxfId="126">
      <pivotArea field="2" type="button" dataOnly="0" labelOnly="1" outline="0" axis="axisRow" fieldPosition="0"/>
    </format>
    <format dxfId="125">
      <pivotArea field="3" type="button" dataOnly="0" labelOnly="1" outline="0" axis="axisRow" fieldPosition="1"/>
    </format>
    <format dxfId="124">
      <pivotArea dataOnly="0" labelOnly="1" outline="0" fieldPosition="0">
        <references count="1">
          <reference field="0" count="0"/>
        </references>
      </pivotArea>
    </format>
    <format dxfId="123">
      <pivotArea outline="0" collapsedLevelsAreSubtotals="1" fieldPosition="0"/>
    </format>
    <format dxfId="122">
      <pivotArea dataOnly="0" labelOnly="1" outline="0" fieldPosition="0">
        <references count="1">
          <reference field="2" count="0"/>
        </references>
      </pivotArea>
    </format>
    <format dxfId="121">
      <pivotArea dataOnly="0" labelOnly="1" outline="0" fieldPosition="0">
        <references count="2">
          <reference field="2" count="0" selected="0"/>
          <reference field="3" count="4">
            <x v="0"/>
            <x v="1"/>
            <x v="3"/>
            <x v="4"/>
          </reference>
        </references>
      </pivotArea>
    </format>
  </format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243C2D35-8CC6-4179-B07F-E762AFD0AFE7}" name="PivotTable15" cacheId="7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B20:I25" firstHeaderRow="1" firstDataRow="2" firstDataCol="3"/>
  <pivotFields count="12">
    <pivotField axis="axisCol" compact="0" outline="0" showAll="0" sortType="ascending">
      <items count="6">
        <item x="0"/>
        <item x="1"/>
        <item x="2"/>
        <item x="4"/>
        <item x="3"/>
        <item t="default"/>
      </items>
    </pivotField>
    <pivotField compact="0" outline="0" showAll="0"/>
    <pivotField axis="axisRow" compact="0" outline="0" showAll="0" defaultSubtotal="0">
      <items count="2">
        <item x="0"/>
        <item x="1"/>
      </items>
    </pivotField>
    <pivotField axis="axisRow" compact="0" outline="0" showAll="0" defaultSubtotal="0">
      <items count="5">
        <item x="4"/>
        <item x="2"/>
        <item x="0"/>
        <item x="3"/>
        <item x="1"/>
      </items>
    </pivotField>
    <pivotField compact="0" outline="0" showAll="0"/>
    <pivotField axis="axisRow" compact="0" outline="0" showAll="0">
      <items count="4">
        <item h="1" x="2"/>
        <item x="1"/>
        <item h="1" x="0"/>
        <item t="default"/>
      </items>
    </pivotField>
    <pivotField compact="0" numFmtId="3" outline="0" showAll="0"/>
    <pivotField compact="0" numFmtId="3" outline="0" showAll="0"/>
    <pivotField dataField="1" compact="0" numFmtId="3" outline="0" showAll="0"/>
    <pivotField compact="0" numFmtId="3" outline="0" showAll="0"/>
    <pivotField compact="0" numFmtId="166" outline="0" showAll="0"/>
    <pivotField compact="0" numFmtId="3" outline="0" showAll="0"/>
  </pivotFields>
  <rowFields count="3">
    <field x="2"/>
    <field x="3"/>
    <field x="5"/>
  </rowFields>
  <rowItems count="4">
    <i>
      <x v="1"/>
      <x/>
      <x v="1"/>
    </i>
    <i r="1">
      <x v="1"/>
      <x v="1"/>
    </i>
    <i r="1">
      <x v="3"/>
      <x v="1"/>
    </i>
    <i r="1">
      <x v="4"/>
      <x v="1"/>
    </i>
  </rowItems>
  <colFields count="1">
    <field x="0"/>
  </colFields>
  <colItems count="5">
    <i>
      <x/>
    </i>
    <i>
      <x v="1"/>
    </i>
    <i>
      <x v="2"/>
    </i>
    <i>
      <x v="3"/>
    </i>
    <i>
      <x v="4"/>
    </i>
  </colItems>
  <dataFields count="1">
    <dataField name="Sum of YTD 2020 Vs 2019" fld="8" baseField="0" baseItem="0" numFmtId="3"/>
  </dataFields>
  <formats count="56">
    <format dxfId="196">
      <pivotArea outline="0" collapsedLevelsAreSubtotals="1" fieldPosition="0"/>
    </format>
    <format dxfId="195">
      <pivotArea type="all" dataOnly="0" outline="0" fieldPosition="0"/>
    </format>
    <format dxfId="194">
      <pivotArea outline="0" collapsedLevelsAreSubtotals="1" fieldPosition="0"/>
    </format>
    <format dxfId="193">
      <pivotArea type="origin" dataOnly="0" labelOnly="1" outline="0" fieldPosition="0"/>
    </format>
    <format dxfId="192">
      <pivotArea field="0" type="button" dataOnly="0" labelOnly="1" outline="0" axis="axisCol" fieldPosition="0"/>
    </format>
    <format dxfId="191">
      <pivotArea type="topRight" dataOnly="0" labelOnly="1" outline="0" fieldPosition="0"/>
    </format>
    <format dxfId="190">
      <pivotArea field="2" type="button" dataOnly="0" labelOnly="1" outline="0" axis="axisRow" fieldPosition="0"/>
    </format>
    <format dxfId="189">
      <pivotArea field="3" type="button" dataOnly="0" labelOnly="1" outline="0" axis="axisRow" fieldPosition="1"/>
    </format>
    <format dxfId="188">
      <pivotArea field="5" type="button" dataOnly="0" labelOnly="1" outline="0" axis="axisRow" fieldPosition="2"/>
    </format>
    <format dxfId="187">
      <pivotArea dataOnly="0" labelOnly="1" outline="0" fieldPosition="0">
        <references count="1">
          <reference field="2" count="0"/>
        </references>
      </pivotArea>
    </format>
    <format dxfId="186">
      <pivotArea dataOnly="0" labelOnly="1" outline="0" fieldPosition="0">
        <references count="2">
          <reference field="2" count="0" selected="0"/>
          <reference field="3" count="3">
            <x v="0"/>
            <x v="1"/>
            <x v="3"/>
          </reference>
        </references>
      </pivotArea>
    </format>
    <format dxfId="185">
      <pivotArea dataOnly="0" labelOnly="1" outline="0" fieldPosition="0">
        <references count="3">
          <reference field="2" count="0" selected="0"/>
          <reference field="3" count="1" selected="0">
            <x v="0"/>
          </reference>
          <reference field="5" count="0"/>
        </references>
      </pivotArea>
    </format>
    <format dxfId="184">
      <pivotArea dataOnly="0" labelOnly="1" outline="0" fieldPosition="0">
        <references count="3">
          <reference field="2" count="0" selected="0"/>
          <reference field="3" count="1" selected="0">
            <x v="1"/>
          </reference>
          <reference field="5" count="0"/>
        </references>
      </pivotArea>
    </format>
    <format dxfId="183">
      <pivotArea dataOnly="0" labelOnly="1" outline="0" fieldPosition="0">
        <references count="3">
          <reference field="2" count="0" selected="0"/>
          <reference field="3" count="1" selected="0">
            <x v="3"/>
          </reference>
          <reference field="5" count="0"/>
        </references>
      </pivotArea>
    </format>
    <format dxfId="182">
      <pivotArea dataOnly="0" labelOnly="1" outline="0" fieldPosition="0">
        <references count="1">
          <reference field="0" count="0"/>
        </references>
      </pivotArea>
    </format>
    <format dxfId="181">
      <pivotArea type="all" dataOnly="0" outline="0" fieldPosition="0"/>
    </format>
    <format dxfId="180">
      <pivotArea outline="0" collapsedLevelsAreSubtotals="1" fieldPosition="0"/>
    </format>
    <format dxfId="179">
      <pivotArea type="origin" dataOnly="0" labelOnly="1" outline="0" fieldPosition="0"/>
    </format>
    <format dxfId="178">
      <pivotArea field="0" type="button" dataOnly="0" labelOnly="1" outline="0" axis="axisCol" fieldPosition="0"/>
    </format>
    <format dxfId="177">
      <pivotArea type="topRight" dataOnly="0" labelOnly="1" outline="0" fieldPosition="0"/>
    </format>
    <format dxfId="176">
      <pivotArea field="2" type="button" dataOnly="0" labelOnly="1" outline="0" axis="axisRow" fieldPosition="0"/>
    </format>
    <format dxfId="175">
      <pivotArea field="3" type="button" dataOnly="0" labelOnly="1" outline="0" axis="axisRow" fieldPosition="1"/>
    </format>
    <format dxfId="174">
      <pivotArea field="5" type="button" dataOnly="0" labelOnly="1" outline="0" axis="axisRow" fieldPosition="2"/>
    </format>
    <format dxfId="173">
      <pivotArea dataOnly="0" labelOnly="1" outline="0" fieldPosition="0">
        <references count="1">
          <reference field="2" count="0"/>
        </references>
      </pivotArea>
    </format>
    <format dxfId="172">
      <pivotArea dataOnly="0" labelOnly="1" outline="0" fieldPosition="0">
        <references count="2">
          <reference field="2" count="0" selected="0"/>
          <reference field="3" count="3">
            <x v="0"/>
            <x v="1"/>
            <x v="3"/>
          </reference>
        </references>
      </pivotArea>
    </format>
    <format dxfId="171">
      <pivotArea dataOnly="0" labelOnly="1" outline="0" fieldPosition="0">
        <references count="3">
          <reference field="2" count="0" selected="0"/>
          <reference field="3" count="1" selected="0">
            <x v="0"/>
          </reference>
          <reference field="5" count="0"/>
        </references>
      </pivotArea>
    </format>
    <format dxfId="170">
      <pivotArea dataOnly="0" labelOnly="1" outline="0" fieldPosition="0">
        <references count="3">
          <reference field="2" count="0" selected="0"/>
          <reference field="3" count="1" selected="0">
            <x v="1"/>
          </reference>
          <reference field="5" count="0"/>
        </references>
      </pivotArea>
    </format>
    <format dxfId="169">
      <pivotArea dataOnly="0" labelOnly="1" outline="0" fieldPosition="0">
        <references count="3">
          <reference field="2" count="0" selected="0"/>
          <reference field="3" count="1" selected="0">
            <x v="3"/>
          </reference>
          <reference field="5" count="0"/>
        </references>
      </pivotArea>
    </format>
    <format dxfId="168">
      <pivotArea dataOnly="0" labelOnly="1" outline="0" fieldPosition="0">
        <references count="1">
          <reference field="0" count="0"/>
        </references>
      </pivotArea>
    </format>
    <format dxfId="167">
      <pivotArea type="all" dataOnly="0" outline="0" fieldPosition="0"/>
    </format>
    <format dxfId="166">
      <pivotArea outline="0" collapsedLevelsAreSubtotals="1" fieldPosition="0"/>
    </format>
    <format dxfId="165">
      <pivotArea type="origin" dataOnly="0" labelOnly="1" outline="0" fieldPosition="0"/>
    </format>
    <format dxfId="164">
      <pivotArea field="0" type="button" dataOnly="0" labelOnly="1" outline="0" axis="axisCol" fieldPosition="0"/>
    </format>
    <format dxfId="163">
      <pivotArea type="topRight" dataOnly="0" labelOnly="1" outline="0" fieldPosition="0"/>
    </format>
    <format dxfId="162">
      <pivotArea field="2" type="button" dataOnly="0" labelOnly="1" outline="0" axis="axisRow" fieldPosition="0"/>
    </format>
    <format dxfId="161">
      <pivotArea field="3" type="button" dataOnly="0" labelOnly="1" outline="0" axis="axisRow" fieldPosition="1"/>
    </format>
    <format dxfId="160">
      <pivotArea field="5" type="button" dataOnly="0" labelOnly="1" outline="0" axis="axisRow" fieldPosition="2"/>
    </format>
    <format dxfId="159">
      <pivotArea dataOnly="0" labelOnly="1" outline="0" fieldPosition="0">
        <references count="1">
          <reference field="2" count="0"/>
        </references>
      </pivotArea>
    </format>
    <format dxfId="158">
      <pivotArea dataOnly="0" labelOnly="1" outline="0" fieldPosition="0">
        <references count="2">
          <reference field="2" count="0" selected="0"/>
          <reference field="3" count="3">
            <x v="0"/>
            <x v="1"/>
            <x v="3"/>
          </reference>
        </references>
      </pivotArea>
    </format>
    <format dxfId="157">
      <pivotArea dataOnly="0" labelOnly="1" outline="0" fieldPosition="0">
        <references count="3">
          <reference field="2" count="0" selected="0"/>
          <reference field="3" count="1" selected="0">
            <x v="0"/>
          </reference>
          <reference field="5" count="0"/>
        </references>
      </pivotArea>
    </format>
    <format dxfId="156">
      <pivotArea dataOnly="0" labelOnly="1" outline="0" fieldPosition="0">
        <references count="3">
          <reference field="2" count="0" selected="0"/>
          <reference field="3" count="1" selected="0">
            <x v="1"/>
          </reference>
          <reference field="5" count="0"/>
        </references>
      </pivotArea>
    </format>
    <format dxfId="155">
      <pivotArea dataOnly="0" labelOnly="1" outline="0" fieldPosition="0">
        <references count="3">
          <reference field="2" count="0" selected="0"/>
          <reference field="3" count="1" selected="0">
            <x v="3"/>
          </reference>
          <reference field="5" count="0"/>
        </references>
      </pivotArea>
    </format>
    <format dxfId="154">
      <pivotArea dataOnly="0" labelOnly="1" outline="0" fieldPosition="0">
        <references count="1">
          <reference field="0" count="0"/>
        </references>
      </pivotArea>
    </format>
    <format dxfId="153">
      <pivotArea outline="0" collapsedLevelsAreSubtotals="1" fieldPosition="0"/>
    </format>
    <format dxfId="152">
      <pivotArea dataOnly="0" labelOnly="1" outline="0" fieldPosition="0">
        <references count="2">
          <reference field="2" count="1" selected="0">
            <x v="1"/>
          </reference>
          <reference field="3" count="4">
            <x v="0"/>
            <x v="1"/>
            <x v="3"/>
            <x v="4"/>
          </reference>
        </references>
      </pivotArea>
    </format>
    <format dxfId="151">
      <pivotArea dataOnly="0" labelOnly="1" outline="0" fieldPosition="0">
        <references count="3">
          <reference field="2" count="1" selected="0">
            <x v="1"/>
          </reference>
          <reference field="3" count="1" selected="0">
            <x v="0"/>
          </reference>
          <reference field="5" count="0"/>
        </references>
      </pivotArea>
    </format>
    <format dxfId="150">
      <pivotArea dataOnly="0" labelOnly="1" outline="0" fieldPosition="0">
        <references count="3">
          <reference field="2" count="1" selected="0">
            <x v="1"/>
          </reference>
          <reference field="3" count="1" selected="0">
            <x v="1"/>
          </reference>
          <reference field="5" count="0"/>
        </references>
      </pivotArea>
    </format>
    <format dxfId="149">
      <pivotArea dataOnly="0" labelOnly="1" outline="0" fieldPosition="0">
        <references count="3">
          <reference field="2" count="1" selected="0">
            <x v="1"/>
          </reference>
          <reference field="3" count="1" selected="0">
            <x v="3"/>
          </reference>
          <reference field="5" count="0"/>
        </references>
      </pivotArea>
    </format>
    <format dxfId="148">
      <pivotArea dataOnly="0" labelOnly="1" outline="0" fieldPosition="0">
        <references count="3">
          <reference field="2" count="1" selected="0">
            <x v="1"/>
          </reference>
          <reference field="3" count="1" selected="0">
            <x v="4"/>
          </reference>
          <reference field="5" count="0"/>
        </references>
      </pivotArea>
    </format>
    <format dxfId="147">
      <pivotArea outline="0" collapsedLevelsAreSubtotals="1" fieldPosition="0"/>
    </format>
    <format dxfId="146">
      <pivotArea dataOnly="0" labelOnly="1" outline="0" fieldPosition="0">
        <references count="1">
          <reference field="2" count="1">
            <x v="1"/>
          </reference>
        </references>
      </pivotArea>
    </format>
    <format dxfId="145">
      <pivotArea dataOnly="0" labelOnly="1" outline="0" fieldPosition="0">
        <references count="2">
          <reference field="2" count="1" selected="0">
            <x v="1"/>
          </reference>
          <reference field="3" count="4">
            <x v="0"/>
            <x v="1"/>
            <x v="3"/>
            <x v="4"/>
          </reference>
        </references>
      </pivotArea>
    </format>
    <format dxfId="144">
      <pivotArea dataOnly="0" labelOnly="1" outline="0" fieldPosition="0">
        <references count="3">
          <reference field="2" count="1" selected="0">
            <x v="1"/>
          </reference>
          <reference field="3" count="1" selected="0">
            <x v="0"/>
          </reference>
          <reference field="5" count="0"/>
        </references>
      </pivotArea>
    </format>
    <format dxfId="143">
      <pivotArea dataOnly="0" labelOnly="1" outline="0" fieldPosition="0">
        <references count="3">
          <reference field="2" count="1" selected="0">
            <x v="1"/>
          </reference>
          <reference field="3" count="1" selected="0">
            <x v="1"/>
          </reference>
          <reference field="5" count="0"/>
        </references>
      </pivotArea>
    </format>
    <format dxfId="142">
      <pivotArea dataOnly="0" labelOnly="1" outline="0" fieldPosition="0">
        <references count="3">
          <reference field="2" count="1" selected="0">
            <x v="1"/>
          </reference>
          <reference field="3" count="1" selected="0">
            <x v="3"/>
          </reference>
          <reference field="5" count="0"/>
        </references>
      </pivotArea>
    </format>
    <format dxfId="141">
      <pivotArea dataOnly="0" labelOnly="1" outline="0" fieldPosition="0">
        <references count="3">
          <reference field="2" count="1" selected="0">
            <x v="1"/>
          </reference>
          <reference field="3" count="1" selected="0">
            <x v="4"/>
          </reference>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A9E8348-93D6-45BE-BE64-502E261F8A0D}" name="PivotTable13" cacheId="7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B10:I18" firstHeaderRow="1" firstDataRow="2" firstDataCol="3"/>
  <pivotFields count="12">
    <pivotField axis="axisCol" compact="0" outline="0" showAll="0" sortType="ascending">
      <items count="6">
        <item x="0"/>
        <item x="1"/>
        <item x="2"/>
        <item x="4"/>
        <item x="3"/>
        <item t="default"/>
      </items>
    </pivotField>
    <pivotField compact="0" outline="0" showAll="0"/>
    <pivotField axis="axisRow" compact="0" outline="0" showAll="0" defaultSubtotal="0">
      <items count="2">
        <item h="1" x="0"/>
        <item x="1"/>
      </items>
    </pivotField>
    <pivotField axis="axisRow" compact="0" outline="0" showAll="0" defaultSubtotal="0">
      <items count="5">
        <item x="4"/>
        <item x="2"/>
        <item x="0"/>
        <item x="3"/>
        <item x="1"/>
      </items>
    </pivotField>
    <pivotField compact="0" outline="0" showAll="0"/>
    <pivotField axis="axisRow" compact="0" outline="0" showAll="0">
      <items count="4">
        <item x="2"/>
        <item x="1"/>
        <item x="0"/>
        <item t="default"/>
      </items>
    </pivotField>
    <pivotField compact="0" numFmtId="3" outline="0" showAll="0"/>
    <pivotField compact="0" numFmtId="3" outline="0" showAll="0"/>
    <pivotField compact="0" numFmtId="3" outline="0" showAll="0"/>
    <pivotField compact="0" numFmtId="3" outline="0" showAll="0"/>
    <pivotField dataField="1" compact="0" numFmtId="166" outline="0" showAll="0"/>
    <pivotField compact="0" numFmtId="3" outline="0" showAll="0"/>
  </pivotFields>
  <rowFields count="3">
    <field x="2"/>
    <field x="3"/>
    <field x="5"/>
  </rowFields>
  <rowItems count="7">
    <i>
      <x v="1"/>
      <x/>
      <x/>
    </i>
    <i r="2">
      <x v="1"/>
    </i>
    <i r="1">
      <x v="1"/>
      <x/>
    </i>
    <i r="2">
      <x v="1"/>
    </i>
    <i r="1">
      <x v="3"/>
      <x/>
    </i>
    <i r="2">
      <x v="1"/>
    </i>
    <i r="1">
      <x v="4"/>
      <x v="1"/>
    </i>
  </rowItems>
  <colFields count="1">
    <field x="0"/>
  </colFields>
  <colItems count="5">
    <i>
      <x/>
    </i>
    <i>
      <x v="1"/>
    </i>
    <i>
      <x v="2"/>
    </i>
    <i>
      <x v="3"/>
    </i>
    <i>
      <x v="4"/>
    </i>
  </colItems>
  <dataFields count="1">
    <dataField name="Sum of Contr. 2020" fld="10" baseField="0" baseItem="0" numFmtId="166"/>
  </dataFields>
  <formats count="50">
    <format dxfId="246">
      <pivotArea outline="0" collapsedLevelsAreSubtotals="1" fieldPosition="0"/>
    </format>
    <format dxfId="245">
      <pivotArea type="all" dataOnly="0" outline="0" fieldPosition="0"/>
    </format>
    <format dxfId="244">
      <pivotArea outline="0" collapsedLevelsAreSubtotals="1" fieldPosition="0"/>
    </format>
    <format dxfId="243">
      <pivotArea type="origin" dataOnly="0" labelOnly="1" outline="0" fieldPosition="0"/>
    </format>
    <format dxfId="242">
      <pivotArea field="0" type="button" dataOnly="0" labelOnly="1" outline="0" axis="axisCol" fieldPosition="0"/>
    </format>
    <format dxfId="241">
      <pivotArea type="topRight" dataOnly="0" labelOnly="1" outline="0" fieldPosition="0"/>
    </format>
    <format dxfId="240">
      <pivotArea field="2" type="button" dataOnly="0" labelOnly="1" outline="0" axis="axisRow" fieldPosition="0"/>
    </format>
    <format dxfId="239">
      <pivotArea field="3" type="button" dataOnly="0" labelOnly="1" outline="0" axis="axisRow" fieldPosition="1"/>
    </format>
    <format dxfId="238">
      <pivotArea field="5" type="button" dataOnly="0" labelOnly="1" outline="0" axis="axisRow" fieldPosition="2"/>
    </format>
    <format dxfId="237">
      <pivotArea dataOnly="0" labelOnly="1" outline="0" fieldPosition="0">
        <references count="1">
          <reference field="2" count="0"/>
        </references>
      </pivotArea>
    </format>
    <format dxfId="236">
      <pivotArea dataOnly="0" labelOnly="1" outline="0" fieldPosition="0">
        <references count="2">
          <reference field="2" count="0" selected="0"/>
          <reference field="3" count="3">
            <x v="0"/>
            <x v="1"/>
            <x v="3"/>
          </reference>
        </references>
      </pivotArea>
    </format>
    <format dxfId="235">
      <pivotArea dataOnly="0" labelOnly="1" outline="0" fieldPosition="0">
        <references count="3">
          <reference field="2" count="0" selected="0"/>
          <reference field="3" count="1" selected="0">
            <x v="0"/>
          </reference>
          <reference field="5" count="2">
            <x v="0"/>
            <x v="1"/>
          </reference>
        </references>
      </pivotArea>
    </format>
    <format dxfId="234">
      <pivotArea dataOnly="0" labelOnly="1" outline="0" fieldPosition="0">
        <references count="3">
          <reference field="2" count="0" selected="0"/>
          <reference field="3" count="1" selected="0">
            <x v="1"/>
          </reference>
          <reference field="5" count="2">
            <x v="0"/>
            <x v="1"/>
          </reference>
        </references>
      </pivotArea>
    </format>
    <format dxfId="233">
      <pivotArea dataOnly="0" labelOnly="1" outline="0" fieldPosition="0">
        <references count="3">
          <reference field="2" count="0" selected="0"/>
          <reference field="3" count="1" selected="0">
            <x v="3"/>
          </reference>
          <reference field="5" count="2">
            <x v="0"/>
            <x v="1"/>
          </reference>
        </references>
      </pivotArea>
    </format>
    <format dxfId="232">
      <pivotArea dataOnly="0" labelOnly="1" outline="0" fieldPosition="0">
        <references count="1">
          <reference field="0" count="0"/>
        </references>
      </pivotArea>
    </format>
    <format dxfId="231">
      <pivotArea type="all" dataOnly="0" outline="0" fieldPosition="0"/>
    </format>
    <format dxfId="230">
      <pivotArea outline="0" collapsedLevelsAreSubtotals="1" fieldPosition="0"/>
    </format>
    <format dxfId="229">
      <pivotArea type="origin" dataOnly="0" labelOnly="1" outline="0" fieldPosition="0"/>
    </format>
    <format dxfId="228">
      <pivotArea field="0" type="button" dataOnly="0" labelOnly="1" outline="0" axis="axisCol" fieldPosition="0"/>
    </format>
    <format dxfId="227">
      <pivotArea type="topRight" dataOnly="0" labelOnly="1" outline="0" fieldPosition="0"/>
    </format>
    <format dxfId="226">
      <pivotArea field="2" type="button" dataOnly="0" labelOnly="1" outline="0" axis="axisRow" fieldPosition="0"/>
    </format>
    <format dxfId="225">
      <pivotArea field="3" type="button" dataOnly="0" labelOnly="1" outline="0" axis="axisRow" fieldPosition="1"/>
    </format>
    <format dxfId="224">
      <pivotArea field="5" type="button" dataOnly="0" labelOnly="1" outline="0" axis="axisRow" fieldPosition="2"/>
    </format>
    <format dxfId="223">
      <pivotArea dataOnly="0" labelOnly="1" outline="0" fieldPosition="0">
        <references count="1">
          <reference field="2" count="0"/>
        </references>
      </pivotArea>
    </format>
    <format dxfId="222">
      <pivotArea dataOnly="0" labelOnly="1" outline="0" fieldPosition="0">
        <references count="2">
          <reference field="2" count="0" selected="0"/>
          <reference field="3" count="3">
            <x v="0"/>
            <x v="1"/>
            <x v="3"/>
          </reference>
        </references>
      </pivotArea>
    </format>
    <format dxfId="221">
      <pivotArea dataOnly="0" labelOnly="1" outline="0" fieldPosition="0">
        <references count="3">
          <reference field="2" count="0" selected="0"/>
          <reference field="3" count="1" selected="0">
            <x v="0"/>
          </reference>
          <reference field="5" count="2">
            <x v="0"/>
            <x v="1"/>
          </reference>
        </references>
      </pivotArea>
    </format>
    <format dxfId="220">
      <pivotArea dataOnly="0" labelOnly="1" outline="0" fieldPosition="0">
        <references count="3">
          <reference field="2" count="0" selected="0"/>
          <reference field="3" count="1" selected="0">
            <x v="1"/>
          </reference>
          <reference field="5" count="2">
            <x v="0"/>
            <x v="1"/>
          </reference>
        </references>
      </pivotArea>
    </format>
    <format dxfId="219">
      <pivotArea dataOnly="0" labelOnly="1" outline="0" fieldPosition="0">
        <references count="3">
          <reference field="2" count="0" selected="0"/>
          <reference field="3" count="1" selected="0">
            <x v="3"/>
          </reference>
          <reference field="5" count="2">
            <x v="0"/>
            <x v="1"/>
          </reference>
        </references>
      </pivotArea>
    </format>
    <format dxfId="218">
      <pivotArea dataOnly="0" labelOnly="1" outline="0" fieldPosition="0">
        <references count="1">
          <reference field="0" count="0"/>
        </references>
      </pivotArea>
    </format>
    <format dxfId="217">
      <pivotArea type="all" dataOnly="0" outline="0" fieldPosition="0"/>
    </format>
    <format dxfId="216">
      <pivotArea outline="0" collapsedLevelsAreSubtotals="1" fieldPosition="0"/>
    </format>
    <format dxfId="215">
      <pivotArea type="origin" dataOnly="0" labelOnly="1" outline="0" fieldPosition="0"/>
    </format>
    <format dxfId="214">
      <pivotArea field="0" type="button" dataOnly="0" labelOnly="1" outline="0" axis="axisCol" fieldPosition="0"/>
    </format>
    <format dxfId="213">
      <pivotArea type="topRight" dataOnly="0" labelOnly="1" outline="0" fieldPosition="0"/>
    </format>
    <format dxfId="212">
      <pivotArea field="2" type="button" dataOnly="0" labelOnly="1" outline="0" axis="axisRow" fieldPosition="0"/>
    </format>
    <format dxfId="211">
      <pivotArea field="3" type="button" dataOnly="0" labelOnly="1" outline="0" axis="axisRow" fieldPosition="1"/>
    </format>
    <format dxfId="210">
      <pivotArea field="5" type="button" dataOnly="0" labelOnly="1" outline="0" axis="axisRow" fieldPosition="2"/>
    </format>
    <format dxfId="209">
      <pivotArea dataOnly="0" labelOnly="1" outline="0" fieldPosition="0">
        <references count="1">
          <reference field="2" count="0"/>
        </references>
      </pivotArea>
    </format>
    <format dxfId="208">
      <pivotArea dataOnly="0" labelOnly="1" outline="0" fieldPosition="0">
        <references count="2">
          <reference field="2" count="0" selected="0"/>
          <reference field="3" count="3">
            <x v="0"/>
            <x v="1"/>
            <x v="3"/>
          </reference>
        </references>
      </pivotArea>
    </format>
    <format dxfId="207">
      <pivotArea dataOnly="0" labelOnly="1" outline="0" fieldPosition="0">
        <references count="3">
          <reference field="2" count="0" selected="0"/>
          <reference field="3" count="1" selected="0">
            <x v="0"/>
          </reference>
          <reference field="5" count="2">
            <x v="0"/>
            <x v="1"/>
          </reference>
        </references>
      </pivotArea>
    </format>
    <format dxfId="206">
      <pivotArea dataOnly="0" labelOnly="1" outline="0" fieldPosition="0">
        <references count="3">
          <reference field="2" count="0" selected="0"/>
          <reference field="3" count="1" selected="0">
            <x v="1"/>
          </reference>
          <reference field="5" count="2">
            <x v="0"/>
            <x v="1"/>
          </reference>
        </references>
      </pivotArea>
    </format>
    <format dxfId="205">
      <pivotArea dataOnly="0" labelOnly="1" outline="0" fieldPosition="0">
        <references count="3">
          <reference field="2" count="0" selected="0"/>
          <reference field="3" count="1" selected="0">
            <x v="3"/>
          </reference>
          <reference field="5" count="2">
            <x v="0"/>
            <x v="1"/>
          </reference>
        </references>
      </pivotArea>
    </format>
    <format dxfId="204">
      <pivotArea dataOnly="0" labelOnly="1" outline="0" fieldPosition="0">
        <references count="1">
          <reference field="0" count="0"/>
        </references>
      </pivotArea>
    </format>
    <format dxfId="203">
      <pivotArea outline="0" collapsedLevelsAreSubtotals="1" fieldPosition="0"/>
    </format>
    <format dxfId="202">
      <pivotArea dataOnly="0" labelOnly="1" outline="0" fieldPosition="0">
        <references count="1">
          <reference field="2" count="0"/>
        </references>
      </pivotArea>
    </format>
    <format dxfId="201">
      <pivotArea dataOnly="0" labelOnly="1" outline="0" fieldPosition="0">
        <references count="2">
          <reference field="2" count="0" selected="0"/>
          <reference field="3" count="4">
            <x v="0"/>
            <x v="1"/>
            <x v="3"/>
            <x v="4"/>
          </reference>
        </references>
      </pivotArea>
    </format>
    <format dxfId="200">
      <pivotArea dataOnly="0" labelOnly="1" outline="0" fieldPosition="0">
        <references count="3">
          <reference field="2" count="0" selected="0"/>
          <reference field="3" count="1" selected="0">
            <x v="0"/>
          </reference>
          <reference field="5" count="2">
            <x v="0"/>
            <x v="1"/>
          </reference>
        </references>
      </pivotArea>
    </format>
    <format dxfId="199">
      <pivotArea dataOnly="0" labelOnly="1" outline="0" fieldPosition="0">
        <references count="3">
          <reference field="2" count="0" selected="0"/>
          <reference field="3" count="1" selected="0">
            <x v="1"/>
          </reference>
          <reference field="5" count="2">
            <x v="0"/>
            <x v="1"/>
          </reference>
        </references>
      </pivotArea>
    </format>
    <format dxfId="198">
      <pivotArea dataOnly="0" labelOnly="1" outline="0" fieldPosition="0">
        <references count="3">
          <reference field="2" count="0" selected="0"/>
          <reference field="3" count="1" selected="0">
            <x v="3"/>
          </reference>
          <reference field="5" count="2">
            <x v="0"/>
            <x v="1"/>
          </reference>
        </references>
      </pivotArea>
    </format>
    <format dxfId="197">
      <pivotArea dataOnly="0" labelOnly="1" outline="0" fieldPosition="0">
        <references count="3">
          <reference field="2" count="0" selected="0"/>
          <reference field="3" count="1" selected="0">
            <x v="4"/>
          </reference>
          <reference field="5" count="1">
            <x v="1"/>
          </reference>
        </references>
      </pivotArea>
    </format>
  </formats>
  <conditionalFormats count="1">
    <conditionalFormat priority="2">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A1AF59-CB4E-415C-83DF-18D1BB7D3BB5}" name="PivotTable16" cacheId="7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B27:I32" firstHeaderRow="1" firstDataRow="2" firstDataCol="3"/>
  <pivotFields count="12">
    <pivotField axis="axisCol" compact="0" outline="0" showAll="0" sortType="ascending">
      <items count="6">
        <item x="0"/>
        <item x="1"/>
        <item x="2"/>
        <item x="4"/>
        <item x="3"/>
        <item t="default"/>
      </items>
    </pivotField>
    <pivotField compact="0" outline="0" showAll="0"/>
    <pivotField axis="axisRow" compact="0" outline="0" showAll="0" defaultSubtotal="0">
      <items count="2">
        <item x="0"/>
        <item x="1"/>
      </items>
    </pivotField>
    <pivotField axis="axisRow" compact="0" outline="0" showAll="0" defaultSubtotal="0">
      <items count="5">
        <item x="4"/>
        <item x="2"/>
        <item x="0"/>
        <item x="3"/>
        <item x="1"/>
      </items>
    </pivotField>
    <pivotField compact="0" outline="0" showAll="0"/>
    <pivotField axis="axisRow" compact="0" outline="0" showAll="0">
      <items count="4">
        <item h="1" x="2"/>
        <item x="1"/>
        <item h="1" x="0"/>
        <item t="default"/>
      </items>
    </pivotField>
    <pivotField compact="0" numFmtId="3" outline="0" showAll="0"/>
    <pivotField compact="0" numFmtId="3" outline="0" showAll="0"/>
    <pivotField compact="0" numFmtId="3" outline="0" showAll="0"/>
    <pivotField compact="0" numFmtId="3" outline="0" showAll="0"/>
    <pivotField compact="0" numFmtId="166" outline="0" showAll="0"/>
    <pivotField dataField="1" compact="0" numFmtId="3" outline="0" showAll="0"/>
  </pivotFields>
  <rowFields count="3">
    <field x="2"/>
    <field x="3"/>
    <field x="5"/>
  </rowFields>
  <rowItems count="4">
    <i>
      <x v="1"/>
      <x/>
      <x v="1"/>
    </i>
    <i r="1">
      <x v="1"/>
      <x v="1"/>
    </i>
    <i r="1">
      <x v="3"/>
      <x v="1"/>
    </i>
    <i r="1">
      <x v="4"/>
      <x v="1"/>
    </i>
  </rowItems>
  <colFields count="1">
    <field x="0"/>
  </colFields>
  <colItems count="5">
    <i>
      <x/>
    </i>
    <i>
      <x v="1"/>
    </i>
    <i>
      <x v="2"/>
    </i>
    <i>
      <x v="3"/>
    </i>
    <i>
      <x v="4"/>
    </i>
  </colItems>
  <dataFields count="1">
    <dataField name="Sum of Support 2020" fld="11" baseField="0" baseItem="0" numFmtId="3"/>
  </dataFields>
  <formats count="23">
    <format dxfId="269">
      <pivotArea outline="0" collapsedLevelsAreSubtotals="1" fieldPosition="0"/>
    </format>
    <format dxfId="268">
      <pivotArea outline="0" collapsedLevelsAreSubtotals="1" fieldPosition="0"/>
    </format>
    <format dxfId="267">
      <pivotArea outline="0" collapsedLevelsAreSubtotals="1" fieldPosition="0"/>
    </format>
    <format dxfId="266">
      <pivotArea type="all" dataOnly="0" outline="0" fieldPosition="0"/>
    </format>
    <format dxfId="265">
      <pivotArea type="origin" dataOnly="0" labelOnly="1" outline="0" fieldPosition="0"/>
    </format>
    <format dxfId="264">
      <pivotArea field="0" type="button" dataOnly="0" labelOnly="1" outline="0" axis="axisCol" fieldPosition="0"/>
    </format>
    <format dxfId="263">
      <pivotArea type="topRight" dataOnly="0" labelOnly="1" outline="0" fieldPosition="0"/>
    </format>
    <format dxfId="262">
      <pivotArea field="2" type="button" dataOnly="0" labelOnly="1" outline="0" axis="axisRow" fieldPosition="0"/>
    </format>
    <format dxfId="261">
      <pivotArea field="3" type="button" dataOnly="0" labelOnly="1" outline="0" axis="axisRow" fieldPosition="1"/>
    </format>
    <format dxfId="260">
      <pivotArea field="5" type="button" dataOnly="0" labelOnly="1" outline="0" axis="axisRow" fieldPosition="2"/>
    </format>
    <format dxfId="259">
      <pivotArea dataOnly="0" labelOnly="1" outline="0" fieldPosition="0">
        <references count="1">
          <reference field="2" count="0"/>
        </references>
      </pivotArea>
    </format>
    <format dxfId="258">
      <pivotArea dataOnly="0" labelOnly="1" outline="0" fieldPosition="0">
        <references count="2">
          <reference field="2" count="0" selected="0"/>
          <reference field="3" count="3">
            <x v="0"/>
            <x v="1"/>
            <x v="3"/>
          </reference>
        </references>
      </pivotArea>
    </format>
    <format dxfId="257">
      <pivotArea dataOnly="0" labelOnly="1" outline="0" fieldPosition="0">
        <references count="3">
          <reference field="2" count="0" selected="0"/>
          <reference field="3" count="1" selected="0">
            <x v="0"/>
          </reference>
          <reference field="5" count="0"/>
        </references>
      </pivotArea>
    </format>
    <format dxfId="256">
      <pivotArea dataOnly="0" labelOnly="1" outline="0" fieldPosition="0">
        <references count="3">
          <reference field="2" count="0" selected="0"/>
          <reference field="3" count="1" selected="0">
            <x v="1"/>
          </reference>
          <reference field="5" count="0"/>
        </references>
      </pivotArea>
    </format>
    <format dxfId="255">
      <pivotArea dataOnly="0" labelOnly="1" outline="0" fieldPosition="0">
        <references count="3">
          <reference field="2" count="0" selected="0"/>
          <reference field="3" count="1" selected="0">
            <x v="3"/>
          </reference>
          <reference field="5" count="0"/>
        </references>
      </pivotArea>
    </format>
    <format dxfId="254">
      <pivotArea dataOnly="0" labelOnly="1" outline="0" fieldPosition="0">
        <references count="1">
          <reference field="0" count="0"/>
        </references>
      </pivotArea>
    </format>
    <format dxfId="253">
      <pivotArea outline="0" collapsedLevelsAreSubtotals="1" fieldPosition="0"/>
    </format>
    <format dxfId="252">
      <pivotArea dataOnly="0" labelOnly="1" outline="0" fieldPosition="0">
        <references count="1">
          <reference field="2" count="1">
            <x v="1"/>
          </reference>
        </references>
      </pivotArea>
    </format>
    <format dxfId="251">
      <pivotArea dataOnly="0" labelOnly="1" outline="0" fieldPosition="0">
        <references count="2">
          <reference field="2" count="1" selected="0">
            <x v="1"/>
          </reference>
          <reference field="3" count="4">
            <x v="0"/>
            <x v="1"/>
            <x v="3"/>
            <x v="4"/>
          </reference>
        </references>
      </pivotArea>
    </format>
    <format dxfId="250">
      <pivotArea dataOnly="0" labelOnly="1" outline="0" fieldPosition="0">
        <references count="3">
          <reference field="2" count="1" selected="0">
            <x v="1"/>
          </reference>
          <reference field="3" count="1" selected="0">
            <x v="0"/>
          </reference>
          <reference field="5" count="0"/>
        </references>
      </pivotArea>
    </format>
    <format dxfId="249">
      <pivotArea dataOnly="0" labelOnly="1" outline="0" fieldPosition="0">
        <references count="3">
          <reference field="2" count="1" selected="0">
            <x v="1"/>
          </reference>
          <reference field="3" count="1" selected="0">
            <x v="1"/>
          </reference>
          <reference field="5" count="0"/>
        </references>
      </pivotArea>
    </format>
    <format dxfId="248">
      <pivotArea dataOnly="0" labelOnly="1" outline="0" fieldPosition="0">
        <references count="3">
          <reference field="2" count="1" selected="0">
            <x v="1"/>
          </reference>
          <reference field="3" count="1" selected="0">
            <x v="3"/>
          </reference>
          <reference field="5" count="0"/>
        </references>
      </pivotArea>
    </format>
    <format dxfId="247">
      <pivotArea dataOnly="0" labelOnly="1" outline="0" fieldPosition="0">
        <references count="3">
          <reference field="2" count="1" selected="0">
            <x v="1"/>
          </reference>
          <reference field="3" count="1" selected="0">
            <x v="4"/>
          </reference>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39C9935-820F-4423-B3F3-106D04181829}" name="PivotTable33" cacheId="7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C3:J8" firstHeaderRow="1" firstDataRow="2" firstDataCol="3"/>
  <pivotFields count="12">
    <pivotField axis="axisCol" compact="0" outline="0" showAll="0" sortType="ascending">
      <items count="6">
        <item x="0"/>
        <item x="1"/>
        <item x="2"/>
        <item x="4"/>
        <item x="3"/>
        <item t="default"/>
      </items>
    </pivotField>
    <pivotField compact="0" outline="0" showAll="0"/>
    <pivotField axis="axisRow" compact="0" outline="0" showAll="0" defaultSubtotal="0">
      <items count="2">
        <item x="0"/>
        <item x="1"/>
      </items>
    </pivotField>
    <pivotField axis="axisRow" compact="0" outline="0" showAll="0" defaultSubtotal="0">
      <items count="5">
        <item x="4"/>
        <item x="2"/>
        <item x="0"/>
        <item x="3"/>
        <item x="1"/>
      </items>
    </pivotField>
    <pivotField compact="0" outline="0" showAll="0"/>
    <pivotField axis="axisRow" compact="0" outline="0" showAll="0">
      <items count="4">
        <item h="1" x="2"/>
        <item x="1"/>
        <item h="1" x="0"/>
        <item t="default"/>
      </items>
    </pivotField>
    <pivotField compact="0" numFmtId="3" outline="0" showAll="0"/>
    <pivotField compact="0" numFmtId="3" outline="0" showAll="0"/>
    <pivotField compact="0" numFmtId="3" outline="0" showAll="0"/>
    <pivotField compact="0" numFmtId="3" outline="0" showAll="0"/>
    <pivotField compact="0" numFmtId="166" outline="0" showAll="0"/>
    <pivotField dataField="1" compact="0" numFmtId="3" outline="0" showAll="0"/>
  </pivotFields>
  <rowFields count="3">
    <field x="2"/>
    <field x="3"/>
    <field x="5"/>
  </rowFields>
  <rowItems count="4">
    <i>
      <x v="1"/>
      <x/>
      <x v="1"/>
    </i>
    <i r="1">
      <x v="1"/>
      <x v="1"/>
    </i>
    <i r="1">
      <x v="3"/>
      <x v="1"/>
    </i>
    <i r="1">
      <x v="4"/>
      <x v="1"/>
    </i>
  </rowItems>
  <colFields count="1">
    <field x="0"/>
  </colFields>
  <colItems count="5">
    <i>
      <x/>
    </i>
    <i>
      <x v="1"/>
    </i>
    <i>
      <x v="2"/>
    </i>
    <i>
      <x v="3"/>
    </i>
    <i>
      <x v="4"/>
    </i>
  </colItems>
  <dataFields count="1">
    <dataField name="Sum of Support 2020" fld="11" baseField="0" baseItem="0" numFmtId="3"/>
  </dataFields>
  <formats count="23">
    <format dxfId="22">
      <pivotArea outline="0" collapsedLevelsAreSubtotals="1" fieldPosition="0"/>
    </format>
    <format dxfId="21">
      <pivotArea outline="0" collapsedLevelsAreSubtotals="1" fieldPosition="0"/>
    </format>
    <format dxfId="20">
      <pivotArea outline="0" collapsedLevelsAreSubtotals="1" fieldPosition="0"/>
    </format>
    <format dxfId="19">
      <pivotArea type="all" dataOnly="0" outline="0" fieldPosition="0"/>
    </format>
    <format dxfId="18">
      <pivotArea type="origin" dataOnly="0" labelOnly="1" outline="0" fieldPosition="0"/>
    </format>
    <format dxfId="17">
      <pivotArea field="0" type="button" dataOnly="0" labelOnly="1" outline="0" axis="axisCol" fieldPosition="0"/>
    </format>
    <format dxfId="16">
      <pivotArea type="topRight" dataOnly="0" labelOnly="1" outline="0" fieldPosition="0"/>
    </format>
    <format dxfId="15">
      <pivotArea field="2" type="button" dataOnly="0" labelOnly="1" outline="0" axis="axisRow" fieldPosition="0"/>
    </format>
    <format dxfId="14">
      <pivotArea field="3" type="button" dataOnly="0" labelOnly="1" outline="0" axis="axisRow" fieldPosition="1"/>
    </format>
    <format dxfId="13">
      <pivotArea field="5" type="button" dataOnly="0" labelOnly="1" outline="0" axis="axisRow" fieldPosition="2"/>
    </format>
    <format dxfId="12">
      <pivotArea dataOnly="0" labelOnly="1" outline="0" fieldPosition="0">
        <references count="1">
          <reference field="2" count="0"/>
        </references>
      </pivotArea>
    </format>
    <format dxfId="11">
      <pivotArea dataOnly="0" labelOnly="1" outline="0" fieldPosition="0">
        <references count="2">
          <reference field="2" count="0" selected="0"/>
          <reference field="3" count="3">
            <x v="0"/>
            <x v="1"/>
            <x v="3"/>
          </reference>
        </references>
      </pivotArea>
    </format>
    <format dxfId="10">
      <pivotArea dataOnly="0" labelOnly="1" outline="0" fieldPosition="0">
        <references count="3">
          <reference field="2" count="0" selected="0"/>
          <reference field="3" count="1" selected="0">
            <x v="0"/>
          </reference>
          <reference field="5" count="0"/>
        </references>
      </pivotArea>
    </format>
    <format dxfId="9">
      <pivotArea dataOnly="0" labelOnly="1" outline="0" fieldPosition="0">
        <references count="3">
          <reference field="2" count="0" selected="0"/>
          <reference field="3" count="1" selected="0">
            <x v="1"/>
          </reference>
          <reference field="5" count="0"/>
        </references>
      </pivotArea>
    </format>
    <format dxfId="8">
      <pivotArea dataOnly="0" labelOnly="1" outline="0" fieldPosition="0">
        <references count="3">
          <reference field="2" count="0" selected="0"/>
          <reference field="3" count="1" selected="0">
            <x v="3"/>
          </reference>
          <reference field="5" count="0"/>
        </references>
      </pivotArea>
    </format>
    <format dxfId="7">
      <pivotArea dataOnly="0" labelOnly="1" outline="0" fieldPosition="0">
        <references count="1">
          <reference field="0" count="0"/>
        </references>
      </pivotArea>
    </format>
    <format dxfId="6">
      <pivotArea outline="0" collapsedLevelsAreSubtotals="1" fieldPosition="0"/>
    </format>
    <format dxfId="5">
      <pivotArea dataOnly="0" labelOnly="1" outline="0" fieldPosition="0">
        <references count="1">
          <reference field="2" count="1">
            <x v="1"/>
          </reference>
        </references>
      </pivotArea>
    </format>
    <format dxfId="4">
      <pivotArea dataOnly="0" labelOnly="1" outline="0" fieldPosition="0">
        <references count="2">
          <reference field="2" count="1" selected="0">
            <x v="1"/>
          </reference>
          <reference field="3" count="4">
            <x v="0"/>
            <x v="1"/>
            <x v="3"/>
            <x v="4"/>
          </reference>
        </references>
      </pivotArea>
    </format>
    <format dxfId="3">
      <pivotArea dataOnly="0" labelOnly="1" outline="0" fieldPosition="0">
        <references count="3">
          <reference field="2" count="1" selected="0">
            <x v="1"/>
          </reference>
          <reference field="3" count="1" selected="0">
            <x v="0"/>
          </reference>
          <reference field="5" count="0"/>
        </references>
      </pivotArea>
    </format>
    <format dxfId="2">
      <pivotArea dataOnly="0" labelOnly="1" outline="0" fieldPosition="0">
        <references count="3">
          <reference field="2" count="1" selected="0">
            <x v="1"/>
          </reference>
          <reference field="3" count="1" selected="0">
            <x v="1"/>
          </reference>
          <reference field="5" count="0"/>
        </references>
      </pivotArea>
    </format>
    <format dxfId="1">
      <pivotArea dataOnly="0" labelOnly="1" outline="0" fieldPosition="0">
        <references count="3">
          <reference field="2" count="1" selected="0">
            <x v="1"/>
          </reference>
          <reference field="3" count="1" selected="0">
            <x v="3"/>
          </reference>
          <reference field="5" count="0"/>
        </references>
      </pivotArea>
    </format>
    <format dxfId="0">
      <pivotArea dataOnly="0" labelOnly="1" outline="0" fieldPosition="0">
        <references count="3">
          <reference field="2" count="1" selected="0">
            <x v="1"/>
          </reference>
          <reference field="3" count="1" selected="0">
            <x v="4"/>
          </reference>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3" dT="2021-03-30T10:08:25.40" personId="{99EC6101-E91E-4670-B7B2-FB96C49AAD45}" id="{DE7C8548-4BE3-4A88-828C-F244B2722D2B}">
    <text>To make the CPM comparable across states population levels</text>
  </threadedComment>
</ThreadedComments>
</file>

<file path=xl/threadedComments/threadedComment2.xml><?xml version="1.0" encoding="utf-8"?>
<ThreadedComments xmlns="http://schemas.microsoft.com/office/spreadsheetml/2018/threadedcomments" xmlns:x="http://schemas.openxmlformats.org/spreadsheetml/2006/main">
  <threadedComment ref="A23" dT="2021-03-30T10:08:25.40" personId="{99EC6101-E91E-4670-B7B2-FB96C49AAD45}" id="{EF0C26C0-7A96-487B-B655-D5F19B6F25C8}">
    <text>To make the CPM comparable across states population levels</text>
  </threadedComment>
</ThreadedComments>
</file>

<file path=xl/threadedComments/threadedComment3.xml><?xml version="1.0" encoding="utf-8"?>
<ThreadedComments xmlns="http://schemas.microsoft.com/office/spreadsheetml/2018/threadedcomments" xmlns:x="http://schemas.openxmlformats.org/spreadsheetml/2006/main">
  <threadedComment ref="A23" dT="2021-03-30T10:08:25.40" personId="{99EC6101-E91E-4670-B7B2-FB96C49AAD45}" id="{F47E1807-494B-4D84-9180-B59C05F5E7D0}">
    <text>To make the CPM comparable across states population levels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printerSettings" Target="../printerSettings/printerSettings4.bin"/><Relationship Id="rId4"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ivotTable" Target="../pivotTables/pivotTable17.xml"/><Relationship Id="rId1" Type="http://schemas.openxmlformats.org/officeDocument/2006/relationships/pivotTable" Target="../pivotTables/pivotTable16.xml"/><Relationship Id="rId4" Type="http://schemas.openxmlformats.org/officeDocument/2006/relationships/drawing" Target="../drawings/drawing7.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 Id="rId4" Type="http://schemas.microsoft.com/office/2017/10/relationships/threadedComment" Target="../threadedComments/threadedComment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 Id="rId4" Type="http://schemas.microsoft.com/office/2017/10/relationships/threadedComment" Target="../threadedComments/threadedComment2.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4.bin"/><Relationship Id="rId4" Type="http://schemas.microsoft.com/office/2017/10/relationships/threadedComment" Target="../threadedComments/threadedComment3.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3" Type="http://schemas.openxmlformats.org/officeDocument/2006/relationships/pivotTable" Target="../pivotTables/pivotTable20.xml"/><Relationship Id="rId7" Type="http://schemas.openxmlformats.org/officeDocument/2006/relationships/printerSettings" Target="../printerSettings/printerSettings17.bin"/><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pivotTable" Target="../pivotTables/pivotTable23.xml"/><Relationship Id="rId5" Type="http://schemas.openxmlformats.org/officeDocument/2006/relationships/pivotTable" Target="../pivotTables/pivotTable22.xml"/><Relationship Id="rId4" Type="http://schemas.openxmlformats.org/officeDocument/2006/relationships/pivotTable" Target="../pivotTables/pivotTable21.xml"/></Relationships>
</file>

<file path=xl/worksheets/_rels/sheet28.xml.rels><?xml version="1.0" encoding="UTF-8" standalone="yes"?>
<Relationships xmlns="http://schemas.openxmlformats.org/package/2006/relationships"><Relationship Id="rId3" Type="http://schemas.openxmlformats.org/officeDocument/2006/relationships/pivotTable" Target="../pivotTables/pivotTable26.xml"/><Relationship Id="rId2" Type="http://schemas.openxmlformats.org/officeDocument/2006/relationships/pivotTable" Target="../pivotTables/pivotTable25.xml"/><Relationship Id="rId1" Type="http://schemas.openxmlformats.org/officeDocument/2006/relationships/pivotTable" Target="../pivotTables/pivotTable24.xml"/><Relationship Id="rId5" Type="http://schemas.openxmlformats.org/officeDocument/2006/relationships/pivotTable" Target="../pivotTables/pivotTable28.xml"/><Relationship Id="rId4" Type="http://schemas.openxmlformats.org/officeDocument/2006/relationships/pivotTable" Target="../pivotTables/pivotTable27.xml"/></Relationships>
</file>

<file path=xl/worksheets/_rels/sheet29.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6" Type="http://schemas.openxmlformats.org/officeDocument/2006/relationships/pivotTable" Target="../pivotTables/pivotTable34.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30.xml.rels><?xml version="1.0" encoding="UTF-8" standalone="yes"?>
<Relationships xmlns="http://schemas.openxmlformats.org/package/2006/relationships"><Relationship Id="rId1" Type="http://schemas.openxmlformats.org/officeDocument/2006/relationships/pivotTable" Target="../pivotTables/pivotTable35.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7F90E-2113-4CFB-8ED8-5A8116A44B92}">
  <sheetPr codeName="Sheet1">
    <tabColor rgb="FF00B050"/>
  </sheetPr>
  <dimension ref="A1:O74"/>
  <sheetViews>
    <sheetView showGridLines="0" zoomScale="75" zoomScaleNormal="75" workbookViewId="0">
      <pane xSplit="4" ySplit="4" topLeftCell="E5" activePane="bottomRight" state="frozen"/>
      <selection activeCell="F18" sqref="F18"/>
      <selection pane="topRight" activeCell="F18" sqref="F18"/>
      <selection pane="bottomLeft" activeCell="F18" sqref="F18"/>
      <selection pane="bottomRight"/>
    </sheetView>
  </sheetViews>
  <sheetFormatPr defaultRowHeight="15"/>
  <cols>
    <col min="1" max="2" width="4.85546875" style="19" bestFit="1" customWidth="1"/>
    <col min="3" max="4" width="25.7109375" style="19" customWidth="1"/>
    <col min="5" max="9" width="27.7109375" style="19" customWidth="1"/>
    <col min="10" max="10" width="1.85546875" style="19" customWidth="1"/>
    <col min="11" max="13" width="25.7109375" style="19" customWidth="1"/>
    <col min="14" max="16384" width="9.140625" style="19"/>
  </cols>
  <sheetData>
    <row r="1" spans="1:13">
      <c r="D1" s="49"/>
      <c r="E1" s="113" t="s">
        <v>185</v>
      </c>
      <c r="F1" s="113" t="s">
        <v>188</v>
      </c>
      <c r="G1" s="113" t="s">
        <v>186</v>
      </c>
      <c r="H1" s="113" t="s">
        <v>187</v>
      </c>
      <c r="I1" s="113" t="s">
        <v>189</v>
      </c>
    </row>
    <row r="2" spans="1:13">
      <c r="C2" s="803" t="s">
        <v>108</v>
      </c>
      <c r="D2" s="125" t="s">
        <v>173</v>
      </c>
      <c r="E2" s="126">
        <v>45.962735227361996</v>
      </c>
      <c r="F2" s="126">
        <v>26.655625947346</v>
      </c>
      <c r="G2" s="126">
        <v>9.0541507904930008</v>
      </c>
      <c r="H2" s="126">
        <v>13.276889753030998</v>
      </c>
      <c r="I2" s="126">
        <v>7.8282472396380003</v>
      </c>
      <c r="K2" s="70" t="s">
        <v>190</v>
      </c>
      <c r="L2" s="70"/>
      <c r="M2" s="70"/>
    </row>
    <row r="3" spans="1:13">
      <c r="C3" s="803"/>
      <c r="D3" s="125" t="s">
        <v>174</v>
      </c>
      <c r="E3" s="126">
        <v>43.092395780183992</v>
      </c>
      <c r="F3" s="126">
        <v>20.092947717214994</v>
      </c>
      <c r="G3" s="126">
        <v>6.1692881919049993</v>
      </c>
      <c r="H3" s="126">
        <v>8.1568933541599993</v>
      </c>
      <c r="I3" s="126">
        <v>3.8363684051539999</v>
      </c>
      <c r="J3" s="11"/>
      <c r="K3" s="70" t="s">
        <v>191</v>
      </c>
      <c r="L3" s="70"/>
      <c r="M3" s="70"/>
    </row>
    <row r="4" spans="1:13" ht="16.5" thickBot="1">
      <c r="C4" s="804"/>
      <c r="D4" s="67" t="s">
        <v>109</v>
      </c>
      <c r="E4" s="159">
        <f>E3/E2-1</f>
        <v>-6.2449274025564661E-2</v>
      </c>
      <c r="F4" s="127">
        <f>F3/F2-1</f>
        <v>-0.24620236805147799</v>
      </c>
      <c r="G4" s="127">
        <f>G3/G2-1</f>
        <v>-0.3186232110930991</v>
      </c>
      <c r="H4" s="127">
        <f>H3/H2-1</f>
        <v>-0.38563221463085118</v>
      </c>
      <c r="I4" s="127">
        <f>I3/I2-1</f>
        <v>-0.50993264677069594</v>
      </c>
    </row>
    <row r="5" spans="1:13">
      <c r="C5" s="790" t="s">
        <v>110</v>
      </c>
      <c r="D5" s="71" t="s">
        <v>173</v>
      </c>
      <c r="E5" s="128">
        <v>119.681380862033</v>
      </c>
      <c r="F5" s="128">
        <v>126.65454421274802</v>
      </c>
      <c r="G5" s="128">
        <v>33.035204793703997</v>
      </c>
      <c r="H5" s="128">
        <v>51.104825680147997</v>
      </c>
      <c r="I5" s="128">
        <v>35.888173725765995</v>
      </c>
      <c r="K5" s="49"/>
    </row>
    <row r="6" spans="1:13">
      <c r="C6" s="789"/>
      <c r="D6" s="71" t="s">
        <v>174</v>
      </c>
      <c r="E6" s="50">
        <v>113.471123623883</v>
      </c>
      <c r="F6" s="50">
        <v>80.146805612224</v>
      </c>
      <c r="G6" s="50">
        <v>22.367996762078999</v>
      </c>
      <c r="H6" s="50">
        <v>34.567691573276001</v>
      </c>
      <c r="I6" s="50">
        <v>18.101014804725004</v>
      </c>
      <c r="K6" s="49"/>
    </row>
    <row r="7" spans="1:13" ht="16.5" thickBot="1">
      <c r="C7" s="789"/>
      <c r="D7" s="71" t="s">
        <v>109</v>
      </c>
      <c r="E7" s="129">
        <f>E6/E5-1</f>
        <v>-5.1889919663519635E-2</v>
      </c>
      <c r="F7" s="129">
        <f>F6/F5-1</f>
        <v>-0.36720149987198747</v>
      </c>
      <c r="G7" s="129">
        <f>G6/G5-1</f>
        <v>-0.32290425012464297</v>
      </c>
      <c r="H7" s="129">
        <f>H6/H5-1</f>
        <v>-0.32359241787407078</v>
      </c>
      <c r="I7" s="129">
        <f>I6/I5-1</f>
        <v>-0.49562730767407814</v>
      </c>
      <c r="K7" s="49"/>
    </row>
    <row r="8" spans="1:13">
      <c r="A8" s="801" t="s">
        <v>12</v>
      </c>
      <c r="B8" s="800" t="s">
        <v>11</v>
      </c>
      <c r="C8" s="789" t="s">
        <v>13</v>
      </c>
      <c r="D8" s="71" t="s">
        <v>173</v>
      </c>
      <c r="E8" s="232">
        <v>1304932.0996000003</v>
      </c>
      <c r="F8" s="232">
        <v>1172334.3059999999</v>
      </c>
      <c r="G8" s="233">
        <v>1186379.0722571125</v>
      </c>
      <c r="H8" s="232">
        <v>2039073.9555988</v>
      </c>
      <c r="I8" s="232">
        <v>777113.6863200001</v>
      </c>
      <c r="J8" s="51"/>
      <c r="K8" s="49"/>
      <c r="L8" s="72"/>
    </row>
    <row r="9" spans="1:13">
      <c r="A9" s="801"/>
      <c r="B9" s="800"/>
      <c r="C9" s="789"/>
      <c r="D9" s="71" t="s">
        <v>174</v>
      </c>
      <c r="E9" s="142">
        <v>1265174.0336874998</v>
      </c>
      <c r="F9" s="142">
        <v>1124944.6448249996</v>
      </c>
      <c r="G9" s="234">
        <v>1127862.1596534881</v>
      </c>
      <c r="H9" s="142">
        <v>1932022.5729298629</v>
      </c>
      <c r="I9" s="142">
        <v>751578.90856875002</v>
      </c>
      <c r="J9" s="51"/>
      <c r="K9" s="49"/>
      <c r="L9" s="73"/>
    </row>
    <row r="10" spans="1:13" ht="16.5" thickBot="1">
      <c r="A10" s="801"/>
      <c r="B10" s="800"/>
      <c r="C10" s="789"/>
      <c r="D10" s="71" t="s">
        <v>109</v>
      </c>
      <c r="E10" s="129">
        <f>E9/E8-1</f>
        <v>-3.0467536145894147E-2</v>
      </c>
      <c r="F10" s="129">
        <f>F9/F8-1</f>
        <v>-4.0423333969210162E-2</v>
      </c>
      <c r="G10" s="129">
        <f>G9/G8-1</f>
        <v>-4.9323958903198295E-2</v>
      </c>
      <c r="H10" s="129">
        <f>H9/H8-1</f>
        <v>-5.2499999999999991E-2</v>
      </c>
      <c r="I10" s="129">
        <f>I9/I8-1</f>
        <v>-3.2858484158436729E-2</v>
      </c>
      <c r="K10" s="49"/>
      <c r="L10" s="73"/>
    </row>
    <row r="11" spans="1:13">
      <c r="A11" s="801"/>
      <c r="B11" s="800"/>
      <c r="C11" s="789" t="s">
        <v>3</v>
      </c>
      <c r="D11" s="71" t="s">
        <v>173</v>
      </c>
      <c r="E11" s="128">
        <v>3.9949999999999999E-2</v>
      </c>
      <c r="F11" s="128">
        <v>0.10290000000000002</v>
      </c>
      <c r="G11" s="128">
        <v>4.7799999999999995E-2</v>
      </c>
      <c r="H11" s="128">
        <v>4.7999999999999994E-2</v>
      </c>
      <c r="I11" s="128">
        <v>6.4299999999999996E-2</v>
      </c>
      <c r="K11" s="49"/>
    </row>
    <row r="12" spans="1:13">
      <c r="A12" s="801"/>
      <c r="B12" s="800"/>
      <c r="C12" s="789"/>
      <c r="D12" s="71" t="s">
        <v>174</v>
      </c>
      <c r="E12" s="50">
        <v>7.7549999999999994E-2</v>
      </c>
      <c r="F12" s="50">
        <v>9.7500000000000003E-2</v>
      </c>
      <c r="G12" s="50">
        <v>6.3700000000000007E-2</v>
      </c>
      <c r="H12" s="50">
        <v>7.9899999999999999E-2</v>
      </c>
      <c r="I12" s="50">
        <v>0.10200000000000001</v>
      </c>
      <c r="K12" s="49"/>
    </row>
    <row r="13" spans="1:13" ht="16.5" thickBot="1">
      <c r="A13" s="801"/>
      <c r="B13" s="800"/>
      <c r="C13" s="789"/>
      <c r="D13" s="71" t="s">
        <v>109</v>
      </c>
      <c r="E13" s="129">
        <f>E12-E11</f>
        <v>3.7599999999999995E-2</v>
      </c>
      <c r="F13" s="76">
        <f>F12-F11</f>
        <v>-5.4000000000000159E-3</v>
      </c>
      <c r="G13" s="129">
        <f>G12-G11</f>
        <v>1.5900000000000011E-2</v>
      </c>
      <c r="H13" s="129">
        <f>H12-H11</f>
        <v>3.1900000000000005E-2</v>
      </c>
      <c r="I13" s="129">
        <f>I12-I11</f>
        <v>3.7700000000000011E-2</v>
      </c>
      <c r="K13" s="49"/>
    </row>
    <row r="14" spans="1:13">
      <c r="A14" s="801"/>
      <c r="B14" s="800" t="s">
        <v>22</v>
      </c>
      <c r="C14" s="789" t="s">
        <v>192</v>
      </c>
      <c r="D14" s="71" t="s">
        <v>173</v>
      </c>
      <c r="E14" s="128">
        <v>34.83</v>
      </c>
      <c r="F14" s="128">
        <v>33.739999999999995</v>
      </c>
      <c r="G14" s="128">
        <v>35.219999999999992</v>
      </c>
      <c r="H14" s="128">
        <v>32.230000000000004</v>
      </c>
      <c r="I14" s="128">
        <v>32.99</v>
      </c>
      <c r="K14" s="58"/>
    </row>
    <row r="15" spans="1:13">
      <c r="A15" s="801"/>
      <c r="B15" s="800"/>
      <c r="C15" s="789"/>
      <c r="D15" s="71" t="s">
        <v>174</v>
      </c>
      <c r="E15" s="50">
        <v>33.880000000000003</v>
      </c>
      <c r="F15" s="50">
        <v>32.980000000000004</v>
      </c>
      <c r="G15" s="50">
        <v>35.39</v>
      </c>
      <c r="H15" s="50">
        <v>32.369999999999997</v>
      </c>
      <c r="I15" s="50">
        <v>32.440000000000005</v>
      </c>
    </row>
    <row r="16" spans="1:13" ht="16.5" thickBot="1">
      <c r="A16" s="801"/>
      <c r="B16" s="800"/>
      <c r="C16" s="789"/>
      <c r="D16" s="71" t="s">
        <v>109</v>
      </c>
      <c r="E16" s="131">
        <f>E15-E14</f>
        <v>-0.94999999999999574</v>
      </c>
      <c r="F16" s="132">
        <f>F15-F14</f>
        <v>-0.75999999999999091</v>
      </c>
      <c r="G16" s="132">
        <f>G15-G14</f>
        <v>0.17000000000000881</v>
      </c>
      <c r="H16" s="132">
        <f>H15-H14</f>
        <v>0.13999999999999346</v>
      </c>
      <c r="I16" s="131">
        <f>I15-I14</f>
        <v>-0.54999999999999716</v>
      </c>
    </row>
    <row r="17" spans="1:12">
      <c r="A17" s="801"/>
      <c r="B17" s="800"/>
      <c r="C17" s="789" t="s">
        <v>193</v>
      </c>
      <c r="D17" s="71" t="s">
        <v>173</v>
      </c>
      <c r="E17" s="128">
        <v>2.6009062980030691</v>
      </c>
      <c r="F17" s="128">
        <v>3.2153026113671275</v>
      </c>
      <c r="G17" s="128">
        <v>3.5348494623655911</v>
      </c>
      <c r="H17" s="128">
        <v>10.446451612903227</v>
      </c>
      <c r="I17" s="128">
        <v>5.1331566820276411</v>
      </c>
      <c r="L17" s="72"/>
    </row>
    <row r="18" spans="1:12">
      <c r="A18" s="801"/>
      <c r="B18" s="800"/>
      <c r="C18" s="789"/>
      <c r="D18" s="71" t="s">
        <v>174</v>
      </c>
      <c r="E18" s="50">
        <v>4.3500519095291068</v>
      </c>
      <c r="F18" s="50">
        <v>3.4881535038932148</v>
      </c>
      <c r="G18" s="50">
        <v>2.9941935483870967</v>
      </c>
      <c r="H18" s="50">
        <v>12.009139784946237</v>
      </c>
      <c r="I18" s="50">
        <v>5.3074860956618455</v>
      </c>
      <c r="L18" s="75"/>
    </row>
    <row r="19" spans="1:12" ht="16.5" thickBot="1">
      <c r="A19" s="801"/>
      <c r="B19" s="800"/>
      <c r="C19" s="789"/>
      <c r="D19" s="71" t="s">
        <v>109</v>
      </c>
      <c r="E19" s="131">
        <f>E18-E17</f>
        <v>1.7491456115260378</v>
      </c>
      <c r="F19" s="131">
        <f>F18-F17</f>
        <v>0.2728508925260873</v>
      </c>
      <c r="G19" s="131">
        <f>G18-G17</f>
        <v>-0.54065591397849433</v>
      </c>
      <c r="H19" s="131">
        <f>H18-H17</f>
        <v>1.5626881720430106</v>
      </c>
      <c r="I19" s="132">
        <f>I18-I17</f>
        <v>0.1743294136342044</v>
      </c>
    </row>
    <row r="20" spans="1:12">
      <c r="A20" s="801" t="s">
        <v>111</v>
      </c>
      <c r="B20" s="800" t="s">
        <v>112</v>
      </c>
      <c r="C20" s="789" t="s">
        <v>17</v>
      </c>
      <c r="D20" s="71" t="s">
        <v>173</v>
      </c>
      <c r="E20" s="128">
        <v>4.5224905203810737</v>
      </c>
      <c r="F20" s="128">
        <v>4.0202565507081074</v>
      </c>
      <c r="G20" s="128">
        <v>3.931</v>
      </c>
      <c r="H20" s="128">
        <v>3.2307357508240266</v>
      </c>
      <c r="I20" s="128">
        <v>4.219872533026896</v>
      </c>
    </row>
    <row r="21" spans="1:12">
      <c r="A21" s="801"/>
      <c r="B21" s="800"/>
      <c r="C21" s="789"/>
      <c r="D21" s="71" t="s">
        <v>174</v>
      </c>
      <c r="E21" s="50">
        <v>4.2440966538154132</v>
      </c>
      <c r="F21" s="50">
        <v>3.8205799099668787</v>
      </c>
      <c r="G21" s="50">
        <v>3.6320969544000001</v>
      </c>
      <c r="H21" s="50">
        <v>2.9729489455844145</v>
      </c>
      <c r="I21" s="50">
        <v>3.5971914395910418</v>
      </c>
    </row>
    <row r="22" spans="1:12" ht="16.5" thickBot="1">
      <c r="A22" s="801"/>
      <c r="B22" s="800"/>
      <c r="C22" s="789"/>
      <c r="D22" s="71" t="s">
        <v>109</v>
      </c>
      <c r="E22" s="133">
        <f>E21-E20</f>
        <v>-0.27839386656566045</v>
      </c>
      <c r="F22" s="133">
        <f>F21-F20</f>
        <v>-0.19967664074122871</v>
      </c>
      <c r="G22" s="133">
        <f>G21-G20</f>
        <v>-0.29890304559999992</v>
      </c>
      <c r="H22" s="133">
        <f>H21-H20</f>
        <v>-0.25778680523961217</v>
      </c>
      <c r="I22" s="133">
        <f>I21-I20</f>
        <v>-0.6226810934358542</v>
      </c>
      <c r="K22" s="54"/>
    </row>
    <row r="23" spans="1:12">
      <c r="A23" s="801"/>
      <c r="B23" s="800"/>
      <c r="C23" s="789" t="s">
        <v>18</v>
      </c>
      <c r="D23" s="71" t="s">
        <v>173</v>
      </c>
      <c r="E23" s="128">
        <v>70.190470417085606</v>
      </c>
      <c r="F23" s="128">
        <v>56.860862244551264</v>
      </c>
      <c r="G23" s="128">
        <v>52.161999999999999</v>
      </c>
      <c r="H23" s="128">
        <v>63.456574628028889</v>
      </c>
      <c r="I23" s="128">
        <v>39.659309353697218</v>
      </c>
    </row>
    <row r="24" spans="1:12">
      <c r="A24" s="801"/>
      <c r="B24" s="800"/>
      <c r="C24" s="789"/>
      <c r="D24" s="71" t="s">
        <v>174</v>
      </c>
      <c r="E24" s="50">
        <v>70.936561032093778</v>
      </c>
      <c r="F24" s="50">
        <v>56.311587657198018</v>
      </c>
      <c r="G24" s="50">
        <v>47.287591167000002</v>
      </c>
      <c r="H24" s="50">
        <v>58.117339859747652</v>
      </c>
      <c r="I24" s="50">
        <v>37.499921859015572</v>
      </c>
    </row>
    <row r="25" spans="1:12" ht="16.5" thickBot="1">
      <c r="A25" s="801"/>
      <c r="B25" s="800"/>
      <c r="C25" s="789"/>
      <c r="D25" s="71" t="s">
        <v>109</v>
      </c>
      <c r="E25" s="133">
        <f>E24-E23</f>
        <v>0.7460906150081712</v>
      </c>
      <c r="F25" s="133">
        <f>F24-F23</f>
        <v>-0.54927458735324564</v>
      </c>
      <c r="G25" s="133">
        <f>G24-G23</f>
        <v>-4.8744088329999968</v>
      </c>
      <c r="H25" s="133">
        <f>H24-H23</f>
        <v>-5.3392347682812371</v>
      </c>
      <c r="I25" s="133">
        <f>I24-I23</f>
        <v>-2.1593874946816456</v>
      </c>
    </row>
    <row r="26" spans="1:12">
      <c r="A26" s="801"/>
      <c r="B26" s="800"/>
      <c r="C26" s="790" t="s">
        <v>113</v>
      </c>
      <c r="D26" s="71" t="s">
        <v>173</v>
      </c>
      <c r="E26" s="130">
        <v>235058.22625838174</v>
      </c>
      <c r="F26" s="130">
        <v>336305.14676832501</v>
      </c>
      <c r="G26" s="130">
        <v>121090.76600000002</v>
      </c>
      <c r="H26" s="130">
        <v>254208.21018598639</v>
      </c>
      <c r="I26" s="130">
        <v>127261.62147241319</v>
      </c>
    </row>
    <row r="27" spans="1:12">
      <c r="A27" s="801"/>
      <c r="B27" s="800"/>
      <c r="C27" s="789"/>
      <c r="D27" s="71" t="s">
        <v>174</v>
      </c>
      <c r="E27" s="74">
        <v>270546.47390403337</v>
      </c>
      <c r="F27" s="74">
        <v>359770.02282921196</v>
      </c>
      <c r="G27" s="74">
        <v>127403.39135999998</v>
      </c>
      <c r="H27" s="74">
        <v>250538.88601982937</v>
      </c>
      <c r="I27" s="74">
        <v>118040.30398225207</v>
      </c>
    </row>
    <row r="28" spans="1:12" ht="16.5" thickBot="1">
      <c r="A28" s="801"/>
      <c r="B28" s="800"/>
      <c r="C28" s="789"/>
      <c r="D28" s="71" t="s">
        <v>109</v>
      </c>
      <c r="E28" s="76">
        <f>E27/E26-1</f>
        <v>0.15097641214497237</v>
      </c>
      <c r="F28" s="76">
        <f>F27/F26-1</f>
        <v>6.9772574955718758E-2</v>
      </c>
      <c r="G28" s="76">
        <f>G27/G26-1</f>
        <v>5.2131352113174101E-2</v>
      </c>
      <c r="H28" s="129">
        <f>H27/H26-1</f>
        <v>-1.4434325954588267E-2</v>
      </c>
      <c r="I28" s="129">
        <f>I27/I26-1</f>
        <v>-7.2459531659825993E-2</v>
      </c>
    </row>
    <row r="29" spans="1:12">
      <c r="A29" s="801"/>
      <c r="B29" s="800" t="s">
        <v>114</v>
      </c>
      <c r="C29" s="789" t="s">
        <v>114</v>
      </c>
      <c r="D29" s="71" t="s">
        <v>173</v>
      </c>
      <c r="E29" s="128">
        <v>20.796072032062646</v>
      </c>
      <c r="F29" s="128">
        <v>7.4692401241977082</v>
      </c>
      <c r="G29" s="128">
        <v>7.8090709586962275</v>
      </c>
      <c r="H29" s="128">
        <v>5.3005877912027319</v>
      </c>
      <c r="I29" s="128">
        <v>5.5659851419878041</v>
      </c>
    </row>
    <row r="30" spans="1:12">
      <c r="A30" s="801"/>
      <c r="B30" s="800"/>
      <c r="C30" s="789"/>
      <c r="D30" s="71" t="s">
        <v>174</v>
      </c>
      <c r="E30" s="50">
        <v>15.546392999999998</v>
      </c>
      <c r="F30" s="50">
        <v>5.0244787142857144</v>
      </c>
      <c r="G30" s="50">
        <v>5.1552257142857139</v>
      </c>
      <c r="H30" s="50">
        <v>3.559342</v>
      </c>
      <c r="I30" s="50">
        <v>3.2833114285714289</v>
      </c>
      <c r="J30" s="49"/>
    </row>
    <row r="31" spans="1:12" ht="16.5" thickBot="1">
      <c r="A31" s="801"/>
      <c r="B31" s="800"/>
      <c r="C31" s="789"/>
      <c r="D31" s="71" t="s">
        <v>109</v>
      </c>
      <c r="E31" s="133">
        <f>E30-E29</f>
        <v>-5.2496790320626481</v>
      </c>
      <c r="F31" s="133">
        <f>F30-F29</f>
        <v>-2.4447614099119939</v>
      </c>
      <c r="G31" s="133">
        <f>G30-G29</f>
        <v>-2.6538452444105136</v>
      </c>
      <c r="H31" s="133">
        <f>H30-H29</f>
        <v>-1.7412457912027319</v>
      </c>
      <c r="I31" s="133">
        <f>I30-I29</f>
        <v>-2.2826737134163753</v>
      </c>
      <c r="J31" s="10"/>
      <c r="L31" s="52"/>
    </row>
    <row r="32" spans="1:12">
      <c r="A32" s="801"/>
      <c r="B32" s="800" t="s">
        <v>20</v>
      </c>
      <c r="C32" s="789" t="s">
        <v>21</v>
      </c>
      <c r="D32" s="71" t="s">
        <v>173</v>
      </c>
      <c r="E32" s="128">
        <v>14.959447301567616</v>
      </c>
      <c r="F32" s="128">
        <v>16.185217189525535</v>
      </c>
      <c r="G32" s="128">
        <v>11.756</v>
      </c>
      <c r="H32" s="128">
        <v>13.764671644017051</v>
      </c>
      <c r="I32" s="128">
        <v>17.065607417663735</v>
      </c>
      <c r="J32" s="10"/>
    </row>
    <row r="33" spans="1:15">
      <c r="A33" s="801"/>
      <c r="B33" s="800"/>
      <c r="C33" s="789"/>
      <c r="D33" s="71" t="s">
        <v>174</v>
      </c>
      <c r="E33" s="50">
        <v>13.821187368583471</v>
      </c>
      <c r="F33" s="50">
        <v>13.906984138267187</v>
      </c>
      <c r="G33" s="50">
        <v>9.3470687422000012</v>
      </c>
      <c r="H33" s="50">
        <v>13.789923965183982</v>
      </c>
      <c r="I33" s="50">
        <v>14.380963419204949</v>
      </c>
      <c r="J33" s="10"/>
      <c r="L33" s="52"/>
    </row>
    <row r="34" spans="1:15" ht="16.5" thickBot="1">
      <c r="A34" s="801"/>
      <c r="B34" s="800"/>
      <c r="C34" s="789"/>
      <c r="D34" s="71" t="s">
        <v>109</v>
      </c>
      <c r="E34" s="133">
        <f>E33-E32</f>
        <v>-1.1382599329841447</v>
      </c>
      <c r="F34" s="133">
        <f>F33-F32</f>
        <v>-2.2782330512583471</v>
      </c>
      <c r="G34" s="133">
        <f>G33-G32</f>
        <v>-2.4089312577999991</v>
      </c>
      <c r="H34" s="133">
        <f>H33-H32</f>
        <v>2.5252321166931324E-2</v>
      </c>
      <c r="I34" s="133">
        <f>I33-I32</f>
        <v>-2.6846439984587853</v>
      </c>
      <c r="J34" s="10"/>
      <c r="L34" s="27"/>
    </row>
    <row r="35" spans="1:15">
      <c r="A35" s="801"/>
      <c r="B35" s="800"/>
      <c r="C35" s="789" t="s">
        <v>28</v>
      </c>
      <c r="D35" s="71" t="s">
        <v>173</v>
      </c>
      <c r="E35" s="128">
        <v>37.342851164825291</v>
      </c>
      <c r="F35" s="128">
        <v>20.750986273060583</v>
      </c>
      <c r="G35" s="128">
        <v>28.02</v>
      </c>
      <c r="H35" s="128">
        <v>23.934447882542436</v>
      </c>
      <c r="I35" s="128">
        <v>19.274971647096784</v>
      </c>
    </row>
    <row r="36" spans="1:15">
      <c r="A36" s="801"/>
      <c r="B36" s="800"/>
      <c r="C36" s="789"/>
      <c r="D36" s="71" t="s">
        <v>174</v>
      </c>
      <c r="E36" s="50">
        <v>36.503679080992654</v>
      </c>
      <c r="F36" s="50">
        <v>21.774868611602201</v>
      </c>
      <c r="G36" s="50">
        <v>28.2</v>
      </c>
      <c r="H36" s="50">
        <v>23.531294025176145</v>
      </c>
      <c r="I36" s="50">
        <v>21.139592941570761</v>
      </c>
    </row>
    <row r="37" spans="1:15" ht="16.5" thickBot="1">
      <c r="A37" s="801"/>
      <c r="B37" s="800"/>
      <c r="C37" s="789"/>
      <c r="D37" s="71" t="s">
        <v>109</v>
      </c>
      <c r="E37" s="133">
        <f>E36-E35</f>
        <v>-0.83917208383263642</v>
      </c>
      <c r="F37" s="134">
        <f>F36-F35</f>
        <v>1.0238823385416183</v>
      </c>
      <c r="G37" s="134">
        <f>G36-G35</f>
        <v>0.17999999999999972</v>
      </c>
      <c r="H37" s="133">
        <f>H36-H35</f>
        <v>-0.40315385736629139</v>
      </c>
      <c r="I37" s="134">
        <f>I36-I35</f>
        <v>1.8646212944739773</v>
      </c>
    </row>
    <row r="38" spans="1:15">
      <c r="A38" s="801"/>
      <c r="B38" s="800" t="s">
        <v>26</v>
      </c>
      <c r="C38" s="789" t="s">
        <v>27</v>
      </c>
      <c r="D38" s="71" t="s">
        <v>173</v>
      </c>
      <c r="E38" s="128">
        <v>34.510535193791533</v>
      </c>
      <c r="F38" s="128">
        <v>24.328725106701967</v>
      </c>
      <c r="G38" s="128">
        <v>25.729000000000003</v>
      </c>
      <c r="H38" s="128">
        <v>30.608772666318135</v>
      </c>
      <c r="I38" s="128">
        <v>21.365114493051443</v>
      </c>
    </row>
    <row r="39" spans="1:15">
      <c r="A39" s="801"/>
      <c r="B39" s="800"/>
      <c r="C39" s="789"/>
      <c r="D39" s="71" t="s">
        <v>174</v>
      </c>
      <c r="E39" s="50">
        <v>35.006251779272873</v>
      </c>
      <c r="F39" s="50">
        <v>27.979546408844261</v>
      </c>
      <c r="G39" s="50">
        <v>25.972999999999995</v>
      </c>
      <c r="H39" s="50">
        <v>27.20103343665853</v>
      </c>
      <c r="I39" s="50">
        <v>18.740900832500067</v>
      </c>
    </row>
    <row r="40" spans="1:15" ht="16.5" thickBot="1">
      <c r="A40" s="801"/>
      <c r="B40" s="800"/>
      <c r="C40" s="789"/>
      <c r="D40" s="71" t="s">
        <v>109</v>
      </c>
      <c r="E40" s="132">
        <f>E39-E38</f>
        <v>0.49571658548133968</v>
      </c>
      <c r="F40" s="132">
        <f>F39-F38</f>
        <v>3.6508213021422939</v>
      </c>
      <c r="G40" s="132">
        <f>G39-G38</f>
        <v>0.24399999999999267</v>
      </c>
      <c r="H40" s="131">
        <f>H39-H38</f>
        <v>-3.4077392296596045</v>
      </c>
      <c r="I40" s="131">
        <f>I39-I38</f>
        <v>-2.6242136605513764</v>
      </c>
    </row>
    <row r="41" spans="1:15">
      <c r="A41" s="801"/>
      <c r="B41" s="800"/>
      <c r="C41" s="789" t="s">
        <v>29</v>
      </c>
      <c r="D41" s="71" t="s">
        <v>173</v>
      </c>
      <c r="E41" s="128">
        <v>24.391111279243805</v>
      </c>
      <c r="F41" s="128">
        <v>22.854686400899382</v>
      </c>
      <c r="G41" s="128">
        <v>21.638999999999999</v>
      </c>
      <c r="H41" s="128">
        <v>31.071741596056647</v>
      </c>
      <c r="I41" s="128">
        <v>11.061327644563537</v>
      </c>
    </row>
    <row r="42" spans="1:15">
      <c r="A42" s="801"/>
      <c r="B42" s="800"/>
      <c r="C42" s="789"/>
      <c r="D42" s="71" t="s">
        <v>174</v>
      </c>
      <c r="E42" s="50">
        <v>26.905034793522596</v>
      </c>
      <c r="F42" s="50">
        <v>21.088402671624969</v>
      </c>
      <c r="G42" s="50">
        <v>25.987000000000002</v>
      </c>
      <c r="H42" s="50">
        <v>24.8437856146735</v>
      </c>
      <c r="I42" s="50">
        <v>11.505499596205537</v>
      </c>
    </row>
    <row r="43" spans="1:15" ht="16.5" thickBot="1">
      <c r="A43" s="801"/>
      <c r="B43" s="800"/>
      <c r="C43" s="789"/>
      <c r="D43" s="71" t="s">
        <v>109</v>
      </c>
      <c r="E43" s="132">
        <f>E42-E41</f>
        <v>2.5139235142787903</v>
      </c>
      <c r="F43" s="131">
        <f>F42-F41</f>
        <v>-1.7662837292744129</v>
      </c>
      <c r="G43" s="132">
        <f>G42-G41</f>
        <v>4.3480000000000025</v>
      </c>
      <c r="H43" s="131">
        <f>H42-H41</f>
        <v>-6.2279559813831469</v>
      </c>
      <c r="I43" s="132">
        <f>I42-I41</f>
        <v>0.44417195164199974</v>
      </c>
    </row>
    <row r="44" spans="1:15" ht="15.75" thickBot="1">
      <c r="A44" s="120"/>
      <c r="B44" s="120"/>
      <c r="C44" s="119" t="s">
        <v>81</v>
      </c>
      <c r="D44" s="71" t="s">
        <v>109</v>
      </c>
      <c r="E44" s="135">
        <v>3.8878269610041816E-2</v>
      </c>
      <c r="F44" s="135">
        <v>4.4686814623308146E-2</v>
      </c>
      <c r="G44" s="135">
        <v>3.7808621745852422E-2</v>
      </c>
      <c r="H44" s="135">
        <v>3.9649617093284739E-2</v>
      </c>
      <c r="I44" s="135">
        <v>7.214323816787771E-2</v>
      </c>
    </row>
    <row r="45" spans="1:15">
      <c r="A45" s="801" t="s">
        <v>115</v>
      </c>
      <c r="B45" s="801" t="s">
        <v>15</v>
      </c>
      <c r="C45" s="789" t="s">
        <v>116</v>
      </c>
      <c r="D45" s="71" t="s">
        <v>173</v>
      </c>
      <c r="E45" s="130">
        <v>6404.2799999999988</v>
      </c>
      <c r="F45" s="130">
        <v>2105.1499999999992</v>
      </c>
      <c r="G45" s="130">
        <v>4362.2599999999984</v>
      </c>
      <c r="H45" s="130">
        <v>9190.5199999999986</v>
      </c>
      <c r="I45" s="130">
        <v>2242.6399999999994</v>
      </c>
    </row>
    <row r="46" spans="1:15">
      <c r="A46" s="801"/>
      <c r="B46" s="801"/>
      <c r="C46" s="789"/>
      <c r="D46" s="71" t="s">
        <v>174</v>
      </c>
      <c r="E46" s="74">
        <v>4590.6399999999994</v>
      </c>
      <c r="F46" s="74">
        <v>1330.6599999999996</v>
      </c>
      <c r="G46" s="74">
        <v>2671.43</v>
      </c>
      <c r="H46" s="74">
        <v>3611.89</v>
      </c>
      <c r="I46" s="74">
        <v>3375.4499999999994</v>
      </c>
      <c r="K46" s="298"/>
    </row>
    <row r="47" spans="1:15" ht="16.5" thickBot="1">
      <c r="A47" s="801"/>
      <c r="B47" s="801"/>
      <c r="C47" s="789"/>
      <c r="D47" s="71" t="s">
        <v>109</v>
      </c>
      <c r="E47" s="129">
        <f>E46/E45-1</f>
        <v>-0.28319186543998698</v>
      </c>
      <c r="F47" s="129">
        <f>F46/F45-1</f>
        <v>-0.36790252476070584</v>
      </c>
      <c r="G47" s="129">
        <f>G46/G45-1</f>
        <v>-0.38760413180323938</v>
      </c>
      <c r="H47" s="129">
        <f>H46/H45-1</f>
        <v>-0.6069982982464539</v>
      </c>
      <c r="I47" s="76">
        <f>I46/I45-1</f>
        <v>0.50512342596225879</v>
      </c>
      <c r="K47" s="298"/>
      <c r="L47" s="298"/>
      <c r="M47" s="298">
        <f>H45-H46</f>
        <v>5578.6299999999992</v>
      </c>
      <c r="N47" s="298">
        <f>F45-F46</f>
        <v>774.48999999999955</v>
      </c>
      <c r="O47" s="298">
        <f>I45-I46</f>
        <v>-1132.81</v>
      </c>
    </row>
    <row r="48" spans="1:15">
      <c r="A48" s="801"/>
      <c r="B48" s="801" t="s">
        <v>32</v>
      </c>
      <c r="C48" s="789" t="s">
        <v>175</v>
      </c>
      <c r="D48" s="71" t="s">
        <v>173</v>
      </c>
      <c r="E48" s="130">
        <v>15507912</v>
      </c>
      <c r="F48" s="130">
        <v>23085710</v>
      </c>
      <c r="G48" s="130">
        <v>14665164</v>
      </c>
      <c r="H48" s="130">
        <v>17229296</v>
      </c>
      <c r="I48" s="130">
        <v>11171044</v>
      </c>
    </row>
    <row r="49" spans="1:9">
      <c r="A49" s="801"/>
      <c r="B49" s="801"/>
      <c r="C49" s="789"/>
      <c r="D49" s="71" t="s">
        <v>174</v>
      </c>
      <c r="E49" s="74">
        <v>21038414</v>
      </c>
      <c r="F49" s="74">
        <v>11164045</v>
      </c>
      <c r="G49" s="74">
        <v>8085078</v>
      </c>
      <c r="H49" s="74">
        <v>13286702</v>
      </c>
      <c r="I49" s="74">
        <v>2644607</v>
      </c>
    </row>
    <row r="50" spans="1:9" ht="16.5" thickBot="1">
      <c r="A50" s="801"/>
      <c r="B50" s="801"/>
      <c r="C50" s="789"/>
      <c r="D50" s="71" t="s">
        <v>109</v>
      </c>
      <c r="E50" s="76">
        <f>E49/E48-1</f>
        <v>0.35662454107296981</v>
      </c>
      <c r="F50" s="129">
        <f>F49/F48-1</f>
        <v>-0.51640885205609877</v>
      </c>
      <c r="G50" s="129">
        <f>G49/G48-1</f>
        <v>-0.44868819741804455</v>
      </c>
      <c r="H50" s="129">
        <f>H49/H48-1</f>
        <v>-0.22883082396402032</v>
      </c>
      <c r="I50" s="129">
        <f>I49/I48-1</f>
        <v>-0.76326232355722523</v>
      </c>
    </row>
    <row r="51" spans="1:9">
      <c r="A51" s="801"/>
      <c r="B51" s="801"/>
      <c r="C51" s="789" t="s">
        <v>194</v>
      </c>
      <c r="D51" s="71" t="s">
        <v>173</v>
      </c>
      <c r="E51" s="130">
        <v>1087198</v>
      </c>
      <c r="F51" s="130">
        <v>1496788</v>
      </c>
      <c r="G51" s="130">
        <v>864127</v>
      </c>
      <c r="H51" s="130">
        <v>1199171</v>
      </c>
      <c r="I51" s="130">
        <v>349098</v>
      </c>
    </row>
    <row r="52" spans="1:9">
      <c r="A52" s="801"/>
      <c r="B52" s="801"/>
      <c r="C52" s="789"/>
      <c r="D52" s="71" t="s">
        <v>174</v>
      </c>
      <c r="E52" s="74">
        <v>5993122</v>
      </c>
      <c r="F52" s="74">
        <v>13868335</v>
      </c>
      <c r="G52" s="74">
        <v>1833922</v>
      </c>
      <c r="H52" s="74">
        <v>10020099</v>
      </c>
      <c r="I52" s="74">
        <v>948374</v>
      </c>
    </row>
    <row r="53" spans="1:9" ht="16.5" thickBot="1">
      <c r="A53" s="801"/>
      <c r="B53" s="801"/>
      <c r="C53" s="789"/>
      <c r="D53" s="71" t="s">
        <v>109</v>
      </c>
      <c r="E53" s="76">
        <f>E52/E51-1</f>
        <v>4.5124475946423743</v>
      </c>
      <c r="F53" s="76">
        <f>F52/F51-1</f>
        <v>8.2653969700451899</v>
      </c>
      <c r="G53" s="76">
        <f>G52/G51-1</f>
        <v>1.1222829514643102</v>
      </c>
      <c r="H53" s="76">
        <f>H52/H51-1</f>
        <v>7.3558550031646863</v>
      </c>
      <c r="I53" s="76">
        <f>I52/I51-1</f>
        <v>1.7166411723928525</v>
      </c>
    </row>
    <row r="54" spans="1:9">
      <c r="A54" s="801"/>
      <c r="B54" s="801" t="s">
        <v>117</v>
      </c>
      <c r="C54" s="789" t="s">
        <v>176</v>
      </c>
      <c r="D54" s="71" t="s">
        <v>173</v>
      </c>
      <c r="E54" s="130">
        <v>110101488.20949075</v>
      </c>
      <c r="F54" s="130">
        <v>72165062.775646582</v>
      </c>
      <c r="G54" s="130">
        <v>42559212.392241374</v>
      </c>
      <c r="H54" s="130">
        <v>75014878.784482807</v>
      </c>
      <c r="I54" s="130">
        <v>89556133.740301713</v>
      </c>
    </row>
    <row r="55" spans="1:9">
      <c r="A55" s="801"/>
      <c r="B55" s="801"/>
      <c r="C55" s="789"/>
      <c r="D55" s="71" t="s">
        <v>174</v>
      </c>
      <c r="E55" s="74">
        <v>2674834.8370524459</v>
      </c>
      <c r="F55" s="74">
        <v>12213073.560448911</v>
      </c>
      <c r="G55" s="74">
        <v>497841.00800596573</v>
      </c>
      <c r="H55" s="74">
        <v>3184481.9169000546</v>
      </c>
      <c r="I55" s="74">
        <v>6371166.5629947744</v>
      </c>
    </row>
    <row r="56" spans="1:9" ht="16.5" thickBot="1">
      <c r="A56" s="801"/>
      <c r="B56" s="801"/>
      <c r="C56" s="789"/>
      <c r="D56" s="71" t="s">
        <v>109</v>
      </c>
      <c r="E56" s="129">
        <f>E55/E54-1</f>
        <v>-0.97570573404091487</v>
      </c>
      <c r="F56" s="129">
        <f>F55/F54-1</f>
        <v>-0.83076196305103978</v>
      </c>
      <c r="G56" s="129">
        <f>G55/G54-1</f>
        <v>-0.9883023914207415</v>
      </c>
      <c r="H56" s="129">
        <f>H55/H54-1</f>
        <v>-0.95754866276530226</v>
      </c>
      <c r="I56" s="129">
        <f>I55/I54-1</f>
        <v>-0.92885840090562499</v>
      </c>
    </row>
    <row r="57" spans="1:9">
      <c r="A57" s="801"/>
      <c r="B57" s="801"/>
      <c r="C57" s="790" t="s">
        <v>118</v>
      </c>
      <c r="D57" s="71" t="s">
        <v>173</v>
      </c>
      <c r="E57" s="130">
        <v>15038504.206499998</v>
      </c>
      <c r="F57" s="130">
        <v>3920725.0364999999</v>
      </c>
      <c r="G57" s="130">
        <v>5563285.3600000003</v>
      </c>
      <c r="H57" s="130">
        <v>12559534.1505</v>
      </c>
      <c r="I57" s="136"/>
    </row>
    <row r="58" spans="1:9">
      <c r="A58" s="801"/>
      <c r="B58" s="801"/>
      <c r="C58" s="789"/>
      <c r="D58" s="71" t="s">
        <v>174</v>
      </c>
      <c r="E58" s="74">
        <v>2913029.9935000003</v>
      </c>
      <c r="F58" s="74">
        <v>900000.00899999985</v>
      </c>
      <c r="G58" s="74">
        <v>0</v>
      </c>
      <c r="H58" s="74">
        <v>0</v>
      </c>
      <c r="I58" s="137"/>
    </row>
    <row r="59" spans="1:9" ht="16.5" thickBot="1">
      <c r="A59" s="801"/>
      <c r="B59" s="801"/>
      <c r="C59" s="789"/>
      <c r="D59" s="71" t="s">
        <v>109</v>
      </c>
      <c r="E59" s="129">
        <f>E58/E57-1</f>
        <v>-0.80629523033009365</v>
      </c>
      <c r="F59" s="129">
        <f>F58/F57-1</f>
        <v>-0.77045061803073478</v>
      </c>
      <c r="G59" s="129">
        <f>G58/G57-1</f>
        <v>-1</v>
      </c>
      <c r="H59" s="129">
        <f>H58/H57-1</f>
        <v>-1</v>
      </c>
      <c r="I59" s="138"/>
    </row>
    <row r="60" spans="1:9">
      <c r="A60" s="801"/>
      <c r="B60" s="801"/>
      <c r="C60" s="790" t="s">
        <v>119</v>
      </c>
      <c r="D60" s="71" t="s">
        <v>173</v>
      </c>
      <c r="E60" s="130">
        <v>8320615.1500000004</v>
      </c>
      <c r="F60" s="130">
        <v>830152.5</v>
      </c>
      <c r="G60" s="136"/>
      <c r="H60" s="130">
        <v>0</v>
      </c>
      <c r="I60" s="136"/>
    </row>
    <row r="61" spans="1:9">
      <c r="A61" s="801"/>
      <c r="B61" s="801"/>
      <c r="C61" s="789"/>
      <c r="D61" s="71" t="s">
        <v>174</v>
      </c>
      <c r="E61" s="74">
        <v>1923046.8</v>
      </c>
      <c r="F61" s="74">
        <v>0</v>
      </c>
      <c r="G61" s="137"/>
      <c r="H61" s="74">
        <v>0</v>
      </c>
      <c r="I61" s="137"/>
    </row>
    <row r="62" spans="1:9" ht="16.5" thickBot="1">
      <c r="A62" s="801"/>
      <c r="B62" s="801"/>
      <c r="C62" s="789"/>
      <c r="D62" s="71" t="s">
        <v>109</v>
      </c>
      <c r="E62" s="129">
        <f>E61/E60-1</f>
        <v>-0.76888165534251396</v>
      </c>
      <c r="F62" s="129">
        <f>F61/F60-1</f>
        <v>-1</v>
      </c>
      <c r="G62" s="138"/>
      <c r="H62" s="129" t="e">
        <f>H61/H60-1</f>
        <v>#DIV/0!</v>
      </c>
      <c r="I62" s="138"/>
    </row>
    <row r="63" spans="1:9">
      <c r="A63" s="801"/>
      <c r="B63" s="801"/>
      <c r="C63" s="790" t="s">
        <v>120</v>
      </c>
      <c r="D63" s="71" t="s">
        <v>173</v>
      </c>
      <c r="E63" s="136"/>
      <c r="F63" s="136"/>
      <c r="G63" s="136"/>
      <c r="H63" s="136"/>
      <c r="I63" s="130">
        <v>4504966.2039999999</v>
      </c>
    </row>
    <row r="64" spans="1:9">
      <c r="A64" s="801"/>
      <c r="B64" s="801"/>
      <c r="C64" s="789"/>
      <c r="D64" s="71" t="s">
        <v>174</v>
      </c>
      <c r="E64" s="137"/>
      <c r="F64" s="137"/>
      <c r="G64" s="137"/>
      <c r="H64" s="137"/>
      <c r="I64" s="74">
        <v>0</v>
      </c>
    </row>
    <row r="65" spans="1:11" ht="16.5" thickBot="1">
      <c r="A65" s="802"/>
      <c r="B65" s="802"/>
      <c r="C65" s="791"/>
      <c r="D65" s="65" t="s">
        <v>109</v>
      </c>
      <c r="E65" s="138"/>
      <c r="F65" s="138"/>
      <c r="G65" s="138"/>
      <c r="H65" s="138"/>
      <c r="I65" s="129">
        <f>I64/I63-1</f>
        <v>-1</v>
      </c>
    </row>
    <row r="66" spans="1:11">
      <c r="A66" s="792"/>
      <c r="B66" s="795"/>
      <c r="C66" s="798" t="s">
        <v>121</v>
      </c>
      <c r="D66" s="139" t="s">
        <v>173</v>
      </c>
      <c r="E66" s="136"/>
      <c r="F66" s="136"/>
      <c r="G66" s="136"/>
      <c r="H66" s="136"/>
      <c r="I66" s="130">
        <v>341700</v>
      </c>
    </row>
    <row r="67" spans="1:11">
      <c r="A67" s="793"/>
      <c r="B67" s="796"/>
      <c r="C67" s="789"/>
      <c r="D67" s="71" t="s">
        <v>174</v>
      </c>
      <c r="E67" s="137"/>
      <c r="F67" s="137"/>
      <c r="G67" s="137"/>
      <c r="H67" s="137"/>
      <c r="I67" s="74">
        <v>0</v>
      </c>
    </row>
    <row r="68" spans="1:11" ht="16.5" thickBot="1">
      <c r="A68" s="794"/>
      <c r="B68" s="797"/>
      <c r="C68" s="799"/>
      <c r="D68" s="140" t="s">
        <v>109</v>
      </c>
      <c r="E68" s="138"/>
      <c r="F68" s="138"/>
      <c r="G68" s="138"/>
      <c r="H68" s="138"/>
      <c r="I68" s="129">
        <f>I67/I66-1</f>
        <v>-1</v>
      </c>
    </row>
    <row r="69" spans="1:11">
      <c r="A69" s="780"/>
      <c r="B69" s="783"/>
      <c r="C69" s="786" t="s">
        <v>177</v>
      </c>
      <c r="D69" s="71" t="s">
        <v>173</v>
      </c>
      <c r="E69" s="130">
        <v>0</v>
      </c>
      <c r="F69" s="141"/>
      <c r="G69" s="130">
        <v>0</v>
      </c>
      <c r="H69" s="130">
        <v>0</v>
      </c>
      <c r="I69" s="130">
        <v>0</v>
      </c>
      <c r="J69" s="121"/>
    </row>
    <row r="70" spans="1:11">
      <c r="A70" s="781"/>
      <c r="B70" s="784"/>
      <c r="C70" s="787"/>
      <c r="D70" s="71" t="s">
        <v>174</v>
      </c>
      <c r="E70" s="142">
        <v>3456476</v>
      </c>
      <c r="F70" s="143"/>
      <c r="G70" s="74">
        <v>950174</v>
      </c>
      <c r="H70" s="74">
        <v>2135735.84</v>
      </c>
      <c r="I70" s="142">
        <v>32539</v>
      </c>
      <c r="J70" s="121"/>
      <c r="K70" s="72"/>
    </row>
    <row r="71" spans="1:11" ht="16.5" thickBot="1">
      <c r="A71" s="782"/>
      <c r="B71" s="785"/>
      <c r="C71" s="788"/>
      <c r="D71" s="71" t="s">
        <v>109</v>
      </c>
      <c r="E71" s="144" t="s">
        <v>195</v>
      </c>
      <c r="F71" s="145"/>
      <c r="G71" s="144" t="s">
        <v>195</v>
      </c>
      <c r="H71" s="144" t="s">
        <v>195</v>
      </c>
      <c r="I71" s="144" t="s">
        <v>195</v>
      </c>
      <c r="J71" s="121"/>
    </row>
    <row r="72" spans="1:11">
      <c r="F72" s="4"/>
    </row>
    <row r="74" spans="1:11">
      <c r="G74" s="72"/>
    </row>
  </sheetData>
  <mergeCells count="39">
    <mergeCell ref="A8:A19"/>
    <mergeCell ref="B8:B13"/>
    <mergeCell ref="C8:C10"/>
    <mergeCell ref="C11:C13"/>
    <mergeCell ref="B14:B19"/>
    <mergeCell ref="C14:C16"/>
    <mergeCell ref="C17:C19"/>
    <mergeCell ref="C29:C31"/>
    <mergeCell ref="B32:B37"/>
    <mergeCell ref="C32:C34"/>
    <mergeCell ref="C35:C37"/>
    <mergeCell ref="C2:C4"/>
    <mergeCell ref="C5:C7"/>
    <mergeCell ref="B38:B43"/>
    <mergeCell ref="C38:C40"/>
    <mergeCell ref="C41:C43"/>
    <mergeCell ref="A45:A65"/>
    <mergeCell ref="B45:B47"/>
    <mergeCell ref="C45:C47"/>
    <mergeCell ref="B48:B53"/>
    <mergeCell ref="C48:C50"/>
    <mergeCell ref="C51:C53"/>
    <mergeCell ref="B54:B65"/>
    <mergeCell ref="A20:A43"/>
    <mergeCell ref="B20:B28"/>
    <mergeCell ref="C20:C22"/>
    <mergeCell ref="C23:C25"/>
    <mergeCell ref="C26:C28"/>
    <mergeCell ref="B29:B31"/>
    <mergeCell ref="A69:A71"/>
    <mergeCell ref="B69:B71"/>
    <mergeCell ref="C69:C71"/>
    <mergeCell ref="C54:C56"/>
    <mergeCell ref="C57:C59"/>
    <mergeCell ref="C60:C62"/>
    <mergeCell ref="C63:C65"/>
    <mergeCell ref="A66:A68"/>
    <mergeCell ref="B66:B68"/>
    <mergeCell ref="C66:C68"/>
  </mergeCells>
  <conditionalFormatting sqref="K22">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ABEE5-E832-4D2B-B4C7-E5D966E75D19}">
  <sheetPr codeName="Sheet2"/>
  <dimension ref="A1:H40"/>
  <sheetViews>
    <sheetView topLeftCell="F1" zoomScale="75" zoomScaleNormal="75" workbookViewId="0">
      <selection activeCell="I1" sqref="I1"/>
    </sheetView>
  </sheetViews>
  <sheetFormatPr defaultRowHeight="15"/>
  <cols>
    <col min="1" max="1" width="14.5703125" style="55" bestFit="1" customWidth="1"/>
    <col min="2" max="2" width="15.42578125" style="55" bestFit="1" customWidth="1"/>
    <col min="3" max="3" width="12.28515625" style="55" bestFit="1" customWidth="1"/>
    <col min="4" max="4" width="70.28515625" style="55" customWidth="1"/>
    <col min="5" max="5" width="63.42578125" style="55" customWidth="1"/>
    <col min="6" max="6" width="73.28515625" style="55" customWidth="1"/>
    <col min="7" max="7" width="60.7109375" style="55" customWidth="1"/>
    <col min="8" max="8" width="72.5703125" style="55" bestFit="1" customWidth="1"/>
    <col min="9" max="16384" width="9.140625" style="21"/>
  </cols>
  <sheetData>
    <row r="1" spans="1:8">
      <c r="A1" s="56" t="s">
        <v>7</v>
      </c>
      <c r="B1" s="56" t="s">
        <v>8</v>
      </c>
      <c r="C1" s="56" t="s">
        <v>10</v>
      </c>
      <c r="D1" s="56" t="s">
        <v>896</v>
      </c>
      <c r="E1" s="56" t="s">
        <v>897</v>
      </c>
      <c r="F1" s="56" t="s">
        <v>898</v>
      </c>
      <c r="G1" s="56" t="s">
        <v>899</v>
      </c>
      <c r="H1" s="56" t="s">
        <v>900</v>
      </c>
    </row>
    <row r="2" spans="1:8">
      <c r="A2" s="56" t="s">
        <v>479</v>
      </c>
      <c r="B2" s="56" t="s">
        <v>112</v>
      </c>
      <c r="C2" s="54">
        <v>0</v>
      </c>
      <c r="D2" s="54" t="s">
        <v>829</v>
      </c>
      <c r="E2" s="54" t="s">
        <v>829</v>
      </c>
      <c r="F2" s="54" t="s">
        <v>829</v>
      </c>
      <c r="G2" s="54" t="s">
        <v>836</v>
      </c>
      <c r="H2" s="54" t="s">
        <v>839</v>
      </c>
    </row>
    <row r="3" spans="1:8">
      <c r="A3" s="56"/>
      <c r="B3" s="56"/>
      <c r="C3" s="54"/>
      <c r="D3" s="54" t="s">
        <v>828</v>
      </c>
      <c r="E3" s="54" t="s">
        <v>831</v>
      </c>
      <c r="F3" s="54" t="s">
        <v>833</v>
      </c>
      <c r="G3" s="54" t="s">
        <v>835</v>
      </c>
      <c r="H3" s="54" t="s">
        <v>838</v>
      </c>
    </row>
    <row r="4" spans="1:8">
      <c r="A4" s="56"/>
      <c r="B4" s="56"/>
      <c r="C4" s="54"/>
      <c r="D4" s="54" t="s">
        <v>827</v>
      </c>
      <c r="E4" s="54" t="s">
        <v>830</v>
      </c>
      <c r="F4" s="54" t="s">
        <v>832</v>
      </c>
      <c r="G4" s="54" t="s">
        <v>834</v>
      </c>
      <c r="H4" s="54" t="s">
        <v>837</v>
      </c>
    </row>
    <row r="5" spans="1:8">
      <c r="A5" s="56" t="s">
        <v>479</v>
      </c>
      <c r="B5" s="56" t="s">
        <v>20</v>
      </c>
      <c r="C5" s="54">
        <v>0</v>
      </c>
      <c r="D5" s="54" t="s">
        <v>692</v>
      </c>
      <c r="E5" s="54" t="s">
        <v>702</v>
      </c>
      <c r="F5" s="280" t="s">
        <v>714</v>
      </c>
      <c r="G5" s="280" t="s">
        <v>723</v>
      </c>
      <c r="H5" s="280" t="s">
        <v>735</v>
      </c>
    </row>
    <row r="6" spans="1:8">
      <c r="A6" s="56" t="s">
        <v>479</v>
      </c>
      <c r="B6" s="56" t="s">
        <v>26</v>
      </c>
      <c r="C6" s="54">
        <v>0</v>
      </c>
      <c r="D6" s="21" t="s">
        <v>693</v>
      </c>
      <c r="E6" s="21" t="s">
        <v>703</v>
      </c>
      <c r="F6" s="280" t="s">
        <v>715</v>
      </c>
      <c r="G6" s="280" t="s">
        <v>724</v>
      </c>
      <c r="H6" s="280" t="s">
        <v>736</v>
      </c>
    </row>
    <row r="7" spans="1:8">
      <c r="A7" s="56" t="s">
        <v>480</v>
      </c>
      <c r="B7" s="56" t="s">
        <v>487</v>
      </c>
      <c r="C7" s="54">
        <v>0</v>
      </c>
      <c r="D7" s="84" t="s">
        <v>699</v>
      </c>
      <c r="E7" s="84" t="s">
        <v>713</v>
      </c>
      <c r="F7" s="84" t="s">
        <v>720</v>
      </c>
      <c r="G7" s="84" t="s">
        <v>732</v>
      </c>
      <c r="H7" s="84" t="s">
        <v>750</v>
      </c>
    </row>
    <row r="8" spans="1:8">
      <c r="A8" s="56" t="s">
        <v>481</v>
      </c>
      <c r="B8" s="56" t="s">
        <v>32</v>
      </c>
      <c r="C8" s="54" t="s">
        <v>16</v>
      </c>
      <c r="D8" s="84" t="s">
        <v>745</v>
      </c>
      <c r="E8" s="84" t="s">
        <v>705</v>
      </c>
      <c r="F8" s="84" t="s">
        <v>716</v>
      </c>
      <c r="G8" s="84" t="s">
        <v>725</v>
      </c>
      <c r="H8" s="84" t="s">
        <v>737</v>
      </c>
    </row>
    <row r="9" spans="1:8">
      <c r="A9" s="56"/>
      <c r="B9" s="56"/>
      <c r="C9" s="54"/>
      <c r="D9" s="84" t="s">
        <v>745</v>
      </c>
      <c r="E9" s="84" t="s">
        <v>705</v>
      </c>
      <c r="F9" s="84" t="s">
        <v>716</v>
      </c>
      <c r="G9" s="84" t="s">
        <v>725</v>
      </c>
      <c r="H9" s="84" t="s">
        <v>737</v>
      </c>
    </row>
    <row r="10" spans="1:8">
      <c r="A10" s="56" t="s">
        <v>481</v>
      </c>
      <c r="B10" s="56" t="s">
        <v>35</v>
      </c>
      <c r="C10" s="54" t="s">
        <v>16</v>
      </c>
      <c r="D10" s="53" t="s">
        <v>695</v>
      </c>
      <c r="E10" s="280" t="s">
        <v>706</v>
      </c>
      <c r="F10" s="280" t="s">
        <v>706</v>
      </c>
      <c r="G10" s="280" t="s">
        <v>726</v>
      </c>
      <c r="H10" s="280" t="s">
        <v>738</v>
      </c>
    </row>
    <row r="11" spans="1:8">
      <c r="A11" s="56"/>
      <c r="B11" s="56"/>
      <c r="C11" s="54"/>
      <c r="D11" s="53" t="s">
        <v>695</v>
      </c>
      <c r="E11" s="280" t="s">
        <v>706</v>
      </c>
      <c r="F11" s="280" t="s">
        <v>706</v>
      </c>
      <c r="G11" s="280" t="s">
        <v>726</v>
      </c>
      <c r="H11" s="280" t="s">
        <v>738</v>
      </c>
    </row>
    <row r="12" spans="1:8">
      <c r="A12" s="56" t="s">
        <v>481</v>
      </c>
      <c r="B12" s="56" t="s">
        <v>383</v>
      </c>
      <c r="C12" s="54" t="s">
        <v>16</v>
      </c>
      <c r="D12" s="54" t="s">
        <v>746</v>
      </c>
      <c r="E12" s="54" t="s">
        <v>747</v>
      </c>
      <c r="F12" s="54" t="s">
        <v>748</v>
      </c>
      <c r="G12" s="53" t="s">
        <v>749</v>
      </c>
      <c r="H12" s="54" t="s">
        <v>751</v>
      </c>
    </row>
    <row r="13" spans="1:8">
      <c r="A13" s="56" t="s">
        <v>481</v>
      </c>
      <c r="B13" s="56" t="s">
        <v>15</v>
      </c>
      <c r="C13" s="54" t="s">
        <v>16</v>
      </c>
      <c r="D13" s="54" t="s">
        <v>694</v>
      </c>
      <c r="E13" s="54" t="s">
        <v>704</v>
      </c>
      <c r="F13" s="54" t="s">
        <v>717</v>
      </c>
      <c r="G13" s="54" t="s">
        <v>727</v>
      </c>
      <c r="H13" s="54" t="s">
        <v>739</v>
      </c>
    </row>
    <row r="14" spans="1:8">
      <c r="A14" s="56"/>
      <c r="B14" s="56"/>
      <c r="C14" s="54"/>
      <c r="D14" s="54" t="s">
        <v>694</v>
      </c>
      <c r="E14" s="54" t="s">
        <v>704</v>
      </c>
      <c r="F14" s="54" t="s">
        <v>717</v>
      </c>
      <c r="G14" s="54" t="s">
        <v>727</v>
      </c>
      <c r="H14" s="54" t="s">
        <v>739</v>
      </c>
    </row>
    <row r="15" spans="1:8" s="564" customFormat="1">
      <c r="A15" s="56"/>
      <c r="B15" s="56"/>
      <c r="C15" s="54"/>
      <c r="D15" s="54"/>
      <c r="E15" s="54"/>
      <c r="F15" s="54"/>
      <c r="G15" s="54"/>
      <c r="H15" s="54"/>
    </row>
    <row r="16" spans="1:8">
      <c r="A16" s="56" t="s">
        <v>482</v>
      </c>
      <c r="B16" s="56" t="s">
        <v>11</v>
      </c>
      <c r="C16" s="54">
        <v>0</v>
      </c>
      <c r="D16" s="54" t="s">
        <v>696</v>
      </c>
      <c r="E16" s="54" t="s">
        <v>707</v>
      </c>
      <c r="F16" s="54" t="s">
        <v>718</v>
      </c>
      <c r="G16" s="54" t="s">
        <v>728</v>
      </c>
      <c r="H16" s="54" t="s">
        <v>740</v>
      </c>
    </row>
    <row r="17" spans="1:8">
      <c r="A17" s="56" t="s">
        <v>482</v>
      </c>
      <c r="B17" s="56" t="s">
        <v>22</v>
      </c>
      <c r="C17" s="54">
        <v>0</v>
      </c>
      <c r="D17" s="54" t="s">
        <v>697</v>
      </c>
      <c r="E17" s="54" t="s">
        <v>708</v>
      </c>
      <c r="F17" s="54" t="s">
        <v>719</v>
      </c>
      <c r="G17" s="54" t="s">
        <v>729</v>
      </c>
      <c r="H17" s="54" t="s">
        <v>741</v>
      </c>
    </row>
    <row r="18" spans="1:8">
      <c r="A18" s="56" t="s">
        <v>483</v>
      </c>
      <c r="B18" s="56" t="s">
        <v>488</v>
      </c>
      <c r="C18" s="54">
        <v>0</v>
      </c>
      <c r="D18" s="54" t="s">
        <v>701</v>
      </c>
      <c r="E18" s="54" t="s">
        <v>709</v>
      </c>
      <c r="F18" s="54" t="s">
        <v>731</v>
      </c>
      <c r="G18" s="54" t="s">
        <v>730</v>
      </c>
      <c r="H18" s="54" t="s">
        <v>742</v>
      </c>
    </row>
    <row r="19" spans="1:8">
      <c r="A19" s="56" t="s">
        <v>484</v>
      </c>
      <c r="B19" s="56" t="s">
        <v>112</v>
      </c>
      <c r="C19" s="54">
        <v>0</v>
      </c>
      <c r="D19" s="54" t="s">
        <v>710</v>
      </c>
      <c r="E19" s="54" t="s">
        <v>711</v>
      </c>
      <c r="F19" s="54" t="s">
        <v>722</v>
      </c>
      <c r="G19" s="54" t="s">
        <v>734</v>
      </c>
      <c r="H19" s="54" t="s">
        <v>743</v>
      </c>
    </row>
    <row r="20" spans="1:8">
      <c r="A20" s="56" t="s">
        <v>484</v>
      </c>
      <c r="B20" s="56" t="s">
        <v>698</v>
      </c>
      <c r="C20" s="54">
        <v>0</v>
      </c>
      <c r="D20" s="54"/>
      <c r="E20" s="54"/>
      <c r="F20" s="53"/>
      <c r="G20" s="53"/>
      <c r="H20" s="53"/>
    </row>
    <row r="21" spans="1:8">
      <c r="A21" s="54" t="s">
        <v>484</v>
      </c>
      <c r="B21" s="54" t="s">
        <v>24</v>
      </c>
      <c r="C21" s="54">
        <v>0</v>
      </c>
      <c r="D21" s="54" t="s">
        <v>700</v>
      </c>
      <c r="E21" s="54" t="s">
        <v>712</v>
      </c>
      <c r="F21" s="54" t="s">
        <v>721</v>
      </c>
      <c r="G21" s="53" t="s">
        <v>733</v>
      </c>
      <c r="H21" s="53" t="s">
        <v>744</v>
      </c>
    </row>
    <row r="22" spans="1:8">
      <c r="A22" s="54" t="s">
        <v>485</v>
      </c>
      <c r="B22" s="54" t="s">
        <v>1</v>
      </c>
      <c r="C22" s="54">
        <v>0</v>
      </c>
      <c r="D22" s="54"/>
      <c r="E22" s="54"/>
      <c r="F22" s="54"/>
      <c r="G22" s="54"/>
      <c r="H22" s="54"/>
    </row>
    <row r="23" spans="1:8">
      <c r="A23" s="57"/>
      <c r="B23" s="57"/>
    </row>
    <row r="24" spans="1:8">
      <c r="A24" s="57"/>
      <c r="B24" s="57"/>
    </row>
    <row r="25" spans="1:8">
      <c r="A25" s="57"/>
      <c r="B25" s="57"/>
    </row>
    <row r="26" spans="1:8">
      <c r="A26" s="57"/>
      <c r="B26" s="57"/>
    </row>
    <row r="27" spans="1:8">
      <c r="A27" s="57"/>
      <c r="B27" s="57"/>
    </row>
    <row r="28" spans="1:8">
      <c r="A28" s="57"/>
      <c r="B28" s="57"/>
    </row>
    <row r="29" spans="1:8">
      <c r="A29" s="57"/>
      <c r="B29" s="57"/>
    </row>
    <row r="30" spans="1:8">
      <c r="A30" s="57"/>
      <c r="B30" s="57"/>
    </row>
    <row r="31" spans="1:8">
      <c r="A31" s="57"/>
      <c r="B31" s="57"/>
    </row>
    <row r="32" spans="1:8">
      <c r="A32" s="57"/>
      <c r="B32" s="57"/>
    </row>
    <row r="33" spans="1:2">
      <c r="A33" s="57"/>
      <c r="B33" s="57"/>
    </row>
    <row r="34" spans="1:2">
      <c r="A34" s="57"/>
      <c r="B34" s="57"/>
    </row>
    <row r="35" spans="1:2">
      <c r="A35" s="57"/>
      <c r="B35" s="57"/>
    </row>
    <row r="36" spans="1:2">
      <c r="A36" s="57"/>
      <c r="B36" s="57"/>
    </row>
    <row r="37" spans="1:2">
      <c r="A37" s="57"/>
      <c r="B37" s="57"/>
    </row>
    <row r="38" spans="1:2">
      <c r="A38" s="57"/>
      <c r="B38" s="57"/>
    </row>
    <row r="39" spans="1:2">
      <c r="A39" s="57"/>
      <c r="B39" s="57"/>
    </row>
    <row r="40" spans="1:2">
      <c r="A40" s="57"/>
      <c r="B40" s="57"/>
    </row>
  </sheetData>
  <conditionalFormatting sqref="G12 G20 D2:D20">
    <cfRule type="colorScale" priority="237">
      <colorScale>
        <cfvo type="min"/>
        <cfvo type="percentile" val="50"/>
        <cfvo type="max"/>
        <color rgb="FFF8696B"/>
        <color rgb="FFFFEB84"/>
        <color rgb="FF63BE7B"/>
      </colorScale>
    </cfRule>
  </conditionalFormatting>
  <conditionalFormatting sqref="E13:E15">
    <cfRule type="colorScale" priority="38">
      <colorScale>
        <cfvo type="min"/>
        <cfvo type="percentile" val="50"/>
        <cfvo type="max"/>
        <color rgb="FFF8696B"/>
        <color rgb="FFFFEB84"/>
        <color rgb="FF63BE7B"/>
      </colorScale>
    </cfRule>
  </conditionalFormatting>
  <conditionalFormatting sqref="E19">
    <cfRule type="colorScale" priority="35">
      <colorScale>
        <cfvo type="min"/>
        <cfvo type="percentile" val="50"/>
        <cfvo type="max"/>
        <color rgb="FFF8696B"/>
        <color rgb="FFFFEB84"/>
        <color rgb="FF63BE7B"/>
      </colorScale>
    </cfRule>
  </conditionalFormatting>
  <conditionalFormatting sqref="E7">
    <cfRule type="colorScale" priority="34">
      <colorScale>
        <cfvo type="min"/>
        <cfvo type="percentile" val="50"/>
        <cfvo type="max"/>
        <color rgb="FFF8696B"/>
        <color rgb="FFFFEB84"/>
        <color rgb="FF63BE7B"/>
      </colorScale>
    </cfRule>
  </conditionalFormatting>
  <conditionalFormatting sqref="F13:F15">
    <cfRule type="colorScale" priority="33">
      <colorScale>
        <cfvo type="min"/>
        <cfvo type="percentile" val="50"/>
        <cfvo type="max"/>
        <color rgb="FFF8696B"/>
        <color rgb="FFFFEB84"/>
        <color rgb="FF63BE7B"/>
      </colorScale>
    </cfRule>
  </conditionalFormatting>
  <conditionalFormatting sqref="F16">
    <cfRule type="colorScale" priority="31">
      <colorScale>
        <cfvo type="min"/>
        <cfvo type="percentile" val="50"/>
        <cfvo type="max"/>
        <color rgb="FFF8696B"/>
        <color rgb="FFFFEB84"/>
        <color rgb="FF63BE7B"/>
      </colorScale>
    </cfRule>
  </conditionalFormatting>
  <conditionalFormatting sqref="F18">
    <cfRule type="colorScale" priority="29">
      <colorScale>
        <cfvo type="min"/>
        <cfvo type="percentile" val="50"/>
        <cfvo type="max"/>
        <color rgb="FFF8696B"/>
        <color rgb="FFFFEB84"/>
        <color rgb="FF63BE7B"/>
      </colorScale>
    </cfRule>
  </conditionalFormatting>
  <conditionalFormatting sqref="F7">
    <cfRule type="colorScale" priority="28">
      <colorScale>
        <cfvo type="min"/>
        <cfvo type="percentile" val="50"/>
        <cfvo type="max"/>
        <color rgb="FFF8696B"/>
        <color rgb="FFFFEB84"/>
        <color rgb="FF63BE7B"/>
      </colorScale>
    </cfRule>
  </conditionalFormatting>
  <conditionalFormatting sqref="F19">
    <cfRule type="colorScale" priority="27">
      <colorScale>
        <cfvo type="min"/>
        <cfvo type="percentile" val="50"/>
        <cfvo type="max"/>
        <color rgb="FFF8696B"/>
        <color rgb="FFFFEB84"/>
        <color rgb="FF63BE7B"/>
      </colorScale>
    </cfRule>
  </conditionalFormatting>
  <conditionalFormatting sqref="G13:G15">
    <cfRule type="colorScale" priority="26">
      <colorScale>
        <cfvo type="min"/>
        <cfvo type="percentile" val="50"/>
        <cfvo type="max"/>
        <color rgb="FFF8696B"/>
        <color rgb="FFFFEB84"/>
        <color rgb="FF63BE7B"/>
      </colorScale>
    </cfRule>
  </conditionalFormatting>
  <conditionalFormatting sqref="G16">
    <cfRule type="colorScale" priority="24">
      <colorScale>
        <cfvo type="min"/>
        <cfvo type="percentile" val="50"/>
        <cfvo type="max"/>
        <color rgb="FFF8696B"/>
        <color rgb="FFFFEB84"/>
        <color rgb="FF63BE7B"/>
      </colorScale>
    </cfRule>
  </conditionalFormatting>
  <conditionalFormatting sqref="G18">
    <cfRule type="colorScale" priority="22">
      <colorScale>
        <cfvo type="min"/>
        <cfvo type="percentile" val="50"/>
        <cfvo type="max"/>
        <color rgb="FFF8696B"/>
        <color rgb="FFFFEB84"/>
        <color rgb="FF63BE7B"/>
      </colorScale>
    </cfRule>
  </conditionalFormatting>
  <conditionalFormatting sqref="G7">
    <cfRule type="colorScale" priority="21">
      <colorScale>
        <cfvo type="min"/>
        <cfvo type="percentile" val="50"/>
        <cfvo type="max"/>
        <color rgb="FFF8696B"/>
        <color rgb="FFFFEB84"/>
        <color rgb="FF63BE7B"/>
      </colorScale>
    </cfRule>
  </conditionalFormatting>
  <conditionalFormatting sqref="G19">
    <cfRule type="colorScale" priority="20">
      <colorScale>
        <cfvo type="min"/>
        <cfvo type="percentile" val="50"/>
        <cfvo type="max"/>
        <color rgb="FFF8696B"/>
        <color rgb="FFFFEB84"/>
        <color rgb="FF63BE7B"/>
      </colorScale>
    </cfRule>
  </conditionalFormatting>
  <conditionalFormatting sqref="H20">
    <cfRule type="colorScale" priority="19">
      <colorScale>
        <cfvo type="min"/>
        <cfvo type="percentile" val="50"/>
        <cfvo type="max"/>
        <color rgb="FFF8696B"/>
        <color rgb="FFFFEB84"/>
        <color rgb="FF63BE7B"/>
      </colorScale>
    </cfRule>
  </conditionalFormatting>
  <conditionalFormatting sqref="H2:H4">
    <cfRule type="colorScale" priority="11">
      <colorScale>
        <cfvo type="min"/>
        <cfvo type="percentile" val="50"/>
        <cfvo type="max"/>
        <color rgb="FFF8696B"/>
        <color rgb="FFFFEB84"/>
        <color rgb="FF63BE7B"/>
      </colorScale>
    </cfRule>
  </conditionalFormatting>
  <conditionalFormatting sqref="H13:H15">
    <cfRule type="colorScale" priority="10">
      <colorScale>
        <cfvo type="min"/>
        <cfvo type="percentile" val="50"/>
        <cfvo type="max"/>
        <color rgb="FFF8696B"/>
        <color rgb="FFFFEB84"/>
        <color rgb="FF63BE7B"/>
      </colorScale>
    </cfRule>
  </conditionalFormatting>
  <conditionalFormatting sqref="H16">
    <cfRule type="colorScale" priority="8">
      <colorScale>
        <cfvo type="min"/>
        <cfvo type="percentile" val="50"/>
        <cfvo type="max"/>
        <color rgb="FFF8696B"/>
        <color rgb="FFFFEB84"/>
        <color rgb="FF63BE7B"/>
      </colorScale>
    </cfRule>
  </conditionalFormatting>
  <conditionalFormatting sqref="H18">
    <cfRule type="colorScale" priority="6">
      <colorScale>
        <cfvo type="min"/>
        <cfvo type="percentile" val="50"/>
        <cfvo type="max"/>
        <color rgb="FFF8696B"/>
        <color rgb="FFFFEB84"/>
        <color rgb="FF63BE7B"/>
      </colorScale>
    </cfRule>
  </conditionalFormatting>
  <conditionalFormatting sqref="H19">
    <cfRule type="colorScale" priority="5">
      <colorScale>
        <cfvo type="min"/>
        <cfvo type="percentile" val="50"/>
        <cfvo type="max"/>
        <color rgb="FFF8696B"/>
        <color rgb="FFFFEB84"/>
        <color rgb="FF63BE7B"/>
      </colorScale>
    </cfRule>
  </conditionalFormatting>
  <conditionalFormatting sqref="H7">
    <cfRule type="colorScale" priority="4">
      <colorScale>
        <cfvo type="min"/>
        <cfvo type="percentile" val="50"/>
        <cfvo type="max"/>
        <color rgb="FFF8696B"/>
        <color rgb="FFFFEB84"/>
        <color rgb="FF63BE7B"/>
      </colorScale>
    </cfRule>
  </conditionalFormatting>
  <conditionalFormatting sqref="E12">
    <cfRule type="colorScale" priority="3">
      <colorScale>
        <cfvo type="min"/>
        <cfvo type="percentile" val="50"/>
        <cfvo type="max"/>
        <color rgb="FFF8696B"/>
        <color rgb="FFFFEB84"/>
        <color rgb="FF63BE7B"/>
      </colorScale>
    </cfRule>
  </conditionalFormatting>
  <conditionalFormatting sqref="F12">
    <cfRule type="colorScale" priority="2">
      <colorScale>
        <cfvo type="min"/>
        <cfvo type="percentile" val="50"/>
        <cfvo type="max"/>
        <color rgb="FFF8696B"/>
        <color rgb="FFFFEB84"/>
        <color rgb="FF63BE7B"/>
      </colorScale>
    </cfRule>
  </conditionalFormatting>
  <conditionalFormatting sqref="H12">
    <cfRule type="colorScale" priority="1">
      <colorScale>
        <cfvo type="min"/>
        <cfvo type="percentile" val="50"/>
        <cfvo type="max"/>
        <color rgb="FFF8696B"/>
        <color rgb="FFFFEB84"/>
        <color rgb="FF63BE7B"/>
      </colorScale>
    </cfRule>
  </conditionalFormatting>
  <conditionalFormatting sqref="E16:E18">
    <cfRule type="colorScale" priority="421">
      <colorScale>
        <cfvo type="min"/>
        <cfvo type="percentile" val="50"/>
        <cfvo type="max"/>
        <color rgb="FFF8696B"/>
        <color rgb="FFFFEB84"/>
        <color rgb="FF63BE7B"/>
      </colorScale>
    </cfRule>
  </conditionalFormatting>
  <conditionalFormatting sqref="F17">
    <cfRule type="colorScale" priority="423">
      <colorScale>
        <cfvo type="min"/>
        <cfvo type="percentile" val="50"/>
        <cfvo type="max"/>
        <color rgb="FFF8696B"/>
        <color rgb="FFFFEB84"/>
        <color rgb="FF63BE7B"/>
      </colorScale>
    </cfRule>
  </conditionalFormatting>
  <conditionalFormatting sqref="G17">
    <cfRule type="colorScale" priority="424">
      <colorScale>
        <cfvo type="min"/>
        <cfvo type="percentile" val="50"/>
        <cfvo type="max"/>
        <color rgb="FFF8696B"/>
        <color rgb="FFFFEB84"/>
        <color rgb="FF63BE7B"/>
      </colorScale>
    </cfRule>
  </conditionalFormatting>
  <conditionalFormatting sqref="H17">
    <cfRule type="colorScale" priority="425">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C81D-AE45-4601-A776-934C2E235F16}">
  <sheetPr codeName="Sheet3" filterMode="1">
    <tabColor rgb="FF00B050"/>
  </sheetPr>
  <dimension ref="C1:J2132"/>
  <sheetViews>
    <sheetView topLeftCell="C1" workbookViewId="0">
      <selection activeCell="G1917" sqref="G1917:H1917"/>
    </sheetView>
  </sheetViews>
  <sheetFormatPr defaultRowHeight="15"/>
  <cols>
    <col min="3" max="3" width="50.85546875" bestFit="1" customWidth="1"/>
    <col min="5" max="5" width="43.28515625" bestFit="1" customWidth="1"/>
    <col min="7" max="7" width="13.7109375" bestFit="1" customWidth="1"/>
    <col min="8" max="8" width="14.42578125" bestFit="1" customWidth="1"/>
    <col min="10" max="10" width="10.28515625" bestFit="1" customWidth="1"/>
  </cols>
  <sheetData>
    <row r="1" spans="3:9">
      <c r="D1" t="s">
        <v>83</v>
      </c>
      <c r="E1" t="s">
        <v>625</v>
      </c>
      <c r="F1" t="s">
        <v>624</v>
      </c>
      <c r="G1" t="s">
        <v>147</v>
      </c>
      <c r="H1" t="s">
        <v>623</v>
      </c>
    </row>
    <row r="2" spans="3:9" hidden="1">
      <c r="C2" t="str">
        <f>D2&amp;E2&amp;F2</f>
        <v>UPSales_dep_Volume_UCSum</v>
      </c>
      <c r="D2" t="s">
        <v>94</v>
      </c>
      <c r="E2" t="s">
        <v>499</v>
      </c>
      <c r="F2" t="s">
        <v>88</v>
      </c>
      <c r="G2">
        <v>26655625.947345998</v>
      </c>
      <c r="H2">
        <v>20092947.717215002</v>
      </c>
    </row>
    <row r="3" spans="3:9" hidden="1">
      <c r="C3" s="203" t="str">
        <f t="shared" ref="C3:C66" si="0">D3&amp;E3&amp;F3</f>
        <v>UPActivation_Assets_AllIndiaSum</v>
      </c>
      <c r="D3" s="167" t="s">
        <v>94</v>
      </c>
      <c r="E3" t="s">
        <v>332</v>
      </c>
      <c r="F3" s="167" t="s">
        <v>88</v>
      </c>
      <c r="G3">
        <v>17224080</v>
      </c>
      <c r="H3">
        <v>0</v>
      </c>
    </row>
    <row r="4" spans="3:9" hidden="1">
      <c r="C4" s="203" t="str">
        <f t="shared" si="0"/>
        <v>UPActivation_Assets_StatewiseSum</v>
      </c>
      <c r="D4" s="167" t="s">
        <v>94</v>
      </c>
      <c r="E4" t="s">
        <v>333</v>
      </c>
      <c r="F4" s="167" t="s">
        <v>88</v>
      </c>
      <c r="G4">
        <v>0</v>
      </c>
      <c r="H4">
        <v>0</v>
      </c>
    </row>
    <row r="5" spans="3:9" hidden="1">
      <c r="C5" s="203" t="str">
        <f t="shared" si="0"/>
        <v>UPCostPerPointSum</v>
      </c>
      <c r="D5" s="167" t="s">
        <v>94</v>
      </c>
      <c r="E5" t="s">
        <v>500</v>
      </c>
      <c r="F5" s="167" t="s">
        <v>88</v>
      </c>
      <c r="G5">
        <v>407645.69192000007</v>
      </c>
      <c r="H5">
        <v>407645.69192000007</v>
      </c>
    </row>
    <row r="6" spans="3:9" hidden="1">
      <c r="C6" s="203" t="str">
        <f t="shared" si="0"/>
        <v>UPCPISum</v>
      </c>
      <c r="D6" s="167" t="s">
        <v>94</v>
      </c>
      <c r="E6" t="s">
        <v>81</v>
      </c>
      <c r="F6" s="167" t="s">
        <v>88</v>
      </c>
      <c r="G6">
        <v>1423.4891000000002</v>
      </c>
      <c r="H6">
        <v>1487.10029353</v>
      </c>
      <c r="I6" s="179"/>
    </row>
    <row r="7" spans="3:9" hidden="1">
      <c r="C7" s="203" t="str">
        <f t="shared" si="0"/>
        <v>UPEconomySum</v>
      </c>
      <c r="D7" s="167" t="s">
        <v>94</v>
      </c>
      <c r="E7" t="s">
        <v>11</v>
      </c>
      <c r="F7" s="167" t="s">
        <v>88</v>
      </c>
      <c r="G7">
        <v>11723343.059999999</v>
      </c>
      <c r="H7">
        <v>11287154.84322194</v>
      </c>
    </row>
    <row r="8" spans="3:9" hidden="1">
      <c r="C8" s="203" t="str">
        <f t="shared" si="0"/>
        <v>UPLog_EconomySum</v>
      </c>
      <c r="D8" s="167" t="s">
        <v>94</v>
      </c>
      <c r="E8" t="s">
        <v>221</v>
      </c>
      <c r="F8" s="167" t="s">
        <v>88</v>
      </c>
      <c r="G8">
        <v>139.7431569</v>
      </c>
      <c r="H8">
        <v>139.3602341397318</v>
      </c>
    </row>
    <row r="9" spans="3:9" hidden="1">
      <c r="C9" s="203" t="str">
        <f t="shared" si="0"/>
        <v>UPPopulationSum</v>
      </c>
      <c r="D9" s="167" t="s">
        <v>94</v>
      </c>
      <c r="E9" t="s">
        <v>501</v>
      </c>
      <c r="F9" s="167" t="s">
        <v>88</v>
      </c>
      <c r="G9" s="204">
        <v>1593814257.5</v>
      </c>
      <c r="H9" s="204">
        <v>1593814257.5</v>
      </c>
    </row>
    <row r="10" spans="3:9" hidden="1">
      <c r="C10" s="203" t="str">
        <f t="shared" si="0"/>
        <v>UPPrecip_DampenedSum</v>
      </c>
      <c r="D10" s="167" t="s">
        <v>94</v>
      </c>
      <c r="E10" t="s">
        <v>312</v>
      </c>
      <c r="F10" s="167" t="s">
        <v>88</v>
      </c>
      <c r="G10">
        <v>20.6071536</v>
      </c>
      <c r="H10">
        <v>25.929449894846655</v>
      </c>
    </row>
    <row r="11" spans="3:9" hidden="1">
      <c r="C11" s="203" t="str">
        <f t="shared" si="0"/>
        <v>UPPrecip_NormSum</v>
      </c>
      <c r="D11" s="167" t="s">
        <v>94</v>
      </c>
      <c r="E11" t="s">
        <v>80</v>
      </c>
      <c r="F11" s="167" t="s">
        <v>88</v>
      </c>
      <c r="G11">
        <v>21.281499</v>
      </c>
      <c r="H11">
        <v>21.592160006701889</v>
      </c>
    </row>
    <row r="12" spans="3:9" hidden="1">
      <c r="C12" s="203" t="str">
        <f t="shared" si="0"/>
        <v>UPprecip_Norm_NormSum</v>
      </c>
      <c r="D12" s="167" t="s">
        <v>94</v>
      </c>
      <c r="E12" t="s">
        <v>502</v>
      </c>
      <c r="F12" s="167" t="s">
        <v>88</v>
      </c>
      <c r="G12">
        <v>3.7263805999999997</v>
      </c>
      <c r="H12">
        <v>3.6464303447392536</v>
      </c>
    </row>
    <row r="13" spans="3:9" hidden="1">
      <c r="C13" s="203" t="str">
        <f t="shared" si="0"/>
        <v>UPprecip0Sum</v>
      </c>
      <c r="D13" s="167" t="s">
        <v>94</v>
      </c>
      <c r="E13" t="s">
        <v>222</v>
      </c>
      <c r="F13" s="167" t="s">
        <v>88</v>
      </c>
      <c r="G13">
        <v>-0.67434559999999999</v>
      </c>
      <c r="H13">
        <v>4.3372898881447668</v>
      </c>
    </row>
    <row r="14" spans="3:9" hidden="1">
      <c r="C14" s="203" t="str">
        <f t="shared" si="0"/>
        <v>UPprecip1Sum</v>
      </c>
      <c r="D14" s="167" t="s">
        <v>94</v>
      </c>
      <c r="E14" t="s">
        <v>223</v>
      </c>
      <c r="F14" s="167" t="s">
        <v>88</v>
      </c>
      <c r="G14">
        <v>0.32453039999999994</v>
      </c>
      <c r="H14">
        <v>0.5891932044217304</v>
      </c>
    </row>
    <row r="15" spans="3:9" hidden="1">
      <c r="C15" s="203" t="str">
        <f t="shared" si="0"/>
        <v>UPSEAS_1517Sum</v>
      </c>
      <c r="D15" s="167" t="s">
        <v>94</v>
      </c>
      <c r="E15" t="s">
        <v>261</v>
      </c>
      <c r="F15" s="167" t="s">
        <v>88</v>
      </c>
      <c r="G15">
        <v>0</v>
      </c>
      <c r="H15">
        <v>0</v>
      </c>
    </row>
    <row r="16" spans="3:9" hidden="1">
      <c r="C16" s="203" t="str">
        <f t="shared" si="0"/>
        <v>UPSEAS_1819Sum</v>
      </c>
      <c r="D16" s="167" t="s">
        <v>94</v>
      </c>
      <c r="E16" t="s">
        <v>262</v>
      </c>
      <c r="F16" s="167" t="s">
        <v>88</v>
      </c>
      <c r="G16">
        <v>10.761928496410135</v>
      </c>
      <c r="H16">
        <v>10.761928496410135</v>
      </c>
    </row>
    <row r="17" spans="3:8" hidden="1">
      <c r="C17" s="203" t="str">
        <f t="shared" si="0"/>
        <v>UPSeasonalitySum</v>
      </c>
      <c r="D17" s="167" t="s">
        <v>94</v>
      </c>
      <c r="E17" t="s">
        <v>2</v>
      </c>
      <c r="F17" s="167" t="s">
        <v>88</v>
      </c>
      <c r="G17">
        <v>10.761928496410135</v>
      </c>
      <c r="H17">
        <v>10.761928496410135</v>
      </c>
    </row>
    <row r="18" spans="3:8" hidden="1">
      <c r="C18" s="203" t="str">
        <f t="shared" si="0"/>
        <v>UPSOCF_0Sum</v>
      </c>
      <c r="D18" s="167" t="s">
        <v>94</v>
      </c>
      <c r="E18" t="s">
        <v>287</v>
      </c>
      <c r="F18" s="167" t="s">
        <v>88</v>
      </c>
      <c r="G18">
        <v>9.1648772000000029</v>
      </c>
      <c r="H18">
        <v>38.060908395013001</v>
      </c>
    </row>
    <row r="19" spans="3:8" hidden="1">
      <c r="C19" s="203" t="str">
        <f t="shared" si="0"/>
        <v>UPSOCF_1Sum</v>
      </c>
      <c r="D19" s="167" t="s">
        <v>94</v>
      </c>
      <c r="E19" t="s">
        <v>269</v>
      </c>
      <c r="F19" s="167" t="s">
        <v>88</v>
      </c>
      <c r="G19">
        <v>11.9124038</v>
      </c>
      <c r="H19">
        <v>28.186191503427715</v>
      </c>
    </row>
    <row r="20" spans="3:8" hidden="1">
      <c r="C20" s="203" t="str">
        <f t="shared" si="0"/>
        <v>UPSOTS_0Sum</v>
      </c>
      <c r="D20" s="167" t="s">
        <v>94</v>
      </c>
      <c r="E20" t="s">
        <v>286</v>
      </c>
      <c r="F20" s="167" t="s">
        <v>88</v>
      </c>
      <c r="G20">
        <v>14.700058800000001</v>
      </c>
      <c r="H20">
        <v>20.782401791008315</v>
      </c>
    </row>
    <row r="21" spans="3:8" hidden="1">
      <c r="C21" s="203" t="str">
        <f t="shared" si="0"/>
        <v>UPSOTS_1Sum</v>
      </c>
      <c r="D21" s="167" t="s">
        <v>94</v>
      </c>
      <c r="E21" t="s">
        <v>270</v>
      </c>
      <c r="F21" s="167" t="s">
        <v>88</v>
      </c>
      <c r="G21">
        <v>5.9124288000000007</v>
      </c>
      <c r="H21">
        <v>11.170378115770992</v>
      </c>
    </row>
    <row r="22" spans="3:8" hidden="1">
      <c r="C22" s="203" t="str">
        <f t="shared" si="0"/>
        <v>UPTemp_NormSum</v>
      </c>
      <c r="D22" s="167" t="s">
        <v>94</v>
      </c>
      <c r="E22" t="s">
        <v>78</v>
      </c>
      <c r="F22" s="167" t="s">
        <v>88</v>
      </c>
      <c r="G22">
        <v>327.22790600000002</v>
      </c>
      <c r="H22">
        <v>327.93623430938976</v>
      </c>
    </row>
    <row r="23" spans="3:8" hidden="1">
      <c r="C23" s="203" t="str">
        <f t="shared" si="0"/>
        <v>UPTemp_Norm_NormSum</v>
      </c>
      <c r="D23" s="167" t="s">
        <v>94</v>
      </c>
      <c r="E23" t="s">
        <v>79</v>
      </c>
      <c r="F23" s="167" t="s">
        <v>88</v>
      </c>
      <c r="G23">
        <v>7.7397697000000001</v>
      </c>
      <c r="H23">
        <v>7.5383143628419793</v>
      </c>
    </row>
    <row r="24" spans="3:8" hidden="1">
      <c r="C24" s="203" t="str">
        <f t="shared" si="0"/>
        <v>UPTemp0Sum</v>
      </c>
      <c r="D24" s="167" t="s">
        <v>94</v>
      </c>
      <c r="E24" t="s">
        <v>171</v>
      </c>
      <c r="F24" s="167" t="s">
        <v>88</v>
      </c>
      <c r="G24">
        <v>-4.4655330000000006</v>
      </c>
      <c r="H24">
        <v>-3.0362343093897586</v>
      </c>
    </row>
    <row r="25" spans="3:8" hidden="1">
      <c r="C25" s="203" t="str">
        <f t="shared" si="0"/>
        <v>UPTemp1Sum</v>
      </c>
      <c r="D25" s="167" t="s">
        <v>94</v>
      </c>
      <c r="E25" t="s">
        <v>172</v>
      </c>
      <c r="F25" s="167" t="s">
        <v>88</v>
      </c>
      <c r="G25">
        <v>-4.1350885999999996</v>
      </c>
      <c r="H25">
        <v>-0.28908277398582494</v>
      </c>
    </row>
    <row r="26" spans="3:8" hidden="1">
      <c r="C26" s="203" t="str">
        <f t="shared" si="0"/>
        <v>UPTmax_DampenedSum</v>
      </c>
      <c r="D26" s="167" t="s">
        <v>94</v>
      </c>
      <c r="E26" t="s">
        <v>313</v>
      </c>
      <c r="F26" s="167" t="s">
        <v>88</v>
      </c>
      <c r="G26">
        <v>322.76237300000003</v>
      </c>
      <c r="H26">
        <v>324.89999999999998</v>
      </c>
    </row>
    <row r="27" spans="3:8" hidden="1">
      <c r="C27" s="203" t="str">
        <f t="shared" si="0"/>
        <v>UPTV_7upSum</v>
      </c>
      <c r="D27" s="167" t="s">
        <v>94</v>
      </c>
      <c r="E27" t="s">
        <v>305</v>
      </c>
      <c r="F27" s="167" t="s">
        <v>88</v>
      </c>
      <c r="G27">
        <v>3387.3900000000003</v>
      </c>
      <c r="H27">
        <v>0</v>
      </c>
    </row>
    <row r="28" spans="3:8" hidden="1">
      <c r="C28" s="203" t="str">
        <f t="shared" si="0"/>
        <v>UPTV_APPYFIZZSum</v>
      </c>
      <c r="D28" s="167" t="s">
        <v>94</v>
      </c>
      <c r="E28" t="s">
        <v>306</v>
      </c>
      <c r="F28" s="167" t="s">
        <v>88</v>
      </c>
      <c r="G28">
        <v>1935.1</v>
      </c>
      <c r="H28">
        <v>0</v>
      </c>
    </row>
    <row r="29" spans="3:8" hidden="1">
      <c r="C29" s="203" t="str">
        <f t="shared" si="0"/>
        <v>UPTV_MDEWSum</v>
      </c>
      <c r="D29" s="167" t="s">
        <v>94</v>
      </c>
      <c r="E29" t="s">
        <v>307</v>
      </c>
      <c r="F29" s="167" t="s">
        <v>88</v>
      </c>
      <c r="G29">
        <v>3932.0200000000004</v>
      </c>
      <c r="H29">
        <v>0</v>
      </c>
    </row>
    <row r="30" spans="3:8" hidden="1">
      <c r="C30" s="203" t="str">
        <f t="shared" si="0"/>
        <v>UPTV_PSPSISum</v>
      </c>
      <c r="D30" s="167" t="s">
        <v>94</v>
      </c>
      <c r="E30" t="s">
        <v>308</v>
      </c>
      <c r="F30" s="167" t="s">
        <v>88</v>
      </c>
      <c r="G30">
        <v>3641.6499999999996</v>
      </c>
      <c r="H30">
        <v>0</v>
      </c>
    </row>
    <row r="31" spans="3:8" hidden="1">
      <c r="C31" s="203" t="str">
        <f t="shared" si="0"/>
        <v>UPUnemploymentSum</v>
      </c>
      <c r="D31" s="167" t="s">
        <v>94</v>
      </c>
      <c r="E31" t="s">
        <v>3</v>
      </c>
      <c r="F31" s="167" t="s">
        <v>88</v>
      </c>
      <c r="G31">
        <v>1.0289999999999999</v>
      </c>
      <c r="H31">
        <v>0.97500000000000009</v>
      </c>
    </row>
    <row r="32" spans="3:8" hidden="1">
      <c r="C32" s="203" t="str">
        <f t="shared" si="0"/>
        <v>UPVD_SOVSum</v>
      </c>
      <c r="D32" s="167" t="s">
        <v>94</v>
      </c>
      <c r="E32" t="s">
        <v>503</v>
      </c>
      <c r="F32" s="167" t="s">
        <v>88</v>
      </c>
      <c r="G32">
        <v>7.9291669999999996</v>
      </c>
      <c r="H32">
        <v>0</v>
      </c>
    </row>
    <row r="33" spans="3:8" hidden="1">
      <c r="C33" s="203" t="str">
        <f t="shared" si="0"/>
        <v>UPVI_Cinema_Thumsup_SpendSum</v>
      </c>
      <c r="D33" s="167" t="s">
        <v>94</v>
      </c>
      <c r="E33" t="s">
        <v>323</v>
      </c>
      <c r="F33" s="167" t="s">
        <v>88</v>
      </c>
      <c r="G33">
        <v>830152.50000000012</v>
      </c>
      <c r="H33">
        <v>0</v>
      </c>
    </row>
    <row r="34" spans="3:8" hidden="1">
      <c r="C34" s="203" t="str">
        <f t="shared" si="0"/>
        <v>UPVI_Cinema_Thumsup_Spend_2015Sum</v>
      </c>
      <c r="D34" s="167" t="s">
        <v>94</v>
      </c>
      <c r="E34" t="s">
        <v>357</v>
      </c>
      <c r="F34" s="167" t="s">
        <v>88</v>
      </c>
      <c r="G34">
        <v>0</v>
      </c>
      <c r="H34">
        <v>0</v>
      </c>
    </row>
    <row r="35" spans="3:8" hidden="1">
      <c r="C35" s="203" t="str">
        <f t="shared" si="0"/>
        <v>UPVI_Cinema_Thumsup_Spend_2016Sum</v>
      </c>
      <c r="D35" s="167" t="s">
        <v>94</v>
      </c>
      <c r="E35" t="s">
        <v>363</v>
      </c>
      <c r="F35" s="167" t="s">
        <v>88</v>
      </c>
      <c r="G35">
        <v>0</v>
      </c>
      <c r="H35">
        <v>0</v>
      </c>
    </row>
    <row r="36" spans="3:8" hidden="1">
      <c r="C36" s="203" t="str">
        <f t="shared" si="0"/>
        <v>UPVI_Cinema_Thumsup_Spend_2018Sum</v>
      </c>
      <c r="D36" s="167" t="s">
        <v>94</v>
      </c>
      <c r="E36" t="s">
        <v>321</v>
      </c>
      <c r="F36" s="167" t="s">
        <v>88</v>
      </c>
      <c r="G36">
        <v>0</v>
      </c>
      <c r="H36">
        <v>0</v>
      </c>
    </row>
    <row r="37" spans="3:8" hidden="1">
      <c r="C37" s="203" t="str">
        <f t="shared" si="0"/>
        <v>UPVI_Cinema_Thumsup_Spend_2019Sum</v>
      </c>
      <c r="D37" s="167" t="s">
        <v>94</v>
      </c>
      <c r="E37" t="s">
        <v>322</v>
      </c>
      <c r="F37" s="167" t="s">
        <v>88</v>
      </c>
      <c r="G37">
        <v>830152.50000000012</v>
      </c>
      <c r="H37">
        <v>0</v>
      </c>
    </row>
    <row r="38" spans="3:8" hidden="1">
      <c r="C38" s="203" t="str">
        <f t="shared" si="0"/>
        <v>UPVI_Consumer_Promo_Thumsup_Mobile_countSum</v>
      </c>
      <c r="D38" s="167" t="s">
        <v>94</v>
      </c>
      <c r="E38" t="s">
        <v>334</v>
      </c>
      <c r="F38" s="167" t="s">
        <v>88</v>
      </c>
      <c r="G38">
        <v>139027</v>
      </c>
      <c r="H38">
        <v>0</v>
      </c>
    </row>
    <row r="39" spans="3:8" hidden="1">
      <c r="C39" s="203" t="str">
        <f t="shared" si="0"/>
        <v>UPVI_Desert_TV_GRPsSum</v>
      </c>
      <c r="D39" s="167" t="s">
        <v>94</v>
      </c>
      <c r="E39" t="s">
        <v>336</v>
      </c>
      <c r="F39" s="167" t="s">
        <v>88</v>
      </c>
      <c r="G39">
        <v>882</v>
      </c>
      <c r="H39">
        <v>0</v>
      </c>
    </row>
    <row r="40" spans="3:8" hidden="1">
      <c r="C40" s="203" t="str">
        <f t="shared" si="0"/>
        <v>UPVI_Experiential_Sampling_Thumsup_ReachSum</v>
      </c>
      <c r="D40" s="167" t="s">
        <v>94</v>
      </c>
      <c r="E40" t="s">
        <v>335</v>
      </c>
      <c r="F40" s="167" t="s">
        <v>88</v>
      </c>
      <c r="G40">
        <v>15320</v>
      </c>
      <c r="H40">
        <v>0</v>
      </c>
    </row>
    <row r="41" spans="3:8" hidden="1">
      <c r="C41" s="203" t="str">
        <f t="shared" si="0"/>
        <v>UPVI_Facebook_Instagram_Thumsup_ImpSum</v>
      </c>
      <c r="D41" s="167" t="s">
        <v>94</v>
      </c>
      <c r="E41" t="s">
        <v>315</v>
      </c>
      <c r="F41" s="167" t="s">
        <v>88</v>
      </c>
      <c r="G41">
        <v>2909758</v>
      </c>
      <c r="H41">
        <v>11164045</v>
      </c>
    </row>
    <row r="42" spans="3:8" hidden="1">
      <c r="C42" s="203" t="str">
        <f t="shared" si="0"/>
        <v>UPVI_Facebook_Thumsup_ImpSum</v>
      </c>
      <c r="D42" s="167" t="s">
        <v>94</v>
      </c>
      <c r="E42" t="s">
        <v>314</v>
      </c>
      <c r="F42" s="167" t="s">
        <v>88</v>
      </c>
      <c r="G42">
        <v>20175952</v>
      </c>
      <c r="H42">
        <v>0</v>
      </c>
    </row>
    <row r="43" spans="3:8" hidden="1">
      <c r="C43" s="203" t="str">
        <f t="shared" si="0"/>
        <v>UPVI_Hotstar_Thumsup_ImpSum</v>
      </c>
      <c r="D43" s="167" t="s">
        <v>94</v>
      </c>
      <c r="E43" t="s">
        <v>316</v>
      </c>
      <c r="F43" s="167" t="s">
        <v>88</v>
      </c>
      <c r="G43">
        <v>72165062.775646597</v>
      </c>
      <c r="H43">
        <v>12213073.560448911</v>
      </c>
    </row>
    <row r="44" spans="3:8" hidden="1">
      <c r="C44" s="203" t="str">
        <f t="shared" si="0"/>
        <v>UPVI_IPS_7upSum</v>
      </c>
      <c r="D44" s="167" t="s">
        <v>94</v>
      </c>
      <c r="E44" t="s">
        <v>149</v>
      </c>
      <c r="F44" s="167" t="s">
        <v>88</v>
      </c>
      <c r="G44">
        <v>16.001930999999999</v>
      </c>
      <c r="H44">
        <v>14.496175201103975</v>
      </c>
    </row>
    <row r="45" spans="3:8" hidden="1">
      <c r="C45" s="203" t="str">
        <f t="shared" si="0"/>
        <v>UPVI_IPS_Appy_FizzSum</v>
      </c>
      <c r="D45" s="167" t="s">
        <v>94</v>
      </c>
      <c r="E45" t="s">
        <v>150</v>
      </c>
      <c r="F45" s="167" t="s">
        <v>88</v>
      </c>
      <c r="G45">
        <v>20.890263299999997</v>
      </c>
      <c r="H45">
        <v>20.173227201549636</v>
      </c>
    </row>
    <row r="46" spans="3:8" hidden="1">
      <c r="C46" s="203" t="str">
        <f t="shared" si="0"/>
        <v>UPVI_IPS_CokeSum</v>
      </c>
      <c r="D46" s="167" t="s">
        <v>94</v>
      </c>
      <c r="E46" t="s">
        <v>151</v>
      </c>
      <c r="F46" s="167" t="s">
        <v>88</v>
      </c>
      <c r="G46">
        <v>19.993747800000001</v>
      </c>
      <c r="H46">
        <v>18.83741818380588</v>
      </c>
    </row>
    <row r="47" spans="3:8" hidden="1">
      <c r="C47" s="203" t="str">
        <f t="shared" si="0"/>
        <v>UPVI_IPS_FantaSum</v>
      </c>
      <c r="D47" s="167" t="s">
        <v>94</v>
      </c>
      <c r="E47" t="s">
        <v>152</v>
      </c>
      <c r="F47" s="167" t="s">
        <v>88</v>
      </c>
      <c r="G47">
        <v>25.261073099999997</v>
      </c>
      <c r="H47">
        <v>23.631060444887471</v>
      </c>
    </row>
    <row r="48" spans="3:8" hidden="1">
      <c r="C48" s="203" t="str">
        <f t="shared" si="0"/>
        <v>UPVI_IPS_LimcaSum</v>
      </c>
      <c r="D48" s="167" t="s">
        <v>94</v>
      </c>
      <c r="E48" t="s">
        <v>153</v>
      </c>
      <c r="F48" s="167" t="s">
        <v>88</v>
      </c>
      <c r="G48">
        <v>28.683187499999999</v>
      </c>
      <c r="H48">
        <v>29.380709589715416</v>
      </c>
    </row>
    <row r="49" spans="3:8" hidden="1">
      <c r="C49" s="203" t="str">
        <f t="shared" si="0"/>
        <v>UPVI_IPS_M_DewSum</v>
      </c>
      <c r="D49" s="167" t="s">
        <v>94</v>
      </c>
      <c r="E49" t="s">
        <v>154</v>
      </c>
      <c r="F49" s="167" t="s">
        <v>88</v>
      </c>
      <c r="G49">
        <v>34.340983899999998</v>
      </c>
      <c r="H49">
        <v>32.791876353463763</v>
      </c>
    </row>
    <row r="50" spans="3:8" hidden="1">
      <c r="C50" s="203" t="str">
        <f t="shared" si="0"/>
        <v>UPVI_IPS_MirindaSum</v>
      </c>
      <c r="D50" s="167" t="s">
        <v>94</v>
      </c>
      <c r="E50" t="s">
        <v>155</v>
      </c>
      <c r="F50" s="167" t="s">
        <v>88</v>
      </c>
      <c r="G50">
        <v>18.968376500000002</v>
      </c>
      <c r="H50">
        <v>17.556093271614728</v>
      </c>
    </row>
    <row r="51" spans="3:8" hidden="1">
      <c r="C51" s="203" t="str">
        <f t="shared" si="0"/>
        <v>UPVI_IPS_ORSL_LocalSum</v>
      </c>
      <c r="D51" s="167" t="s">
        <v>94</v>
      </c>
      <c r="E51" t="s">
        <v>292</v>
      </c>
      <c r="F51" s="167" t="s">
        <v>88</v>
      </c>
      <c r="G51">
        <v>24.2788246</v>
      </c>
      <c r="H51">
        <v>0</v>
      </c>
    </row>
    <row r="52" spans="3:8" hidden="1">
      <c r="C52" s="203" t="str">
        <f t="shared" si="0"/>
        <v>UPVI_IPS_PAPER_BOAT_LocalSum</v>
      </c>
      <c r="D52" s="167" t="s">
        <v>94</v>
      </c>
      <c r="E52" t="s">
        <v>504</v>
      </c>
      <c r="F52" s="167" t="s">
        <v>88</v>
      </c>
      <c r="G52">
        <v>19.909897599999997</v>
      </c>
      <c r="H52">
        <v>0</v>
      </c>
    </row>
    <row r="53" spans="3:8" hidden="1">
      <c r="C53" s="203" t="str">
        <f t="shared" si="0"/>
        <v>UPVI_IPS_PepsiSum</v>
      </c>
      <c r="D53" s="167" t="s">
        <v>94</v>
      </c>
      <c r="E53" t="s">
        <v>156</v>
      </c>
      <c r="F53" s="167" t="s">
        <v>88</v>
      </c>
      <c r="G53">
        <v>28.451258500000002</v>
      </c>
      <c r="H53">
        <v>26.45633613049602</v>
      </c>
    </row>
    <row r="54" spans="3:8" hidden="1">
      <c r="C54" s="203" t="str">
        <f t="shared" si="0"/>
        <v>UPVI_IPS_SpriteSum</v>
      </c>
      <c r="D54" s="167" t="s">
        <v>94</v>
      </c>
      <c r="E54" t="s">
        <v>157</v>
      </c>
      <c r="F54" s="167" t="s">
        <v>88</v>
      </c>
      <c r="G54">
        <v>37.069246300000003</v>
      </c>
      <c r="H54">
        <v>35.020335403810243</v>
      </c>
    </row>
    <row r="55" spans="3:8" hidden="1">
      <c r="C55" s="203" t="str">
        <f t="shared" si="0"/>
        <v>UPVI_IPS_Thums_UpSum</v>
      </c>
      <c r="D55" s="167" t="s">
        <v>94</v>
      </c>
      <c r="E55" t="s">
        <v>158</v>
      </c>
      <c r="F55" s="167" t="s">
        <v>88</v>
      </c>
      <c r="G55">
        <v>40.202565499999992</v>
      </c>
      <c r="H55">
        <v>38.205799099668788</v>
      </c>
    </row>
    <row r="56" spans="3:8" hidden="1">
      <c r="C56" s="203" t="str">
        <f t="shared" si="0"/>
        <v>UPVI_Lift_TV_GRPsSum</v>
      </c>
      <c r="D56" s="167" t="s">
        <v>94</v>
      </c>
      <c r="E56" t="s">
        <v>341</v>
      </c>
      <c r="F56" s="167" t="s">
        <v>88</v>
      </c>
      <c r="G56">
        <v>0</v>
      </c>
      <c r="H56">
        <v>0</v>
      </c>
    </row>
    <row r="57" spans="3:8" hidden="1">
      <c r="C57" s="203" t="str">
        <f t="shared" si="0"/>
        <v>UPVI_ND_7upSum</v>
      </c>
      <c r="D57" s="167" t="s">
        <v>94</v>
      </c>
      <c r="E57" t="s">
        <v>159</v>
      </c>
      <c r="F57" s="167" t="s">
        <v>88</v>
      </c>
      <c r="G57">
        <v>70.72110050000002</v>
      </c>
      <c r="H57">
        <v>59.330122952237772</v>
      </c>
    </row>
    <row r="58" spans="3:8" hidden="1">
      <c r="C58" s="203" t="str">
        <f t="shared" si="0"/>
        <v>UPVI_ND_Appy_FizzSum</v>
      </c>
      <c r="D58" s="167" t="s">
        <v>94</v>
      </c>
      <c r="E58" t="s">
        <v>160</v>
      </c>
      <c r="F58" s="167" t="s">
        <v>88</v>
      </c>
      <c r="G58">
        <v>320.7956542</v>
      </c>
      <c r="H58">
        <v>317.60014502764466</v>
      </c>
    </row>
    <row r="59" spans="3:8" hidden="1">
      <c r="C59" s="203" t="str">
        <f t="shared" si="0"/>
        <v>UPVI_ND_CokeSum</v>
      </c>
      <c r="D59" s="167" t="s">
        <v>94</v>
      </c>
      <c r="E59" t="s">
        <v>161</v>
      </c>
      <c r="F59" s="167" t="s">
        <v>88</v>
      </c>
      <c r="G59">
        <v>137.06937070000001</v>
      </c>
      <c r="H59">
        <v>177.03708772230874</v>
      </c>
    </row>
    <row r="60" spans="3:8" hidden="1">
      <c r="C60" s="203" t="str">
        <f t="shared" si="0"/>
        <v>UPVI_ND_FantaSum</v>
      </c>
      <c r="D60" s="167" t="s">
        <v>94</v>
      </c>
      <c r="E60" t="s">
        <v>162</v>
      </c>
      <c r="F60" s="167" t="s">
        <v>88</v>
      </c>
      <c r="G60">
        <v>241.04089239999999</v>
      </c>
      <c r="H60">
        <v>225.04115839818212</v>
      </c>
    </row>
    <row r="61" spans="3:8" hidden="1">
      <c r="C61" s="203" t="str">
        <f t="shared" si="0"/>
        <v>UPVI_ND_LimcaSum</v>
      </c>
      <c r="D61" s="167" t="s">
        <v>94</v>
      </c>
      <c r="E61" t="s">
        <v>163</v>
      </c>
      <c r="F61" s="167" t="s">
        <v>88</v>
      </c>
      <c r="G61">
        <v>313.99632110000005</v>
      </c>
      <c r="H61">
        <v>294.26881699236861</v>
      </c>
    </row>
    <row r="62" spans="3:8" hidden="1">
      <c r="C62" s="203" t="str">
        <f t="shared" si="0"/>
        <v>UPVI_ND_M_DewSum</v>
      </c>
      <c r="D62" s="167" t="s">
        <v>94</v>
      </c>
      <c r="E62" t="s">
        <v>164</v>
      </c>
      <c r="F62" s="167" t="s">
        <v>88</v>
      </c>
      <c r="G62">
        <v>461.60881110000003</v>
      </c>
      <c r="H62">
        <v>434.66718869061128</v>
      </c>
    </row>
    <row r="63" spans="3:8" hidden="1">
      <c r="C63" s="203" t="str">
        <f t="shared" si="0"/>
        <v>UPVI_ND_MirindaSum</v>
      </c>
      <c r="D63" s="167" t="s">
        <v>94</v>
      </c>
      <c r="E63" t="s">
        <v>165</v>
      </c>
      <c r="F63" s="167" t="s">
        <v>88</v>
      </c>
      <c r="G63">
        <v>146.46832120000002</v>
      </c>
      <c r="H63">
        <v>107.01889756990607</v>
      </c>
    </row>
    <row r="64" spans="3:8" hidden="1">
      <c r="C64" s="203" t="str">
        <f t="shared" si="0"/>
        <v>UPVI_ND_ORSL_LocalSum</v>
      </c>
      <c r="D64" s="167" t="s">
        <v>94</v>
      </c>
      <c r="E64" t="s">
        <v>295</v>
      </c>
      <c r="F64" s="167" t="s">
        <v>88</v>
      </c>
      <c r="G64">
        <v>67.728550800000008</v>
      </c>
      <c r="H64">
        <v>0</v>
      </c>
    </row>
    <row r="65" spans="3:8" hidden="1">
      <c r="C65" s="203" t="str">
        <f t="shared" si="0"/>
        <v>UPVI_ND_PAPER_BOAT_LocalSum</v>
      </c>
      <c r="D65" s="167" t="s">
        <v>94</v>
      </c>
      <c r="E65" t="s">
        <v>505</v>
      </c>
      <c r="F65" s="167" t="s">
        <v>88</v>
      </c>
      <c r="G65">
        <v>23.707261899999999</v>
      </c>
      <c r="H65">
        <v>0</v>
      </c>
    </row>
    <row r="66" spans="3:8" hidden="1">
      <c r="C66" s="203" t="str">
        <f t="shared" si="0"/>
        <v>UPVI_ND_PepsiSum</v>
      </c>
      <c r="D66" s="167" t="s">
        <v>94</v>
      </c>
      <c r="E66" t="s">
        <v>166</v>
      </c>
      <c r="F66" s="167" t="s">
        <v>88</v>
      </c>
      <c r="G66">
        <v>286.84713959999999</v>
      </c>
      <c r="H66">
        <v>263.42947299701285</v>
      </c>
    </row>
    <row r="67" spans="3:8" hidden="1">
      <c r="C67" s="203" t="str">
        <f t="shared" ref="C67:C130" si="1">D67&amp;E67&amp;F67</f>
        <v>UPVI_ND_SpriteSum</v>
      </c>
      <c r="D67" s="167" t="s">
        <v>94</v>
      </c>
      <c r="E67" t="s">
        <v>167</v>
      </c>
      <c r="F67" s="167" t="s">
        <v>88</v>
      </c>
      <c r="G67">
        <v>606.85207619999994</v>
      </c>
      <c r="H67">
        <v>582.74887333993036</v>
      </c>
    </row>
    <row r="68" spans="3:8" hidden="1">
      <c r="C68" s="203" t="str">
        <f t="shared" si="1"/>
        <v>UPVI_ND_Thums_UpSum</v>
      </c>
      <c r="D68" s="167" t="s">
        <v>94</v>
      </c>
      <c r="E68" t="s">
        <v>168</v>
      </c>
      <c r="F68" s="167" t="s">
        <v>88</v>
      </c>
      <c r="G68">
        <v>568.60862239999994</v>
      </c>
      <c r="H68">
        <v>563.11587657198015</v>
      </c>
    </row>
    <row r="69" spans="3:8" hidden="1">
      <c r="C69" s="203" t="str">
        <f t="shared" si="1"/>
        <v>UPVI_Nstores_7upSum</v>
      </c>
      <c r="D69" s="167" t="s">
        <v>94</v>
      </c>
      <c r="E69" t="s">
        <v>506</v>
      </c>
      <c r="F69" s="167" t="s">
        <v>88</v>
      </c>
      <c r="G69">
        <v>427424.16076360003</v>
      </c>
      <c r="H69">
        <v>346005.9138803223</v>
      </c>
    </row>
    <row r="70" spans="3:8" hidden="1">
      <c r="C70" s="203" t="str">
        <f t="shared" si="1"/>
        <v>UPVI_Nstores_Appy_FizzSum</v>
      </c>
      <c r="D70" s="167" t="s">
        <v>94</v>
      </c>
      <c r="E70" t="s">
        <v>507</v>
      </c>
      <c r="F70" s="167" t="s">
        <v>88</v>
      </c>
      <c r="G70">
        <v>2264664.6929648998</v>
      </c>
      <c r="H70">
        <v>2107266.6338510979</v>
      </c>
    </row>
    <row r="71" spans="3:8" hidden="1">
      <c r="C71" s="203" t="str">
        <f t="shared" si="1"/>
        <v>UPVI_Nstores_CokeSum</v>
      </c>
      <c r="D71" s="167" t="s">
        <v>94</v>
      </c>
      <c r="E71" t="s">
        <v>508</v>
      </c>
      <c r="F71" s="167" t="s">
        <v>88</v>
      </c>
      <c r="G71">
        <v>813991.96235339995</v>
      </c>
      <c r="H71">
        <v>1153030.9102217853</v>
      </c>
    </row>
    <row r="72" spans="3:8" hidden="1">
      <c r="C72" s="203" t="str">
        <f t="shared" si="1"/>
        <v>UPVI_Nstores_FantaSum</v>
      </c>
      <c r="D72" s="167" t="s">
        <v>94</v>
      </c>
      <c r="E72" t="s">
        <v>509</v>
      </c>
      <c r="F72" s="167" t="s">
        <v>88</v>
      </c>
      <c r="G72">
        <v>1433862.2632117001</v>
      </c>
      <c r="H72">
        <v>1430869.7043912611</v>
      </c>
    </row>
    <row r="73" spans="3:8" hidden="1">
      <c r="C73" s="203" t="str">
        <f t="shared" si="1"/>
        <v>UPVI_Nstores_LimcaSum</v>
      </c>
      <c r="D73" s="167" t="s">
        <v>94</v>
      </c>
      <c r="E73" t="s">
        <v>510</v>
      </c>
      <c r="F73" s="167" t="s">
        <v>88</v>
      </c>
      <c r="G73">
        <v>1858042.6506141</v>
      </c>
      <c r="H73">
        <v>1863820.0904515698</v>
      </c>
    </row>
    <row r="74" spans="3:8" hidden="1">
      <c r="C74" s="203" t="str">
        <f t="shared" si="1"/>
        <v>UPVI_Nstores_M_DewSum</v>
      </c>
      <c r="D74" s="167" t="s">
        <v>94</v>
      </c>
      <c r="E74" t="s">
        <v>511</v>
      </c>
      <c r="F74" s="167" t="s">
        <v>88</v>
      </c>
      <c r="G74">
        <v>2829123.4321452999</v>
      </c>
      <c r="H74">
        <v>2754324.3700551544</v>
      </c>
    </row>
    <row r="75" spans="3:8" hidden="1">
      <c r="C75" s="203" t="str">
        <f t="shared" si="1"/>
        <v>UPVI_Nstores_MirindaSum</v>
      </c>
      <c r="D75" s="167" t="s">
        <v>94</v>
      </c>
      <c r="E75" t="s">
        <v>512</v>
      </c>
      <c r="F75" s="167" t="s">
        <v>88</v>
      </c>
      <c r="G75">
        <v>850984.38391939993</v>
      </c>
      <c r="H75">
        <v>637572.06169819413</v>
      </c>
    </row>
    <row r="76" spans="3:8" hidden="1">
      <c r="C76" s="203" t="str">
        <f t="shared" si="1"/>
        <v>UPVI_Nstores_PepsiSum</v>
      </c>
      <c r="D76" s="167" t="s">
        <v>94</v>
      </c>
      <c r="E76" t="s">
        <v>513</v>
      </c>
      <c r="F76" s="167" t="s">
        <v>88</v>
      </c>
      <c r="G76">
        <v>1738426.0023614001</v>
      </c>
      <c r="H76">
        <v>1679472.5438712684</v>
      </c>
    </row>
    <row r="77" spans="3:8" hidden="1">
      <c r="C77" s="203" t="str">
        <f t="shared" si="1"/>
        <v>UPVI_Nstores_SpriteSum</v>
      </c>
      <c r="D77" s="167" t="s">
        <v>94</v>
      </c>
      <c r="E77" t="s">
        <v>514</v>
      </c>
      <c r="F77" s="167" t="s">
        <v>88</v>
      </c>
      <c r="G77">
        <v>3597090.2662102003</v>
      </c>
      <c r="H77">
        <v>3714112.399812419</v>
      </c>
    </row>
    <row r="78" spans="3:8" hidden="1">
      <c r="C78" s="203" t="str">
        <f t="shared" si="1"/>
        <v>UPVI_Nstores_Thums_UpSum</v>
      </c>
      <c r="D78" s="167" t="s">
        <v>94</v>
      </c>
      <c r="E78" t="s">
        <v>309</v>
      </c>
      <c r="F78" s="167" t="s">
        <v>88</v>
      </c>
      <c r="G78">
        <v>3363051.4676832999</v>
      </c>
      <c r="H78">
        <v>3597700.2282921197</v>
      </c>
    </row>
    <row r="79" spans="3:8" hidden="1">
      <c r="C79" s="203" t="str">
        <f t="shared" si="1"/>
        <v>UPVI_OOH_Thumsup_SpendSum</v>
      </c>
      <c r="D79" s="167" t="s">
        <v>94</v>
      </c>
      <c r="E79" t="s">
        <v>329</v>
      </c>
      <c r="F79" s="167" t="s">
        <v>88</v>
      </c>
      <c r="G79">
        <v>3920725.0364999999</v>
      </c>
      <c r="H79">
        <v>900000.00899999985</v>
      </c>
    </row>
    <row r="80" spans="3:8" hidden="1">
      <c r="C80" s="203" t="str">
        <f t="shared" si="1"/>
        <v>UPVI_OOH_Thumsup_Spend_2015Sum</v>
      </c>
      <c r="D80" s="167" t="s">
        <v>94</v>
      </c>
      <c r="E80" t="s">
        <v>324</v>
      </c>
      <c r="F80" s="167" t="s">
        <v>88</v>
      </c>
      <c r="G80">
        <v>0</v>
      </c>
      <c r="H80">
        <v>0</v>
      </c>
    </row>
    <row r="81" spans="3:10" hidden="1">
      <c r="C81" s="203" t="str">
        <f t="shared" si="1"/>
        <v>UPVI_OOH_Thumsup_Spend_2016Sum</v>
      </c>
      <c r="D81" s="167" t="s">
        <v>94</v>
      </c>
      <c r="E81" t="s">
        <v>325</v>
      </c>
      <c r="F81" s="167" t="s">
        <v>88</v>
      </c>
      <c r="G81">
        <v>0</v>
      </c>
      <c r="H81">
        <v>0</v>
      </c>
    </row>
    <row r="82" spans="3:10" hidden="1">
      <c r="C82" s="203" t="str">
        <f t="shared" si="1"/>
        <v>UPVI_OOH_Thumsup_Spend_2017Sum</v>
      </c>
      <c r="D82" s="167" t="s">
        <v>94</v>
      </c>
      <c r="E82" t="s">
        <v>326</v>
      </c>
      <c r="F82" s="167" t="s">
        <v>88</v>
      </c>
      <c r="G82">
        <v>0</v>
      </c>
      <c r="H82">
        <v>0</v>
      </c>
    </row>
    <row r="83" spans="3:10" hidden="1">
      <c r="C83" s="203" t="str">
        <f t="shared" si="1"/>
        <v>UPVI_OOH_Thumsup_Spend_2018Sum</v>
      </c>
      <c r="D83" s="167" t="s">
        <v>94</v>
      </c>
      <c r="E83" t="s">
        <v>327</v>
      </c>
      <c r="F83" s="167" t="s">
        <v>88</v>
      </c>
      <c r="G83">
        <v>0</v>
      </c>
      <c r="H83">
        <v>0</v>
      </c>
    </row>
    <row r="84" spans="3:10" hidden="1">
      <c r="C84" s="203" t="str">
        <f t="shared" si="1"/>
        <v>UPVI_OOH_Thumsup_Spend_2019Sum</v>
      </c>
      <c r="D84" s="167" t="s">
        <v>94</v>
      </c>
      <c r="E84" t="s">
        <v>328</v>
      </c>
      <c r="F84" s="167" t="s">
        <v>88</v>
      </c>
      <c r="G84">
        <v>3920725.0364999999</v>
      </c>
      <c r="H84">
        <v>0</v>
      </c>
    </row>
    <row r="85" spans="3:10" hidden="1">
      <c r="C85" s="203" t="str">
        <f t="shared" si="1"/>
        <v>UPVI_OOS_CokeSum</v>
      </c>
      <c r="D85" s="167" t="s">
        <v>94</v>
      </c>
      <c r="E85" t="s">
        <v>515</v>
      </c>
      <c r="F85" s="167" t="s">
        <v>88</v>
      </c>
      <c r="G85">
        <v>231.49254130000003</v>
      </c>
      <c r="H85">
        <v>194.40159603469164</v>
      </c>
    </row>
    <row r="86" spans="3:10" hidden="1">
      <c r="C86" s="203" t="str">
        <f t="shared" si="1"/>
        <v>UPVI_OOS_FantaSum</v>
      </c>
      <c r="D86" s="167" t="s">
        <v>94</v>
      </c>
      <c r="E86" t="s">
        <v>516</v>
      </c>
      <c r="F86" s="167" t="s">
        <v>88</v>
      </c>
      <c r="G86">
        <v>164.46825790000003</v>
      </c>
      <c r="H86">
        <v>144.92428493634654</v>
      </c>
    </row>
    <row r="87" spans="3:10" hidden="1">
      <c r="C87" s="203" t="str">
        <f t="shared" si="1"/>
        <v>UPVI_OOS_LimcaSum</v>
      </c>
      <c r="D87" s="167" t="s">
        <v>94</v>
      </c>
      <c r="E87" t="s">
        <v>517</v>
      </c>
      <c r="F87" s="167" t="s">
        <v>88</v>
      </c>
      <c r="G87">
        <v>148.77764880000001</v>
      </c>
      <c r="H87">
        <v>133.02913936928229</v>
      </c>
    </row>
    <row r="88" spans="3:10" hidden="1">
      <c r="C88" s="203" t="str">
        <f t="shared" si="1"/>
        <v>UPVI_OOS_SpriteSum</v>
      </c>
      <c r="D88" s="167" t="s">
        <v>94</v>
      </c>
      <c r="E88" t="s">
        <v>518</v>
      </c>
      <c r="F88" s="167" t="s">
        <v>88</v>
      </c>
      <c r="G88">
        <v>166.25837580000001</v>
      </c>
      <c r="H88">
        <v>145.36601899742649</v>
      </c>
    </row>
    <row r="89" spans="3:10" hidden="1">
      <c r="C89" s="203" t="str">
        <f t="shared" si="1"/>
        <v>UPVI_OOS_Thums_UpSum</v>
      </c>
      <c r="D89" s="167" t="s">
        <v>94</v>
      </c>
      <c r="E89" t="s">
        <v>310</v>
      </c>
      <c r="F89" s="167" t="s">
        <v>88</v>
      </c>
      <c r="G89">
        <v>161.8521719</v>
      </c>
      <c r="H89">
        <v>139.06984138267188</v>
      </c>
    </row>
    <row r="90" spans="3:10" hidden="1">
      <c r="C90" s="203" t="str">
        <f t="shared" si="1"/>
        <v>UPVI_Price_7upSum</v>
      </c>
      <c r="D90" s="167" t="s">
        <v>94</v>
      </c>
      <c r="E90" t="s">
        <v>296</v>
      </c>
      <c r="F90" s="167" t="s">
        <v>88</v>
      </c>
      <c r="G90">
        <v>555.63326589999986</v>
      </c>
      <c r="H90">
        <v>555.3140012220224</v>
      </c>
      <c r="J90" s="161">
        <f>H90/G90-1</f>
        <v>-5.7459604665732744E-4</v>
      </c>
    </row>
    <row r="91" spans="3:10" hidden="1">
      <c r="C91" s="203" t="str">
        <f t="shared" si="1"/>
        <v>UPVI_Price_Appy_FizzSum</v>
      </c>
      <c r="D91" s="167" t="s">
        <v>94</v>
      </c>
      <c r="E91" t="s">
        <v>297</v>
      </c>
      <c r="F91" s="167" t="s">
        <v>88</v>
      </c>
      <c r="G91">
        <v>564.80414519999999</v>
      </c>
      <c r="H91">
        <v>593.51400973757927</v>
      </c>
      <c r="J91" s="161">
        <f t="shared" ref="J91:J104" si="2">H91/G91-1</f>
        <v>5.0831540068483339E-2</v>
      </c>
    </row>
    <row r="92" spans="3:10" hidden="1">
      <c r="C92" s="203" t="str">
        <f t="shared" si="1"/>
        <v>UPVI_Price_CokeSum</v>
      </c>
      <c r="D92" s="167" t="s">
        <v>94</v>
      </c>
      <c r="E92" t="s">
        <v>298</v>
      </c>
      <c r="F92" s="167" t="s">
        <v>88</v>
      </c>
      <c r="G92">
        <v>543.28213990000006</v>
      </c>
      <c r="H92">
        <v>570.41594419638341</v>
      </c>
      <c r="J92" s="305">
        <f t="shared" si="2"/>
        <v>4.9944222906679325E-2</v>
      </c>
    </row>
    <row r="93" spans="3:10" hidden="1">
      <c r="C93" s="203" t="str">
        <f t="shared" si="1"/>
        <v>UPVI_Price_FantaSum</v>
      </c>
      <c r="D93" s="167" t="s">
        <v>94</v>
      </c>
      <c r="E93" t="s">
        <v>299</v>
      </c>
      <c r="F93" s="167" t="s">
        <v>88</v>
      </c>
      <c r="G93">
        <v>489.59550739999997</v>
      </c>
      <c r="H93">
        <v>498.38184601131474</v>
      </c>
      <c r="J93" s="305">
        <f t="shared" si="2"/>
        <v>1.7946117720676558E-2</v>
      </c>
    </row>
    <row r="94" spans="3:10" hidden="1">
      <c r="C94" s="203" t="str">
        <f t="shared" si="1"/>
        <v>UPVI_Price_LimcaSum</v>
      </c>
      <c r="D94" s="167" t="s">
        <v>94</v>
      </c>
      <c r="E94" t="s">
        <v>300</v>
      </c>
      <c r="F94" s="167" t="s">
        <v>88</v>
      </c>
      <c r="G94">
        <v>508.69359180000004</v>
      </c>
      <c r="H94">
        <v>518.16119952644226</v>
      </c>
      <c r="J94" s="305">
        <f t="shared" si="2"/>
        <v>1.8611611939008954E-2</v>
      </c>
    </row>
    <row r="95" spans="3:10" hidden="1">
      <c r="C95" s="203" t="str">
        <f t="shared" si="1"/>
        <v>UPVI_Price_M_DewSum</v>
      </c>
      <c r="D95" s="167" t="s">
        <v>94</v>
      </c>
      <c r="E95" t="s">
        <v>301</v>
      </c>
      <c r="F95" s="167" t="s">
        <v>88</v>
      </c>
      <c r="G95">
        <v>499.2617004</v>
      </c>
      <c r="H95">
        <v>504.58954961033203</v>
      </c>
      <c r="J95" s="305">
        <f t="shared" si="2"/>
        <v>1.0671455883884962E-2</v>
      </c>
    </row>
    <row r="96" spans="3:10" hidden="1">
      <c r="C96" s="203" t="str">
        <f t="shared" si="1"/>
        <v>UPVI_Price_MirindaSum</v>
      </c>
      <c r="D96" s="167" t="s">
        <v>94</v>
      </c>
      <c r="E96" t="s">
        <v>302</v>
      </c>
      <c r="F96" s="167" t="s">
        <v>88</v>
      </c>
      <c r="G96">
        <v>467.9659643</v>
      </c>
      <c r="H96">
        <v>468.29262810500461</v>
      </c>
      <c r="J96" s="305">
        <f t="shared" si="2"/>
        <v>6.9805034965142454E-4</v>
      </c>
    </row>
    <row r="97" spans="3:10" hidden="1">
      <c r="C97" s="203" t="str">
        <f t="shared" si="1"/>
        <v>UPVI_Price_PepsiSum</v>
      </c>
      <c r="D97" s="167" t="s">
        <v>94</v>
      </c>
      <c r="E97" t="s">
        <v>303</v>
      </c>
      <c r="F97" s="167" t="s">
        <v>88</v>
      </c>
      <c r="G97">
        <v>504.5279711</v>
      </c>
      <c r="H97">
        <v>515.45512497337756</v>
      </c>
      <c r="J97" s="305">
        <f t="shared" si="2"/>
        <v>2.1658172587643909E-2</v>
      </c>
    </row>
    <row r="98" spans="3:10" hidden="1">
      <c r="C98" s="203" t="str">
        <f t="shared" si="1"/>
        <v>UPVI_Price_SpriteSum</v>
      </c>
      <c r="D98" s="167" t="s">
        <v>94</v>
      </c>
      <c r="E98" t="s">
        <v>304</v>
      </c>
      <c r="F98" s="167" t="s">
        <v>88</v>
      </c>
      <c r="G98">
        <v>519.74835680000001</v>
      </c>
      <c r="H98">
        <v>526.2268506182387</v>
      </c>
      <c r="J98" s="305">
        <f t="shared" si="2"/>
        <v>1.2464673978241469E-2</v>
      </c>
    </row>
    <row r="99" spans="3:10" hidden="1">
      <c r="C99" s="203" t="str">
        <f t="shared" si="1"/>
        <v>UPVI_Price_Thums_UpSum</v>
      </c>
      <c r="D99" s="167" t="s">
        <v>94</v>
      </c>
      <c r="E99" t="s">
        <v>519</v>
      </c>
      <c r="F99" s="167" t="s">
        <v>88</v>
      </c>
      <c r="G99">
        <v>523.70015569999998</v>
      </c>
      <c r="H99">
        <v>529.19148272469408</v>
      </c>
      <c r="J99" s="305">
        <f t="shared" si="2"/>
        <v>1.0485631835175147E-2</v>
      </c>
    </row>
    <row r="100" spans="3:10" hidden="1">
      <c r="C100" s="203" t="str">
        <f t="shared" si="1"/>
        <v>UPVI_Price_Thums_Up_ExpressSum</v>
      </c>
      <c r="D100" s="167" t="s">
        <v>94</v>
      </c>
      <c r="E100" t="s">
        <v>346</v>
      </c>
      <c r="F100" s="167" t="s">
        <v>88</v>
      </c>
      <c r="G100">
        <v>720.36425210000016</v>
      </c>
      <c r="H100">
        <v>797.2597098629949</v>
      </c>
      <c r="J100" s="305">
        <f t="shared" si="2"/>
        <v>0.10674524386632145</v>
      </c>
    </row>
    <row r="101" spans="3:10" hidden="1">
      <c r="C101" s="203" t="str">
        <f t="shared" si="1"/>
        <v>UPVI_Price_Thums_Up_FridgeSum</v>
      </c>
      <c r="D101" s="167" t="s">
        <v>94</v>
      </c>
      <c r="E101" t="s">
        <v>347</v>
      </c>
      <c r="F101" s="167" t="s">
        <v>88</v>
      </c>
      <c r="G101">
        <v>489.399135</v>
      </c>
      <c r="H101">
        <v>520.39300434727068</v>
      </c>
      <c r="J101" s="305">
        <f t="shared" si="2"/>
        <v>6.33304538784496E-2</v>
      </c>
    </row>
    <row r="102" spans="3:10" hidden="1">
      <c r="C102" s="203" t="str">
        <f t="shared" si="1"/>
        <v>UPVI_Price_Thums_Up_MobileSum</v>
      </c>
      <c r="D102" s="167" t="s">
        <v>94</v>
      </c>
      <c r="E102" t="s">
        <v>348</v>
      </c>
      <c r="F102" s="167" t="s">
        <v>88</v>
      </c>
      <c r="G102">
        <v>555.31375809999997</v>
      </c>
      <c r="H102">
        <v>537.17766024302739</v>
      </c>
      <c r="J102" s="305">
        <f t="shared" si="2"/>
        <v>-3.2659190579079178E-2</v>
      </c>
    </row>
    <row r="103" spans="3:10" hidden="1">
      <c r="C103" s="203" t="str">
        <f t="shared" si="1"/>
        <v>UPVI_Price_Thums_Up_PartySum</v>
      </c>
      <c r="D103" s="167" t="s">
        <v>94</v>
      </c>
      <c r="E103" t="s">
        <v>349</v>
      </c>
      <c r="F103" s="167" t="s">
        <v>88</v>
      </c>
      <c r="G103">
        <v>422.08503250000007</v>
      </c>
      <c r="H103">
        <v>425.84605702284819</v>
      </c>
      <c r="J103" s="305">
        <f t="shared" si="2"/>
        <v>8.9105849135935333E-3</v>
      </c>
    </row>
    <row r="104" spans="3:10" hidden="1">
      <c r="C104" s="203" t="str">
        <f t="shared" si="1"/>
        <v>UPVI_Price_Thums_Up_RGBSum</v>
      </c>
      <c r="D104" s="167" t="s">
        <v>94</v>
      </c>
      <c r="E104" t="s">
        <v>350</v>
      </c>
      <c r="F104" s="167" t="s">
        <v>88</v>
      </c>
      <c r="G104">
        <v>651.69009689999996</v>
      </c>
      <c r="H104">
        <v>588.33545159401638</v>
      </c>
      <c r="J104" s="305">
        <f t="shared" si="2"/>
        <v>-9.721590922948331E-2</v>
      </c>
    </row>
    <row r="105" spans="3:10" hidden="1">
      <c r="C105" s="203" t="str">
        <f t="shared" si="1"/>
        <v>UPVI_Print_Thumsup_SpendSum</v>
      </c>
      <c r="D105" s="167" t="s">
        <v>94</v>
      </c>
      <c r="E105" t="s">
        <v>330</v>
      </c>
      <c r="F105" s="167" t="s">
        <v>88</v>
      </c>
      <c r="G105">
        <v>0</v>
      </c>
      <c r="H105">
        <v>0</v>
      </c>
    </row>
    <row r="106" spans="3:10" hidden="1">
      <c r="C106" s="203" t="str">
        <f t="shared" si="1"/>
        <v>UPVI_Print_Thumsup_Spend_2015Sum</v>
      </c>
      <c r="D106" s="167" t="s">
        <v>94</v>
      </c>
      <c r="E106" t="s">
        <v>360</v>
      </c>
      <c r="F106" s="167" t="s">
        <v>88</v>
      </c>
      <c r="G106">
        <v>0</v>
      </c>
      <c r="H106">
        <v>0</v>
      </c>
    </row>
    <row r="107" spans="3:10" hidden="1">
      <c r="C107" s="203" t="str">
        <f t="shared" si="1"/>
        <v>UPVI_Print_Thumsup_Spend_2016Sum</v>
      </c>
      <c r="D107" s="167" t="s">
        <v>94</v>
      </c>
      <c r="E107" t="s">
        <v>361</v>
      </c>
      <c r="F107" s="167" t="s">
        <v>88</v>
      </c>
      <c r="G107">
        <v>0</v>
      </c>
      <c r="H107">
        <v>0</v>
      </c>
    </row>
    <row r="108" spans="3:10" hidden="1">
      <c r="C108" s="203" t="str">
        <f t="shared" si="1"/>
        <v>UPVI_Print_Thumsup_Spend_2017Sum</v>
      </c>
      <c r="D108" s="167" t="s">
        <v>94</v>
      </c>
      <c r="E108" t="s">
        <v>362</v>
      </c>
      <c r="F108" s="167" t="s">
        <v>88</v>
      </c>
      <c r="G108">
        <v>0</v>
      </c>
      <c r="H108">
        <v>0</v>
      </c>
    </row>
    <row r="109" spans="3:10" hidden="1">
      <c r="C109" s="203" t="str">
        <f t="shared" si="1"/>
        <v>UPVI_Print_Thumsup_Spend_2018Sum</v>
      </c>
      <c r="D109" s="167" t="s">
        <v>94</v>
      </c>
      <c r="E109" t="s">
        <v>520</v>
      </c>
      <c r="F109" s="167" t="s">
        <v>88</v>
      </c>
      <c r="G109">
        <v>0</v>
      </c>
      <c r="H109">
        <v>0</v>
      </c>
    </row>
    <row r="110" spans="3:10" hidden="1">
      <c r="C110" s="203" t="str">
        <f t="shared" si="1"/>
        <v>UPVI_Print_Thumsup_Spend_2019Sum</v>
      </c>
      <c r="D110" s="167" t="s">
        <v>94</v>
      </c>
      <c r="E110" t="s">
        <v>521</v>
      </c>
      <c r="F110" s="167" t="s">
        <v>88</v>
      </c>
      <c r="G110">
        <v>4504966.2039999999</v>
      </c>
      <c r="H110">
        <v>0</v>
      </c>
    </row>
    <row r="111" spans="3:10" hidden="1">
      <c r="C111" s="203" t="str">
        <f t="shared" si="1"/>
        <v>UPVI_Radio_Thumsup_SpendSum</v>
      </c>
      <c r="D111" s="167" t="s">
        <v>94</v>
      </c>
      <c r="E111" t="s">
        <v>331</v>
      </c>
      <c r="F111" s="167" t="s">
        <v>88</v>
      </c>
      <c r="G111">
        <v>0</v>
      </c>
      <c r="H111">
        <v>0</v>
      </c>
    </row>
    <row r="112" spans="3:10" hidden="1">
      <c r="C112" s="203" t="str">
        <f t="shared" si="1"/>
        <v>UPVI_Radio_Thumsup_Spend_2015Sum</v>
      </c>
      <c r="D112" s="167" t="s">
        <v>94</v>
      </c>
      <c r="E112" t="s">
        <v>522</v>
      </c>
      <c r="F112" s="167" t="s">
        <v>88</v>
      </c>
      <c r="G112">
        <v>0</v>
      </c>
      <c r="H112">
        <v>0</v>
      </c>
    </row>
    <row r="113" spans="3:8" hidden="1">
      <c r="C113" s="203" t="str">
        <f t="shared" si="1"/>
        <v>UPVI_Radio_Thumsup_Spend_2016Sum</v>
      </c>
      <c r="D113" s="167" t="s">
        <v>94</v>
      </c>
      <c r="E113" t="s">
        <v>523</v>
      </c>
      <c r="F113" s="167" t="s">
        <v>88</v>
      </c>
      <c r="G113">
        <v>0</v>
      </c>
      <c r="H113">
        <v>0</v>
      </c>
    </row>
    <row r="114" spans="3:8" hidden="1">
      <c r="C114" s="203" t="str">
        <f t="shared" si="1"/>
        <v>UPVI_Radio_Thumsup_Spend_2017Sum</v>
      </c>
      <c r="D114" s="167" t="s">
        <v>94</v>
      </c>
      <c r="E114" t="s">
        <v>524</v>
      </c>
      <c r="F114" s="167" t="s">
        <v>88</v>
      </c>
      <c r="G114">
        <v>0</v>
      </c>
      <c r="H114">
        <v>0</v>
      </c>
    </row>
    <row r="115" spans="3:8" hidden="1">
      <c r="C115" s="203" t="str">
        <f t="shared" si="1"/>
        <v>UPVI_Radio_Thumsup_Spend_2018Sum</v>
      </c>
      <c r="D115" s="167" t="s">
        <v>94</v>
      </c>
      <c r="E115" t="s">
        <v>525</v>
      </c>
      <c r="F115" s="167" t="s">
        <v>88</v>
      </c>
      <c r="G115">
        <v>0</v>
      </c>
      <c r="H115">
        <v>0</v>
      </c>
    </row>
    <row r="116" spans="3:8" hidden="1">
      <c r="C116" s="203" t="str">
        <f t="shared" si="1"/>
        <v>UPVI_Radio_Thumsup_Spend_2019Sum</v>
      </c>
      <c r="D116" s="167" t="s">
        <v>94</v>
      </c>
      <c r="E116" t="s">
        <v>526</v>
      </c>
      <c r="F116" s="167" t="s">
        <v>88</v>
      </c>
      <c r="G116">
        <v>341700</v>
      </c>
      <c r="H116">
        <v>0</v>
      </c>
    </row>
    <row r="117" spans="3:8" hidden="1">
      <c r="C117" s="203" t="str">
        <f t="shared" si="1"/>
        <v>UPVI_SOCF_7upSum</v>
      </c>
      <c r="D117" s="167" t="s">
        <v>94</v>
      </c>
      <c r="E117" t="s">
        <v>527</v>
      </c>
      <c r="F117" s="167" t="s">
        <v>88</v>
      </c>
      <c r="G117">
        <v>8.6761201000000003</v>
      </c>
      <c r="H117">
        <v>7.82902889335928</v>
      </c>
    </row>
    <row r="118" spans="3:8" hidden="1">
      <c r="C118" s="203" t="str">
        <f t="shared" si="1"/>
        <v>UPVI_SOCF_Appy_FizzSum</v>
      </c>
      <c r="D118" s="167" t="s">
        <v>94</v>
      </c>
      <c r="E118" t="s">
        <v>528</v>
      </c>
      <c r="F118" s="167" t="s">
        <v>88</v>
      </c>
      <c r="G118">
        <v>36.695142800000006</v>
      </c>
      <c r="H118">
        <v>34.192472698936704</v>
      </c>
    </row>
    <row r="119" spans="3:8" hidden="1">
      <c r="C119" s="203" t="str">
        <f t="shared" si="1"/>
        <v>UPVI_SOCF_CokeSum</v>
      </c>
      <c r="D119" s="167" t="s">
        <v>94</v>
      </c>
      <c r="E119" t="s">
        <v>529</v>
      </c>
      <c r="F119" s="167" t="s">
        <v>88</v>
      </c>
      <c r="G119">
        <v>17.9782841</v>
      </c>
      <c r="H119">
        <v>24.363064916709792</v>
      </c>
    </row>
    <row r="120" spans="3:8" hidden="1">
      <c r="C120" s="203" t="str">
        <f t="shared" si="1"/>
        <v>UPVI_SOCF_FantaSum</v>
      </c>
      <c r="D120" s="167" t="s">
        <v>94</v>
      </c>
      <c r="E120" t="s">
        <v>530</v>
      </c>
      <c r="F120" s="167" t="s">
        <v>88</v>
      </c>
      <c r="G120">
        <v>62.722619399999992</v>
      </c>
      <c r="H120">
        <v>59.801026329206422</v>
      </c>
    </row>
    <row r="121" spans="3:8" hidden="1">
      <c r="C121" s="203" t="str">
        <f t="shared" si="1"/>
        <v>UPVI_SOCF_LimcaSum</v>
      </c>
      <c r="D121" s="167" t="s">
        <v>94</v>
      </c>
      <c r="E121" t="s">
        <v>531</v>
      </c>
      <c r="F121" s="167" t="s">
        <v>88</v>
      </c>
      <c r="G121">
        <v>106.90668310000001</v>
      </c>
      <c r="H121">
        <v>100.25891068360673</v>
      </c>
    </row>
    <row r="122" spans="3:8" hidden="1">
      <c r="C122" s="203" t="str">
        <f t="shared" si="1"/>
        <v>UPVI_SOCF_M_DewSum</v>
      </c>
      <c r="D122" s="167" t="s">
        <v>94</v>
      </c>
      <c r="E122" t="s">
        <v>532</v>
      </c>
      <c r="F122" s="167" t="s">
        <v>88</v>
      </c>
      <c r="G122">
        <v>194.0906894</v>
      </c>
      <c r="H122">
        <v>173.28075570657685</v>
      </c>
    </row>
    <row r="123" spans="3:8" hidden="1">
      <c r="C123" s="203" t="str">
        <f t="shared" si="1"/>
        <v>UPVI_SOCF_MirindaSum</v>
      </c>
      <c r="D123" s="167" t="s">
        <v>94</v>
      </c>
      <c r="E123" t="s">
        <v>533</v>
      </c>
      <c r="F123" s="167" t="s">
        <v>88</v>
      </c>
      <c r="G123">
        <v>22.123749999999998</v>
      </c>
      <c r="H123">
        <v>21.878610196780329</v>
      </c>
    </row>
    <row r="124" spans="3:8" hidden="1">
      <c r="C124" s="203" t="str">
        <f t="shared" si="1"/>
        <v>UPVI_SOCF_PepsiSum</v>
      </c>
      <c r="D124" s="167" t="s">
        <v>94</v>
      </c>
      <c r="E124" t="s">
        <v>534</v>
      </c>
      <c r="F124" s="167" t="s">
        <v>88</v>
      </c>
      <c r="G124">
        <v>58.331329100000005</v>
      </c>
      <c r="H124">
        <v>66.424965032082994</v>
      </c>
    </row>
    <row r="125" spans="3:8" hidden="1">
      <c r="C125" s="203" t="str">
        <f t="shared" si="1"/>
        <v>UPVI_SOCF_SpriteSum</v>
      </c>
      <c r="D125" s="167" t="s">
        <v>94</v>
      </c>
      <c r="E125" t="s">
        <v>535</v>
      </c>
      <c r="F125" s="167" t="s">
        <v>88</v>
      </c>
      <c r="G125">
        <v>188.27536029999999</v>
      </c>
      <c r="H125">
        <v>178.70409402014093</v>
      </c>
    </row>
    <row r="126" spans="3:8" hidden="1">
      <c r="C126" s="203" t="str">
        <f t="shared" si="1"/>
        <v>UPVI_SOCF_Thums_UpSum</v>
      </c>
      <c r="D126" s="167" t="s">
        <v>94</v>
      </c>
      <c r="E126" t="s">
        <v>351</v>
      </c>
      <c r="F126" s="167" t="s">
        <v>88</v>
      </c>
      <c r="G126">
        <v>243.28725109999999</v>
      </c>
      <c r="H126">
        <v>279.7954640884426</v>
      </c>
    </row>
    <row r="127" spans="3:8" hidden="1">
      <c r="C127" s="203" t="str">
        <f t="shared" si="1"/>
        <v>UPVI_SOTS_7upSum</v>
      </c>
      <c r="D127" s="167" t="s">
        <v>94</v>
      </c>
      <c r="E127" t="s">
        <v>536</v>
      </c>
      <c r="F127" s="167" t="s">
        <v>88</v>
      </c>
      <c r="G127">
        <v>5.8547664999999993</v>
      </c>
      <c r="H127">
        <v>7.9061893071418119</v>
      </c>
    </row>
    <row r="128" spans="3:8" hidden="1">
      <c r="C128" s="203" t="str">
        <f t="shared" si="1"/>
        <v>UPVI_SOTS_Appy_FizzSum</v>
      </c>
      <c r="D128" s="167" t="s">
        <v>94</v>
      </c>
      <c r="E128" t="s">
        <v>537</v>
      </c>
      <c r="F128" s="167" t="s">
        <v>88</v>
      </c>
      <c r="G128">
        <v>40.710598299999994</v>
      </c>
      <c r="H128">
        <v>45.448724049643452</v>
      </c>
    </row>
    <row r="129" spans="3:8" hidden="1">
      <c r="C129" s="203" t="str">
        <f t="shared" si="1"/>
        <v>UPVI_SOTS_CokeSum</v>
      </c>
      <c r="D129" s="167" t="s">
        <v>94</v>
      </c>
      <c r="E129" t="s">
        <v>538</v>
      </c>
      <c r="F129" s="167" t="s">
        <v>88</v>
      </c>
      <c r="G129">
        <v>22.211761399999997</v>
      </c>
      <c r="H129">
        <v>27.790613480236285</v>
      </c>
    </row>
    <row r="130" spans="3:8" hidden="1">
      <c r="C130" s="203" t="str">
        <f t="shared" si="1"/>
        <v>UPVI_SOTS_FantaSum</v>
      </c>
      <c r="D130" s="167" t="s">
        <v>94</v>
      </c>
      <c r="E130" t="s">
        <v>539</v>
      </c>
      <c r="F130" s="167" t="s">
        <v>88</v>
      </c>
      <c r="G130">
        <v>44.934295800000001</v>
      </c>
      <c r="H130">
        <v>41.834816920313429</v>
      </c>
    </row>
    <row r="131" spans="3:8" hidden="1">
      <c r="C131" s="203" t="str">
        <f t="shared" ref="C131:C194" si="3">D131&amp;E131&amp;F131</f>
        <v>UPVI_SOTS_LimcaSum</v>
      </c>
      <c r="D131" s="167" t="s">
        <v>94</v>
      </c>
      <c r="E131" t="s">
        <v>540</v>
      </c>
      <c r="F131" s="167" t="s">
        <v>88</v>
      </c>
      <c r="G131">
        <v>55.826279000000007</v>
      </c>
      <c r="H131">
        <v>58.85488279126082</v>
      </c>
    </row>
    <row r="132" spans="3:8" hidden="1">
      <c r="C132" s="203" t="str">
        <f t="shared" si="3"/>
        <v>UPVI_SOTS_M_DewSum</v>
      </c>
      <c r="D132" s="167" t="s">
        <v>94</v>
      </c>
      <c r="E132" t="s">
        <v>541</v>
      </c>
      <c r="F132" s="167" t="s">
        <v>88</v>
      </c>
      <c r="G132">
        <v>222.73234880000004</v>
      </c>
      <c r="H132">
        <v>218.92907021359801</v>
      </c>
    </row>
    <row r="133" spans="3:8" hidden="1">
      <c r="C133" s="203" t="str">
        <f t="shared" si="3"/>
        <v>UPVI_SOTS_MirindaSum</v>
      </c>
      <c r="D133" s="167" t="s">
        <v>94</v>
      </c>
      <c r="E133" t="s">
        <v>542</v>
      </c>
      <c r="F133" s="167" t="s">
        <v>88</v>
      </c>
      <c r="G133">
        <v>15.970383</v>
      </c>
      <c r="H133">
        <v>17.111964405885434</v>
      </c>
    </row>
    <row r="134" spans="3:8" hidden="1">
      <c r="C134" s="203" t="str">
        <f t="shared" si="3"/>
        <v>UPVI_SOTS_PepsiSum</v>
      </c>
      <c r="D134" s="167" t="s">
        <v>94</v>
      </c>
      <c r="E134" t="s">
        <v>543</v>
      </c>
      <c r="F134" s="167" t="s">
        <v>88</v>
      </c>
      <c r="G134">
        <v>57.817951999999998</v>
      </c>
      <c r="H134">
        <v>64.70475478640256</v>
      </c>
    </row>
    <row r="135" spans="3:8" hidden="1">
      <c r="C135" s="203" t="str">
        <f t="shared" si="3"/>
        <v>UPVI_SOTS_SpriteSum</v>
      </c>
      <c r="D135" s="167" t="s">
        <v>94</v>
      </c>
      <c r="E135" t="s">
        <v>544</v>
      </c>
      <c r="F135" s="167" t="s">
        <v>88</v>
      </c>
      <c r="G135">
        <v>263.27618990000002</v>
      </c>
      <c r="H135">
        <v>235.92572018413387</v>
      </c>
    </row>
    <row r="136" spans="3:8" hidden="1">
      <c r="C136" s="203" t="str">
        <f t="shared" si="3"/>
        <v>UPVI_SOTS_Thums_UpSum</v>
      </c>
      <c r="D136" s="167" t="s">
        <v>94</v>
      </c>
      <c r="E136" t="s">
        <v>352</v>
      </c>
      <c r="F136" s="167" t="s">
        <v>88</v>
      </c>
      <c r="G136">
        <v>207.50986270000001</v>
      </c>
      <c r="H136">
        <v>217.74868611602201</v>
      </c>
    </row>
    <row r="137" spans="3:8" hidden="1">
      <c r="C137" s="203" t="str">
        <f t="shared" si="3"/>
        <v>UPVI_SOWF_7upSum</v>
      </c>
      <c r="D137" s="167" t="s">
        <v>94</v>
      </c>
      <c r="E137" t="s">
        <v>545</v>
      </c>
      <c r="F137" s="167" t="s">
        <v>88</v>
      </c>
      <c r="G137">
        <v>5.2764986</v>
      </c>
      <c r="H137">
        <v>11.519384618707571</v>
      </c>
    </row>
    <row r="138" spans="3:8" hidden="1">
      <c r="C138" s="203" t="str">
        <f t="shared" si="3"/>
        <v>UPVI_SOWF_Appy_FizzSum</v>
      </c>
      <c r="D138" s="167" t="s">
        <v>94</v>
      </c>
      <c r="E138" t="s">
        <v>546</v>
      </c>
      <c r="F138" s="167" t="s">
        <v>88</v>
      </c>
      <c r="G138">
        <v>118.61657939999999</v>
      </c>
      <c r="H138">
        <v>126.37246585384545</v>
      </c>
    </row>
    <row r="139" spans="3:8" hidden="1">
      <c r="C139" s="203" t="str">
        <f t="shared" si="3"/>
        <v>UPVI_SOWF_CokeSum</v>
      </c>
      <c r="D139" s="167" t="s">
        <v>94</v>
      </c>
      <c r="E139" t="s">
        <v>547</v>
      </c>
      <c r="F139" s="167" t="s">
        <v>88</v>
      </c>
      <c r="G139">
        <v>17.161912000000001</v>
      </c>
      <c r="H139">
        <v>32.268593692217166</v>
      </c>
    </row>
    <row r="140" spans="3:8" hidden="1">
      <c r="C140" s="203" t="str">
        <f t="shared" si="3"/>
        <v>UPVI_SOWF_FantaSum</v>
      </c>
      <c r="D140" s="167" t="s">
        <v>94</v>
      </c>
      <c r="E140" t="s">
        <v>548</v>
      </c>
      <c r="F140" s="167" t="s">
        <v>88</v>
      </c>
      <c r="G140">
        <v>30.481721900000004</v>
      </c>
      <c r="H140">
        <v>36.084787322742223</v>
      </c>
    </row>
    <row r="141" spans="3:8" hidden="1">
      <c r="C141" s="203" t="str">
        <f t="shared" si="3"/>
        <v>UPVI_SOWF_LimcaSum</v>
      </c>
      <c r="D141" s="167" t="s">
        <v>94</v>
      </c>
      <c r="E141" t="s">
        <v>549</v>
      </c>
      <c r="F141" s="167" t="s">
        <v>88</v>
      </c>
      <c r="G141">
        <v>66.539513400000004</v>
      </c>
      <c r="H141">
        <v>48.046887198174019</v>
      </c>
    </row>
    <row r="142" spans="3:8" hidden="1">
      <c r="C142" s="203" t="str">
        <f t="shared" si="3"/>
        <v>UPVI_SOWF_M_DewSum</v>
      </c>
      <c r="D142" s="167" t="s">
        <v>94</v>
      </c>
      <c r="E142" t="s">
        <v>550</v>
      </c>
      <c r="F142" s="167" t="s">
        <v>88</v>
      </c>
      <c r="G142">
        <v>171.39990529999997</v>
      </c>
      <c r="H142">
        <v>156.94292162943148</v>
      </c>
    </row>
    <row r="143" spans="3:8" hidden="1">
      <c r="C143" s="203" t="str">
        <f t="shared" si="3"/>
        <v>UPVI_SOWF_MirindaSum</v>
      </c>
      <c r="D143" s="167" t="s">
        <v>94</v>
      </c>
      <c r="E143" t="s">
        <v>551</v>
      </c>
      <c r="F143" s="167" t="s">
        <v>88</v>
      </c>
      <c r="G143">
        <v>17.703863500000001</v>
      </c>
      <c r="H143">
        <v>12.276012764102513</v>
      </c>
    </row>
    <row r="144" spans="3:8" hidden="1">
      <c r="C144" s="203" t="str">
        <f t="shared" si="3"/>
        <v>UPVI_SOWF_PepsiSum</v>
      </c>
      <c r="D144" s="167" t="s">
        <v>94</v>
      </c>
      <c r="E144" t="s">
        <v>552</v>
      </c>
      <c r="F144" s="167" t="s">
        <v>88</v>
      </c>
      <c r="G144">
        <v>64.276469899999995</v>
      </c>
      <c r="H144">
        <v>60.597881933023565</v>
      </c>
    </row>
    <row r="145" spans="3:8" hidden="1">
      <c r="C145" s="203" t="str">
        <f t="shared" si="3"/>
        <v>UPVI_SOWF_SpriteSum</v>
      </c>
      <c r="D145" s="167" t="s">
        <v>94</v>
      </c>
      <c r="E145" t="s">
        <v>553</v>
      </c>
      <c r="F145" s="167" t="s">
        <v>88</v>
      </c>
      <c r="G145">
        <v>232.39330780000003</v>
      </c>
      <c r="H145">
        <v>253.62367051807573</v>
      </c>
    </row>
    <row r="146" spans="3:8" hidden="1">
      <c r="C146" s="203" t="str">
        <f t="shared" si="3"/>
        <v>UPVI_SOWF_Thums_UpSum</v>
      </c>
      <c r="D146" s="167" t="s">
        <v>94</v>
      </c>
      <c r="E146" t="s">
        <v>311</v>
      </c>
      <c r="F146" s="167" t="s">
        <v>88</v>
      </c>
      <c r="G146">
        <v>228.54686399999997</v>
      </c>
      <c r="H146">
        <v>210.88402671624971</v>
      </c>
    </row>
    <row r="147" spans="3:8" hidden="1">
      <c r="C147" s="203" t="str">
        <f t="shared" si="3"/>
        <v>UPVI_ThematicMHT_TV_GRPsSum</v>
      </c>
      <c r="D147" s="167" t="s">
        <v>94</v>
      </c>
      <c r="E147" t="s">
        <v>342</v>
      </c>
      <c r="F147" s="167" t="s">
        <v>88</v>
      </c>
      <c r="G147">
        <v>0</v>
      </c>
      <c r="H147">
        <v>0</v>
      </c>
    </row>
    <row r="148" spans="3:8" hidden="1">
      <c r="C148" s="203" t="str">
        <f t="shared" si="3"/>
        <v>UPVI_TheYoung_TV_GRPsSum</v>
      </c>
      <c r="D148" s="167" t="s">
        <v>94</v>
      </c>
      <c r="E148" t="s">
        <v>343</v>
      </c>
      <c r="F148" s="167" t="s">
        <v>88</v>
      </c>
      <c r="G148">
        <v>0</v>
      </c>
      <c r="H148">
        <v>0</v>
      </c>
    </row>
    <row r="149" spans="3:8" hidden="1">
      <c r="C149" s="203" t="str">
        <f t="shared" si="3"/>
        <v>UPVI_Total_Digital_Thumsup_Imp_2017Sum</v>
      </c>
      <c r="D149" s="167" t="s">
        <v>94</v>
      </c>
      <c r="E149" t="s">
        <v>317</v>
      </c>
      <c r="F149" s="167" t="s">
        <v>88</v>
      </c>
      <c r="G149">
        <v>0</v>
      </c>
      <c r="H149">
        <v>0</v>
      </c>
    </row>
    <row r="150" spans="3:8" hidden="1">
      <c r="C150" s="203" t="str">
        <f t="shared" si="3"/>
        <v>UPVI_Total_Digital_Thumsup_Imp_2018Sum</v>
      </c>
      <c r="D150" s="167" t="s">
        <v>94</v>
      </c>
      <c r="E150" t="s">
        <v>318</v>
      </c>
      <c r="F150" s="167" t="s">
        <v>88</v>
      </c>
      <c r="G150">
        <v>0</v>
      </c>
      <c r="H150">
        <v>0</v>
      </c>
    </row>
    <row r="151" spans="3:8" hidden="1">
      <c r="C151" s="203" t="str">
        <f t="shared" si="3"/>
        <v>UPVI_Total_Digital_Thumsup_Imp_2019Sum</v>
      </c>
      <c r="D151" s="167" t="s">
        <v>94</v>
      </c>
      <c r="E151" t="s">
        <v>319</v>
      </c>
      <c r="F151" s="167" t="s">
        <v>88</v>
      </c>
      <c r="G151">
        <v>96747560.775646597</v>
      </c>
      <c r="H151">
        <v>0</v>
      </c>
    </row>
    <row r="152" spans="3:8" hidden="1">
      <c r="C152" s="203" t="str">
        <f t="shared" si="3"/>
        <v>UPVI_Total_Digital_Thumsup_Imp_2020Sum</v>
      </c>
      <c r="D152" s="167" t="s">
        <v>94</v>
      </c>
      <c r="E152" t="s">
        <v>396</v>
      </c>
      <c r="F152" s="167" t="s">
        <v>88</v>
      </c>
      <c r="G152">
        <v>0</v>
      </c>
      <c r="H152">
        <v>37245453.560448915</v>
      </c>
    </row>
    <row r="153" spans="3:8" hidden="1">
      <c r="C153" s="203" t="str">
        <f t="shared" si="3"/>
        <v>UPVI_TU_UTC_TV_GRPsSum</v>
      </c>
      <c r="D153" s="167" t="s">
        <v>94</v>
      </c>
      <c r="E153" t="s">
        <v>344</v>
      </c>
      <c r="F153" s="167" t="s">
        <v>88</v>
      </c>
      <c r="G153">
        <v>0</v>
      </c>
      <c r="H153">
        <v>0</v>
      </c>
    </row>
    <row r="154" spans="3:8" hidden="1">
      <c r="C154" s="203" t="str">
        <f t="shared" si="3"/>
        <v>UPVI_TUChargedAvengers_TV_GRPsSum</v>
      </c>
      <c r="D154" s="167" t="s">
        <v>94</v>
      </c>
      <c r="E154" t="s">
        <v>337</v>
      </c>
      <c r="F154" s="167" t="s">
        <v>88</v>
      </c>
      <c r="G154">
        <v>0</v>
      </c>
      <c r="H154">
        <v>0</v>
      </c>
    </row>
    <row r="155" spans="3:8" hidden="1">
      <c r="C155" s="203" t="str">
        <f t="shared" si="3"/>
        <v>UPVI_TUChargedThematic_TV_GRPsSum</v>
      </c>
      <c r="D155" s="167" t="s">
        <v>94</v>
      </c>
      <c r="E155" t="s">
        <v>338</v>
      </c>
      <c r="F155" s="167" t="s">
        <v>88</v>
      </c>
      <c r="G155">
        <v>0</v>
      </c>
      <c r="H155">
        <v>0</v>
      </c>
    </row>
    <row r="156" spans="3:8" hidden="1">
      <c r="C156" s="203" t="str">
        <f t="shared" si="3"/>
        <v>UPVI_TUChase_TV_GRPsSum</v>
      </c>
      <c r="D156" s="167" t="s">
        <v>94</v>
      </c>
      <c r="E156" t="s">
        <v>339</v>
      </c>
      <c r="F156" s="167" t="s">
        <v>88</v>
      </c>
      <c r="G156">
        <v>1223.1500000000001</v>
      </c>
      <c r="H156">
        <v>0</v>
      </c>
    </row>
    <row r="157" spans="3:8" hidden="1">
      <c r="C157" s="203" t="str">
        <f t="shared" si="3"/>
        <v>UPVI_TUIntrinsic_TV_GRPsSum</v>
      </c>
      <c r="D157" s="167" t="s">
        <v>94</v>
      </c>
      <c r="E157" t="s">
        <v>340</v>
      </c>
      <c r="F157" s="167" t="s">
        <v>88</v>
      </c>
      <c r="G157">
        <v>0</v>
      </c>
      <c r="H157">
        <v>0</v>
      </c>
    </row>
    <row r="158" spans="3:8" hidden="1">
      <c r="C158" s="203" t="str">
        <f t="shared" si="3"/>
        <v>UPVI_Pyramid_TV_GRPs_2020Sum</v>
      </c>
      <c r="D158" s="167" t="s">
        <v>94</v>
      </c>
      <c r="E158" t="s">
        <v>397</v>
      </c>
      <c r="F158" s="167" t="s">
        <v>88</v>
      </c>
      <c r="G158">
        <v>0</v>
      </c>
      <c r="H158">
        <v>1330.3799999999994</v>
      </c>
    </row>
    <row r="159" spans="3:8" hidden="1">
      <c r="C159" s="203" t="str">
        <f t="shared" si="3"/>
        <v>UPVI_TU_Chase_TV_GRPs_2020Sum</v>
      </c>
      <c r="D159" s="167" t="s">
        <v>94</v>
      </c>
      <c r="E159" t="s">
        <v>554</v>
      </c>
      <c r="F159" s="167" t="s">
        <v>88</v>
      </c>
      <c r="G159">
        <v>0</v>
      </c>
      <c r="H159">
        <v>0.28000000000000003</v>
      </c>
    </row>
    <row r="160" spans="3:8" hidden="1">
      <c r="C160" s="203" t="str">
        <f t="shared" si="3"/>
        <v>UPVI_TV_TotalSum</v>
      </c>
      <c r="D160" s="167" t="s">
        <v>94</v>
      </c>
      <c r="E160" t="s">
        <v>555</v>
      </c>
      <c r="F160" s="167" t="s">
        <v>88</v>
      </c>
      <c r="G160">
        <v>2105.1499999999996</v>
      </c>
      <c r="H160">
        <v>1330.6599999999996</v>
      </c>
    </row>
    <row r="161" spans="3:8" hidden="1">
      <c r="C161" s="203" t="str">
        <f t="shared" si="3"/>
        <v>UPVI_TV_Total_2015Sum</v>
      </c>
      <c r="D161" s="167" t="s">
        <v>94</v>
      </c>
      <c r="E161" t="s">
        <v>84</v>
      </c>
      <c r="F161" s="167" t="s">
        <v>88</v>
      </c>
      <c r="G161">
        <v>0</v>
      </c>
      <c r="H161">
        <v>0</v>
      </c>
    </row>
    <row r="162" spans="3:8" hidden="1">
      <c r="C162" s="203" t="str">
        <f t="shared" si="3"/>
        <v>UPVI_TV_Total_2016Sum</v>
      </c>
      <c r="D162" s="167" t="s">
        <v>94</v>
      </c>
      <c r="E162" t="s">
        <v>85</v>
      </c>
      <c r="F162" s="167" t="s">
        <v>88</v>
      </c>
      <c r="G162">
        <v>0</v>
      </c>
      <c r="H162">
        <v>0</v>
      </c>
    </row>
    <row r="163" spans="3:8" hidden="1">
      <c r="C163" s="203" t="str">
        <f t="shared" si="3"/>
        <v>UPVI_TV_Total_2017Sum</v>
      </c>
      <c r="D163" s="167" t="s">
        <v>94</v>
      </c>
      <c r="E163" t="s">
        <v>86</v>
      </c>
      <c r="F163" s="167" t="s">
        <v>88</v>
      </c>
      <c r="G163">
        <v>0</v>
      </c>
      <c r="H163">
        <v>0</v>
      </c>
    </row>
    <row r="164" spans="3:8" hidden="1">
      <c r="C164" s="203" t="str">
        <f t="shared" si="3"/>
        <v>UPVI_TV_Total_2018Sum</v>
      </c>
      <c r="D164" s="167" t="s">
        <v>94</v>
      </c>
      <c r="E164" t="s">
        <v>556</v>
      </c>
      <c r="F164" s="167" t="s">
        <v>88</v>
      </c>
      <c r="G164">
        <v>0</v>
      </c>
      <c r="H164">
        <v>0</v>
      </c>
    </row>
    <row r="165" spans="3:8" hidden="1">
      <c r="C165" s="203" t="str">
        <f t="shared" si="3"/>
        <v>UPVI_TV_Total_2019Sum</v>
      </c>
      <c r="D165" s="167" t="s">
        <v>94</v>
      </c>
      <c r="E165" t="s">
        <v>557</v>
      </c>
      <c r="F165" s="167" t="s">
        <v>88</v>
      </c>
      <c r="G165">
        <v>2105.1499999999996</v>
      </c>
      <c r="H165">
        <v>0</v>
      </c>
    </row>
    <row r="166" spans="3:8" hidden="1">
      <c r="C166" s="203" t="str">
        <f t="shared" si="3"/>
        <v>UPVI_TV_Total_2020Sum</v>
      </c>
      <c r="D166" s="167" t="s">
        <v>94</v>
      </c>
      <c r="E166" t="s">
        <v>558</v>
      </c>
      <c r="F166" s="167" t="s">
        <v>88</v>
      </c>
      <c r="G166">
        <v>0</v>
      </c>
      <c r="H166">
        <v>1330.6599999999996</v>
      </c>
    </row>
    <row r="167" spans="3:8" hidden="1">
      <c r="C167" s="203" t="str">
        <f t="shared" si="3"/>
        <v>UPVI_VPO_15_18_Thums_UpSum</v>
      </c>
      <c r="D167" s="167" t="s">
        <v>94</v>
      </c>
      <c r="E167" t="s">
        <v>559</v>
      </c>
      <c r="F167" s="167" t="s">
        <v>88</v>
      </c>
      <c r="G167">
        <v>0</v>
      </c>
      <c r="H167">
        <v>0</v>
      </c>
    </row>
    <row r="168" spans="3:8" hidden="1">
      <c r="C168" s="203" t="str">
        <f t="shared" si="3"/>
        <v>UPVI_VPO_19_Thums_UpSum</v>
      </c>
      <c r="D168" s="167" t="s">
        <v>94</v>
      </c>
      <c r="E168" t="s">
        <v>560</v>
      </c>
      <c r="F168" s="167" t="s">
        <v>88</v>
      </c>
      <c r="G168">
        <v>55.659851499999995</v>
      </c>
      <c r="H168">
        <v>0</v>
      </c>
    </row>
    <row r="169" spans="3:8" hidden="1">
      <c r="C169" s="203" t="str">
        <f t="shared" si="3"/>
        <v>UPVI_VPO_7upSum</v>
      </c>
      <c r="D169" s="167" t="s">
        <v>94</v>
      </c>
      <c r="E169" t="s">
        <v>561</v>
      </c>
      <c r="F169" s="167" t="s">
        <v>88</v>
      </c>
      <c r="G169">
        <v>20.112210300000001</v>
      </c>
      <c r="H169">
        <v>0</v>
      </c>
    </row>
    <row r="170" spans="3:8" hidden="1">
      <c r="C170" s="203" t="str">
        <f t="shared" si="3"/>
        <v>UPVI_VPO_Appy_FizzSum</v>
      </c>
      <c r="D170" s="167" t="s">
        <v>94</v>
      </c>
      <c r="E170" t="s">
        <v>562</v>
      </c>
      <c r="F170" s="167" t="s">
        <v>88</v>
      </c>
      <c r="G170">
        <v>35.2936464</v>
      </c>
      <c r="H170">
        <v>0</v>
      </c>
    </row>
    <row r="171" spans="3:8" hidden="1">
      <c r="C171" s="203" t="str">
        <f t="shared" si="3"/>
        <v>UPVI_VPO_CokeSum</v>
      </c>
      <c r="D171" s="167" t="s">
        <v>94</v>
      </c>
      <c r="E171" t="s">
        <v>563</v>
      </c>
      <c r="F171" s="167" t="s">
        <v>88</v>
      </c>
      <c r="G171">
        <v>34.745303100000001</v>
      </c>
      <c r="H171">
        <v>0</v>
      </c>
    </row>
    <row r="172" spans="3:8" hidden="1">
      <c r="C172" s="203" t="str">
        <f t="shared" si="3"/>
        <v>UPVI_VPO_FantaSum</v>
      </c>
      <c r="D172" s="167" t="s">
        <v>94</v>
      </c>
      <c r="E172" t="s">
        <v>564</v>
      </c>
      <c r="F172" s="167" t="s">
        <v>88</v>
      </c>
      <c r="G172">
        <v>43.072854</v>
      </c>
      <c r="H172">
        <v>0</v>
      </c>
    </row>
    <row r="173" spans="3:8" hidden="1">
      <c r="C173" s="203" t="str">
        <f t="shared" si="3"/>
        <v>UPVI_VPO_LimcaSum</v>
      </c>
      <c r="D173" s="167" t="s">
        <v>94</v>
      </c>
      <c r="E173" t="s">
        <v>565</v>
      </c>
      <c r="F173" s="167" t="s">
        <v>88</v>
      </c>
      <c r="G173">
        <v>51.105772299999998</v>
      </c>
      <c r="H173">
        <v>0</v>
      </c>
    </row>
    <row r="174" spans="3:8" hidden="1">
      <c r="C174" s="203" t="str">
        <f t="shared" si="3"/>
        <v>UPVI_VPO_M_DewSum</v>
      </c>
      <c r="D174" s="167" t="s">
        <v>94</v>
      </c>
      <c r="E174" t="s">
        <v>566</v>
      </c>
      <c r="F174" s="167" t="s">
        <v>88</v>
      </c>
      <c r="G174">
        <v>90.850757699999988</v>
      </c>
      <c r="H174">
        <v>0</v>
      </c>
    </row>
    <row r="175" spans="3:8" hidden="1">
      <c r="C175" s="203" t="str">
        <f t="shared" si="3"/>
        <v>UPVI_VPO_MirindaSum</v>
      </c>
      <c r="D175" s="167" t="s">
        <v>94</v>
      </c>
      <c r="E175" t="s">
        <v>567</v>
      </c>
      <c r="F175" s="167" t="s">
        <v>88</v>
      </c>
      <c r="G175">
        <v>24.6062677</v>
      </c>
      <c r="H175">
        <v>0</v>
      </c>
    </row>
    <row r="176" spans="3:8" hidden="1">
      <c r="C176" s="203" t="str">
        <f t="shared" si="3"/>
        <v>UPVI_VPO_PepsiSum</v>
      </c>
      <c r="D176" s="167" t="s">
        <v>94</v>
      </c>
      <c r="E176" t="s">
        <v>568</v>
      </c>
      <c r="F176" s="167" t="s">
        <v>88</v>
      </c>
      <c r="G176">
        <v>45.223300399999999</v>
      </c>
      <c r="H176">
        <v>0</v>
      </c>
    </row>
    <row r="177" spans="3:8" hidden="1">
      <c r="C177" s="203" t="str">
        <f t="shared" si="3"/>
        <v>UPVI_VPO_SpriteSum</v>
      </c>
      <c r="D177" s="167" t="s">
        <v>94</v>
      </c>
      <c r="E177" t="s">
        <v>569</v>
      </c>
      <c r="F177" s="167" t="s">
        <v>88</v>
      </c>
      <c r="G177">
        <v>71.635915100000005</v>
      </c>
      <c r="H177">
        <v>0</v>
      </c>
    </row>
    <row r="178" spans="3:8" hidden="1">
      <c r="C178" s="203" t="str">
        <f t="shared" si="3"/>
        <v>UPVI_VPO_Thums_UpSum</v>
      </c>
      <c r="D178" s="167" t="s">
        <v>94</v>
      </c>
      <c r="E178" t="s">
        <v>570</v>
      </c>
      <c r="F178" s="167" t="s">
        <v>88</v>
      </c>
      <c r="G178">
        <v>74.692401199999992</v>
      </c>
      <c r="H178">
        <v>0</v>
      </c>
    </row>
    <row r="179" spans="3:8" hidden="1">
      <c r="C179" s="203" t="str">
        <f t="shared" si="3"/>
        <v>UPVI_WaveTVC_TV_GRPsSum</v>
      </c>
      <c r="D179" s="167" t="s">
        <v>94</v>
      </c>
      <c r="E179" t="s">
        <v>345</v>
      </c>
      <c r="F179" s="167" t="s">
        <v>88</v>
      </c>
      <c r="G179">
        <v>0</v>
      </c>
      <c r="H179">
        <v>0</v>
      </c>
    </row>
    <row r="180" spans="3:8" hidden="1">
      <c r="C180" s="203" t="str">
        <f t="shared" si="3"/>
        <v>UPVI_WD_7upSum</v>
      </c>
      <c r="D180" s="167" t="s">
        <v>94</v>
      </c>
      <c r="E180" t="s">
        <v>571</v>
      </c>
      <c r="F180" s="167" t="s">
        <v>88</v>
      </c>
      <c r="G180">
        <v>139.84501319999998</v>
      </c>
      <c r="H180">
        <v>130.02145794542798</v>
      </c>
    </row>
    <row r="181" spans="3:8" hidden="1">
      <c r="C181" s="203" t="str">
        <f t="shared" si="3"/>
        <v>UPVI_WD_Appy_FizzSum</v>
      </c>
      <c r="D181" s="167" t="s">
        <v>94</v>
      </c>
      <c r="E181" t="s">
        <v>572</v>
      </c>
      <c r="F181" s="167" t="s">
        <v>88</v>
      </c>
      <c r="G181">
        <v>722.25005080000005</v>
      </c>
      <c r="H181">
        <v>632.55011320498704</v>
      </c>
    </row>
    <row r="182" spans="3:8" hidden="1">
      <c r="C182" s="203" t="str">
        <f t="shared" si="3"/>
        <v>UPVI_WD_CokeSum</v>
      </c>
      <c r="D182" s="167" t="s">
        <v>94</v>
      </c>
      <c r="E182" t="s">
        <v>573</v>
      </c>
      <c r="F182" s="167" t="s">
        <v>88</v>
      </c>
      <c r="G182">
        <v>346.99403570000004</v>
      </c>
      <c r="H182">
        <v>387.13739253708991</v>
      </c>
    </row>
    <row r="183" spans="3:8" hidden="1">
      <c r="C183" s="203" t="str">
        <f t="shared" si="3"/>
        <v>UPVI_WD_FantaSum</v>
      </c>
      <c r="D183" s="167" t="s">
        <v>94</v>
      </c>
      <c r="E183" t="s">
        <v>574</v>
      </c>
      <c r="F183" s="167" t="s">
        <v>88</v>
      </c>
      <c r="G183">
        <v>490.67645480000004</v>
      </c>
      <c r="H183">
        <v>482.16755995423637</v>
      </c>
    </row>
    <row r="184" spans="3:8" hidden="1">
      <c r="C184" s="203" t="str">
        <f t="shared" si="3"/>
        <v>UPVI_WD_LimcaSum</v>
      </c>
      <c r="D184" s="167" t="s">
        <v>94</v>
      </c>
      <c r="E184" t="s">
        <v>575</v>
      </c>
      <c r="F184" s="167" t="s">
        <v>88</v>
      </c>
      <c r="G184">
        <v>612.58535949999998</v>
      </c>
      <c r="H184">
        <v>586.31720830978929</v>
      </c>
    </row>
    <row r="185" spans="3:8" hidden="1">
      <c r="C185" s="203" t="str">
        <f t="shared" si="3"/>
        <v>UPVI_WD_M_DewSum</v>
      </c>
      <c r="D185" s="167" t="s">
        <v>94</v>
      </c>
      <c r="E185" t="s">
        <v>576</v>
      </c>
      <c r="F185" s="167" t="s">
        <v>88</v>
      </c>
      <c r="G185">
        <v>432.54</v>
      </c>
      <c r="H185">
        <v>639.89462256942704</v>
      </c>
    </row>
    <row r="186" spans="3:8" hidden="1">
      <c r="C186" s="203" t="str">
        <f t="shared" si="3"/>
        <v>UPVI_WD_MirindaSum</v>
      </c>
      <c r="D186" s="167" t="s">
        <v>94</v>
      </c>
      <c r="E186" t="s">
        <v>577</v>
      </c>
      <c r="F186" s="167" t="s">
        <v>88</v>
      </c>
      <c r="G186">
        <v>303.4869114</v>
      </c>
      <c r="H186">
        <v>240.58363668079849</v>
      </c>
    </row>
    <row r="187" spans="3:8" hidden="1">
      <c r="C187" s="203" t="str">
        <f t="shared" si="3"/>
        <v>UPVI_WD_PepsiSum</v>
      </c>
      <c r="D187" s="167" t="s">
        <v>94</v>
      </c>
      <c r="E187" t="s">
        <v>578</v>
      </c>
      <c r="F187" s="167" t="s">
        <v>88</v>
      </c>
      <c r="G187">
        <v>504.996554</v>
      </c>
      <c r="H187">
        <v>483.5624537655201</v>
      </c>
    </row>
    <row r="188" spans="3:8" hidden="1">
      <c r="C188" s="203" t="str">
        <f t="shared" si="3"/>
        <v>UPVI_WD_SpriteSum</v>
      </c>
      <c r="D188" s="167" t="s">
        <v>94</v>
      </c>
      <c r="E188" t="s">
        <v>579</v>
      </c>
      <c r="F188" s="167" t="s">
        <v>88</v>
      </c>
      <c r="G188">
        <v>838.2179200999999</v>
      </c>
      <c r="H188">
        <v>832.09579633139822</v>
      </c>
    </row>
    <row r="189" spans="3:8" hidden="1">
      <c r="C189" s="203" t="str">
        <f t="shared" si="3"/>
        <v>UPVI_WD_Thums_UpSum</v>
      </c>
      <c r="D189" s="167" t="s">
        <v>94</v>
      </c>
      <c r="E189" t="s">
        <v>580</v>
      </c>
      <c r="F189" s="167" t="s">
        <v>88</v>
      </c>
      <c r="G189">
        <v>836.78458740000008</v>
      </c>
      <c r="H189">
        <v>841.83885707470574</v>
      </c>
    </row>
    <row r="190" spans="3:8" hidden="1">
      <c r="C190" s="203" t="str">
        <f t="shared" si="3"/>
        <v>UPVI_YouTube_Thumsup_ImpSum</v>
      </c>
      <c r="D190" s="167" t="s">
        <v>94</v>
      </c>
      <c r="E190" t="s">
        <v>320</v>
      </c>
      <c r="F190" s="167" t="s">
        <v>88</v>
      </c>
      <c r="G190">
        <v>1496788</v>
      </c>
      <c r="H190">
        <v>13868335</v>
      </c>
    </row>
    <row r="191" spans="3:8" hidden="1">
      <c r="C191" s="203" t="str">
        <f t="shared" si="3"/>
        <v>UPWeight_Brand_7upSum</v>
      </c>
      <c r="D191" s="167" t="s">
        <v>94</v>
      </c>
      <c r="E191" t="s">
        <v>581</v>
      </c>
      <c r="F191" s="167" t="s">
        <v>88</v>
      </c>
      <c r="G191">
        <v>4.1951159999999996</v>
      </c>
      <c r="H191">
        <v>4.1951159999999996</v>
      </c>
    </row>
    <row r="192" spans="3:8" hidden="1">
      <c r="C192" s="203" t="str">
        <f t="shared" si="3"/>
        <v>UPWeight_Brand_Appy_FizzSum</v>
      </c>
      <c r="D192" s="167" t="s">
        <v>94</v>
      </c>
      <c r="E192" t="s">
        <v>582</v>
      </c>
      <c r="F192" s="167" t="s">
        <v>88</v>
      </c>
      <c r="G192">
        <v>0.8774820000000001</v>
      </c>
      <c r="H192">
        <v>0.8774820000000001</v>
      </c>
    </row>
    <row r="193" spans="3:8" hidden="1">
      <c r="C193" s="203" t="str">
        <f t="shared" si="3"/>
        <v>UPWeight_Brand_CokeSum</v>
      </c>
      <c r="D193" s="167" t="s">
        <v>94</v>
      </c>
      <c r="E193" t="s">
        <v>583</v>
      </c>
      <c r="F193" s="167" t="s">
        <v>88</v>
      </c>
      <c r="G193">
        <v>2.2464650000000002</v>
      </c>
      <c r="H193">
        <v>2.2464650000000002</v>
      </c>
    </row>
    <row r="194" spans="3:8" hidden="1">
      <c r="C194" s="203" t="str">
        <f t="shared" si="3"/>
        <v>UPWeight_Brand_FantaSum</v>
      </c>
      <c r="D194" s="167" t="s">
        <v>94</v>
      </c>
      <c r="E194" t="s">
        <v>584</v>
      </c>
      <c r="F194" s="167" t="s">
        <v>88</v>
      </c>
      <c r="G194">
        <v>1.3903479999999997</v>
      </c>
      <c r="H194">
        <v>1.3903479999999997</v>
      </c>
    </row>
    <row r="195" spans="3:8" hidden="1">
      <c r="C195" s="203" t="str">
        <f t="shared" ref="C195:C258" si="4">D195&amp;E195&amp;F195</f>
        <v>UPWeight_Brand_LimcaSum</v>
      </c>
      <c r="D195" s="167" t="s">
        <v>94</v>
      </c>
      <c r="E195" t="s">
        <v>585</v>
      </c>
      <c r="F195" s="167" t="s">
        <v>88</v>
      </c>
      <c r="G195">
        <v>2.1244020000000003</v>
      </c>
      <c r="H195">
        <v>2.1244020000000003</v>
      </c>
    </row>
    <row r="196" spans="3:8" hidden="1">
      <c r="C196" s="203" t="str">
        <f t="shared" si="4"/>
        <v>UPWeight_Brand_M_DewSum</v>
      </c>
      <c r="D196" s="167" t="s">
        <v>94</v>
      </c>
      <c r="E196" t="s">
        <v>586</v>
      </c>
      <c r="F196" s="167" t="s">
        <v>88</v>
      </c>
      <c r="G196">
        <v>0.7971379999999999</v>
      </c>
      <c r="H196">
        <v>0.7971379999999999</v>
      </c>
    </row>
    <row r="197" spans="3:8" hidden="1">
      <c r="C197" s="203" t="str">
        <f t="shared" si="4"/>
        <v>UPWeight_Brand_MirindaSum</v>
      </c>
      <c r="D197" s="167" t="s">
        <v>94</v>
      </c>
      <c r="E197" t="s">
        <v>587</v>
      </c>
      <c r="F197" s="167" t="s">
        <v>88</v>
      </c>
      <c r="G197">
        <v>1.173818</v>
      </c>
      <c r="H197">
        <v>1.173818</v>
      </c>
    </row>
    <row r="198" spans="3:8" hidden="1">
      <c r="C198" s="203" t="str">
        <f t="shared" si="4"/>
        <v>UPWeight_Brand_PepsiSum</v>
      </c>
      <c r="D198" s="167" t="s">
        <v>94</v>
      </c>
      <c r="E198" t="s">
        <v>588</v>
      </c>
      <c r="F198" s="167" t="s">
        <v>88</v>
      </c>
      <c r="G198">
        <v>2.2677739999999997</v>
      </c>
      <c r="H198">
        <v>2.2677739999999997</v>
      </c>
    </row>
    <row r="199" spans="3:8" hidden="1">
      <c r="C199" s="203" t="str">
        <f t="shared" si="4"/>
        <v>UPWeight_Brand_SpriteSum</v>
      </c>
      <c r="D199" s="167" t="s">
        <v>94</v>
      </c>
      <c r="E199" t="s">
        <v>589</v>
      </c>
      <c r="F199" s="167" t="s">
        <v>88</v>
      </c>
      <c r="G199">
        <v>5.8322859999999999</v>
      </c>
      <c r="H199">
        <v>5.8322859999999999</v>
      </c>
    </row>
    <row r="200" spans="3:8" hidden="1">
      <c r="C200" s="203" t="str">
        <f t="shared" si="4"/>
        <v>UPWeight_ORSLSum</v>
      </c>
      <c r="D200" s="167" t="s">
        <v>94</v>
      </c>
      <c r="E200" t="s">
        <v>590</v>
      </c>
      <c r="F200" s="167" t="s">
        <v>88</v>
      </c>
      <c r="G200">
        <v>0.26095399999999996</v>
      </c>
      <c r="H200">
        <v>0.26095399999999996</v>
      </c>
    </row>
    <row r="201" spans="3:8" hidden="1">
      <c r="C201" s="203" t="str">
        <f t="shared" si="4"/>
        <v>UPWeight_PAPER_BOATSum</v>
      </c>
      <c r="D201" s="167" t="s">
        <v>94</v>
      </c>
      <c r="E201" t="s">
        <v>591</v>
      </c>
      <c r="F201" s="167" t="s">
        <v>88</v>
      </c>
      <c r="G201">
        <v>4.3001999999999992E-2</v>
      </c>
      <c r="H201">
        <v>4.3001999999999992E-2</v>
      </c>
    </row>
    <row r="202" spans="3:8" hidden="1">
      <c r="C202" s="203" t="str">
        <f t="shared" si="4"/>
        <v>UPWeight_SKU_ExpressSum</v>
      </c>
      <c r="D202" s="167" t="s">
        <v>94</v>
      </c>
      <c r="E202" t="s">
        <v>592</v>
      </c>
      <c r="F202" s="167" t="s">
        <v>88</v>
      </c>
      <c r="G202">
        <v>0.95946100000000023</v>
      </c>
      <c r="H202">
        <v>0.95946100000000023</v>
      </c>
    </row>
    <row r="203" spans="3:8" hidden="1">
      <c r="C203" s="203" t="str">
        <f t="shared" si="4"/>
        <v>UPWeight_SKU_FridgeSum</v>
      </c>
      <c r="D203" s="167" t="s">
        <v>94</v>
      </c>
      <c r="E203" t="s">
        <v>593</v>
      </c>
      <c r="F203" s="167" t="s">
        <v>88</v>
      </c>
      <c r="G203">
        <v>1.2268320000000001</v>
      </c>
      <c r="H203">
        <v>1.2268320000000001</v>
      </c>
    </row>
    <row r="204" spans="3:8" hidden="1">
      <c r="C204" s="203" t="str">
        <f t="shared" si="4"/>
        <v>UPWeight_SKU_MobileSum</v>
      </c>
      <c r="D204" s="167" t="s">
        <v>94</v>
      </c>
      <c r="E204" t="s">
        <v>594</v>
      </c>
      <c r="F204" s="167" t="s">
        <v>88</v>
      </c>
      <c r="G204">
        <v>3.6371969999999991</v>
      </c>
      <c r="H204">
        <v>3.6371969999999991</v>
      </c>
    </row>
    <row r="205" spans="3:8" hidden="1">
      <c r="C205" s="203" t="str">
        <f t="shared" si="4"/>
        <v>UPWeight_SKU_PartySum</v>
      </c>
      <c r="D205" s="167" t="s">
        <v>94</v>
      </c>
      <c r="E205" t="s">
        <v>595</v>
      </c>
      <c r="F205" s="167" t="s">
        <v>88</v>
      </c>
      <c r="G205">
        <v>2.8546490000000002</v>
      </c>
      <c r="H205">
        <v>2.8546490000000002</v>
      </c>
    </row>
    <row r="206" spans="3:8" hidden="1">
      <c r="C206" s="203" t="str">
        <f t="shared" si="4"/>
        <v>UPWeight_SKU_RGBSum</v>
      </c>
      <c r="D206" s="167" t="s">
        <v>94</v>
      </c>
      <c r="E206" t="s">
        <v>596</v>
      </c>
      <c r="F206" s="167" t="s">
        <v>88</v>
      </c>
      <c r="G206">
        <v>1.3218599999999998</v>
      </c>
      <c r="H206">
        <v>1.3218599999999998</v>
      </c>
    </row>
    <row r="207" spans="3:8" hidden="1">
      <c r="C207" s="203" t="str">
        <f t="shared" si="4"/>
        <v>UPCovid_19_Confirmed_CasesSum</v>
      </c>
      <c r="D207" s="167" t="s">
        <v>94</v>
      </c>
      <c r="E207" t="s">
        <v>401</v>
      </c>
      <c r="F207" s="167" t="s">
        <v>88</v>
      </c>
      <c r="G207">
        <v>0</v>
      </c>
      <c r="H207" s="303">
        <v>29993960</v>
      </c>
    </row>
    <row r="208" spans="3:8" hidden="1">
      <c r="C208" s="203" t="str">
        <f t="shared" si="4"/>
        <v>UPCovid_19_Active_CasesSum</v>
      </c>
      <c r="D208" s="167" t="s">
        <v>94</v>
      </c>
      <c r="E208" t="s">
        <v>597</v>
      </c>
      <c r="F208" s="167" t="s">
        <v>88</v>
      </c>
      <c r="G208">
        <v>0</v>
      </c>
      <c r="H208">
        <v>5187849</v>
      </c>
    </row>
    <row r="209" spans="3:8" hidden="1">
      <c r="C209" s="203" t="str">
        <f t="shared" si="4"/>
        <v>UPMobility_Retail_and_recreationSum</v>
      </c>
      <c r="D209" s="167" t="s">
        <v>94</v>
      </c>
      <c r="E209" t="s">
        <v>380</v>
      </c>
      <c r="F209" s="167" t="s">
        <v>88</v>
      </c>
      <c r="G209">
        <v>0</v>
      </c>
      <c r="H209">
        <v>-300.19972472442282</v>
      </c>
    </row>
    <row r="210" spans="3:8" hidden="1">
      <c r="C210" s="203" t="str">
        <f t="shared" si="4"/>
        <v>UPMobility_Grocery_and_pharmacySum</v>
      </c>
      <c r="D210" s="167" t="s">
        <v>94</v>
      </c>
      <c r="E210" t="s">
        <v>364</v>
      </c>
      <c r="F210" s="167" t="s">
        <v>88</v>
      </c>
      <c r="G210">
        <v>0</v>
      </c>
      <c r="H210">
        <v>139.4936535178432</v>
      </c>
    </row>
    <row r="211" spans="3:8" hidden="1">
      <c r="C211" s="203" t="str">
        <f t="shared" si="4"/>
        <v>UPMobility_ParksSum</v>
      </c>
      <c r="D211" s="167" t="s">
        <v>94</v>
      </c>
      <c r="E211" t="s">
        <v>381</v>
      </c>
      <c r="F211" s="167" t="s">
        <v>88</v>
      </c>
      <c r="G211">
        <v>0</v>
      </c>
      <c r="H211">
        <v>-214.76485411942102</v>
      </c>
    </row>
    <row r="212" spans="3:8" hidden="1">
      <c r="C212" s="203" t="str">
        <f t="shared" si="4"/>
        <v>UPMobility_Transit_stationsSum</v>
      </c>
      <c r="D212" s="167" t="s">
        <v>94</v>
      </c>
      <c r="E212" t="s">
        <v>598</v>
      </c>
      <c r="F212" s="167" t="s">
        <v>88</v>
      </c>
      <c r="G212">
        <v>0</v>
      </c>
      <c r="H212">
        <v>-269.73491662053391</v>
      </c>
    </row>
    <row r="213" spans="3:8" hidden="1">
      <c r="C213" s="203" t="str">
        <f t="shared" si="4"/>
        <v>UPMobility_WorkplacesSum</v>
      </c>
      <c r="D213" s="167" t="s">
        <v>94</v>
      </c>
      <c r="E213" t="s">
        <v>366</v>
      </c>
      <c r="F213" s="167" t="s">
        <v>88</v>
      </c>
      <c r="G213">
        <v>0</v>
      </c>
      <c r="H213">
        <v>-109.32158264490157</v>
      </c>
    </row>
    <row r="214" spans="3:8" hidden="1">
      <c r="C214" s="203" t="str">
        <f t="shared" si="4"/>
        <v>UPMobility_ResidentialSum</v>
      </c>
      <c r="D214" s="167" t="s">
        <v>94</v>
      </c>
      <c r="E214" t="s">
        <v>365</v>
      </c>
      <c r="F214" s="167" t="s">
        <v>88</v>
      </c>
      <c r="G214">
        <v>0</v>
      </c>
      <c r="H214">
        <v>81.410271646859087</v>
      </c>
    </row>
    <row r="215" spans="3:8" hidden="1">
      <c r="C215" s="203" t="str">
        <f t="shared" si="4"/>
        <v>UPPre_CovidSum</v>
      </c>
      <c r="D215" s="167" t="s">
        <v>94</v>
      </c>
      <c r="E215" t="s">
        <v>367</v>
      </c>
      <c r="F215" s="167" t="s">
        <v>88</v>
      </c>
      <c r="G215">
        <v>0</v>
      </c>
      <c r="H215">
        <v>1</v>
      </c>
    </row>
    <row r="216" spans="3:8" hidden="1">
      <c r="C216" s="203" t="str">
        <f t="shared" si="4"/>
        <v>UPSales_dep_Volume_UCAvg</v>
      </c>
      <c r="D216" s="167" t="s">
        <v>94</v>
      </c>
      <c r="E216" s="167" t="s">
        <v>499</v>
      </c>
      <c r="F216" t="s">
        <v>392</v>
      </c>
      <c r="G216">
        <v>2665562.5947345998</v>
      </c>
      <c r="H216">
        <v>2009294.7717215002</v>
      </c>
    </row>
    <row r="217" spans="3:8" hidden="1">
      <c r="C217" s="203" t="str">
        <f t="shared" si="4"/>
        <v>UPActivation_Assets_AllIndiaAvg</v>
      </c>
      <c r="D217" s="167" t="s">
        <v>94</v>
      </c>
      <c r="E217" s="167" t="s">
        <v>332</v>
      </c>
      <c r="F217" s="167" t="s">
        <v>392</v>
      </c>
      <c r="G217">
        <v>1722408</v>
      </c>
      <c r="H217">
        <v>0</v>
      </c>
    </row>
    <row r="218" spans="3:8" hidden="1">
      <c r="C218" s="203" t="str">
        <f t="shared" si="4"/>
        <v>UPActivation_Assets_StatewiseAvg</v>
      </c>
      <c r="D218" s="167" t="s">
        <v>94</v>
      </c>
      <c r="E218" s="167" t="s">
        <v>333</v>
      </c>
      <c r="F218" s="167" t="s">
        <v>392</v>
      </c>
      <c r="G218">
        <v>0</v>
      </c>
      <c r="H218">
        <v>0</v>
      </c>
    </row>
    <row r="219" spans="3:8" hidden="1">
      <c r="C219" s="203" t="str">
        <f t="shared" si="4"/>
        <v>UPCostPerPointAvg</v>
      </c>
      <c r="D219" s="167" t="s">
        <v>94</v>
      </c>
      <c r="E219" s="167" t="s">
        <v>500</v>
      </c>
      <c r="F219" s="167" t="s">
        <v>392</v>
      </c>
      <c r="G219">
        <v>40764.56919200001</v>
      </c>
      <c r="H219">
        <v>40764.56919200001</v>
      </c>
    </row>
    <row r="220" spans="3:8" hidden="1">
      <c r="C220" s="203" t="str">
        <f t="shared" si="4"/>
        <v>UPCPIAvg</v>
      </c>
      <c r="D220" s="167" t="s">
        <v>94</v>
      </c>
      <c r="E220" s="167" t="s">
        <v>81</v>
      </c>
      <c r="F220" s="167" t="s">
        <v>392</v>
      </c>
      <c r="G220">
        <v>142.34891000000002</v>
      </c>
      <c r="H220">
        <v>148.71002935300001</v>
      </c>
    </row>
    <row r="221" spans="3:8" hidden="1">
      <c r="C221" s="203" t="str">
        <f t="shared" si="4"/>
        <v>UPEconomyAvg</v>
      </c>
      <c r="D221" s="167" t="s">
        <v>94</v>
      </c>
      <c r="E221" s="167" t="s">
        <v>11</v>
      </c>
      <c r="F221" s="167" t="s">
        <v>392</v>
      </c>
      <c r="G221">
        <v>1172334.3059999999</v>
      </c>
      <c r="H221">
        <v>1128715.484322194</v>
      </c>
    </row>
    <row r="222" spans="3:8" hidden="1">
      <c r="C222" s="203" t="str">
        <f t="shared" si="4"/>
        <v>UPLog_EconomyAvg</v>
      </c>
      <c r="D222" s="167" t="s">
        <v>94</v>
      </c>
      <c r="E222" s="167" t="s">
        <v>221</v>
      </c>
      <c r="F222" s="167" t="s">
        <v>392</v>
      </c>
      <c r="G222">
        <v>13.974315690000001</v>
      </c>
      <c r="H222">
        <v>13.93602341397318</v>
      </c>
    </row>
    <row r="223" spans="3:8">
      <c r="C223" s="203" t="str">
        <f t="shared" si="4"/>
        <v>UPPopulationAvg</v>
      </c>
      <c r="D223" s="167" t="s">
        <v>94</v>
      </c>
      <c r="E223" s="167" t="s">
        <v>501</v>
      </c>
      <c r="F223" s="167" t="s">
        <v>392</v>
      </c>
      <c r="G223">
        <v>159381425.75</v>
      </c>
      <c r="H223">
        <v>159381425.75</v>
      </c>
    </row>
    <row r="224" spans="3:8" hidden="1">
      <c r="C224" s="203" t="str">
        <f t="shared" si="4"/>
        <v>UPPrecip_DampenedAvg</v>
      </c>
      <c r="D224" s="167" t="s">
        <v>94</v>
      </c>
      <c r="E224" s="167" t="s">
        <v>312</v>
      </c>
      <c r="F224" s="167" t="s">
        <v>392</v>
      </c>
      <c r="G224">
        <v>2.0607153600000001</v>
      </c>
      <c r="H224">
        <v>2.5929449894846655</v>
      </c>
    </row>
    <row r="225" spans="3:8" hidden="1">
      <c r="C225" s="203" t="str">
        <f t="shared" si="4"/>
        <v>UPPrecip_NormAvg</v>
      </c>
      <c r="D225" s="167" t="s">
        <v>94</v>
      </c>
      <c r="E225" s="167" t="s">
        <v>80</v>
      </c>
      <c r="F225" s="167" t="s">
        <v>392</v>
      </c>
      <c r="G225">
        <v>2.1281498999999999</v>
      </c>
      <c r="H225">
        <v>2.159216000670189</v>
      </c>
    </row>
    <row r="226" spans="3:8" hidden="1">
      <c r="C226" s="203" t="str">
        <f t="shared" si="4"/>
        <v>UPprecip_Norm_NormAvg</v>
      </c>
      <c r="D226" s="167" t="s">
        <v>94</v>
      </c>
      <c r="E226" s="167" t="s">
        <v>502</v>
      </c>
      <c r="F226" s="167" t="s">
        <v>392</v>
      </c>
      <c r="G226">
        <v>0.37263805999999999</v>
      </c>
      <c r="H226">
        <v>0.36464303447392538</v>
      </c>
    </row>
    <row r="227" spans="3:8" hidden="1">
      <c r="C227" s="203" t="str">
        <f t="shared" si="4"/>
        <v>UPprecip0Avg</v>
      </c>
      <c r="D227" s="167" t="s">
        <v>94</v>
      </c>
      <c r="E227" s="167" t="s">
        <v>222</v>
      </c>
      <c r="F227" s="167" t="s">
        <v>392</v>
      </c>
      <c r="G227">
        <v>-6.7434560000000004E-2</v>
      </c>
      <c r="H227">
        <v>0.43372898881447669</v>
      </c>
    </row>
    <row r="228" spans="3:8" hidden="1">
      <c r="C228" s="203" t="str">
        <f t="shared" si="4"/>
        <v>UPprecip1Avg</v>
      </c>
      <c r="D228" s="167" t="s">
        <v>94</v>
      </c>
      <c r="E228" s="167" t="s">
        <v>223</v>
      </c>
      <c r="F228" s="167" t="s">
        <v>392</v>
      </c>
      <c r="G228">
        <v>3.2453039999999996E-2</v>
      </c>
      <c r="H228">
        <v>5.8919320442173038E-2</v>
      </c>
    </row>
    <row r="229" spans="3:8" hidden="1">
      <c r="C229" s="203" t="str">
        <f t="shared" si="4"/>
        <v>UPSEAS_1517Avg</v>
      </c>
      <c r="D229" s="167" t="s">
        <v>94</v>
      </c>
      <c r="E229" s="167" t="s">
        <v>261</v>
      </c>
      <c r="F229" s="167" t="s">
        <v>392</v>
      </c>
      <c r="G229">
        <v>0</v>
      </c>
      <c r="H229">
        <v>0</v>
      </c>
    </row>
    <row r="230" spans="3:8" hidden="1">
      <c r="C230" s="203" t="str">
        <f t="shared" si="4"/>
        <v>UPSEAS_1819Avg</v>
      </c>
      <c r="D230" s="167" t="s">
        <v>94</v>
      </c>
      <c r="E230" s="167" t="s">
        <v>262</v>
      </c>
      <c r="F230" s="167" t="s">
        <v>392</v>
      </c>
      <c r="G230">
        <v>1.0761928496410136</v>
      </c>
      <c r="H230">
        <v>1.0761928496410136</v>
      </c>
    </row>
    <row r="231" spans="3:8" hidden="1">
      <c r="C231" s="203" t="str">
        <f t="shared" si="4"/>
        <v>UPSeasonalityAvg</v>
      </c>
      <c r="D231" s="167" t="s">
        <v>94</v>
      </c>
      <c r="E231" s="167" t="s">
        <v>2</v>
      </c>
      <c r="F231" s="167" t="s">
        <v>392</v>
      </c>
      <c r="G231">
        <v>1.0761928496410136</v>
      </c>
      <c r="H231">
        <v>1.0761928496410136</v>
      </c>
    </row>
    <row r="232" spans="3:8" hidden="1">
      <c r="C232" s="203" t="str">
        <f t="shared" si="4"/>
        <v>UPSOCF_0Avg</v>
      </c>
      <c r="D232" s="167" t="s">
        <v>94</v>
      </c>
      <c r="E232" s="167" t="s">
        <v>287</v>
      </c>
      <c r="F232" s="167" t="s">
        <v>392</v>
      </c>
      <c r="G232">
        <v>0.91648772000000034</v>
      </c>
      <c r="H232">
        <v>3.8060908395013002</v>
      </c>
    </row>
    <row r="233" spans="3:8" hidden="1">
      <c r="C233" s="203" t="str">
        <f t="shared" si="4"/>
        <v>UPSOCF_1Avg</v>
      </c>
      <c r="D233" s="167" t="s">
        <v>94</v>
      </c>
      <c r="E233" s="167" t="s">
        <v>269</v>
      </c>
      <c r="F233" s="167" t="s">
        <v>392</v>
      </c>
      <c r="G233">
        <v>1.19124038</v>
      </c>
      <c r="H233">
        <v>2.8186191503427716</v>
      </c>
    </row>
    <row r="234" spans="3:8" hidden="1">
      <c r="C234" s="203" t="str">
        <f t="shared" si="4"/>
        <v>UPSOTS_0Avg</v>
      </c>
      <c r="D234" s="167" t="s">
        <v>94</v>
      </c>
      <c r="E234" s="167" t="s">
        <v>286</v>
      </c>
      <c r="F234" s="167" t="s">
        <v>392</v>
      </c>
      <c r="G234">
        <v>1.47000588</v>
      </c>
      <c r="H234">
        <v>2.0782401791008316</v>
      </c>
    </row>
    <row r="235" spans="3:8" hidden="1">
      <c r="C235" s="203" t="str">
        <f t="shared" si="4"/>
        <v>UPSOTS_1Avg</v>
      </c>
      <c r="D235" s="167" t="s">
        <v>94</v>
      </c>
      <c r="E235" s="167" t="s">
        <v>270</v>
      </c>
      <c r="F235" s="167" t="s">
        <v>392</v>
      </c>
      <c r="G235">
        <v>0.59124288000000003</v>
      </c>
      <c r="H235">
        <v>1.1170378115770991</v>
      </c>
    </row>
    <row r="236" spans="3:8" hidden="1">
      <c r="C236" s="203" t="str">
        <f t="shared" si="4"/>
        <v>UPTemp_NormAvg</v>
      </c>
      <c r="D236" s="167" t="s">
        <v>94</v>
      </c>
      <c r="E236" s="167" t="s">
        <v>78</v>
      </c>
      <c r="F236" s="167" t="s">
        <v>392</v>
      </c>
      <c r="G236">
        <v>32.722790600000003</v>
      </c>
      <c r="H236">
        <v>32.793623430938979</v>
      </c>
    </row>
    <row r="237" spans="3:8" hidden="1">
      <c r="C237" s="203" t="str">
        <f t="shared" si="4"/>
        <v>UPTemp_Norm_NormAvg</v>
      </c>
      <c r="D237" s="167" t="s">
        <v>94</v>
      </c>
      <c r="E237" s="167" t="s">
        <v>79</v>
      </c>
      <c r="F237" s="167" t="s">
        <v>392</v>
      </c>
      <c r="G237">
        <v>0.77397696999999999</v>
      </c>
      <c r="H237">
        <v>0.75383143628419791</v>
      </c>
    </row>
    <row r="238" spans="3:8" hidden="1">
      <c r="C238" s="203" t="str">
        <f t="shared" si="4"/>
        <v>UPTemp0Avg</v>
      </c>
      <c r="D238" s="167" t="s">
        <v>94</v>
      </c>
      <c r="E238" s="167" t="s">
        <v>171</v>
      </c>
      <c r="F238" s="167" t="s">
        <v>392</v>
      </c>
      <c r="G238">
        <v>-0.44655330000000004</v>
      </c>
      <c r="H238">
        <v>-0.30362343093897587</v>
      </c>
    </row>
    <row r="239" spans="3:8" hidden="1">
      <c r="C239" s="203" t="str">
        <f t="shared" si="4"/>
        <v>UPTemp1Avg</v>
      </c>
      <c r="D239" s="167" t="s">
        <v>94</v>
      </c>
      <c r="E239" s="167" t="s">
        <v>172</v>
      </c>
      <c r="F239" s="167" t="s">
        <v>392</v>
      </c>
      <c r="G239">
        <v>-0.41350885999999998</v>
      </c>
      <c r="H239">
        <v>-2.8908277398582493E-2</v>
      </c>
    </row>
    <row r="240" spans="3:8" hidden="1">
      <c r="C240" s="203" t="str">
        <f t="shared" si="4"/>
        <v>UPTmax_DampenedAvg</v>
      </c>
      <c r="D240" s="167" t="s">
        <v>94</v>
      </c>
      <c r="E240" s="167" t="s">
        <v>313</v>
      </c>
      <c r="F240" s="167" t="s">
        <v>392</v>
      </c>
      <c r="G240">
        <v>32.276237300000005</v>
      </c>
      <c r="H240">
        <v>32.489999999999995</v>
      </c>
    </row>
    <row r="241" spans="3:8" hidden="1">
      <c r="C241" s="203" t="str">
        <f t="shared" si="4"/>
        <v>UPTV_7upAvg</v>
      </c>
      <c r="D241" s="167" t="s">
        <v>94</v>
      </c>
      <c r="E241" s="167" t="s">
        <v>305</v>
      </c>
      <c r="F241" s="167" t="s">
        <v>392</v>
      </c>
      <c r="G241">
        <v>338.73900000000003</v>
      </c>
      <c r="H241">
        <v>0</v>
      </c>
    </row>
    <row r="242" spans="3:8" hidden="1">
      <c r="C242" s="203" t="str">
        <f t="shared" si="4"/>
        <v>UPTV_APPYFIZZAvg</v>
      </c>
      <c r="D242" s="167" t="s">
        <v>94</v>
      </c>
      <c r="E242" s="167" t="s">
        <v>306</v>
      </c>
      <c r="F242" s="167" t="s">
        <v>392</v>
      </c>
      <c r="G242">
        <v>193.51</v>
      </c>
      <c r="H242">
        <v>0</v>
      </c>
    </row>
    <row r="243" spans="3:8" hidden="1">
      <c r="C243" s="203" t="str">
        <f t="shared" si="4"/>
        <v>UPTV_MDEWAvg</v>
      </c>
      <c r="D243" s="167" t="s">
        <v>94</v>
      </c>
      <c r="E243" s="167" t="s">
        <v>307</v>
      </c>
      <c r="F243" s="167" t="s">
        <v>392</v>
      </c>
      <c r="G243">
        <v>393.20200000000006</v>
      </c>
      <c r="H243">
        <v>0</v>
      </c>
    </row>
    <row r="244" spans="3:8" hidden="1">
      <c r="C244" s="203" t="str">
        <f t="shared" si="4"/>
        <v>UPTV_PSPSIAvg</v>
      </c>
      <c r="D244" s="167" t="s">
        <v>94</v>
      </c>
      <c r="E244" s="167" t="s">
        <v>308</v>
      </c>
      <c r="F244" s="167" t="s">
        <v>392</v>
      </c>
      <c r="G244">
        <v>364.16499999999996</v>
      </c>
      <c r="H244">
        <v>0</v>
      </c>
    </row>
    <row r="245" spans="3:8" hidden="1">
      <c r="C245" s="203" t="str">
        <f t="shared" si="4"/>
        <v>UPUnemploymentAvg</v>
      </c>
      <c r="D245" s="167" t="s">
        <v>94</v>
      </c>
      <c r="E245" s="167" t="s">
        <v>3</v>
      </c>
      <c r="F245" s="167" t="s">
        <v>392</v>
      </c>
      <c r="G245">
        <v>0.10289999999999999</v>
      </c>
      <c r="H245">
        <v>9.7500000000000003E-2</v>
      </c>
    </row>
    <row r="246" spans="3:8" hidden="1">
      <c r="C246" s="203" t="str">
        <f t="shared" si="4"/>
        <v>UPVD_SOVAvg</v>
      </c>
      <c r="D246" s="167" t="s">
        <v>94</v>
      </c>
      <c r="E246" s="167" t="s">
        <v>503</v>
      </c>
      <c r="F246" s="167" t="s">
        <v>392</v>
      </c>
      <c r="G246">
        <v>0.79291669999999992</v>
      </c>
      <c r="H246">
        <v>0</v>
      </c>
    </row>
    <row r="247" spans="3:8" hidden="1">
      <c r="C247" s="203" t="str">
        <f t="shared" si="4"/>
        <v>UPVI_Cinema_Thumsup_SpendAvg</v>
      </c>
      <c r="D247" s="167" t="s">
        <v>94</v>
      </c>
      <c r="E247" s="167" t="s">
        <v>323</v>
      </c>
      <c r="F247" s="167" t="s">
        <v>392</v>
      </c>
      <c r="G247">
        <v>83015.250000000015</v>
      </c>
      <c r="H247">
        <v>0</v>
      </c>
    </row>
    <row r="248" spans="3:8" hidden="1">
      <c r="C248" s="203" t="str">
        <f t="shared" si="4"/>
        <v>UPVI_Cinema_Thumsup_Spend_2015Avg</v>
      </c>
      <c r="D248" s="167" t="s">
        <v>94</v>
      </c>
      <c r="E248" s="167" t="s">
        <v>357</v>
      </c>
      <c r="F248" s="167" t="s">
        <v>392</v>
      </c>
      <c r="G248">
        <v>0</v>
      </c>
      <c r="H248">
        <v>0</v>
      </c>
    </row>
    <row r="249" spans="3:8" hidden="1">
      <c r="C249" s="203" t="str">
        <f t="shared" si="4"/>
        <v>UPVI_Cinema_Thumsup_Spend_2016Avg</v>
      </c>
      <c r="D249" s="167" t="s">
        <v>94</v>
      </c>
      <c r="E249" s="167" t="s">
        <v>363</v>
      </c>
      <c r="F249" s="167" t="s">
        <v>392</v>
      </c>
      <c r="G249">
        <v>0</v>
      </c>
      <c r="H249">
        <v>0</v>
      </c>
    </row>
    <row r="250" spans="3:8" hidden="1">
      <c r="C250" s="203" t="str">
        <f t="shared" si="4"/>
        <v>UPVI_Cinema_Thumsup_Spend_2018Avg</v>
      </c>
      <c r="D250" s="167" t="s">
        <v>94</v>
      </c>
      <c r="E250" s="167" t="s">
        <v>321</v>
      </c>
      <c r="F250" s="167" t="s">
        <v>392</v>
      </c>
      <c r="G250">
        <v>0</v>
      </c>
      <c r="H250">
        <v>0</v>
      </c>
    </row>
    <row r="251" spans="3:8" hidden="1">
      <c r="C251" s="203" t="str">
        <f t="shared" si="4"/>
        <v>UPVI_Cinema_Thumsup_Spend_2019Avg</v>
      </c>
      <c r="D251" s="167" t="s">
        <v>94</v>
      </c>
      <c r="E251" s="167" t="s">
        <v>322</v>
      </c>
      <c r="F251" s="167" t="s">
        <v>392</v>
      </c>
      <c r="G251">
        <v>83015.250000000015</v>
      </c>
      <c r="H251">
        <v>0</v>
      </c>
    </row>
    <row r="252" spans="3:8" hidden="1">
      <c r="C252" s="203" t="str">
        <f t="shared" si="4"/>
        <v>UPVI_Consumer_Promo_Thumsup_Mobile_countAvg</v>
      </c>
      <c r="D252" s="167" t="s">
        <v>94</v>
      </c>
      <c r="E252" s="167" t="s">
        <v>334</v>
      </c>
      <c r="F252" s="167" t="s">
        <v>392</v>
      </c>
      <c r="G252">
        <v>13902.7</v>
      </c>
      <c r="H252">
        <v>0</v>
      </c>
    </row>
    <row r="253" spans="3:8" hidden="1">
      <c r="C253" s="203" t="str">
        <f t="shared" si="4"/>
        <v>UPVI_Desert_TV_GRPsAvg</v>
      </c>
      <c r="D253" s="167" t="s">
        <v>94</v>
      </c>
      <c r="E253" s="167" t="s">
        <v>336</v>
      </c>
      <c r="F253" s="167" t="s">
        <v>392</v>
      </c>
      <c r="G253">
        <v>88.2</v>
      </c>
      <c r="H253">
        <v>0</v>
      </c>
    </row>
    <row r="254" spans="3:8" hidden="1">
      <c r="C254" s="203" t="str">
        <f t="shared" si="4"/>
        <v>UPVI_Experiential_Sampling_Thumsup_ReachAvg</v>
      </c>
      <c r="D254" s="167" t="s">
        <v>94</v>
      </c>
      <c r="E254" s="167" t="s">
        <v>335</v>
      </c>
      <c r="F254" s="167" t="s">
        <v>392</v>
      </c>
      <c r="G254">
        <v>1532</v>
      </c>
      <c r="H254">
        <v>0</v>
      </c>
    </row>
    <row r="255" spans="3:8" hidden="1">
      <c r="C255" s="203" t="str">
        <f t="shared" si="4"/>
        <v>UPVI_Facebook_Instagram_Thumsup_ImpAvg</v>
      </c>
      <c r="D255" s="167" t="s">
        <v>94</v>
      </c>
      <c r="E255" s="167" t="s">
        <v>315</v>
      </c>
      <c r="F255" s="167" t="s">
        <v>392</v>
      </c>
      <c r="G255">
        <v>290975.8</v>
      </c>
      <c r="H255">
        <v>1116404.5</v>
      </c>
    </row>
    <row r="256" spans="3:8" hidden="1">
      <c r="C256" s="203" t="str">
        <f t="shared" si="4"/>
        <v>UPVI_Facebook_Thumsup_ImpAvg</v>
      </c>
      <c r="D256" s="167" t="s">
        <v>94</v>
      </c>
      <c r="E256" s="167" t="s">
        <v>314</v>
      </c>
      <c r="F256" s="167" t="s">
        <v>392</v>
      </c>
      <c r="G256">
        <v>2017595.2</v>
      </c>
      <c r="H256">
        <v>0</v>
      </c>
    </row>
    <row r="257" spans="3:10" hidden="1">
      <c r="C257" s="203" t="str">
        <f t="shared" si="4"/>
        <v>UPVI_Hotstar_Thumsup_ImpAvg</v>
      </c>
      <c r="D257" s="167" t="s">
        <v>94</v>
      </c>
      <c r="E257" s="167" t="s">
        <v>316</v>
      </c>
      <c r="F257" s="167" t="s">
        <v>392</v>
      </c>
      <c r="G257">
        <v>7216506.2775646597</v>
      </c>
      <c r="H257">
        <v>1221307.3560448911</v>
      </c>
    </row>
    <row r="258" spans="3:10" hidden="1">
      <c r="C258" s="203" t="str">
        <f t="shared" si="4"/>
        <v>UPVI_IPS_7upAvg</v>
      </c>
      <c r="D258" s="167" t="s">
        <v>94</v>
      </c>
      <c r="E258" s="167" t="s">
        <v>149</v>
      </c>
      <c r="F258" s="167" t="s">
        <v>392</v>
      </c>
      <c r="G258">
        <v>1.6001930999999998</v>
      </c>
      <c r="H258">
        <v>1.4496175201103976</v>
      </c>
      <c r="J258" s="301">
        <f>H258-G258</f>
        <v>-0.15057557988960224</v>
      </c>
    </row>
    <row r="259" spans="3:10" hidden="1">
      <c r="C259" s="203" t="str">
        <f t="shared" ref="C259:C322" si="5">D259&amp;E259&amp;F259</f>
        <v>UPVI_IPS_Appy_FizzAvg</v>
      </c>
      <c r="D259" s="167" t="s">
        <v>94</v>
      </c>
      <c r="E259" s="167" t="s">
        <v>150</v>
      </c>
      <c r="F259" s="167" t="s">
        <v>392</v>
      </c>
      <c r="G259">
        <v>2.0890263299999998</v>
      </c>
      <c r="H259">
        <v>2.0173227201549637</v>
      </c>
      <c r="J259" s="301">
        <f t="shared" ref="J259:J269" si="6">H259-G259</f>
        <v>-7.1703609845036098E-2</v>
      </c>
    </row>
    <row r="260" spans="3:10" hidden="1">
      <c r="C260" s="203" t="str">
        <f t="shared" si="5"/>
        <v>UPVI_IPS_CokeAvg</v>
      </c>
      <c r="D260" s="167" t="s">
        <v>94</v>
      </c>
      <c r="E260" s="167" t="s">
        <v>151</v>
      </c>
      <c r="F260" s="167" t="s">
        <v>392</v>
      </c>
      <c r="G260">
        <v>1.9993747800000001</v>
      </c>
      <c r="H260">
        <v>1.8837418183805881</v>
      </c>
      <c r="J260" s="301">
        <f t="shared" si="6"/>
        <v>-0.11563296161941206</v>
      </c>
    </row>
    <row r="261" spans="3:10" hidden="1">
      <c r="C261" s="203" t="str">
        <f t="shared" si="5"/>
        <v>UPVI_IPS_FantaAvg</v>
      </c>
      <c r="D261" s="167" t="s">
        <v>94</v>
      </c>
      <c r="E261" s="167" t="s">
        <v>152</v>
      </c>
      <c r="F261" s="167" t="s">
        <v>392</v>
      </c>
      <c r="G261">
        <v>2.5261073099999996</v>
      </c>
      <c r="H261">
        <v>2.3631060444887471</v>
      </c>
      <c r="J261" s="301">
        <f t="shared" si="6"/>
        <v>-0.16300126551125249</v>
      </c>
    </row>
    <row r="262" spans="3:10" hidden="1">
      <c r="C262" s="203" t="str">
        <f t="shared" si="5"/>
        <v>UPVI_IPS_LimcaAvg</v>
      </c>
      <c r="D262" s="167" t="s">
        <v>94</v>
      </c>
      <c r="E262" s="167" t="s">
        <v>153</v>
      </c>
      <c r="F262" s="167" t="s">
        <v>392</v>
      </c>
      <c r="G262">
        <v>2.8683187499999998</v>
      </c>
      <c r="H262">
        <v>2.9380709589715415</v>
      </c>
      <c r="J262" s="301">
        <f t="shared" si="6"/>
        <v>6.9752208971541663E-2</v>
      </c>
    </row>
    <row r="263" spans="3:10" hidden="1">
      <c r="C263" s="203" t="str">
        <f t="shared" si="5"/>
        <v>UPVI_IPS_M_DewAvg</v>
      </c>
      <c r="D263" s="167" t="s">
        <v>94</v>
      </c>
      <c r="E263" s="167" t="s">
        <v>154</v>
      </c>
      <c r="F263" s="167" t="s">
        <v>392</v>
      </c>
      <c r="G263">
        <v>3.4340983899999999</v>
      </c>
      <c r="H263">
        <v>3.2791876353463763</v>
      </c>
      <c r="J263" s="301">
        <f t="shared" si="6"/>
        <v>-0.15491075465362369</v>
      </c>
    </row>
    <row r="264" spans="3:10" hidden="1">
      <c r="C264" s="203" t="str">
        <f t="shared" si="5"/>
        <v>UPVI_IPS_MirindaAvg</v>
      </c>
      <c r="D264" s="167" t="s">
        <v>94</v>
      </c>
      <c r="E264" s="167" t="s">
        <v>155</v>
      </c>
      <c r="F264" s="167" t="s">
        <v>392</v>
      </c>
      <c r="G264">
        <v>1.8968376500000002</v>
      </c>
      <c r="H264">
        <v>1.7556093271614728</v>
      </c>
      <c r="J264" s="301">
        <f t="shared" si="6"/>
        <v>-0.14122832283852738</v>
      </c>
    </row>
    <row r="265" spans="3:10" hidden="1">
      <c r="C265" s="203" t="str">
        <f t="shared" si="5"/>
        <v>UPVI_IPS_ORSL_LocalAvg</v>
      </c>
      <c r="D265" s="167" t="s">
        <v>94</v>
      </c>
      <c r="E265" s="167" t="s">
        <v>292</v>
      </c>
      <c r="F265" s="167" t="s">
        <v>392</v>
      </c>
      <c r="G265">
        <v>2.4278824600000002</v>
      </c>
      <c r="H265">
        <v>0</v>
      </c>
      <c r="J265" s="301">
        <f t="shared" si="6"/>
        <v>-2.4278824600000002</v>
      </c>
    </row>
    <row r="266" spans="3:10" hidden="1">
      <c r="C266" s="203" t="str">
        <f t="shared" si="5"/>
        <v>UPVI_IPS_PAPER_BOAT_LocalAvg</v>
      </c>
      <c r="D266" s="167" t="s">
        <v>94</v>
      </c>
      <c r="E266" s="167" t="s">
        <v>504</v>
      </c>
      <c r="F266" s="167" t="s">
        <v>392</v>
      </c>
      <c r="G266">
        <v>1.9909897599999997</v>
      </c>
      <c r="H266">
        <v>0</v>
      </c>
      <c r="J266" s="301">
        <f t="shared" si="6"/>
        <v>-1.9909897599999997</v>
      </c>
    </row>
    <row r="267" spans="3:10" hidden="1">
      <c r="C267" s="203" t="str">
        <f t="shared" si="5"/>
        <v>UPVI_IPS_PepsiAvg</v>
      </c>
      <c r="D267" s="167" t="s">
        <v>94</v>
      </c>
      <c r="E267" s="167" t="s">
        <v>156</v>
      </c>
      <c r="F267" s="167" t="s">
        <v>392</v>
      </c>
      <c r="G267">
        <v>2.8451258500000001</v>
      </c>
      <c r="H267">
        <v>2.6456336130496019</v>
      </c>
      <c r="J267" s="301">
        <f t="shared" si="6"/>
        <v>-0.19949223695039819</v>
      </c>
    </row>
    <row r="268" spans="3:10" hidden="1">
      <c r="C268" s="203" t="str">
        <f t="shared" si="5"/>
        <v>UPVI_IPS_SpriteAvg</v>
      </c>
      <c r="D268" s="167" t="s">
        <v>94</v>
      </c>
      <c r="E268" s="167" t="s">
        <v>157</v>
      </c>
      <c r="F268" s="167" t="s">
        <v>392</v>
      </c>
      <c r="G268">
        <v>3.7069246300000005</v>
      </c>
      <c r="H268">
        <v>3.5020335403810243</v>
      </c>
      <c r="J268" s="301">
        <f t="shared" si="6"/>
        <v>-0.20489108961897617</v>
      </c>
    </row>
    <row r="269" spans="3:10" hidden="1">
      <c r="C269" s="203" t="str">
        <f t="shared" si="5"/>
        <v>UPVI_IPS_Thums_UpAvg</v>
      </c>
      <c r="D269" s="167" t="s">
        <v>94</v>
      </c>
      <c r="E269" s="167" t="s">
        <v>158</v>
      </c>
      <c r="F269" s="167" t="s">
        <v>392</v>
      </c>
      <c r="G269">
        <v>4.0202565499999992</v>
      </c>
      <c r="H269">
        <v>3.8205799099668787</v>
      </c>
      <c r="J269" s="301">
        <f t="shared" si="6"/>
        <v>-0.19967664003312047</v>
      </c>
    </row>
    <row r="270" spans="3:10" hidden="1">
      <c r="C270" s="203" t="str">
        <f t="shared" si="5"/>
        <v>UPVI_Lift_TV_GRPsAvg</v>
      </c>
      <c r="D270" s="167" t="s">
        <v>94</v>
      </c>
      <c r="E270" s="167" t="s">
        <v>341</v>
      </c>
      <c r="F270" s="167" t="s">
        <v>392</v>
      </c>
      <c r="G270">
        <v>0</v>
      </c>
      <c r="H270">
        <v>0</v>
      </c>
    </row>
    <row r="271" spans="3:10" hidden="1">
      <c r="C271" s="203" t="str">
        <f t="shared" si="5"/>
        <v>UPVI_ND_7upAvg</v>
      </c>
      <c r="D271" s="167" t="s">
        <v>94</v>
      </c>
      <c r="E271" s="167" t="s">
        <v>159</v>
      </c>
      <c r="F271" s="167" t="s">
        <v>392</v>
      </c>
      <c r="G271">
        <v>7.0721100500000018</v>
      </c>
      <c r="H271">
        <v>5.9330122952237776</v>
      </c>
      <c r="J271" s="301">
        <f>H271-G271</f>
        <v>-1.1390977547762242</v>
      </c>
    </row>
    <row r="272" spans="3:10" hidden="1">
      <c r="C272" s="203" t="str">
        <f t="shared" si="5"/>
        <v>UPVI_ND_Appy_FizzAvg</v>
      </c>
      <c r="D272" s="167" t="s">
        <v>94</v>
      </c>
      <c r="E272" s="167" t="s">
        <v>160</v>
      </c>
      <c r="F272" s="167" t="s">
        <v>392</v>
      </c>
      <c r="G272">
        <v>32.079565420000002</v>
      </c>
      <c r="H272">
        <v>31.760014502764466</v>
      </c>
      <c r="J272" s="301">
        <f t="shared" ref="J272:J282" si="7">H272-G272</f>
        <v>-0.31955091723553508</v>
      </c>
    </row>
    <row r="273" spans="3:10" hidden="1">
      <c r="C273" s="203" t="str">
        <f t="shared" si="5"/>
        <v>UPVI_ND_CokeAvg</v>
      </c>
      <c r="D273" s="167" t="s">
        <v>94</v>
      </c>
      <c r="E273" s="167" t="s">
        <v>161</v>
      </c>
      <c r="F273" s="167" t="s">
        <v>392</v>
      </c>
      <c r="G273">
        <v>13.70693707</v>
      </c>
      <c r="H273">
        <v>17.703708772230875</v>
      </c>
      <c r="J273" s="301">
        <f t="shared" si="7"/>
        <v>3.9967717022308751</v>
      </c>
    </row>
    <row r="274" spans="3:10" hidden="1">
      <c r="C274" s="203" t="str">
        <f t="shared" si="5"/>
        <v>UPVI_ND_FantaAvg</v>
      </c>
      <c r="D274" s="167" t="s">
        <v>94</v>
      </c>
      <c r="E274" s="167" t="s">
        <v>162</v>
      </c>
      <c r="F274" s="167" t="s">
        <v>392</v>
      </c>
      <c r="G274">
        <v>24.10408924</v>
      </c>
      <c r="H274">
        <v>22.504115839818212</v>
      </c>
      <c r="J274" s="301">
        <f t="shared" si="7"/>
        <v>-1.5999734001817885</v>
      </c>
    </row>
    <row r="275" spans="3:10" hidden="1">
      <c r="C275" s="203" t="str">
        <f t="shared" si="5"/>
        <v>UPVI_ND_LimcaAvg</v>
      </c>
      <c r="D275" s="167" t="s">
        <v>94</v>
      </c>
      <c r="E275" s="167" t="s">
        <v>163</v>
      </c>
      <c r="F275" s="167" t="s">
        <v>392</v>
      </c>
      <c r="G275">
        <v>31.399632110000006</v>
      </c>
      <c r="H275">
        <v>29.426881699236862</v>
      </c>
      <c r="J275" s="301">
        <f t="shared" si="7"/>
        <v>-1.9727504107631439</v>
      </c>
    </row>
    <row r="276" spans="3:10" hidden="1">
      <c r="C276" s="203" t="str">
        <f t="shared" si="5"/>
        <v>UPVI_ND_M_DewAvg</v>
      </c>
      <c r="D276" s="167" t="s">
        <v>94</v>
      </c>
      <c r="E276" s="167" t="s">
        <v>164</v>
      </c>
      <c r="F276" s="167" t="s">
        <v>392</v>
      </c>
      <c r="G276">
        <v>46.160881110000005</v>
      </c>
      <c r="H276">
        <v>43.466718869061125</v>
      </c>
      <c r="J276" s="301">
        <f t="shared" si="7"/>
        <v>-2.6941622409388799</v>
      </c>
    </row>
    <row r="277" spans="3:10" hidden="1">
      <c r="C277" s="203" t="str">
        <f t="shared" si="5"/>
        <v>UPVI_ND_MirindaAvg</v>
      </c>
      <c r="D277" s="167" t="s">
        <v>94</v>
      </c>
      <c r="E277" s="167" t="s">
        <v>165</v>
      </c>
      <c r="F277" s="167" t="s">
        <v>392</v>
      </c>
      <c r="G277">
        <v>14.646832120000003</v>
      </c>
      <c r="H277">
        <v>10.701889756990607</v>
      </c>
      <c r="J277" s="301">
        <f t="shared" si="7"/>
        <v>-3.944942363009396</v>
      </c>
    </row>
    <row r="278" spans="3:10" hidden="1">
      <c r="C278" s="203" t="str">
        <f t="shared" si="5"/>
        <v>UPVI_ND_ORSL_LocalAvg</v>
      </c>
      <c r="D278" s="167" t="s">
        <v>94</v>
      </c>
      <c r="E278" s="167" t="s">
        <v>295</v>
      </c>
      <c r="F278" s="167" t="s">
        <v>392</v>
      </c>
      <c r="G278">
        <v>6.7728550800000011</v>
      </c>
      <c r="H278">
        <v>0</v>
      </c>
      <c r="J278" s="301">
        <f t="shared" si="7"/>
        <v>-6.7728550800000011</v>
      </c>
    </row>
    <row r="279" spans="3:10" hidden="1">
      <c r="C279" s="203" t="str">
        <f t="shared" si="5"/>
        <v>UPVI_ND_PAPER_BOAT_LocalAvg</v>
      </c>
      <c r="D279" s="167" t="s">
        <v>94</v>
      </c>
      <c r="E279" s="167" t="s">
        <v>505</v>
      </c>
      <c r="F279" s="167" t="s">
        <v>392</v>
      </c>
      <c r="G279">
        <v>2.3707261900000001</v>
      </c>
      <c r="H279">
        <v>0</v>
      </c>
      <c r="J279" s="301">
        <f t="shared" si="7"/>
        <v>-2.3707261900000001</v>
      </c>
    </row>
    <row r="280" spans="3:10" hidden="1">
      <c r="C280" s="203" t="str">
        <f t="shared" si="5"/>
        <v>UPVI_ND_PepsiAvg</v>
      </c>
      <c r="D280" s="167" t="s">
        <v>94</v>
      </c>
      <c r="E280" s="167" t="s">
        <v>166</v>
      </c>
      <c r="F280" s="167" t="s">
        <v>392</v>
      </c>
      <c r="G280">
        <v>28.68471396</v>
      </c>
      <c r="H280">
        <v>26.342947299701287</v>
      </c>
      <c r="J280" s="301">
        <f t="shared" si="7"/>
        <v>-2.3417666602987133</v>
      </c>
    </row>
    <row r="281" spans="3:10" hidden="1">
      <c r="C281" s="203" t="str">
        <f t="shared" si="5"/>
        <v>UPVI_ND_SpriteAvg</v>
      </c>
      <c r="D281" s="167" t="s">
        <v>94</v>
      </c>
      <c r="E281" s="167" t="s">
        <v>167</v>
      </c>
      <c r="F281" s="167" t="s">
        <v>392</v>
      </c>
      <c r="G281">
        <v>60.685207619999993</v>
      </c>
      <c r="H281">
        <v>58.274887333993036</v>
      </c>
      <c r="J281" s="301">
        <f t="shared" si="7"/>
        <v>-2.4103202860069572</v>
      </c>
    </row>
    <row r="282" spans="3:10" hidden="1">
      <c r="C282" s="203" t="str">
        <f t="shared" si="5"/>
        <v>UPVI_ND_Thums_UpAvg</v>
      </c>
      <c r="D282" s="167" t="s">
        <v>94</v>
      </c>
      <c r="E282" s="167" t="s">
        <v>168</v>
      </c>
      <c r="F282" s="167" t="s">
        <v>392</v>
      </c>
      <c r="G282">
        <v>56.860862239999996</v>
      </c>
      <c r="H282">
        <v>56.311587657198018</v>
      </c>
      <c r="J282" s="301">
        <f t="shared" si="7"/>
        <v>-0.54927458280197783</v>
      </c>
    </row>
    <row r="283" spans="3:10" hidden="1">
      <c r="C283" s="203" t="str">
        <f t="shared" si="5"/>
        <v>UPVI_Nstores_7upAvg</v>
      </c>
      <c r="D283" s="167" t="s">
        <v>94</v>
      </c>
      <c r="E283" s="167" t="s">
        <v>506</v>
      </c>
      <c r="F283" s="167" t="s">
        <v>392</v>
      </c>
      <c r="G283">
        <v>42742.416076360001</v>
      </c>
      <c r="H283">
        <v>34600.591388032233</v>
      </c>
      <c r="J283" s="161">
        <f>H283/G283-1</f>
        <v>-0.19048583200777114</v>
      </c>
    </row>
    <row r="284" spans="3:10" hidden="1">
      <c r="C284" s="203" t="str">
        <f t="shared" si="5"/>
        <v>UPVI_Nstores_Appy_FizzAvg</v>
      </c>
      <c r="D284" s="167" t="s">
        <v>94</v>
      </c>
      <c r="E284" s="167" t="s">
        <v>507</v>
      </c>
      <c r="F284" s="167" t="s">
        <v>392</v>
      </c>
      <c r="G284">
        <v>226466.46929648999</v>
      </c>
      <c r="H284">
        <v>210726.6633851098</v>
      </c>
      <c r="J284" s="161">
        <f t="shared" ref="J284:J292" si="8">H284/G284-1</f>
        <v>-6.9501705750415699E-2</v>
      </c>
    </row>
    <row r="285" spans="3:10" hidden="1">
      <c r="C285" s="203" t="str">
        <f t="shared" si="5"/>
        <v>UPVI_Nstores_CokeAvg</v>
      </c>
      <c r="D285" s="167" t="s">
        <v>94</v>
      </c>
      <c r="E285" s="167" t="s">
        <v>508</v>
      </c>
      <c r="F285" s="167" t="s">
        <v>392</v>
      </c>
      <c r="G285">
        <v>81399.196235340001</v>
      </c>
      <c r="H285">
        <v>115303.09102217853</v>
      </c>
      <c r="J285" s="161">
        <f t="shared" si="8"/>
        <v>0.41651387673185569</v>
      </c>
    </row>
    <row r="286" spans="3:10" hidden="1">
      <c r="C286" s="203" t="str">
        <f t="shared" si="5"/>
        <v>UPVI_Nstores_FantaAvg</v>
      </c>
      <c r="D286" s="167" t="s">
        <v>94</v>
      </c>
      <c r="E286" s="167" t="s">
        <v>509</v>
      </c>
      <c r="F286" s="167" t="s">
        <v>392</v>
      </c>
      <c r="G286">
        <v>143386.22632117002</v>
      </c>
      <c r="H286">
        <v>143086.9704391261</v>
      </c>
      <c r="J286" s="161">
        <f t="shared" si="8"/>
        <v>-2.0870615659667191E-3</v>
      </c>
    </row>
    <row r="287" spans="3:10" hidden="1">
      <c r="C287" s="203" t="str">
        <f t="shared" si="5"/>
        <v>UPVI_Nstores_LimcaAvg</v>
      </c>
      <c r="D287" s="167" t="s">
        <v>94</v>
      </c>
      <c r="E287" s="167" t="s">
        <v>510</v>
      </c>
      <c r="F287" s="167" t="s">
        <v>392</v>
      </c>
      <c r="G287">
        <v>185804.26506141</v>
      </c>
      <c r="H287">
        <v>186382.00904515697</v>
      </c>
      <c r="J287" s="161">
        <f t="shared" si="8"/>
        <v>3.1094226150083504E-3</v>
      </c>
    </row>
    <row r="288" spans="3:10" hidden="1">
      <c r="C288" s="203" t="str">
        <f t="shared" si="5"/>
        <v>UPVI_Nstores_M_DewAvg</v>
      </c>
      <c r="D288" s="167" t="s">
        <v>94</v>
      </c>
      <c r="E288" s="167" t="s">
        <v>511</v>
      </c>
      <c r="F288" s="167" t="s">
        <v>392</v>
      </c>
      <c r="G288">
        <v>282912.34321452997</v>
      </c>
      <c r="H288">
        <v>275432.43700551544</v>
      </c>
      <c r="J288" s="161">
        <f t="shared" si="8"/>
        <v>-2.6438953224966144E-2</v>
      </c>
    </row>
    <row r="289" spans="3:10" hidden="1">
      <c r="C289" s="203" t="str">
        <f t="shared" si="5"/>
        <v>UPVI_Nstores_MirindaAvg</v>
      </c>
      <c r="D289" s="167" t="s">
        <v>94</v>
      </c>
      <c r="E289" s="167" t="s">
        <v>512</v>
      </c>
      <c r="F289" s="167" t="s">
        <v>392</v>
      </c>
      <c r="G289">
        <v>85098.438391939999</v>
      </c>
      <c r="H289">
        <v>63757.206169819416</v>
      </c>
      <c r="J289" s="161">
        <f t="shared" si="8"/>
        <v>-0.25078288891540801</v>
      </c>
    </row>
    <row r="290" spans="3:10" hidden="1">
      <c r="C290" s="203" t="str">
        <f t="shared" si="5"/>
        <v>UPVI_Nstores_PepsiAvg</v>
      </c>
      <c r="D290" s="167" t="s">
        <v>94</v>
      </c>
      <c r="E290" s="167" t="s">
        <v>513</v>
      </c>
      <c r="F290" s="167" t="s">
        <v>392</v>
      </c>
      <c r="G290">
        <v>173842.60023614002</v>
      </c>
      <c r="H290">
        <v>167947.25438712683</v>
      </c>
      <c r="J290" s="161">
        <f t="shared" si="8"/>
        <v>-3.3911974631104291E-2</v>
      </c>
    </row>
    <row r="291" spans="3:10" hidden="1">
      <c r="C291" s="203" t="str">
        <f t="shared" si="5"/>
        <v>UPVI_Nstores_SpriteAvg</v>
      </c>
      <c r="D291" s="167" t="s">
        <v>94</v>
      </c>
      <c r="E291" s="167" t="s">
        <v>514</v>
      </c>
      <c r="F291" s="167" t="s">
        <v>392</v>
      </c>
      <c r="G291">
        <v>359709.02662102005</v>
      </c>
      <c r="H291">
        <v>371411.23998124187</v>
      </c>
      <c r="J291" s="161">
        <f t="shared" si="8"/>
        <v>3.2532442875143452E-2</v>
      </c>
    </row>
    <row r="292" spans="3:10" hidden="1">
      <c r="C292" s="203" t="str">
        <f t="shared" si="5"/>
        <v>UPVI_Nstores_Thums_UpAvg</v>
      </c>
      <c r="D292" s="167" t="s">
        <v>94</v>
      </c>
      <c r="E292" s="167" t="s">
        <v>309</v>
      </c>
      <c r="F292" s="167" t="s">
        <v>392</v>
      </c>
      <c r="G292">
        <v>336305.14676833001</v>
      </c>
      <c r="H292">
        <v>359770.02282921196</v>
      </c>
      <c r="J292" s="161">
        <f t="shared" si="8"/>
        <v>6.9772574955702771E-2</v>
      </c>
    </row>
    <row r="293" spans="3:10" hidden="1">
      <c r="C293" s="203" t="str">
        <f t="shared" si="5"/>
        <v>UPVI_OOH_Thumsup_SpendAvg</v>
      </c>
      <c r="D293" s="167" t="s">
        <v>94</v>
      </c>
      <c r="E293" s="167" t="s">
        <v>329</v>
      </c>
      <c r="F293" s="167" t="s">
        <v>392</v>
      </c>
      <c r="G293">
        <v>392072.50364999997</v>
      </c>
      <c r="H293">
        <v>90000.000899999985</v>
      </c>
    </row>
    <row r="294" spans="3:10" hidden="1">
      <c r="C294" s="203" t="str">
        <f t="shared" si="5"/>
        <v>UPVI_OOH_Thumsup_Spend_2015Avg</v>
      </c>
      <c r="D294" s="167" t="s">
        <v>94</v>
      </c>
      <c r="E294" s="167" t="s">
        <v>324</v>
      </c>
      <c r="F294" s="167" t="s">
        <v>392</v>
      </c>
      <c r="G294">
        <v>0</v>
      </c>
      <c r="H294">
        <v>0</v>
      </c>
    </row>
    <row r="295" spans="3:10" hidden="1">
      <c r="C295" s="203" t="str">
        <f t="shared" si="5"/>
        <v>UPVI_OOH_Thumsup_Spend_2016Avg</v>
      </c>
      <c r="D295" s="167" t="s">
        <v>94</v>
      </c>
      <c r="E295" s="167" t="s">
        <v>325</v>
      </c>
      <c r="F295" s="167" t="s">
        <v>392</v>
      </c>
      <c r="G295">
        <v>0</v>
      </c>
      <c r="H295">
        <v>0</v>
      </c>
    </row>
    <row r="296" spans="3:10" hidden="1">
      <c r="C296" s="203" t="str">
        <f t="shared" si="5"/>
        <v>UPVI_OOH_Thumsup_Spend_2017Avg</v>
      </c>
      <c r="D296" s="167" t="s">
        <v>94</v>
      </c>
      <c r="E296" s="167" t="s">
        <v>326</v>
      </c>
      <c r="F296" s="167" t="s">
        <v>392</v>
      </c>
      <c r="G296">
        <v>0</v>
      </c>
      <c r="H296">
        <v>0</v>
      </c>
    </row>
    <row r="297" spans="3:10" hidden="1">
      <c r="C297" s="203" t="str">
        <f t="shared" si="5"/>
        <v>UPVI_OOH_Thumsup_Spend_2018Avg</v>
      </c>
      <c r="D297" s="167" t="s">
        <v>94</v>
      </c>
      <c r="E297" s="167" t="s">
        <v>327</v>
      </c>
      <c r="F297" s="167" t="s">
        <v>392</v>
      </c>
      <c r="G297">
        <v>0</v>
      </c>
      <c r="H297">
        <v>0</v>
      </c>
    </row>
    <row r="298" spans="3:10" hidden="1">
      <c r="C298" s="203" t="str">
        <f t="shared" si="5"/>
        <v>UPVI_OOH_Thumsup_Spend_2019Avg</v>
      </c>
      <c r="D298" s="167" t="s">
        <v>94</v>
      </c>
      <c r="E298" s="167" t="s">
        <v>328</v>
      </c>
      <c r="F298" s="167" t="s">
        <v>392</v>
      </c>
      <c r="G298">
        <v>392072.50364999997</v>
      </c>
      <c r="H298">
        <v>0</v>
      </c>
    </row>
    <row r="299" spans="3:10" hidden="1">
      <c r="C299" s="203" t="str">
        <f t="shared" si="5"/>
        <v>UPVI_OOS_CokeAvg</v>
      </c>
      <c r="D299" s="167" t="s">
        <v>94</v>
      </c>
      <c r="E299" s="167" t="s">
        <v>515</v>
      </c>
      <c r="F299" s="167" t="s">
        <v>392</v>
      </c>
      <c r="G299">
        <v>23.149254130000003</v>
      </c>
      <c r="H299">
        <v>19.440159603469162</v>
      </c>
    </row>
    <row r="300" spans="3:10" hidden="1">
      <c r="C300" s="203" t="str">
        <f t="shared" si="5"/>
        <v>UPVI_OOS_FantaAvg</v>
      </c>
      <c r="D300" s="167" t="s">
        <v>94</v>
      </c>
      <c r="E300" s="167" t="s">
        <v>516</v>
      </c>
      <c r="F300" s="167" t="s">
        <v>392</v>
      </c>
      <c r="G300">
        <v>16.446825790000002</v>
      </c>
      <c r="H300">
        <v>14.492428493634653</v>
      </c>
    </row>
    <row r="301" spans="3:10" hidden="1">
      <c r="C301" s="203" t="str">
        <f t="shared" si="5"/>
        <v>UPVI_OOS_LimcaAvg</v>
      </c>
      <c r="D301" s="167" t="s">
        <v>94</v>
      </c>
      <c r="E301" s="167" t="s">
        <v>517</v>
      </c>
      <c r="F301" s="167" t="s">
        <v>392</v>
      </c>
      <c r="G301">
        <v>14.877764880000001</v>
      </c>
      <c r="H301">
        <v>13.302913936928229</v>
      </c>
    </row>
    <row r="302" spans="3:10" hidden="1">
      <c r="C302" s="203" t="str">
        <f t="shared" si="5"/>
        <v>UPVI_OOS_SpriteAvg</v>
      </c>
      <c r="D302" s="167" t="s">
        <v>94</v>
      </c>
      <c r="E302" s="167" t="s">
        <v>518</v>
      </c>
      <c r="F302" s="167" t="s">
        <v>392</v>
      </c>
      <c r="G302">
        <v>16.625837580000002</v>
      </c>
      <c r="H302">
        <v>14.536601899742649</v>
      </c>
    </row>
    <row r="303" spans="3:10" hidden="1">
      <c r="C303" s="203" t="str">
        <f t="shared" si="5"/>
        <v>UPVI_OOS_Thums_UpAvg</v>
      </c>
      <c r="D303" s="167" t="s">
        <v>94</v>
      </c>
      <c r="E303" s="167" t="s">
        <v>310</v>
      </c>
      <c r="F303" s="167" t="s">
        <v>392</v>
      </c>
      <c r="G303">
        <v>16.185217189999999</v>
      </c>
      <c r="H303">
        <v>13.906984138267187</v>
      </c>
    </row>
    <row r="304" spans="3:10" hidden="1">
      <c r="C304" s="203" t="str">
        <f t="shared" si="5"/>
        <v>UPVI_Price_7upAvg</v>
      </c>
      <c r="D304" s="167" t="s">
        <v>94</v>
      </c>
      <c r="E304" s="167" t="s">
        <v>296</v>
      </c>
      <c r="F304" s="167" t="s">
        <v>392</v>
      </c>
      <c r="G304">
        <v>55.563326589999988</v>
      </c>
      <c r="H304">
        <v>55.531400122202243</v>
      </c>
      <c r="J304" s="305">
        <f t="shared" ref="J304:J318" si="9">H304/G304-1</f>
        <v>-5.7459604665732744E-4</v>
      </c>
    </row>
    <row r="305" spans="3:10" hidden="1">
      <c r="C305" s="203" t="str">
        <f t="shared" si="5"/>
        <v>UPVI_Price_Appy_FizzAvg</v>
      </c>
      <c r="D305" s="167" t="s">
        <v>94</v>
      </c>
      <c r="E305" s="167" t="s">
        <v>297</v>
      </c>
      <c r="F305" s="167" t="s">
        <v>392</v>
      </c>
      <c r="G305">
        <v>56.480414519999997</v>
      </c>
      <c r="H305">
        <v>59.351400973757926</v>
      </c>
      <c r="J305" s="302">
        <f t="shared" si="9"/>
        <v>5.0831540068483339E-2</v>
      </c>
    </row>
    <row r="306" spans="3:10" hidden="1">
      <c r="C306" s="203" t="str">
        <f t="shared" si="5"/>
        <v>UPVI_Price_CokeAvg</v>
      </c>
      <c r="D306" s="167" t="s">
        <v>94</v>
      </c>
      <c r="E306" s="167" t="s">
        <v>298</v>
      </c>
      <c r="F306" s="167" t="s">
        <v>392</v>
      </c>
      <c r="G306">
        <v>54.328213990000009</v>
      </c>
      <c r="H306">
        <v>57.041594419638344</v>
      </c>
      <c r="J306" s="302">
        <f t="shared" si="9"/>
        <v>4.9944222906679325E-2</v>
      </c>
    </row>
    <row r="307" spans="3:10" hidden="1">
      <c r="C307" s="203" t="str">
        <f t="shared" si="5"/>
        <v>UPVI_Price_FantaAvg</v>
      </c>
      <c r="D307" s="167" t="s">
        <v>94</v>
      </c>
      <c r="E307" s="167" t="s">
        <v>299</v>
      </c>
      <c r="F307" s="167" t="s">
        <v>392</v>
      </c>
      <c r="G307">
        <v>48.959550739999997</v>
      </c>
      <c r="H307">
        <v>49.838184601131474</v>
      </c>
      <c r="J307" s="302">
        <f t="shared" si="9"/>
        <v>1.7946117720676558E-2</v>
      </c>
    </row>
    <row r="308" spans="3:10" hidden="1">
      <c r="C308" s="203" t="str">
        <f t="shared" si="5"/>
        <v>UPVI_Price_LimcaAvg</v>
      </c>
      <c r="D308" s="167" t="s">
        <v>94</v>
      </c>
      <c r="E308" s="167" t="s">
        <v>300</v>
      </c>
      <c r="F308" s="167" t="s">
        <v>392</v>
      </c>
      <c r="G308">
        <v>50.869359180000004</v>
      </c>
      <c r="H308">
        <v>51.816119952644229</v>
      </c>
      <c r="J308" s="161">
        <f t="shared" si="9"/>
        <v>1.8611611939008954E-2</v>
      </c>
    </row>
    <row r="309" spans="3:10" hidden="1">
      <c r="C309" s="203" t="str">
        <f t="shared" si="5"/>
        <v>UPVI_Price_M_DewAvg</v>
      </c>
      <c r="D309" s="167" t="s">
        <v>94</v>
      </c>
      <c r="E309" s="167" t="s">
        <v>301</v>
      </c>
      <c r="F309" s="167" t="s">
        <v>392</v>
      </c>
      <c r="G309">
        <v>49.926170040000002</v>
      </c>
      <c r="H309">
        <v>50.4589549610332</v>
      </c>
      <c r="J309" s="161">
        <f t="shared" si="9"/>
        <v>1.0671455883884962E-2</v>
      </c>
    </row>
    <row r="310" spans="3:10" hidden="1">
      <c r="C310" s="203" t="str">
        <f t="shared" si="5"/>
        <v>UPVI_Price_MirindaAvg</v>
      </c>
      <c r="D310" s="167" t="s">
        <v>94</v>
      </c>
      <c r="E310" s="167" t="s">
        <v>302</v>
      </c>
      <c r="F310" s="167" t="s">
        <v>392</v>
      </c>
      <c r="G310">
        <v>46.796596430000001</v>
      </c>
      <c r="H310">
        <v>46.82926281050046</v>
      </c>
      <c r="J310" s="161">
        <f t="shared" si="9"/>
        <v>6.9805034965142454E-4</v>
      </c>
    </row>
    <row r="311" spans="3:10" hidden="1">
      <c r="C311" s="203" t="str">
        <f t="shared" si="5"/>
        <v>UPVI_Price_PepsiAvg</v>
      </c>
      <c r="D311" s="167" t="s">
        <v>94</v>
      </c>
      <c r="E311" s="167" t="s">
        <v>303</v>
      </c>
      <c r="F311" s="167" t="s">
        <v>392</v>
      </c>
      <c r="G311">
        <v>50.452797109999999</v>
      </c>
      <c r="H311">
        <v>51.545512497337754</v>
      </c>
      <c r="J311" s="161">
        <f t="shared" si="9"/>
        <v>2.1658172587643687E-2</v>
      </c>
    </row>
    <row r="312" spans="3:10" hidden="1">
      <c r="C312" s="203" t="str">
        <f t="shared" si="5"/>
        <v>UPVI_Price_SpriteAvg</v>
      </c>
      <c r="D312" s="167" t="s">
        <v>94</v>
      </c>
      <c r="E312" s="167" t="s">
        <v>304</v>
      </c>
      <c r="F312" s="167" t="s">
        <v>392</v>
      </c>
      <c r="G312">
        <v>51.974835679999998</v>
      </c>
      <c r="H312">
        <v>52.622685061823873</v>
      </c>
      <c r="J312" s="161">
        <f t="shared" si="9"/>
        <v>1.2464673978241469E-2</v>
      </c>
    </row>
    <row r="313" spans="3:10" hidden="1">
      <c r="C313" s="203" t="str">
        <f t="shared" si="5"/>
        <v>UPVI_Price_Thums_UpAvg</v>
      </c>
      <c r="D313" s="167" t="s">
        <v>94</v>
      </c>
      <c r="E313" s="167" t="s">
        <v>519</v>
      </c>
      <c r="F313" s="167" t="s">
        <v>392</v>
      </c>
      <c r="G313">
        <v>52.37001557</v>
      </c>
      <c r="H313">
        <v>52.919148272469407</v>
      </c>
      <c r="J313" s="161">
        <f t="shared" si="9"/>
        <v>1.0485631835175147E-2</v>
      </c>
    </row>
    <row r="314" spans="3:10" hidden="1">
      <c r="C314" s="203" t="str">
        <f t="shared" si="5"/>
        <v>UPVI_Price_Thums_Up_ExpressAvg</v>
      </c>
      <c r="D314" s="167" t="s">
        <v>94</v>
      </c>
      <c r="E314" s="167" t="s">
        <v>346</v>
      </c>
      <c r="F314" s="167" t="s">
        <v>392</v>
      </c>
      <c r="G314">
        <v>72.036425210000019</v>
      </c>
      <c r="H314">
        <v>79.725970986299487</v>
      </c>
      <c r="J314" s="161">
        <f t="shared" si="9"/>
        <v>0.10674524386632123</v>
      </c>
    </row>
    <row r="315" spans="3:10" hidden="1">
      <c r="C315" s="203" t="str">
        <f t="shared" si="5"/>
        <v>UPVI_Price_Thums_Up_FridgeAvg</v>
      </c>
      <c r="D315" s="167" t="s">
        <v>94</v>
      </c>
      <c r="E315" s="167" t="s">
        <v>347</v>
      </c>
      <c r="F315" s="167" t="s">
        <v>392</v>
      </c>
      <c r="G315">
        <v>48.939913500000003</v>
      </c>
      <c r="H315">
        <v>52.039300434727068</v>
      </c>
      <c r="J315" s="161">
        <f t="shared" si="9"/>
        <v>6.33304538784496E-2</v>
      </c>
    </row>
    <row r="316" spans="3:10" hidden="1">
      <c r="C316" s="203" t="str">
        <f t="shared" si="5"/>
        <v>UPVI_Price_Thums_Up_MobileAvg</v>
      </c>
      <c r="D316" s="167" t="s">
        <v>94</v>
      </c>
      <c r="E316" s="167" t="s">
        <v>348</v>
      </c>
      <c r="F316" s="167" t="s">
        <v>392</v>
      </c>
      <c r="G316">
        <v>55.53137581</v>
      </c>
      <c r="H316">
        <v>53.71776602430274</v>
      </c>
      <c r="J316" s="161">
        <f t="shared" si="9"/>
        <v>-3.2659190579079178E-2</v>
      </c>
    </row>
    <row r="317" spans="3:10" hidden="1">
      <c r="C317" s="203" t="str">
        <f t="shared" si="5"/>
        <v>UPVI_Price_Thums_Up_PartyAvg</v>
      </c>
      <c r="D317" s="167" t="s">
        <v>94</v>
      </c>
      <c r="E317" s="167" t="s">
        <v>349</v>
      </c>
      <c r="F317" s="167" t="s">
        <v>392</v>
      </c>
      <c r="G317">
        <v>42.208503250000007</v>
      </c>
      <c r="H317">
        <v>42.584605702284819</v>
      </c>
      <c r="J317" s="161">
        <f t="shared" si="9"/>
        <v>8.9105849135935333E-3</v>
      </c>
    </row>
    <row r="318" spans="3:10" hidden="1">
      <c r="C318" s="203" t="str">
        <f t="shared" si="5"/>
        <v>UPVI_Price_Thums_Up_RGBAvg</v>
      </c>
      <c r="D318" s="167" t="s">
        <v>94</v>
      </c>
      <c r="E318" s="167" t="s">
        <v>350</v>
      </c>
      <c r="F318" s="167" t="s">
        <v>392</v>
      </c>
      <c r="G318">
        <v>65.169009689999996</v>
      </c>
      <c r="H318">
        <v>58.833545159401638</v>
      </c>
      <c r="J318" s="161">
        <f t="shared" si="9"/>
        <v>-9.721590922948331E-2</v>
      </c>
    </row>
    <row r="319" spans="3:10" hidden="1">
      <c r="C319" s="203" t="str">
        <f t="shared" si="5"/>
        <v>UPVI_Print_Thumsup_SpendAvg</v>
      </c>
      <c r="D319" s="167" t="s">
        <v>94</v>
      </c>
      <c r="E319" s="167" t="s">
        <v>330</v>
      </c>
      <c r="F319" s="167" t="s">
        <v>392</v>
      </c>
      <c r="G319">
        <v>0</v>
      </c>
      <c r="H319">
        <v>0</v>
      </c>
    </row>
    <row r="320" spans="3:10" hidden="1">
      <c r="C320" s="203" t="str">
        <f t="shared" si="5"/>
        <v>UPVI_Print_Thumsup_Spend_2015Avg</v>
      </c>
      <c r="D320" s="167" t="s">
        <v>94</v>
      </c>
      <c r="E320" s="167" t="s">
        <v>360</v>
      </c>
      <c r="F320" s="167" t="s">
        <v>392</v>
      </c>
      <c r="G320">
        <v>0</v>
      </c>
      <c r="H320">
        <v>0</v>
      </c>
    </row>
    <row r="321" spans="3:8" hidden="1">
      <c r="C321" s="203" t="str">
        <f t="shared" si="5"/>
        <v>UPVI_Print_Thumsup_Spend_2016Avg</v>
      </c>
      <c r="D321" s="167" t="s">
        <v>94</v>
      </c>
      <c r="E321" s="167" t="s">
        <v>361</v>
      </c>
      <c r="F321" s="167" t="s">
        <v>392</v>
      </c>
      <c r="G321">
        <v>0</v>
      </c>
      <c r="H321">
        <v>0</v>
      </c>
    </row>
    <row r="322" spans="3:8" hidden="1">
      <c r="C322" s="203" t="str">
        <f t="shared" si="5"/>
        <v>UPVI_Print_Thumsup_Spend_2017Avg</v>
      </c>
      <c r="D322" s="167" t="s">
        <v>94</v>
      </c>
      <c r="E322" s="167" t="s">
        <v>362</v>
      </c>
      <c r="F322" s="167" t="s">
        <v>392</v>
      </c>
      <c r="G322">
        <v>0</v>
      </c>
      <c r="H322">
        <v>0</v>
      </c>
    </row>
    <row r="323" spans="3:8" hidden="1">
      <c r="C323" s="203" t="str">
        <f t="shared" ref="C323:C386" si="10">D323&amp;E323&amp;F323</f>
        <v>UPVI_Print_Thumsup_Spend_2018Avg</v>
      </c>
      <c r="D323" s="167" t="s">
        <v>94</v>
      </c>
      <c r="E323" s="167" t="s">
        <v>520</v>
      </c>
      <c r="F323" s="167" t="s">
        <v>392</v>
      </c>
      <c r="G323">
        <v>0</v>
      </c>
      <c r="H323">
        <v>0</v>
      </c>
    </row>
    <row r="324" spans="3:8" hidden="1">
      <c r="C324" s="203" t="str">
        <f t="shared" si="10"/>
        <v>UPVI_Print_Thumsup_Spend_2019Avg</v>
      </c>
      <c r="D324" s="167" t="s">
        <v>94</v>
      </c>
      <c r="E324" s="167" t="s">
        <v>521</v>
      </c>
      <c r="F324" s="167" t="s">
        <v>392</v>
      </c>
      <c r="G324">
        <v>450496.62040000001</v>
      </c>
      <c r="H324">
        <v>0</v>
      </c>
    </row>
    <row r="325" spans="3:8" hidden="1">
      <c r="C325" s="203" t="str">
        <f t="shared" si="10"/>
        <v>UPVI_Radio_Thumsup_SpendAvg</v>
      </c>
      <c r="D325" s="167" t="s">
        <v>94</v>
      </c>
      <c r="E325" s="167" t="s">
        <v>331</v>
      </c>
      <c r="F325" s="167" t="s">
        <v>392</v>
      </c>
      <c r="G325">
        <v>0</v>
      </c>
      <c r="H325">
        <v>0</v>
      </c>
    </row>
    <row r="326" spans="3:8" hidden="1">
      <c r="C326" s="203" t="str">
        <f t="shared" si="10"/>
        <v>UPVI_Radio_Thumsup_Spend_2015Avg</v>
      </c>
      <c r="D326" s="167" t="s">
        <v>94</v>
      </c>
      <c r="E326" s="167" t="s">
        <v>522</v>
      </c>
      <c r="F326" s="167" t="s">
        <v>392</v>
      </c>
      <c r="G326">
        <v>0</v>
      </c>
      <c r="H326">
        <v>0</v>
      </c>
    </row>
    <row r="327" spans="3:8" hidden="1">
      <c r="C327" s="203" t="str">
        <f t="shared" si="10"/>
        <v>UPVI_Radio_Thumsup_Spend_2016Avg</v>
      </c>
      <c r="D327" s="167" t="s">
        <v>94</v>
      </c>
      <c r="E327" s="167" t="s">
        <v>523</v>
      </c>
      <c r="F327" s="167" t="s">
        <v>392</v>
      </c>
      <c r="G327">
        <v>0</v>
      </c>
      <c r="H327">
        <v>0</v>
      </c>
    </row>
    <row r="328" spans="3:8" hidden="1">
      <c r="C328" s="203" t="str">
        <f t="shared" si="10"/>
        <v>UPVI_Radio_Thumsup_Spend_2017Avg</v>
      </c>
      <c r="D328" s="167" t="s">
        <v>94</v>
      </c>
      <c r="E328" s="167" t="s">
        <v>524</v>
      </c>
      <c r="F328" s="167" t="s">
        <v>392</v>
      </c>
      <c r="G328">
        <v>0</v>
      </c>
      <c r="H328">
        <v>0</v>
      </c>
    </row>
    <row r="329" spans="3:8" hidden="1">
      <c r="C329" s="203" t="str">
        <f t="shared" si="10"/>
        <v>UPVI_Radio_Thumsup_Spend_2018Avg</v>
      </c>
      <c r="D329" s="167" t="s">
        <v>94</v>
      </c>
      <c r="E329" s="167" t="s">
        <v>525</v>
      </c>
      <c r="F329" s="167" t="s">
        <v>392</v>
      </c>
      <c r="G329">
        <v>0</v>
      </c>
      <c r="H329">
        <v>0</v>
      </c>
    </row>
    <row r="330" spans="3:8" hidden="1">
      <c r="C330" s="203" t="str">
        <f t="shared" si="10"/>
        <v>UPVI_Radio_Thumsup_Spend_2019Avg</v>
      </c>
      <c r="D330" s="167" t="s">
        <v>94</v>
      </c>
      <c r="E330" s="167" t="s">
        <v>526</v>
      </c>
      <c r="F330" s="167" t="s">
        <v>392</v>
      </c>
      <c r="G330">
        <v>34170</v>
      </c>
      <c r="H330">
        <v>0</v>
      </c>
    </row>
    <row r="331" spans="3:8" hidden="1">
      <c r="C331" s="203" t="str">
        <f t="shared" si="10"/>
        <v>UPVI_SOCF_7upAvg</v>
      </c>
      <c r="D331" s="167" t="s">
        <v>94</v>
      </c>
      <c r="E331" s="167" t="s">
        <v>527</v>
      </c>
      <c r="F331" s="167" t="s">
        <v>392</v>
      </c>
      <c r="G331">
        <v>0.86761200999999999</v>
      </c>
      <c r="H331">
        <v>0.782902889335928</v>
      </c>
    </row>
    <row r="332" spans="3:8" hidden="1">
      <c r="C332" s="203" t="str">
        <f t="shared" si="10"/>
        <v>UPVI_SOCF_Appy_FizzAvg</v>
      </c>
      <c r="D332" s="167" t="s">
        <v>94</v>
      </c>
      <c r="E332" s="167" t="s">
        <v>528</v>
      </c>
      <c r="F332" s="167" t="s">
        <v>392</v>
      </c>
      <c r="G332">
        <v>3.6695142800000005</v>
      </c>
      <c r="H332">
        <v>3.4192472698936704</v>
      </c>
    </row>
    <row r="333" spans="3:8" hidden="1">
      <c r="C333" s="203" t="str">
        <f t="shared" si="10"/>
        <v>UPVI_SOCF_CokeAvg</v>
      </c>
      <c r="D333" s="167" t="s">
        <v>94</v>
      </c>
      <c r="E333" s="167" t="s">
        <v>529</v>
      </c>
      <c r="F333" s="167" t="s">
        <v>392</v>
      </c>
      <c r="G333">
        <v>1.7978284099999999</v>
      </c>
      <c r="H333">
        <v>2.4363064916709791</v>
      </c>
    </row>
    <row r="334" spans="3:8" hidden="1">
      <c r="C334" s="203" t="str">
        <f t="shared" si="10"/>
        <v>UPVI_SOCF_FantaAvg</v>
      </c>
      <c r="D334" s="167" t="s">
        <v>94</v>
      </c>
      <c r="E334" s="167" t="s">
        <v>530</v>
      </c>
      <c r="F334" s="167" t="s">
        <v>392</v>
      </c>
      <c r="G334">
        <v>6.272261939999999</v>
      </c>
      <c r="H334">
        <v>5.9801026329206426</v>
      </c>
    </row>
    <row r="335" spans="3:8" hidden="1">
      <c r="C335" s="203" t="str">
        <f t="shared" si="10"/>
        <v>UPVI_SOCF_LimcaAvg</v>
      </c>
      <c r="D335" s="167" t="s">
        <v>94</v>
      </c>
      <c r="E335" s="167" t="s">
        <v>531</v>
      </c>
      <c r="F335" s="167" t="s">
        <v>392</v>
      </c>
      <c r="G335">
        <v>10.690668310000001</v>
      </c>
      <c r="H335">
        <v>10.025891068360673</v>
      </c>
    </row>
    <row r="336" spans="3:8" hidden="1">
      <c r="C336" s="203" t="str">
        <f t="shared" si="10"/>
        <v>UPVI_SOCF_M_DewAvg</v>
      </c>
      <c r="D336" s="167" t="s">
        <v>94</v>
      </c>
      <c r="E336" s="167" t="s">
        <v>532</v>
      </c>
      <c r="F336" s="167" t="s">
        <v>392</v>
      </c>
      <c r="G336">
        <v>19.409068940000001</v>
      </c>
      <c r="H336">
        <v>17.328075570657685</v>
      </c>
    </row>
    <row r="337" spans="3:8" hidden="1">
      <c r="C337" s="203" t="str">
        <f t="shared" si="10"/>
        <v>UPVI_SOCF_MirindaAvg</v>
      </c>
      <c r="D337" s="167" t="s">
        <v>94</v>
      </c>
      <c r="E337" s="167" t="s">
        <v>533</v>
      </c>
      <c r="F337" s="167" t="s">
        <v>392</v>
      </c>
      <c r="G337">
        <v>2.2123749999999998</v>
      </c>
      <c r="H337">
        <v>2.1878610196780328</v>
      </c>
    </row>
    <row r="338" spans="3:8" hidden="1">
      <c r="C338" s="203" t="str">
        <f t="shared" si="10"/>
        <v>UPVI_SOCF_PepsiAvg</v>
      </c>
      <c r="D338" s="167" t="s">
        <v>94</v>
      </c>
      <c r="E338" s="167" t="s">
        <v>534</v>
      </c>
      <c r="F338" s="167" t="s">
        <v>392</v>
      </c>
      <c r="G338">
        <v>5.8331329100000007</v>
      </c>
      <c r="H338">
        <v>6.6424965032082994</v>
      </c>
    </row>
    <row r="339" spans="3:8" hidden="1">
      <c r="C339" s="203" t="str">
        <f t="shared" si="10"/>
        <v>UPVI_SOCF_SpriteAvg</v>
      </c>
      <c r="D339" s="167" t="s">
        <v>94</v>
      </c>
      <c r="E339" s="167" t="s">
        <v>535</v>
      </c>
      <c r="F339" s="167" t="s">
        <v>392</v>
      </c>
      <c r="G339">
        <v>18.827536029999997</v>
      </c>
      <c r="H339">
        <v>17.870409402014094</v>
      </c>
    </row>
    <row r="340" spans="3:8" hidden="1">
      <c r="C340" s="203" t="str">
        <f t="shared" si="10"/>
        <v>UPVI_SOCF_Thums_UpAvg</v>
      </c>
      <c r="D340" s="167" t="s">
        <v>94</v>
      </c>
      <c r="E340" s="167" t="s">
        <v>351</v>
      </c>
      <c r="F340" s="167" t="s">
        <v>392</v>
      </c>
      <c r="G340">
        <v>24.328725110000001</v>
      </c>
      <c r="H340">
        <v>27.979546408844261</v>
      </c>
    </row>
    <row r="341" spans="3:8" hidden="1">
      <c r="C341" s="203" t="str">
        <f t="shared" si="10"/>
        <v>UPVI_SOTS_7upAvg</v>
      </c>
      <c r="D341" s="167" t="s">
        <v>94</v>
      </c>
      <c r="E341" s="167" t="s">
        <v>536</v>
      </c>
      <c r="F341" s="167" t="s">
        <v>392</v>
      </c>
      <c r="G341">
        <v>0.58547664999999993</v>
      </c>
      <c r="H341">
        <v>0.79061893071418121</v>
      </c>
    </row>
    <row r="342" spans="3:8" hidden="1">
      <c r="C342" s="203" t="str">
        <f t="shared" si="10"/>
        <v>UPVI_SOTS_Appy_FizzAvg</v>
      </c>
      <c r="D342" s="167" t="s">
        <v>94</v>
      </c>
      <c r="E342" s="167" t="s">
        <v>537</v>
      </c>
      <c r="F342" s="167" t="s">
        <v>392</v>
      </c>
      <c r="G342">
        <v>4.0710598299999994</v>
      </c>
      <c r="H342">
        <v>4.5448724049643454</v>
      </c>
    </row>
    <row r="343" spans="3:8" hidden="1">
      <c r="C343" s="203" t="str">
        <f t="shared" si="10"/>
        <v>UPVI_SOTS_CokeAvg</v>
      </c>
      <c r="D343" s="167" t="s">
        <v>94</v>
      </c>
      <c r="E343" s="167" t="s">
        <v>538</v>
      </c>
      <c r="F343" s="167" t="s">
        <v>392</v>
      </c>
      <c r="G343">
        <v>2.2211761399999999</v>
      </c>
      <c r="H343">
        <v>2.7790613480236286</v>
      </c>
    </row>
    <row r="344" spans="3:8" hidden="1">
      <c r="C344" s="203" t="str">
        <f t="shared" si="10"/>
        <v>UPVI_SOTS_FantaAvg</v>
      </c>
      <c r="D344" s="167" t="s">
        <v>94</v>
      </c>
      <c r="E344" s="167" t="s">
        <v>539</v>
      </c>
      <c r="F344" s="167" t="s">
        <v>392</v>
      </c>
      <c r="G344">
        <v>4.4934295799999999</v>
      </c>
      <c r="H344">
        <v>4.1834816920313429</v>
      </c>
    </row>
    <row r="345" spans="3:8" hidden="1">
      <c r="C345" s="203" t="str">
        <f t="shared" si="10"/>
        <v>UPVI_SOTS_LimcaAvg</v>
      </c>
      <c r="D345" s="167" t="s">
        <v>94</v>
      </c>
      <c r="E345" s="167" t="s">
        <v>540</v>
      </c>
      <c r="F345" s="167" t="s">
        <v>392</v>
      </c>
      <c r="G345">
        <v>5.5826279000000003</v>
      </c>
      <c r="H345">
        <v>5.8854882791260819</v>
      </c>
    </row>
    <row r="346" spans="3:8" hidden="1">
      <c r="C346" s="203" t="str">
        <f t="shared" si="10"/>
        <v>UPVI_SOTS_M_DewAvg</v>
      </c>
      <c r="D346" s="167" t="s">
        <v>94</v>
      </c>
      <c r="E346" s="167" t="s">
        <v>541</v>
      </c>
      <c r="F346" s="167" t="s">
        <v>392</v>
      </c>
      <c r="G346">
        <v>22.273234880000004</v>
      </c>
      <c r="H346">
        <v>21.8929070213598</v>
      </c>
    </row>
    <row r="347" spans="3:8" hidden="1">
      <c r="C347" s="203" t="str">
        <f t="shared" si="10"/>
        <v>UPVI_SOTS_MirindaAvg</v>
      </c>
      <c r="D347" s="167" t="s">
        <v>94</v>
      </c>
      <c r="E347" s="167" t="s">
        <v>542</v>
      </c>
      <c r="F347" s="167" t="s">
        <v>392</v>
      </c>
      <c r="G347">
        <v>1.5970382999999999</v>
      </c>
      <c r="H347">
        <v>1.7111964405885434</v>
      </c>
    </row>
    <row r="348" spans="3:8" hidden="1">
      <c r="C348" s="203" t="str">
        <f t="shared" si="10"/>
        <v>UPVI_SOTS_PepsiAvg</v>
      </c>
      <c r="D348" s="167" t="s">
        <v>94</v>
      </c>
      <c r="E348" s="167" t="s">
        <v>543</v>
      </c>
      <c r="F348" s="167" t="s">
        <v>392</v>
      </c>
      <c r="G348">
        <v>5.7817951999999995</v>
      </c>
      <c r="H348">
        <v>6.4704754786402559</v>
      </c>
    </row>
    <row r="349" spans="3:8" hidden="1">
      <c r="C349" s="203" t="str">
        <f t="shared" si="10"/>
        <v>UPVI_SOTS_SpriteAvg</v>
      </c>
      <c r="D349" s="167" t="s">
        <v>94</v>
      </c>
      <c r="E349" s="167" t="s">
        <v>544</v>
      </c>
      <c r="F349" s="167" t="s">
        <v>392</v>
      </c>
      <c r="G349">
        <v>26.327618990000001</v>
      </c>
      <c r="H349">
        <v>23.592572018413385</v>
      </c>
    </row>
    <row r="350" spans="3:8" hidden="1">
      <c r="C350" s="203" t="str">
        <f t="shared" si="10"/>
        <v>UPVI_SOTS_Thums_UpAvg</v>
      </c>
      <c r="D350" s="167" t="s">
        <v>94</v>
      </c>
      <c r="E350" s="167" t="s">
        <v>352</v>
      </c>
      <c r="F350" s="167" t="s">
        <v>392</v>
      </c>
      <c r="G350">
        <v>20.750986270000002</v>
      </c>
      <c r="H350">
        <v>21.774868611602201</v>
      </c>
    </row>
    <row r="351" spans="3:8" hidden="1">
      <c r="C351" s="203" t="str">
        <f t="shared" si="10"/>
        <v>UPVI_SOWF_7upAvg</v>
      </c>
      <c r="D351" s="167" t="s">
        <v>94</v>
      </c>
      <c r="E351" s="167" t="s">
        <v>545</v>
      </c>
      <c r="F351" s="167" t="s">
        <v>392</v>
      </c>
      <c r="G351">
        <v>0.52764986000000003</v>
      </c>
      <c r="H351">
        <v>1.1519384618707571</v>
      </c>
    </row>
    <row r="352" spans="3:8" hidden="1">
      <c r="C352" s="203" t="str">
        <f t="shared" si="10"/>
        <v>UPVI_SOWF_Appy_FizzAvg</v>
      </c>
      <c r="D352" s="167" t="s">
        <v>94</v>
      </c>
      <c r="E352" s="167" t="s">
        <v>546</v>
      </c>
      <c r="F352" s="167" t="s">
        <v>392</v>
      </c>
      <c r="G352">
        <v>11.861657939999999</v>
      </c>
      <c r="H352">
        <v>12.637246585384545</v>
      </c>
    </row>
    <row r="353" spans="3:8" hidden="1">
      <c r="C353" s="203" t="str">
        <f t="shared" si="10"/>
        <v>UPVI_SOWF_CokeAvg</v>
      </c>
      <c r="D353" s="167" t="s">
        <v>94</v>
      </c>
      <c r="E353" s="167" t="s">
        <v>547</v>
      </c>
      <c r="F353" s="167" t="s">
        <v>392</v>
      </c>
      <c r="G353">
        <v>1.7161912000000001</v>
      </c>
      <c r="H353">
        <v>3.2268593692217165</v>
      </c>
    </row>
    <row r="354" spans="3:8" hidden="1">
      <c r="C354" s="203" t="str">
        <f t="shared" si="10"/>
        <v>UPVI_SOWF_FantaAvg</v>
      </c>
      <c r="D354" s="167" t="s">
        <v>94</v>
      </c>
      <c r="E354" s="167" t="s">
        <v>548</v>
      </c>
      <c r="F354" s="167" t="s">
        <v>392</v>
      </c>
      <c r="G354">
        <v>3.0481721900000003</v>
      </c>
      <c r="H354">
        <v>3.6084787322742224</v>
      </c>
    </row>
    <row r="355" spans="3:8" hidden="1">
      <c r="C355" s="203" t="str">
        <f t="shared" si="10"/>
        <v>UPVI_SOWF_LimcaAvg</v>
      </c>
      <c r="D355" s="167" t="s">
        <v>94</v>
      </c>
      <c r="E355" s="167" t="s">
        <v>549</v>
      </c>
      <c r="F355" s="167" t="s">
        <v>392</v>
      </c>
      <c r="G355">
        <v>6.6539513400000008</v>
      </c>
      <c r="H355">
        <v>4.8046887198174018</v>
      </c>
    </row>
    <row r="356" spans="3:8" hidden="1">
      <c r="C356" s="203" t="str">
        <f t="shared" si="10"/>
        <v>UPVI_SOWF_M_DewAvg</v>
      </c>
      <c r="D356" s="167" t="s">
        <v>94</v>
      </c>
      <c r="E356" s="167" t="s">
        <v>550</v>
      </c>
      <c r="F356" s="167" t="s">
        <v>392</v>
      </c>
      <c r="G356">
        <v>17.139990529999999</v>
      </c>
      <c r="H356">
        <v>15.694292162943148</v>
      </c>
    </row>
    <row r="357" spans="3:8" hidden="1">
      <c r="C357" s="203" t="str">
        <f t="shared" si="10"/>
        <v>UPVI_SOWF_MirindaAvg</v>
      </c>
      <c r="D357" s="167" t="s">
        <v>94</v>
      </c>
      <c r="E357" s="167" t="s">
        <v>551</v>
      </c>
      <c r="F357" s="167" t="s">
        <v>392</v>
      </c>
      <c r="G357">
        <v>1.7703863500000001</v>
      </c>
      <c r="H357">
        <v>1.2276012764102513</v>
      </c>
    </row>
    <row r="358" spans="3:8" hidden="1">
      <c r="C358" s="203" t="str">
        <f t="shared" si="10"/>
        <v>UPVI_SOWF_PepsiAvg</v>
      </c>
      <c r="D358" s="167" t="s">
        <v>94</v>
      </c>
      <c r="E358" s="167" t="s">
        <v>552</v>
      </c>
      <c r="F358" s="167" t="s">
        <v>392</v>
      </c>
      <c r="G358">
        <v>6.4276469899999995</v>
      </c>
      <c r="H358">
        <v>6.0597881933023565</v>
      </c>
    </row>
    <row r="359" spans="3:8" hidden="1">
      <c r="C359" s="203" t="str">
        <f t="shared" si="10"/>
        <v>UPVI_SOWF_SpriteAvg</v>
      </c>
      <c r="D359" s="167" t="s">
        <v>94</v>
      </c>
      <c r="E359" s="167" t="s">
        <v>553</v>
      </c>
      <c r="F359" s="167" t="s">
        <v>392</v>
      </c>
      <c r="G359">
        <v>23.239330780000003</v>
      </c>
      <c r="H359">
        <v>25.362367051807574</v>
      </c>
    </row>
    <row r="360" spans="3:8" hidden="1">
      <c r="C360" s="203" t="str">
        <f t="shared" si="10"/>
        <v>UPVI_SOWF_Thums_UpAvg</v>
      </c>
      <c r="D360" s="167" t="s">
        <v>94</v>
      </c>
      <c r="E360" s="167" t="s">
        <v>311</v>
      </c>
      <c r="F360" s="167" t="s">
        <v>392</v>
      </c>
      <c r="G360">
        <v>22.854686399999999</v>
      </c>
      <c r="H360">
        <v>21.088402671624969</v>
      </c>
    </row>
    <row r="361" spans="3:8" hidden="1">
      <c r="C361" s="203" t="str">
        <f t="shared" si="10"/>
        <v>UPVI_ThematicMHT_TV_GRPsAvg</v>
      </c>
      <c r="D361" s="167" t="s">
        <v>94</v>
      </c>
      <c r="E361" s="167" t="s">
        <v>342</v>
      </c>
      <c r="F361" s="167" t="s">
        <v>392</v>
      </c>
      <c r="G361">
        <v>0</v>
      </c>
      <c r="H361">
        <v>0</v>
      </c>
    </row>
    <row r="362" spans="3:8" hidden="1">
      <c r="C362" s="203" t="str">
        <f t="shared" si="10"/>
        <v>UPVI_TheYoung_TV_GRPsAvg</v>
      </c>
      <c r="D362" s="167" t="s">
        <v>94</v>
      </c>
      <c r="E362" s="167" t="s">
        <v>343</v>
      </c>
      <c r="F362" s="167" t="s">
        <v>392</v>
      </c>
      <c r="G362">
        <v>0</v>
      </c>
      <c r="H362">
        <v>0</v>
      </c>
    </row>
    <row r="363" spans="3:8" hidden="1">
      <c r="C363" s="203" t="str">
        <f t="shared" si="10"/>
        <v>UPVI_Total_Digital_Thumsup_Imp_2017Avg</v>
      </c>
      <c r="D363" s="167" t="s">
        <v>94</v>
      </c>
      <c r="E363" s="167" t="s">
        <v>317</v>
      </c>
      <c r="F363" s="167" t="s">
        <v>392</v>
      </c>
      <c r="G363">
        <v>0</v>
      </c>
      <c r="H363">
        <v>0</v>
      </c>
    </row>
    <row r="364" spans="3:8" hidden="1">
      <c r="C364" s="203" t="str">
        <f t="shared" si="10"/>
        <v>UPVI_Total_Digital_Thumsup_Imp_2018Avg</v>
      </c>
      <c r="D364" s="167" t="s">
        <v>94</v>
      </c>
      <c r="E364" s="167" t="s">
        <v>318</v>
      </c>
      <c r="F364" s="167" t="s">
        <v>392</v>
      </c>
      <c r="G364">
        <v>0</v>
      </c>
      <c r="H364">
        <v>0</v>
      </c>
    </row>
    <row r="365" spans="3:8" hidden="1">
      <c r="C365" s="203" t="str">
        <f t="shared" si="10"/>
        <v>UPVI_Total_Digital_Thumsup_Imp_2019Avg</v>
      </c>
      <c r="D365" s="167" t="s">
        <v>94</v>
      </c>
      <c r="E365" s="167" t="s">
        <v>319</v>
      </c>
      <c r="F365" s="167" t="s">
        <v>392</v>
      </c>
      <c r="G365">
        <v>9674756.0775646605</v>
      </c>
      <c r="H365">
        <v>0</v>
      </c>
    </row>
    <row r="366" spans="3:8" hidden="1">
      <c r="C366" s="203" t="str">
        <f t="shared" si="10"/>
        <v>UPVI_Total_Digital_Thumsup_Imp_2020Avg</v>
      </c>
      <c r="D366" s="167" t="s">
        <v>94</v>
      </c>
      <c r="E366" s="167" t="s">
        <v>396</v>
      </c>
      <c r="F366" s="167" t="s">
        <v>392</v>
      </c>
      <c r="G366">
        <v>0</v>
      </c>
      <c r="H366">
        <v>3724545.3560448913</v>
      </c>
    </row>
    <row r="367" spans="3:8" hidden="1">
      <c r="C367" s="203" t="str">
        <f t="shared" si="10"/>
        <v>UPVI_TU_UTC_TV_GRPsAvg</v>
      </c>
      <c r="D367" s="167" t="s">
        <v>94</v>
      </c>
      <c r="E367" s="167" t="s">
        <v>344</v>
      </c>
      <c r="F367" s="167" t="s">
        <v>392</v>
      </c>
      <c r="G367">
        <v>0</v>
      </c>
      <c r="H367">
        <v>0</v>
      </c>
    </row>
    <row r="368" spans="3:8" hidden="1">
      <c r="C368" s="203" t="str">
        <f t="shared" si="10"/>
        <v>UPVI_TUChargedAvengers_TV_GRPsAvg</v>
      </c>
      <c r="D368" s="167" t="s">
        <v>94</v>
      </c>
      <c r="E368" s="167" t="s">
        <v>337</v>
      </c>
      <c r="F368" s="167" t="s">
        <v>392</v>
      </c>
      <c r="G368">
        <v>0</v>
      </c>
      <c r="H368">
        <v>0</v>
      </c>
    </row>
    <row r="369" spans="3:8" hidden="1">
      <c r="C369" s="203" t="str">
        <f t="shared" si="10"/>
        <v>UPVI_TUChargedThematic_TV_GRPsAvg</v>
      </c>
      <c r="D369" s="167" t="s">
        <v>94</v>
      </c>
      <c r="E369" s="167" t="s">
        <v>338</v>
      </c>
      <c r="F369" s="167" t="s">
        <v>392</v>
      </c>
      <c r="G369">
        <v>0</v>
      </c>
      <c r="H369">
        <v>0</v>
      </c>
    </row>
    <row r="370" spans="3:8" hidden="1">
      <c r="C370" s="203" t="str">
        <f t="shared" si="10"/>
        <v>UPVI_TUChase_TV_GRPsAvg</v>
      </c>
      <c r="D370" s="167" t="s">
        <v>94</v>
      </c>
      <c r="E370" s="167" t="s">
        <v>339</v>
      </c>
      <c r="F370" s="167" t="s">
        <v>392</v>
      </c>
      <c r="G370">
        <v>122.31500000000001</v>
      </c>
      <c r="H370">
        <v>0</v>
      </c>
    </row>
    <row r="371" spans="3:8" hidden="1">
      <c r="C371" s="203" t="str">
        <f t="shared" si="10"/>
        <v>UPVI_TUIntrinsic_TV_GRPsAvg</v>
      </c>
      <c r="D371" s="167" t="s">
        <v>94</v>
      </c>
      <c r="E371" s="167" t="s">
        <v>340</v>
      </c>
      <c r="F371" s="167" t="s">
        <v>392</v>
      </c>
      <c r="G371">
        <v>0</v>
      </c>
      <c r="H371">
        <v>0</v>
      </c>
    </row>
    <row r="372" spans="3:8" hidden="1">
      <c r="C372" s="203" t="str">
        <f t="shared" si="10"/>
        <v>UPVI_Pyramid_TV_GRPs_2020Avg</v>
      </c>
      <c r="D372" s="167" t="s">
        <v>94</v>
      </c>
      <c r="E372" s="167" t="s">
        <v>397</v>
      </c>
      <c r="F372" s="167" t="s">
        <v>392</v>
      </c>
      <c r="G372">
        <v>0</v>
      </c>
      <c r="H372">
        <v>133.03799999999995</v>
      </c>
    </row>
    <row r="373" spans="3:8" hidden="1">
      <c r="C373" s="203" t="str">
        <f t="shared" si="10"/>
        <v>UPVI_TU_Chase_TV_GRPs_2020Avg</v>
      </c>
      <c r="D373" s="167" t="s">
        <v>94</v>
      </c>
      <c r="E373" s="167" t="s">
        <v>554</v>
      </c>
      <c r="F373" s="167" t="s">
        <v>392</v>
      </c>
      <c r="G373">
        <v>0</v>
      </c>
      <c r="H373">
        <v>2.8000000000000004E-2</v>
      </c>
    </row>
    <row r="374" spans="3:8" hidden="1">
      <c r="C374" s="203" t="str">
        <f t="shared" si="10"/>
        <v>UPVI_TV_TotalAvg</v>
      </c>
      <c r="D374" s="167" t="s">
        <v>94</v>
      </c>
      <c r="E374" s="167" t="s">
        <v>555</v>
      </c>
      <c r="F374" s="167" t="s">
        <v>392</v>
      </c>
      <c r="G374">
        <v>210.51499999999996</v>
      </c>
      <c r="H374">
        <v>133.06599999999997</v>
      </c>
    </row>
    <row r="375" spans="3:8" hidden="1">
      <c r="C375" s="203" t="str">
        <f t="shared" si="10"/>
        <v>UPVI_TV_Total_2015Avg</v>
      </c>
      <c r="D375" s="167" t="s">
        <v>94</v>
      </c>
      <c r="E375" s="167" t="s">
        <v>84</v>
      </c>
      <c r="F375" s="167" t="s">
        <v>392</v>
      </c>
      <c r="G375">
        <v>0</v>
      </c>
      <c r="H375">
        <v>0</v>
      </c>
    </row>
    <row r="376" spans="3:8" hidden="1">
      <c r="C376" s="203" t="str">
        <f t="shared" si="10"/>
        <v>UPVI_TV_Total_2016Avg</v>
      </c>
      <c r="D376" s="167" t="s">
        <v>94</v>
      </c>
      <c r="E376" s="167" t="s">
        <v>85</v>
      </c>
      <c r="F376" s="167" t="s">
        <v>392</v>
      </c>
      <c r="G376">
        <v>0</v>
      </c>
      <c r="H376">
        <v>0</v>
      </c>
    </row>
    <row r="377" spans="3:8" hidden="1">
      <c r="C377" s="203" t="str">
        <f t="shared" si="10"/>
        <v>UPVI_TV_Total_2017Avg</v>
      </c>
      <c r="D377" s="167" t="s">
        <v>94</v>
      </c>
      <c r="E377" s="167" t="s">
        <v>86</v>
      </c>
      <c r="F377" s="167" t="s">
        <v>392</v>
      </c>
      <c r="G377">
        <v>0</v>
      </c>
      <c r="H377">
        <v>0</v>
      </c>
    </row>
    <row r="378" spans="3:8" hidden="1">
      <c r="C378" s="203" t="str">
        <f t="shared" si="10"/>
        <v>UPVI_TV_Total_2018Avg</v>
      </c>
      <c r="D378" s="167" t="s">
        <v>94</v>
      </c>
      <c r="E378" s="167" t="s">
        <v>556</v>
      </c>
      <c r="F378" s="167" t="s">
        <v>392</v>
      </c>
      <c r="G378">
        <v>0</v>
      </c>
      <c r="H378">
        <v>0</v>
      </c>
    </row>
    <row r="379" spans="3:8" hidden="1">
      <c r="C379" s="203" t="str">
        <f t="shared" si="10"/>
        <v>UPVI_TV_Total_2019Avg</v>
      </c>
      <c r="D379" s="167" t="s">
        <v>94</v>
      </c>
      <c r="E379" s="167" t="s">
        <v>557</v>
      </c>
      <c r="F379" s="167" t="s">
        <v>392</v>
      </c>
      <c r="G379">
        <v>210.51499999999996</v>
      </c>
      <c r="H379">
        <v>0</v>
      </c>
    </row>
    <row r="380" spans="3:8" hidden="1">
      <c r="C380" s="203" t="str">
        <f t="shared" si="10"/>
        <v>UPVI_TV_Total_2020Avg</v>
      </c>
      <c r="D380" s="167" t="s">
        <v>94</v>
      </c>
      <c r="E380" s="167" t="s">
        <v>558</v>
      </c>
      <c r="F380" s="167" t="s">
        <v>392</v>
      </c>
      <c r="G380">
        <v>0</v>
      </c>
      <c r="H380">
        <v>133.06599999999997</v>
      </c>
    </row>
    <row r="381" spans="3:8" hidden="1">
      <c r="C381" s="203" t="str">
        <f t="shared" si="10"/>
        <v>UPVI_VPO_15_18_Thums_UpAvg</v>
      </c>
      <c r="D381" s="167" t="s">
        <v>94</v>
      </c>
      <c r="E381" s="167" t="s">
        <v>559</v>
      </c>
      <c r="F381" s="167" t="s">
        <v>392</v>
      </c>
      <c r="G381">
        <v>0</v>
      </c>
      <c r="H381">
        <v>0</v>
      </c>
    </row>
    <row r="382" spans="3:8" hidden="1">
      <c r="C382" s="203" t="str">
        <f t="shared" si="10"/>
        <v>UPVI_VPO_19_Thums_UpAvg</v>
      </c>
      <c r="D382" s="167" t="s">
        <v>94</v>
      </c>
      <c r="E382" s="167" t="s">
        <v>560</v>
      </c>
      <c r="F382" s="167" t="s">
        <v>392</v>
      </c>
      <c r="G382">
        <v>5.5659851499999995</v>
      </c>
      <c r="H382">
        <v>0</v>
      </c>
    </row>
    <row r="383" spans="3:8" hidden="1">
      <c r="C383" s="203" t="str">
        <f t="shared" si="10"/>
        <v>UPVI_VPO_7upAvg</v>
      </c>
      <c r="D383" s="167" t="s">
        <v>94</v>
      </c>
      <c r="E383" s="167" t="s">
        <v>561</v>
      </c>
      <c r="F383" s="167" t="s">
        <v>392</v>
      </c>
      <c r="G383">
        <v>2.0112210300000002</v>
      </c>
      <c r="H383">
        <v>0</v>
      </c>
    </row>
    <row r="384" spans="3:8" hidden="1">
      <c r="C384" s="203" t="str">
        <f t="shared" si="10"/>
        <v>UPVI_VPO_Appy_FizzAvg</v>
      </c>
      <c r="D384" s="167" t="s">
        <v>94</v>
      </c>
      <c r="E384" s="167" t="s">
        <v>562</v>
      </c>
      <c r="F384" s="167" t="s">
        <v>392</v>
      </c>
      <c r="G384">
        <v>3.5293646399999998</v>
      </c>
      <c r="H384">
        <v>0</v>
      </c>
    </row>
    <row r="385" spans="3:8" hidden="1">
      <c r="C385" s="203" t="str">
        <f t="shared" si="10"/>
        <v>UPVI_VPO_CokeAvg</v>
      </c>
      <c r="D385" s="167" t="s">
        <v>94</v>
      </c>
      <c r="E385" s="167" t="s">
        <v>563</v>
      </c>
      <c r="F385" s="167" t="s">
        <v>392</v>
      </c>
      <c r="G385">
        <v>3.47453031</v>
      </c>
      <c r="H385">
        <v>0</v>
      </c>
    </row>
    <row r="386" spans="3:8" hidden="1">
      <c r="C386" s="203" t="str">
        <f t="shared" si="10"/>
        <v>UPVI_VPO_FantaAvg</v>
      </c>
      <c r="D386" s="167" t="s">
        <v>94</v>
      </c>
      <c r="E386" s="167" t="s">
        <v>564</v>
      </c>
      <c r="F386" s="167" t="s">
        <v>392</v>
      </c>
      <c r="G386">
        <v>4.3072853999999996</v>
      </c>
      <c r="H386">
        <v>0</v>
      </c>
    </row>
    <row r="387" spans="3:8" hidden="1">
      <c r="C387" s="203" t="str">
        <f t="shared" ref="C387:C450" si="11">D387&amp;E387&amp;F387</f>
        <v>UPVI_VPO_LimcaAvg</v>
      </c>
      <c r="D387" s="167" t="s">
        <v>94</v>
      </c>
      <c r="E387" s="167" t="s">
        <v>565</v>
      </c>
      <c r="F387" s="167" t="s">
        <v>392</v>
      </c>
      <c r="G387">
        <v>5.1105772299999996</v>
      </c>
      <c r="H387">
        <v>0</v>
      </c>
    </row>
    <row r="388" spans="3:8" hidden="1">
      <c r="C388" s="203" t="str">
        <f t="shared" si="11"/>
        <v>UPVI_VPO_M_DewAvg</v>
      </c>
      <c r="D388" s="167" t="s">
        <v>94</v>
      </c>
      <c r="E388" s="167" t="s">
        <v>566</v>
      </c>
      <c r="F388" s="167" t="s">
        <v>392</v>
      </c>
      <c r="G388">
        <v>9.0850757699999996</v>
      </c>
      <c r="H388">
        <v>0</v>
      </c>
    </row>
    <row r="389" spans="3:8" hidden="1">
      <c r="C389" s="203" t="str">
        <f t="shared" si="11"/>
        <v>UPVI_VPO_MirindaAvg</v>
      </c>
      <c r="D389" s="167" t="s">
        <v>94</v>
      </c>
      <c r="E389" s="167" t="s">
        <v>567</v>
      </c>
      <c r="F389" s="167" t="s">
        <v>392</v>
      </c>
      <c r="G389">
        <v>2.4606267700000002</v>
      </c>
      <c r="H389">
        <v>0</v>
      </c>
    </row>
    <row r="390" spans="3:8" hidden="1">
      <c r="C390" s="203" t="str">
        <f t="shared" si="11"/>
        <v>UPVI_VPO_PepsiAvg</v>
      </c>
      <c r="D390" s="167" t="s">
        <v>94</v>
      </c>
      <c r="E390" s="167" t="s">
        <v>568</v>
      </c>
      <c r="F390" s="167" t="s">
        <v>392</v>
      </c>
      <c r="G390">
        <v>4.5223300399999999</v>
      </c>
      <c r="H390">
        <v>0</v>
      </c>
    </row>
    <row r="391" spans="3:8" hidden="1">
      <c r="C391" s="203" t="str">
        <f t="shared" si="11"/>
        <v>UPVI_VPO_SpriteAvg</v>
      </c>
      <c r="D391" s="167" t="s">
        <v>94</v>
      </c>
      <c r="E391" s="167" t="s">
        <v>569</v>
      </c>
      <c r="F391" s="167" t="s">
        <v>392</v>
      </c>
      <c r="G391">
        <v>7.1635915100000007</v>
      </c>
      <c r="H391">
        <v>0</v>
      </c>
    </row>
    <row r="392" spans="3:8" hidden="1">
      <c r="C392" s="203" t="str">
        <f t="shared" si="11"/>
        <v>UPVI_VPO_Thums_UpAvg</v>
      </c>
      <c r="D392" s="167" t="s">
        <v>94</v>
      </c>
      <c r="E392" s="167" t="s">
        <v>570</v>
      </c>
      <c r="F392" s="167" t="s">
        <v>392</v>
      </c>
      <c r="G392">
        <v>7.4692401199999994</v>
      </c>
      <c r="H392">
        <v>0</v>
      </c>
    </row>
    <row r="393" spans="3:8" hidden="1">
      <c r="C393" s="203" t="str">
        <f t="shared" si="11"/>
        <v>UPVI_WaveTVC_TV_GRPsAvg</v>
      </c>
      <c r="D393" s="167" t="s">
        <v>94</v>
      </c>
      <c r="E393" s="167" t="s">
        <v>345</v>
      </c>
      <c r="F393" s="167" t="s">
        <v>392</v>
      </c>
      <c r="G393">
        <v>0</v>
      </c>
      <c r="H393">
        <v>0</v>
      </c>
    </row>
    <row r="394" spans="3:8" hidden="1">
      <c r="C394" s="203" t="str">
        <f t="shared" si="11"/>
        <v>UPVI_WD_7upAvg</v>
      </c>
      <c r="D394" s="167" t="s">
        <v>94</v>
      </c>
      <c r="E394" s="167" t="s">
        <v>571</v>
      </c>
      <c r="F394" s="167" t="s">
        <v>392</v>
      </c>
      <c r="G394">
        <v>13.984501319999998</v>
      </c>
      <c r="H394">
        <v>13.002145794542798</v>
      </c>
    </row>
    <row r="395" spans="3:8" hidden="1">
      <c r="C395" s="203" t="str">
        <f t="shared" si="11"/>
        <v>UPVI_WD_Appy_FizzAvg</v>
      </c>
      <c r="D395" s="167" t="s">
        <v>94</v>
      </c>
      <c r="E395" s="167" t="s">
        <v>572</v>
      </c>
      <c r="F395" s="167" t="s">
        <v>392</v>
      </c>
      <c r="G395">
        <v>72.225005080000003</v>
      </c>
      <c r="H395">
        <v>63.255011320498703</v>
      </c>
    </row>
    <row r="396" spans="3:8" hidden="1">
      <c r="C396" s="203" t="str">
        <f t="shared" si="11"/>
        <v>UPVI_WD_CokeAvg</v>
      </c>
      <c r="D396" s="167" t="s">
        <v>94</v>
      </c>
      <c r="E396" s="167" t="s">
        <v>573</v>
      </c>
      <c r="F396" s="167" t="s">
        <v>392</v>
      </c>
      <c r="G396">
        <v>34.699403570000001</v>
      </c>
      <c r="H396">
        <v>38.713739253708994</v>
      </c>
    </row>
    <row r="397" spans="3:8" hidden="1">
      <c r="C397" s="203" t="str">
        <f t="shared" si="11"/>
        <v>UPVI_WD_FantaAvg</v>
      </c>
      <c r="D397" s="167" t="s">
        <v>94</v>
      </c>
      <c r="E397" s="167" t="s">
        <v>574</v>
      </c>
      <c r="F397" s="167" t="s">
        <v>392</v>
      </c>
      <c r="G397">
        <v>49.067645480000003</v>
      </c>
      <c r="H397">
        <v>48.21675599542364</v>
      </c>
    </row>
    <row r="398" spans="3:8" hidden="1">
      <c r="C398" s="203" t="str">
        <f t="shared" si="11"/>
        <v>UPVI_WD_LimcaAvg</v>
      </c>
      <c r="D398" s="167" t="s">
        <v>94</v>
      </c>
      <c r="E398" s="167" t="s">
        <v>575</v>
      </c>
      <c r="F398" s="167" t="s">
        <v>392</v>
      </c>
      <c r="G398">
        <v>61.258535949999995</v>
      </c>
      <c r="H398">
        <v>58.631720830978928</v>
      </c>
    </row>
    <row r="399" spans="3:8" hidden="1">
      <c r="C399" s="203" t="str">
        <f t="shared" si="11"/>
        <v>UPVI_WD_M_DewAvg</v>
      </c>
      <c r="D399" s="167" t="s">
        <v>94</v>
      </c>
      <c r="E399" s="167" t="s">
        <v>576</v>
      </c>
      <c r="F399" s="167" t="s">
        <v>392</v>
      </c>
      <c r="G399">
        <v>43.254000000000005</v>
      </c>
      <c r="H399">
        <v>63.989462256942701</v>
      </c>
    </row>
    <row r="400" spans="3:8" hidden="1">
      <c r="C400" s="203" t="str">
        <f t="shared" si="11"/>
        <v>UPVI_WD_MirindaAvg</v>
      </c>
      <c r="D400" s="167" t="s">
        <v>94</v>
      </c>
      <c r="E400" s="167" t="s">
        <v>577</v>
      </c>
      <c r="F400" s="167" t="s">
        <v>392</v>
      </c>
      <c r="G400">
        <v>30.34869114</v>
      </c>
      <c r="H400">
        <v>24.058363668079849</v>
      </c>
    </row>
    <row r="401" spans="3:8" hidden="1">
      <c r="C401" s="203" t="str">
        <f t="shared" si="11"/>
        <v>UPVI_WD_PepsiAvg</v>
      </c>
      <c r="D401" s="167" t="s">
        <v>94</v>
      </c>
      <c r="E401" s="167" t="s">
        <v>578</v>
      </c>
      <c r="F401" s="167" t="s">
        <v>392</v>
      </c>
      <c r="G401">
        <v>50.499655400000002</v>
      </c>
      <c r="H401">
        <v>48.35624537655201</v>
      </c>
    </row>
    <row r="402" spans="3:8" hidden="1">
      <c r="C402" s="203" t="str">
        <f t="shared" si="11"/>
        <v>UPVI_WD_SpriteAvg</v>
      </c>
      <c r="D402" s="167" t="s">
        <v>94</v>
      </c>
      <c r="E402" s="167" t="s">
        <v>579</v>
      </c>
      <c r="F402" s="167" t="s">
        <v>392</v>
      </c>
      <c r="G402">
        <v>83.821792009999996</v>
      </c>
      <c r="H402">
        <v>83.209579633139825</v>
      </c>
    </row>
    <row r="403" spans="3:8" hidden="1">
      <c r="C403" s="203" t="str">
        <f t="shared" si="11"/>
        <v>UPVI_WD_Thums_UpAvg</v>
      </c>
      <c r="D403" s="167" t="s">
        <v>94</v>
      </c>
      <c r="E403" s="167" t="s">
        <v>580</v>
      </c>
      <c r="F403" s="167" t="s">
        <v>392</v>
      </c>
      <c r="G403">
        <v>83.678458740000011</v>
      </c>
      <c r="H403">
        <v>84.18388570747058</v>
      </c>
    </row>
    <row r="404" spans="3:8" hidden="1">
      <c r="C404" s="203" t="str">
        <f t="shared" si="11"/>
        <v>UPVI_YouTube_Thumsup_ImpAvg</v>
      </c>
      <c r="D404" s="167" t="s">
        <v>94</v>
      </c>
      <c r="E404" s="167" t="s">
        <v>320</v>
      </c>
      <c r="F404" s="167" t="s">
        <v>392</v>
      </c>
      <c r="G404">
        <v>149678.79999999999</v>
      </c>
      <c r="H404">
        <v>1386833.5</v>
      </c>
    </row>
    <row r="405" spans="3:8" hidden="1">
      <c r="C405" s="203" t="str">
        <f t="shared" si="11"/>
        <v>UPWeight_Brand_7upAvg</v>
      </c>
      <c r="D405" s="167" t="s">
        <v>94</v>
      </c>
      <c r="E405" s="167" t="s">
        <v>581</v>
      </c>
      <c r="F405" s="167" t="s">
        <v>392</v>
      </c>
      <c r="G405">
        <v>0.41951159999999998</v>
      </c>
      <c r="H405">
        <v>0.41951159999999998</v>
      </c>
    </row>
    <row r="406" spans="3:8" hidden="1">
      <c r="C406" s="203" t="str">
        <f t="shared" si="11"/>
        <v>UPWeight_Brand_Appy_FizzAvg</v>
      </c>
      <c r="D406" s="167" t="s">
        <v>94</v>
      </c>
      <c r="E406" s="167" t="s">
        <v>582</v>
      </c>
      <c r="F406" s="167" t="s">
        <v>392</v>
      </c>
      <c r="G406">
        <v>8.7748200000000012E-2</v>
      </c>
      <c r="H406">
        <v>8.7748200000000012E-2</v>
      </c>
    </row>
    <row r="407" spans="3:8" hidden="1">
      <c r="C407" s="203" t="str">
        <f t="shared" si="11"/>
        <v>UPWeight_Brand_CokeAvg</v>
      </c>
      <c r="D407" s="167" t="s">
        <v>94</v>
      </c>
      <c r="E407" s="167" t="s">
        <v>583</v>
      </c>
      <c r="F407" s="167" t="s">
        <v>392</v>
      </c>
      <c r="G407">
        <v>0.22464650000000003</v>
      </c>
      <c r="H407">
        <v>0.22464650000000003</v>
      </c>
    </row>
    <row r="408" spans="3:8" hidden="1">
      <c r="C408" s="203" t="str">
        <f t="shared" si="11"/>
        <v>UPWeight_Brand_FantaAvg</v>
      </c>
      <c r="D408" s="167" t="s">
        <v>94</v>
      </c>
      <c r="E408" s="167" t="s">
        <v>584</v>
      </c>
      <c r="F408" s="167" t="s">
        <v>392</v>
      </c>
      <c r="G408">
        <v>0.13903479999999996</v>
      </c>
      <c r="H408">
        <v>0.13903479999999996</v>
      </c>
    </row>
    <row r="409" spans="3:8" hidden="1">
      <c r="C409" s="203" t="str">
        <f t="shared" si="11"/>
        <v>UPWeight_Brand_LimcaAvg</v>
      </c>
      <c r="D409" s="167" t="s">
        <v>94</v>
      </c>
      <c r="E409" s="167" t="s">
        <v>585</v>
      </c>
      <c r="F409" s="167" t="s">
        <v>392</v>
      </c>
      <c r="G409">
        <v>0.21244020000000002</v>
      </c>
      <c r="H409">
        <v>0.21244020000000002</v>
      </c>
    </row>
    <row r="410" spans="3:8" hidden="1">
      <c r="C410" s="203" t="str">
        <f t="shared" si="11"/>
        <v>UPWeight_Brand_M_DewAvg</v>
      </c>
      <c r="D410" s="167" t="s">
        <v>94</v>
      </c>
      <c r="E410" s="167" t="s">
        <v>586</v>
      </c>
      <c r="F410" s="167" t="s">
        <v>392</v>
      </c>
      <c r="G410">
        <v>7.9713799999999987E-2</v>
      </c>
      <c r="H410">
        <v>7.9713799999999987E-2</v>
      </c>
    </row>
    <row r="411" spans="3:8" hidden="1">
      <c r="C411" s="203" t="str">
        <f t="shared" si="11"/>
        <v>UPWeight_Brand_MirindaAvg</v>
      </c>
      <c r="D411" s="167" t="s">
        <v>94</v>
      </c>
      <c r="E411" s="167" t="s">
        <v>587</v>
      </c>
      <c r="F411" s="167" t="s">
        <v>392</v>
      </c>
      <c r="G411">
        <v>0.11738180000000001</v>
      </c>
      <c r="H411">
        <v>0.11738180000000001</v>
      </c>
    </row>
    <row r="412" spans="3:8" hidden="1">
      <c r="C412" s="203" t="str">
        <f t="shared" si="11"/>
        <v>UPWeight_Brand_PepsiAvg</v>
      </c>
      <c r="D412" s="167" t="s">
        <v>94</v>
      </c>
      <c r="E412" s="167" t="s">
        <v>588</v>
      </c>
      <c r="F412" s="167" t="s">
        <v>392</v>
      </c>
      <c r="G412">
        <v>0.22677739999999996</v>
      </c>
      <c r="H412">
        <v>0.22677739999999996</v>
      </c>
    </row>
    <row r="413" spans="3:8" hidden="1">
      <c r="C413" s="203" t="str">
        <f t="shared" si="11"/>
        <v>UPWeight_Brand_SpriteAvg</v>
      </c>
      <c r="D413" s="167" t="s">
        <v>94</v>
      </c>
      <c r="E413" s="167" t="s">
        <v>589</v>
      </c>
      <c r="F413" s="167" t="s">
        <v>392</v>
      </c>
      <c r="G413">
        <v>0.58322859999999999</v>
      </c>
      <c r="H413">
        <v>0.58322859999999999</v>
      </c>
    </row>
    <row r="414" spans="3:8" hidden="1">
      <c r="C414" s="203" t="str">
        <f t="shared" si="11"/>
        <v>UPWeight_ORSLAvg</v>
      </c>
      <c r="D414" s="167" t="s">
        <v>94</v>
      </c>
      <c r="E414" s="167" t="s">
        <v>590</v>
      </c>
      <c r="F414" s="167" t="s">
        <v>392</v>
      </c>
      <c r="G414">
        <v>2.6095399999999998E-2</v>
      </c>
      <c r="H414">
        <v>2.6095399999999998E-2</v>
      </c>
    </row>
    <row r="415" spans="3:8" hidden="1">
      <c r="C415" s="203" t="str">
        <f t="shared" si="11"/>
        <v>UPWeight_PAPER_BOATAvg</v>
      </c>
      <c r="D415" s="167" t="s">
        <v>94</v>
      </c>
      <c r="E415" s="167" t="s">
        <v>591</v>
      </c>
      <c r="F415" s="167" t="s">
        <v>392</v>
      </c>
      <c r="G415">
        <v>4.3001999999999988E-3</v>
      </c>
      <c r="H415">
        <v>4.3001999999999988E-3</v>
      </c>
    </row>
    <row r="416" spans="3:8" hidden="1">
      <c r="C416" s="203" t="str">
        <f t="shared" si="11"/>
        <v>UPWeight_SKU_ExpressAvg</v>
      </c>
      <c r="D416" s="167" t="s">
        <v>94</v>
      </c>
      <c r="E416" s="167" t="s">
        <v>592</v>
      </c>
      <c r="F416" s="167" t="s">
        <v>392</v>
      </c>
      <c r="G416">
        <v>9.594610000000002E-2</v>
      </c>
      <c r="H416">
        <v>9.594610000000002E-2</v>
      </c>
    </row>
    <row r="417" spans="3:8" hidden="1">
      <c r="C417" s="203" t="str">
        <f t="shared" si="11"/>
        <v>UPWeight_SKU_FridgeAvg</v>
      </c>
      <c r="D417" s="167" t="s">
        <v>94</v>
      </c>
      <c r="E417" s="167" t="s">
        <v>593</v>
      </c>
      <c r="F417" s="167" t="s">
        <v>392</v>
      </c>
      <c r="G417">
        <v>0.12268320000000002</v>
      </c>
      <c r="H417">
        <v>0.12268320000000002</v>
      </c>
    </row>
    <row r="418" spans="3:8" hidden="1">
      <c r="C418" s="203" t="str">
        <f t="shared" si="11"/>
        <v>UPWeight_SKU_MobileAvg</v>
      </c>
      <c r="D418" s="167" t="s">
        <v>94</v>
      </c>
      <c r="E418" s="167" t="s">
        <v>594</v>
      </c>
      <c r="F418" s="167" t="s">
        <v>392</v>
      </c>
      <c r="G418">
        <v>0.36371969999999992</v>
      </c>
      <c r="H418">
        <v>0.36371969999999992</v>
      </c>
    </row>
    <row r="419" spans="3:8" hidden="1">
      <c r="C419" s="203" t="str">
        <f t="shared" si="11"/>
        <v>UPWeight_SKU_PartyAvg</v>
      </c>
      <c r="D419" s="167" t="s">
        <v>94</v>
      </c>
      <c r="E419" s="167" t="s">
        <v>595</v>
      </c>
      <c r="F419" s="167" t="s">
        <v>392</v>
      </c>
      <c r="G419">
        <v>0.28546490000000002</v>
      </c>
      <c r="H419">
        <v>0.28546490000000002</v>
      </c>
    </row>
    <row r="420" spans="3:8" hidden="1">
      <c r="C420" s="203" t="str">
        <f t="shared" si="11"/>
        <v>UPWeight_SKU_RGBAvg</v>
      </c>
      <c r="D420" s="167" t="s">
        <v>94</v>
      </c>
      <c r="E420" s="167" t="s">
        <v>596</v>
      </c>
      <c r="F420" s="167" t="s">
        <v>392</v>
      </c>
      <c r="G420">
        <v>0.13218599999999997</v>
      </c>
      <c r="H420">
        <v>0.13218599999999997</v>
      </c>
    </row>
    <row r="421" spans="3:8" hidden="1">
      <c r="C421" s="203" t="str">
        <f t="shared" si="11"/>
        <v>UPCovid_19_Confirmed_CasesAvg</v>
      </c>
      <c r="D421" s="167" t="s">
        <v>94</v>
      </c>
      <c r="E421" s="167" t="s">
        <v>401</v>
      </c>
      <c r="F421" s="167" t="s">
        <v>392</v>
      </c>
      <c r="G421">
        <v>0</v>
      </c>
      <c r="H421" s="304">
        <v>2999396</v>
      </c>
    </row>
    <row r="422" spans="3:8" hidden="1">
      <c r="C422" s="203" t="str">
        <f t="shared" si="11"/>
        <v>UPCovid_19_Active_CasesAvg</v>
      </c>
      <c r="D422" s="167" t="s">
        <v>94</v>
      </c>
      <c r="E422" s="167" t="s">
        <v>597</v>
      </c>
      <c r="F422" s="167" t="s">
        <v>392</v>
      </c>
      <c r="G422">
        <v>0</v>
      </c>
      <c r="H422">
        <v>518784.9</v>
      </c>
    </row>
    <row r="423" spans="3:8" hidden="1">
      <c r="C423" s="203" t="str">
        <f t="shared" si="11"/>
        <v>UPMobility_Retail_and_recreationAvg</v>
      </c>
      <c r="D423" s="167" t="s">
        <v>94</v>
      </c>
      <c r="E423" s="167" t="s">
        <v>380</v>
      </c>
      <c r="F423" s="167" t="s">
        <v>392</v>
      </c>
      <c r="G423">
        <v>0</v>
      </c>
      <c r="H423">
        <v>-30.019972472442284</v>
      </c>
    </row>
    <row r="424" spans="3:8" hidden="1">
      <c r="C424" s="203" t="str">
        <f t="shared" si="11"/>
        <v>UPMobility_Grocery_and_pharmacyAvg</v>
      </c>
      <c r="D424" s="167" t="s">
        <v>94</v>
      </c>
      <c r="E424" s="167" t="s">
        <v>364</v>
      </c>
      <c r="F424" s="167" t="s">
        <v>392</v>
      </c>
      <c r="G424">
        <v>0</v>
      </c>
      <c r="H424">
        <v>13.949365351784319</v>
      </c>
    </row>
    <row r="425" spans="3:8" hidden="1">
      <c r="C425" s="203" t="str">
        <f t="shared" si="11"/>
        <v>UPMobility_ParksAvg</v>
      </c>
      <c r="D425" s="167" t="s">
        <v>94</v>
      </c>
      <c r="E425" s="167" t="s">
        <v>381</v>
      </c>
      <c r="F425" s="167" t="s">
        <v>392</v>
      </c>
      <c r="G425">
        <v>0</v>
      </c>
      <c r="H425">
        <v>-21.4764854119421</v>
      </c>
    </row>
    <row r="426" spans="3:8" hidden="1">
      <c r="C426" s="203" t="str">
        <f t="shared" si="11"/>
        <v>UPMobility_Transit_stationsAvg</v>
      </c>
      <c r="D426" s="167" t="s">
        <v>94</v>
      </c>
      <c r="E426" s="167" t="s">
        <v>598</v>
      </c>
      <c r="F426" s="167" t="s">
        <v>392</v>
      </c>
      <c r="G426">
        <v>0</v>
      </c>
      <c r="H426">
        <v>-26.973491662053391</v>
      </c>
    </row>
    <row r="427" spans="3:8" hidden="1">
      <c r="C427" s="203" t="str">
        <f t="shared" si="11"/>
        <v>UPMobility_WorkplacesAvg</v>
      </c>
      <c r="D427" s="167" t="s">
        <v>94</v>
      </c>
      <c r="E427" s="167" t="s">
        <v>366</v>
      </c>
      <c r="F427" s="167" t="s">
        <v>392</v>
      </c>
      <c r="G427">
        <v>0</v>
      </c>
      <c r="H427">
        <v>-10.932158264490157</v>
      </c>
    </row>
    <row r="428" spans="3:8" hidden="1">
      <c r="C428" s="203" t="str">
        <f t="shared" si="11"/>
        <v>UPMobility_ResidentialAvg</v>
      </c>
      <c r="D428" s="167" t="s">
        <v>94</v>
      </c>
      <c r="E428" s="167" t="s">
        <v>365</v>
      </c>
      <c r="F428" s="167" t="s">
        <v>392</v>
      </c>
      <c r="G428">
        <v>0</v>
      </c>
      <c r="H428">
        <v>8.1410271646859087</v>
      </c>
    </row>
    <row r="429" spans="3:8" hidden="1">
      <c r="C429" s="203" t="str">
        <f t="shared" si="11"/>
        <v>UPPre_CovidAvg</v>
      </c>
      <c r="D429" s="167" t="s">
        <v>94</v>
      </c>
      <c r="E429" s="167" t="s">
        <v>367</v>
      </c>
      <c r="F429" s="167" t="s">
        <v>392</v>
      </c>
      <c r="G429">
        <v>0</v>
      </c>
      <c r="H429">
        <v>0.1</v>
      </c>
    </row>
    <row r="430" spans="3:8" hidden="1">
      <c r="C430" s="203" t="str">
        <f t="shared" si="11"/>
        <v>WBSales_dep_Volume_UCSum</v>
      </c>
      <c r="D430" t="s">
        <v>93</v>
      </c>
      <c r="E430" t="s">
        <v>499</v>
      </c>
      <c r="F430" t="s">
        <v>88</v>
      </c>
      <c r="G430">
        <v>7828247</v>
      </c>
      <c r="H430">
        <v>3836368</v>
      </c>
    </row>
    <row r="431" spans="3:8" hidden="1">
      <c r="C431" s="203" t="str">
        <f t="shared" si="11"/>
        <v>WBActivation_Assets_AllIndiaSum</v>
      </c>
      <c r="D431" s="202" t="s">
        <v>93</v>
      </c>
      <c r="E431" t="s">
        <v>332</v>
      </c>
      <c r="F431" t="s">
        <v>88</v>
      </c>
      <c r="G431">
        <v>500500</v>
      </c>
      <c r="H431">
        <v>0</v>
      </c>
    </row>
    <row r="432" spans="3:8" hidden="1">
      <c r="C432" s="203" t="str">
        <f t="shared" si="11"/>
        <v>WBActivation_Assets_StatewiseSum</v>
      </c>
      <c r="D432" s="202" t="s">
        <v>93</v>
      </c>
      <c r="E432" t="s">
        <v>333</v>
      </c>
      <c r="F432" t="s">
        <v>88</v>
      </c>
      <c r="G432">
        <v>13887500</v>
      </c>
      <c r="H432">
        <v>0</v>
      </c>
    </row>
    <row r="433" spans="3:9" hidden="1">
      <c r="C433" s="203" t="str">
        <f t="shared" si="11"/>
        <v>WBCostPerPointSum</v>
      </c>
      <c r="D433" s="202" t="s">
        <v>93</v>
      </c>
      <c r="E433" t="s">
        <v>500</v>
      </c>
      <c r="F433" t="s">
        <v>88</v>
      </c>
      <c r="G433">
        <v>170694.6</v>
      </c>
      <c r="H433">
        <v>170694.6</v>
      </c>
    </row>
    <row r="434" spans="3:9" hidden="1">
      <c r="C434" s="203" t="str">
        <f t="shared" si="11"/>
        <v>WBCPISum</v>
      </c>
      <c r="D434" s="202" t="s">
        <v>93</v>
      </c>
      <c r="E434" t="s">
        <v>81</v>
      </c>
      <c r="F434" t="s">
        <v>88</v>
      </c>
      <c r="G434">
        <v>1422.2909999999999</v>
      </c>
      <c r="H434">
        <v>1524.9</v>
      </c>
      <c r="I434" s="179">
        <f>H434/G434-1</f>
        <v>7.2143464312155681E-2</v>
      </c>
    </row>
    <row r="435" spans="3:9" hidden="1">
      <c r="C435" s="203" t="str">
        <f t="shared" si="11"/>
        <v>WBEconomySum</v>
      </c>
      <c r="D435" s="202" t="s">
        <v>93</v>
      </c>
      <c r="E435" t="s">
        <v>11</v>
      </c>
      <c r="F435" t="s">
        <v>88</v>
      </c>
      <c r="G435">
        <v>7771137</v>
      </c>
      <c r="H435">
        <v>7932231</v>
      </c>
    </row>
    <row r="436" spans="3:9" hidden="1">
      <c r="C436" s="203" t="str">
        <f t="shared" si="11"/>
        <v>WBLog_EconomySum</v>
      </c>
      <c r="D436" s="202" t="s">
        <v>93</v>
      </c>
      <c r="E436" t="s">
        <v>221</v>
      </c>
      <c r="F436" t="s">
        <v>88</v>
      </c>
      <c r="G436">
        <v>135.6283</v>
      </c>
      <c r="H436">
        <v>135.83860000000001</v>
      </c>
    </row>
    <row r="437" spans="3:9" hidden="1">
      <c r="C437" s="203" t="str">
        <f t="shared" si="11"/>
        <v>WBPopulationSum</v>
      </c>
      <c r="D437" s="202" t="s">
        <v>93</v>
      </c>
      <c r="E437" t="s">
        <v>501</v>
      </c>
      <c r="F437" t="s">
        <v>88</v>
      </c>
      <c r="G437" s="204">
        <v>667000000</v>
      </c>
      <c r="H437" s="204">
        <v>667000000</v>
      </c>
    </row>
    <row r="438" spans="3:9" hidden="1">
      <c r="C438" s="203" t="str">
        <f t="shared" si="11"/>
        <v>WBPrecip_DampenedSum</v>
      </c>
      <c r="D438" s="202" t="s">
        <v>93</v>
      </c>
      <c r="E438" t="s">
        <v>312</v>
      </c>
      <c r="F438" t="s">
        <v>88</v>
      </c>
      <c r="G438">
        <v>37.864100000000001</v>
      </c>
      <c r="H438">
        <v>33.849969999999999</v>
      </c>
    </row>
    <row r="439" spans="3:9" hidden="1">
      <c r="C439" s="203" t="str">
        <f t="shared" si="11"/>
        <v>WBPrecip_NormSum</v>
      </c>
      <c r="D439" s="202" t="s">
        <v>93</v>
      </c>
      <c r="E439" t="s">
        <v>80</v>
      </c>
      <c r="F439" t="s">
        <v>88</v>
      </c>
      <c r="G439">
        <v>29.314509999999999</v>
      </c>
      <c r="H439">
        <v>29.710899999999999</v>
      </c>
    </row>
    <row r="440" spans="3:9" hidden="1">
      <c r="C440" s="203" t="str">
        <f t="shared" si="11"/>
        <v>WBprecip_Norm_NormSum</v>
      </c>
      <c r="D440" s="202" t="s">
        <v>93</v>
      </c>
      <c r="E440" t="s">
        <v>502</v>
      </c>
      <c r="F440" t="s">
        <v>88</v>
      </c>
      <c r="G440">
        <v>4.9027900000000004</v>
      </c>
      <c r="H440">
        <v>4.9639509999999998</v>
      </c>
    </row>
    <row r="441" spans="3:9" hidden="1">
      <c r="C441" s="203" t="str">
        <f t="shared" si="11"/>
        <v>WBprecip0Sum</v>
      </c>
      <c r="D441" s="202" t="s">
        <v>93</v>
      </c>
      <c r="E441" t="s">
        <v>222</v>
      </c>
      <c r="F441" t="s">
        <v>88</v>
      </c>
      <c r="G441">
        <v>8.5495909999999995</v>
      </c>
      <c r="H441">
        <v>4.1390710000000004</v>
      </c>
    </row>
    <row r="442" spans="3:9" hidden="1">
      <c r="C442" s="203" t="str">
        <f t="shared" si="11"/>
        <v>WBprecip1Sum</v>
      </c>
      <c r="D442" s="202" t="s">
        <v>93</v>
      </c>
      <c r="E442" t="s">
        <v>223</v>
      </c>
      <c r="F442" t="s">
        <v>88</v>
      </c>
      <c r="G442">
        <v>3.2309999999999999</v>
      </c>
      <c r="H442">
        <v>1.677197</v>
      </c>
    </row>
    <row r="443" spans="3:9" hidden="1">
      <c r="C443" s="203" t="str">
        <f t="shared" si="11"/>
        <v>WBSEAS_1517Sum</v>
      </c>
      <c r="D443" s="202" t="s">
        <v>93</v>
      </c>
      <c r="E443" t="s">
        <v>261</v>
      </c>
      <c r="F443" t="s">
        <v>88</v>
      </c>
      <c r="G443">
        <v>0</v>
      </c>
      <c r="H443">
        <v>0</v>
      </c>
    </row>
    <row r="444" spans="3:9" hidden="1">
      <c r="C444" s="203" t="str">
        <f t="shared" si="11"/>
        <v>WBSEAS_1819Sum</v>
      </c>
      <c r="D444" s="202" t="s">
        <v>93</v>
      </c>
      <c r="E444" t="s">
        <v>262</v>
      </c>
      <c r="F444" t="s">
        <v>88</v>
      </c>
      <c r="G444">
        <v>10.32357</v>
      </c>
      <c r="H444">
        <v>10.32357</v>
      </c>
    </row>
    <row r="445" spans="3:9" hidden="1">
      <c r="C445" s="203" t="str">
        <f t="shared" si="11"/>
        <v>WBSeasonalitySum</v>
      </c>
      <c r="D445" s="202" t="s">
        <v>93</v>
      </c>
      <c r="E445" t="s">
        <v>2</v>
      </c>
      <c r="F445" t="s">
        <v>88</v>
      </c>
      <c r="G445">
        <v>10.32357</v>
      </c>
      <c r="H445">
        <v>10.32357</v>
      </c>
    </row>
    <row r="446" spans="3:9" hidden="1">
      <c r="C446" s="203" t="str">
        <f t="shared" si="11"/>
        <v>WBSOCF_0Sum</v>
      </c>
      <c r="D446" s="202" t="s">
        <v>93</v>
      </c>
      <c r="E446" t="s">
        <v>287</v>
      </c>
      <c r="F446" t="s">
        <v>88</v>
      </c>
      <c r="G446">
        <v>0.88167700000000004</v>
      </c>
      <c r="H446">
        <v>-13.736700000000001</v>
      </c>
    </row>
    <row r="447" spans="3:9" hidden="1">
      <c r="C447" s="203" t="str">
        <f t="shared" si="11"/>
        <v>WBSOCF_1Sum</v>
      </c>
      <c r="D447" s="202" t="s">
        <v>93</v>
      </c>
      <c r="E447" t="s">
        <v>269</v>
      </c>
      <c r="F447" t="s">
        <v>88</v>
      </c>
      <c r="G447">
        <v>4.0408569999999999</v>
      </c>
      <c r="H447">
        <v>-9.6019299999999994</v>
      </c>
    </row>
    <row r="448" spans="3:9" hidden="1">
      <c r="C448" s="203" t="str">
        <f t="shared" si="11"/>
        <v>WBSOTS_0Sum</v>
      </c>
      <c r="D448" s="202" t="s">
        <v>93</v>
      </c>
      <c r="E448" t="s">
        <v>286</v>
      </c>
      <c r="F448" t="s">
        <v>88</v>
      </c>
      <c r="G448">
        <v>5.475257</v>
      </c>
      <c r="H448">
        <v>20.101220000000001</v>
      </c>
    </row>
    <row r="449" spans="3:8" hidden="1">
      <c r="C449" s="203" t="str">
        <f t="shared" si="11"/>
        <v>WBSOTS_1Sum</v>
      </c>
      <c r="D449" s="202" t="s">
        <v>93</v>
      </c>
      <c r="E449" t="s">
        <v>270</v>
      </c>
      <c r="F449" t="s">
        <v>88</v>
      </c>
      <c r="G449">
        <v>0.87761599999999995</v>
      </c>
      <c r="H449">
        <v>6.2581350000000002</v>
      </c>
    </row>
    <row r="450" spans="3:8" hidden="1">
      <c r="C450" s="203" t="str">
        <f t="shared" si="11"/>
        <v>WBTemp_NormSum</v>
      </c>
      <c r="D450" s="202" t="s">
        <v>93</v>
      </c>
      <c r="E450" t="s">
        <v>78</v>
      </c>
      <c r="F450" t="s">
        <v>88</v>
      </c>
      <c r="G450">
        <v>328.07440000000003</v>
      </c>
      <c r="H450">
        <v>328.27859999999998</v>
      </c>
    </row>
    <row r="451" spans="3:8" hidden="1">
      <c r="C451" s="203" t="str">
        <f t="shared" ref="C451:C514" si="12">D451&amp;E451&amp;F451</f>
        <v>WBTemp_Norm_NormSum</v>
      </c>
      <c r="D451" s="202" t="s">
        <v>93</v>
      </c>
      <c r="E451" t="s">
        <v>79</v>
      </c>
      <c r="F451" t="s">
        <v>88</v>
      </c>
      <c r="G451">
        <v>7.2903659999999997</v>
      </c>
      <c r="H451">
        <v>7.3865129999999999</v>
      </c>
    </row>
    <row r="452" spans="3:8" hidden="1">
      <c r="C452" s="203" t="str">
        <f t="shared" si="12"/>
        <v>WBTemp0Sum</v>
      </c>
      <c r="D452" s="202" t="s">
        <v>93</v>
      </c>
      <c r="E452" t="s">
        <v>171</v>
      </c>
      <c r="F452" t="s">
        <v>88</v>
      </c>
      <c r="G452">
        <v>-0.46142</v>
      </c>
      <c r="H452">
        <v>-3.8877100000000002</v>
      </c>
    </row>
    <row r="453" spans="3:8" hidden="1">
      <c r="C453" s="203" t="str">
        <f t="shared" si="12"/>
        <v>WBTemp1Sum</v>
      </c>
      <c r="D453" s="202" t="s">
        <v>93</v>
      </c>
      <c r="E453" t="s">
        <v>172</v>
      </c>
      <c r="F453" t="s">
        <v>88</v>
      </c>
      <c r="G453">
        <v>-0.67676000000000003</v>
      </c>
      <c r="H453">
        <v>-1.7147699999999999</v>
      </c>
    </row>
    <row r="454" spans="3:8" hidden="1">
      <c r="C454" s="203" t="str">
        <f t="shared" si="12"/>
        <v>WBTmax_DampenedSum</v>
      </c>
      <c r="D454" s="202" t="s">
        <v>93</v>
      </c>
      <c r="E454" t="s">
        <v>313</v>
      </c>
      <c r="F454" t="s">
        <v>88</v>
      </c>
      <c r="G454">
        <v>327.613</v>
      </c>
      <c r="H454">
        <v>324.39089999999999</v>
      </c>
    </row>
    <row r="455" spans="3:8" hidden="1">
      <c r="C455" s="203" t="str">
        <f t="shared" si="12"/>
        <v>WBTV_7upSum</v>
      </c>
      <c r="D455" s="202" t="s">
        <v>93</v>
      </c>
      <c r="E455" t="s">
        <v>305</v>
      </c>
      <c r="F455" t="s">
        <v>88</v>
      </c>
      <c r="G455">
        <v>3387.39</v>
      </c>
      <c r="H455">
        <v>0</v>
      </c>
    </row>
    <row r="456" spans="3:8" hidden="1">
      <c r="C456" s="203" t="str">
        <f t="shared" si="12"/>
        <v>WBTV_APPYFIZZSum</v>
      </c>
      <c r="D456" s="202" t="s">
        <v>93</v>
      </c>
      <c r="E456" t="s">
        <v>306</v>
      </c>
      <c r="F456" t="s">
        <v>88</v>
      </c>
      <c r="G456">
        <v>1832.38</v>
      </c>
      <c r="H456">
        <v>0</v>
      </c>
    </row>
    <row r="457" spans="3:8" hidden="1">
      <c r="C457" s="203" t="str">
        <f t="shared" si="12"/>
        <v>WBTV_MDEWSum</v>
      </c>
      <c r="D457" s="202" t="s">
        <v>93</v>
      </c>
      <c r="E457" t="s">
        <v>307</v>
      </c>
      <c r="F457" t="s">
        <v>88</v>
      </c>
      <c r="G457">
        <v>2046.42</v>
      </c>
      <c r="H457">
        <v>0</v>
      </c>
    </row>
    <row r="458" spans="3:8" hidden="1">
      <c r="C458" s="203" t="str">
        <f t="shared" si="12"/>
        <v>WBTV_PSPSISum</v>
      </c>
      <c r="D458" s="202" t="s">
        <v>93</v>
      </c>
      <c r="E458" t="s">
        <v>308</v>
      </c>
      <c r="F458" t="s">
        <v>88</v>
      </c>
      <c r="G458">
        <v>1182.17</v>
      </c>
      <c r="H458">
        <v>0</v>
      </c>
    </row>
    <row r="459" spans="3:8" hidden="1">
      <c r="C459" s="203" t="str">
        <f t="shared" si="12"/>
        <v>WBUnemploymentSum</v>
      </c>
      <c r="D459" s="202" t="s">
        <v>93</v>
      </c>
      <c r="E459" t="s">
        <v>3</v>
      </c>
      <c r="F459" t="s">
        <v>88</v>
      </c>
      <c r="G459">
        <v>0.64300000000000002</v>
      </c>
      <c r="H459">
        <v>1.02</v>
      </c>
    </row>
    <row r="460" spans="3:8" hidden="1">
      <c r="C460" s="203" t="str">
        <f t="shared" si="12"/>
        <v>WBVD_SOVSum</v>
      </c>
      <c r="D460" s="202" t="s">
        <v>93</v>
      </c>
      <c r="E460" t="s">
        <v>503</v>
      </c>
      <c r="F460" t="s">
        <v>88</v>
      </c>
      <c r="G460">
        <v>7.8551390000000003</v>
      </c>
      <c r="H460">
        <v>0</v>
      </c>
    </row>
    <row r="461" spans="3:8" hidden="1">
      <c r="C461" s="203" t="str">
        <f t="shared" si="12"/>
        <v>WBVI_Cinema_Thumsup_SpendSum</v>
      </c>
      <c r="D461" s="202" t="s">
        <v>93</v>
      </c>
      <c r="E461" t="s">
        <v>323</v>
      </c>
      <c r="F461" t="s">
        <v>88</v>
      </c>
      <c r="G461">
        <v>0</v>
      </c>
      <c r="H461">
        <v>0</v>
      </c>
    </row>
    <row r="462" spans="3:8" hidden="1">
      <c r="C462" s="203" t="str">
        <f t="shared" si="12"/>
        <v>WBVI_Cinema_Thumsup_Spend_2015Sum</v>
      </c>
      <c r="D462" s="202" t="s">
        <v>93</v>
      </c>
      <c r="E462" t="s">
        <v>357</v>
      </c>
      <c r="F462" t="s">
        <v>88</v>
      </c>
      <c r="G462">
        <v>0</v>
      </c>
      <c r="H462">
        <v>0</v>
      </c>
    </row>
    <row r="463" spans="3:8" hidden="1">
      <c r="C463" s="203" t="str">
        <f t="shared" si="12"/>
        <v>WBVI_Cinema_Thumsup_Spend_2016Sum</v>
      </c>
      <c r="D463" s="202" t="s">
        <v>93</v>
      </c>
      <c r="E463" t="s">
        <v>363</v>
      </c>
      <c r="F463" t="s">
        <v>88</v>
      </c>
      <c r="G463">
        <v>0</v>
      </c>
      <c r="H463">
        <v>0</v>
      </c>
    </row>
    <row r="464" spans="3:8" hidden="1">
      <c r="C464" s="203" t="str">
        <f t="shared" si="12"/>
        <v>WBVI_Cinema_Thumsup_Spend_2018Sum</v>
      </c>
      <c r="D464" s="202" t="s">
        <v>93</v>
      </c>
      <c r="E464" t="s">
        <v>321</v>
      </c>
      <c r="F464" t="s">
        <v>88</v>
      </c>
      <c r="G464">
        <v>0</v>
      </c>
      <c r="H464">
        <v>0</v>
      </c>
    </row>
    <row r="465" spans="3:8" hidden="1">
      <c r="C465" s="203" t="str">
        <f t="shared" si="12"/>
        <v>WBVI_Cinema_Thumsup_Spend_2019Sum</v>
      </c>
      <c r="D465" s="202" t="s">
        <v>93</v>
      </c>
      <c r="E465" t="s">
        <v>322</v>
      </c>
      <c r="F465" t="s">
        <v>88</v>
      </c>
      <c r="G465">
        <v>830152.5</v>
      </c>
      <c r="H465">
        <v>0</v>
      </c>
    </row>
    <row r="466" spans="3:8" hidden="1">
      <c r="C466" s="203" t="str">
        <f t="shared" si="12"/>
        <v>WBVI_Consumer_Promo_Thumsup_Mobile_countSum</v>
      </c>
      <c r="D466" s="202" t="s">
        <v>93</v>
      </c>
      <c r="E466" t="s">
        <v>334</v>
      </c>
      <c r="F466" t="s">
        <v>88</v>
      </c>
      <c r="G466">
        <v>79248</v>
      </c>
      <c r="H466">
        <v>0</v>
      </c>
    </row>
    <row r="467" spans="3:8" hidden="1">
      <c r="C467" s="203" t="str">
        <f t="shared" si="12"/>
        <v>WBVI_Desert_TV_GRPsSum</v>
      </c>
      <c r="D467" s="202" t="s">
        <v>93</v>
      </c>
      <c r="E467" t="s">
        <v>336</v>
      </c>
      <c r="F467" t="s">
        <v>88</v>
      </c>
      <c r="G467">
        <v>518.85</v>
      </c>
      <c r="H467">
        <v>0</v>
      </c>
    </row>
    <row r="468" spans="3:8" hidden="1">
      <c r="C468" s="203" t="str">
        <f t="shared" si="12"/>
        <v>WBVI_Experiential_Sampling_Thumsup_ReachSum</v>
      </c>
      <c r="D468" s="202" t="s">
        <v>93</v>
      </c>
      <c r="E468" t="s">
        <v>335</v>
      </c>
      <c r="F468" t="s">
        <v>88</v>
      </c>
      <c r="G468">
        <v>0</v>
      </c>
      <c r="H468">
        <v>0</v>
      </c>
    </row>
    <row r="469" spans="3:8" hidden="1">
      <c r="C469" s="203" t="str">
        <f t="shared" si="12"/>
        <v>WBVI_Facebook_Instagram_Thumsup_ImpSum</v>
      </c>
      <c r="D469" s="202" t="s">
        <v>93</v>
      </c>
      <c r="E469" t="s">
        <v>315</v>
      </c>
      <c r="F469" t="s">
        <v>88</v>
      </c>
      <c r="G469">
        <v>1300519</v>
      </c>
      <c r="H469">
        <v>2644607</v>
      </c>
    </row>
    <row r="470" spans="3:8" hidden="1">
      <c r="C470" s="203" t="str">
        <f t="shared" si="12"/>
        <v>WBVI_Facebook_Thumsup_ImpSum</v>
      </c>
      <c r="D470" s="202" t="s">
        <v>93</v>
      </c>
      <c r="E470" t="s">
        <v>314</v>
      </c>
      <c r="F470" t="s">
        <v>88</v>
      </c>
      <c r="G470">
        <v>9870525</v>
      </c>
      <c r="H470">
        <v>0</v>
      </c>
    </row>
    <row r="471" spans="3:8" hidden="1">
      <c r="C471" s="203" t="str">
        <f t="shared" si="12"/>
        <v>WBVI_Hotstar_Thumsup_ImpSum</v>
      </c>
      <c r="D471" s="202" t="s">
        <v>93</v>
      </c>
      <c r="E471" t="s">
        <v>316</v>
      </c>
      <c r="F471" t="s">
        <v>88</v>
      </c>
      <c r="G471">
        <v>89556134</v>
      </c>
      <c r="H471">
        <v>6371167</v>
      </c>
    </row>
    <row r="472" spans="3:8" hidden="1">
      <c r="C472" s="203" t="str">
        <f t="shared" si="12"/>
        <v>WBVI_IPS_7upSum</v>
      </c>
      <c r="D472" s="202" t="s">
        <v>93</v>
      </c>
      <c r="E472" t="s">
        <v>149</v>
      </c>
      <c r="F472" t="s">
        <v>88</v>
      </c>
      <c r="G472">
        <v>31.288789999999999</v>
      </c>
      <c r="H472">
        <v>31.203970000000002</v>
      </c>
    </row>
    <row r="473" spans="3:8" hidden="1">
      <c r="C473" s="203" t="str">
        <f t="shared" si="12"/>
        <v>WBVI_IPS_Appy_FizzSum</v>
      </c>
      <c r="D473" s="202" t="s">
        <v>93</v>
      </c>
      <c r="E473" t="s">
        <v>150</v>
      </c>
      <c r="F473" t="s">
        <v>88</v>
      </c>
      <c r="G473">
        <v>17.192769999999999</v>
      </c>
      <c r="H473">
        <v>15.89696</v>
      </c>
    </row>
    <row r="474" spans="3:8" hidden="1">
      <c r="C474" s="203" t="str">
        <f t="shared" si="12"/>
        <v>WBVI_IPS_CokeSum</v>
      </c>
      <c r="D474" s="202" t="s">
        <v>93</v>
      </c>
      <c r="E474" t="s">
        <v>151</v>
      </c>
      <c r="F474" t="s">
        <v>88</v>
      </c>
      <c r="G474">
        <v>25.809899999999999</v>
      </c>
      <c r="H474">
        <v>25.481850000000001</v>
      </c>
    </row>
    <row r="475" spans="3:8" hidden="1">
      <c r="C475" s="203" t="str">
        <f t="shared" si="12"/>
        <v>WBVI_IPS_FantaSum</v>
      </c>
      <c r="D475" s="202" t="s">
        <v>93</v>
      </c>
      <c r="E475" t="s">
        <v>152</v>
      </c>
      <c r="F475" t="s">
        <v>88</v>
      </c>
      <c r="G475">
        <v>22.83248</v>
      </c>
      <c r="H475">
        <v>21.517579999999999</v>
      </c>
    </row>
    <row r="476" spans="3:8" hidden="1">
      <c r="C476" s="203" t="str">
        <f t="shared" si="12"/>
        <v>WBVI_IPS_LimcaSum</v>
      </c>
      <c r="D476" s="202" t="s">
        <v>93</v>
      </c>
      <c r="E476" t="s">
        <v>153</v>
      </c>
      <c r="F476" t="s">
        <v>88</v>
      </c>
      <c r="G476">
        <v>24.449120000000001</v>
      </c>
      <c r="H476">
        <v>23.765989999999999</v>
      </c>
    </row>
    <row r="477" spans="3:8" hidden="1">
      <c r="C477" s="203" t="str">
        <f t="shared" si="12"/>
        <v>WBVI_IPS_M_DewSum</v>
      </c>
      <c r="D477" s="202" t="s">
        <v>93</v>
      </c>
      <c r="E477" t="s">
        <v>154</v>
      </c>
      <c r="F477" t="s">
        <v>88</v>
      </c>
      <c r="G477">
        <v>19.06682</v>
      </c>
      <c r="H477">
        <v>18.926359999999999</v>
      </c>
    </row>
    <row r="478" spans="3:8" hidden="1">
      <c r="C478" s="203" t="str">
        <f t="shared" si="12"/>
        <v>WBVI_IPS_MirindaSum</v>
      </c>
      <c r="D478" s="202" t="s">
        <v>93</v>
      </c>
      <c r="E478" t="s">
        <v>155</v>
      </c>
      <c r="F478" t="s">
        <v>88</v>
      </c>
      <c r="G478">
        <v>23.765049999999999</v>
      </c>
      <c r="H478">
        <v>21.398499999999999</v>
      </c>
    </row>
    <row r="479" spans="3:8" hidden="1">
      <c r="C479" s="203" t="str">
        <f t="shared" si="12"/>
        <v>WBVI_IPS_ORSL_LocalSum</v>
      </c>
      <c r="D479" s="202" t="s">
        <v>93</v>
      </c>
      <c r="E479" t="s">
        <v>292</v>
      </c>
      <c r="F479" t="s">
        <v>88</v>
      </c>
      <c r="G479">
        <v>24.27882</v>
      </c>
      <c r="H479">
        <v>0</v>
      </c>
    </row>
    <row r="480" spans="3:8" hidden="1">
      <c r="C480" s="203" t="str">
        <f t="shared" si="12"/>
        <v>WBVI_IPS_PepsiSum</v>
      </c>
      <c r="D480" s="202" t="s">
        <v>93</v>
      </c>
      <c r="E480" t="s">
        <v>156</v>
      </c>
      <c r="F480" t="s">
        <v>88</v>
      </c>
      <c r="G480">
        <v>27.662880000000001</v>
      </c>
      <c r="H480">
        <v>28.827549999999999</v>
      </c>
    </row>
    <row r="481" spans="3:8" hidden="1">
      <c r="C481" s="203" t="str">
        <f t="shared" si="12"/>
        <v>WBVI_IPS_SpriteSum</v>
      </c>
      <c r="D481" s="202" t="s">
        <v>93</v>
      </c>
      <c r="E481" t="s">
        <v>157</v>
      </c>
      <c r="F481" t="s">
        <v>88</v>
      </c>
      <c r="G481">
        <v>42.097799999999999</v>
      </c>
      <c r="H481">
        <v>37.51323</v>
      </c>
    </row>
    <row r="482" spans="3:8" hidden="1">
      <c r="C482" s="203" t="str">
        <f t="shared" si="12"/>
        <v>WBVI_IPS_Thums_UpSum</v>
      </c>
      <c r="D482" s="202" t="s">
        <v>93</v>
      </c>
      <c r="E482" t="s">
        <v>158</v>
      </c>
      <c r="F482" t="s">
        <v>88</v>
      </c>
      <c r="G482">
        <v>42.198729999999998</v>
      </c>
      <c r="H482">
        <v>35.971910000000001</v>
      </c>
    </row>
    <row r="483" spans="3:8" hidden="1">
      <c r="C483" s="203" t="str">
        <f t="shared" si="12"/>
        <v>WBVI_Lift_TV_GRPsSum</v>
      </c>
      <c r="D483" s="202" t="s">
        <v>93</v>
      </c>
      <c r="E483" t="s">
        <v>341</v>
      </c>
      <c r="F483" t="s">
        <v>88</v>
      </c>
      <c r="G483">
        <v>0</v>
      </c>
      <c r="H483">
        <v>0</v>
      </c>
    </row>
    <row r="484" spans="3:8" hidden="1">
      <c r="C484" s="203" t="str">
        <f t="shared" si="12"/>
        <v>WBVI_ND_7upSum</v>
      </c>
      <c r="D484" s="202" t="s">
        <v>93</v>
      </c>
      <c r="E484" t="s">
        <v>159</v>
      </c>
      <c r="F484" t="s">
        <v>88</v>
      </c>
      <c r="G484">
        <v>349.57119999999998</v>
      </c>
      <c r="H484">
        <v>314.16239999999999</v>
      </c>
    </row>
    <row r="485" spans="3:8" hidden="1">
      <c r="C485" s="203" t="str">
        <f t="shared" si="12"/>
        <v>WBVI_ND_Appy_FizzSum</v>
      </c>
      <c r="D485" s="202" t="s">
        <v>93</v>
      </c>
      <c r="E485" t="s">
        <v>160</v>
      </c>
      <c r="F485" t="s">
        <v>88</v>
      </c>
      <c r="G485">
        <v>178.96899999999999</v>
      </c>
      <c r="H485">
        <v>144.8015</v>
      </c>
    </row>
    <row r="486" spans="3:8" hidden="1">
      <c r="C486" s="203" t="str">
        <f t="shared" si="12"/>
        <v>WBVI_ND_CokeSum</v>
      </c>
      <c r="D486" s="202" t="s">
        <v>93</v>
      </c>
      <c r="E486" t="s">
        <v>161</v>
      </c>
      <c r="F486" t="s">
        <v>88</v>
      </c>
      <c r="G486">
        <v>230.7525</v>
      </c>
      <c r="H486">
        <v>228.02209999999999</v>
      </c>
    </row>
    <row r="487" spans="3:8" hidden="1">
      <c r="C487" s="203" t="str">
        <f t="shared" si="12"/>
        <v>WBVI_ND_FantaSum</v>
      </c>
      <c r="D487" s="202" t="s">
        <v>93</v>
      </c>
      <c r="E487" t="s">
        <v>162</v>
      </c>
      <c r="F487" t="s">
        <v>88</v>
      </c>
      <c r="G487">
        <v>164.02719999999999</v>
      </c>
      <c r="H487">
        <v>128.47229999999999</v>
      </c>
    </row>
    <row r="488" spans="3:8" hidden="1">
      <c r="C488" s="203" t="str">
        <f t="shared" si="12"/>
        <v>WBVI_ND_LimcaSum</v>
      </c>
      <c r="D488" s="202" t="s">
        <v>93</v>
      </c>
      <c r="E488" t="s">
        <v>163</v>
      </c>
      <c r="F488" t="s">
        <v>88</v>
      </c>
      <c r="G488">
        <v>216.5103</v>
      </c>
      <c r="H488">
        <v>197.60159999999999</v>
      </c>
    </row>
    <row r="489" spans="3:8" hidden="1">
      <c r="C489" s="203" t="str">
        <f t="shared" si="12"/>
        <v>WBVI_ND_M_DewSum</v>
      </c>
      <c r="D489" s="202" t="s">
        <v>93</v>
      </c>
      <c r="E489" t="s">
        <v>164</v>
      </c>
      <c r="F489" t="s">
        <v>88</v>
      </c>
      <c r="G489">
        <v>139.24</v>
      </c>
      <c r="H489">
        <v>122.3351</v>
      </c>
    </row>
    <row r="490" spans="3:8" hidden="1">
      <c r="C490" s="203" t="str">
        <f t="shared" si="12"/>
        <v>WBVI_ND_MirindaSum</v>
      </c>
      <c r="D490" s="202" t="s">
        <v>93</v>
      </c>
      <c r="E490" t="s">
        <v>165</v>
      </c>
      <c r="F490" t="s">
        <v>88</v>
      </c>
      <c r="G490">
        <v>121.16289999999999</v>
      </c>
      <c r="H490">
        <v>100.2936</v>
      </c>
    </row>
    <row r="491" spans="3:8" hidden="1">
      <c r="C491" s="203" t="str">
        <f t="shared" si="12"/>
        <v>WBVI_ND_ORSL_LocalSum</v>
      </c>
      <c r="D491" s="202" t="s">
        <v>93</v>
      </c>
      <c r="E491" t="s">
        <v>295</v>
      </c>
      <c r="F491" t="s">
        <v>88</v>
      </c>
      <c r="G491">
        <v>67.728549999999998</v>
      </c>
      <c r="H491">
        <v>0</v>
      </c>
    </row>
    <row r="492" spans="3:8" hidden="1">
      <c r="C492" s="203" t="str">
        <f t="shared" si="12"/>
        <v>WBVI_ND_PepsiSum</v>
      </c>
      <c r="D492" s="202" t="s">
        <v>93</v>
      </c>
      <c r="E492" t="s">
        <v>166</v>
      </c>
      <c r="F492" t="s">
        <v>88</v>
      </c>
      <c r="G492">
        <v>195.2483</v>
      </c>
      <c r="H492">
        <v>178.27610000000001</v>
      </c>
    </row>
    <row r="493" spans="3:8" hidden="1">
      <c r="C493" s="203" t="str">
        <f t="shared" si="12"/>
        <v>WBVI_ND_SpriteSum</v>
      </c>
      <c r="D493" s="202" t="s">
        <v>93</v>
      </c>
      <c r="E493" t="s">
        <v>167</v>
      </c>
      <c r="F493" t="s">
        <v>88</v>
      </c>
      <c r="G493">
        <v>509.22719999999998</v>
      </c>
      <c r="H493">
        <v>501.46559999999999</v>
      </c>
    </row>
    <row r="494" spans="3:8" hidden="1">
      <c r="C494" s="203" t="str">
        <f t="shared" si="12"/>
        <v>WBVI_ND_Thums_UpSum</v>
      </c>
      <c r="D494" s="202" t="s">
        <v>93</v>
      </c>
      <c r="E494" t="s">
        <v>168</v>
      </c>
      <c r="F494" t="s">
        <v>88</v>
      </c>
      <c r="G494">
        <v>396.59309999999999</v>
      </c>
      <c r="H494">
        <v>374.99919999999997</v>
      </c>
    </row>
    <row r="495" spans="3:8" hidden="1">
      <c r="C495" s="203" t="str">
        <f t="shared" si="12"/>
        <v>WBVI_Nstores_7upSum</v>
      </c>
      <c r="D495" s="202" t="s">
        <v>93</v>
      </c>
      <c r="E495" t="s">
        <v>506</v>
      </c>
      <c r="F495" t="s">
        <v>88</v>
      </c>
      <c r="G495">
        <v>1109760</v>
      </c>
      <c r="H495">
        <v>973681.9</v>
      </c>
    </row>
    <row r="496" spans="3:8" hidden="1">
      <c r="C496" s="203" t="str">
        <f t="shared" si="12"/>
        <v>WBVI_Nstores_Appy_FizzSum</v>
      </c>
      <c r="D496" s="202" t="s">
        <v>93</v>
      </c>
      <c r="E496" t="s">
        <v>507</v>
      </c>
      <c r="F496" t="s">
        <v>88</v>
      </c>
      <c r="G496">
        <v>586567.9</v>
      </c>
      <c r="H496">
        <v>479404.7</v>
      </c>
    </row>
    <row r="497" spans="3:8" hidden="1">
      <c r="C497" s="203" t="str">
        <f t="shared" si="12"/>
        <v>WBVI_Nstores_CokeSum</v>
      </c>
      <c r="D497" s="202" t="s">
        <v>93</v>
      </c>
      <c r="E497" t="s">
        <v>508</v>
      </c>
      <c r="F497" t="s">
        <v>88</v>
      </c>
      <c r="G497">
        <v>731145.9</v>
      </c>
      <c r="H497">
        <v>701163.6</v>
      </c>
    </row>
    <row r="498" spans="3:8" hidden="1">
      <c r="C498" s="203" t="str">
        <f t="shared" si="12"/>
        <v>WBVI_Nstores_FantaSum</v>
      </c>
      <c r="D498" s="202" t="s">
        <v>93</v>
      </c>
      <c r="E498" t="s">
        <v>509</v>
      </c>
      <c r="F498" t="s">
        <v>88</v>
      </c>
      <c r="G498">
        <v>531748.19999999995</v>
      </c>
      <c r="H498">
        <v>401806.3</v>
      </c>
    </row>
    <row r="499" spans="3:8" hidden="1">
      <c r="C499" s="203" t="str">
        <f t="shared" si="12"/>
        <v>WBVI_Nstores_LimcaSum</v>
      </c>
      <c r="D499" s="202" t="s">
        <v>93</v>
      </c>
      <c r="E499" t="s">
        <v>510</v>
      </c>
      <c r="F499" t="s">
        <v>88</v>
      </c>
      <c r="G499">
        <v>698683.1</v>
      </c>
      <c r="H499">
        <v>623520.19999999995</v>
      </c>
    </row>
    <row r="500" spans="3:8" hidden="1">
      <c r="C500" s="203" t="str">
        <f t="shared" si="12"/>
        <v>WBVI_Nstores_M_DewSum</v>
      </c>
      <c r="D500" s="202" t="s">
        <v>93</v>
      </c>
      <c r="E500" t="s">
        <v>511</v>
      </c>
      <c r="F500" t="s">
        <v>88</v>
      </c>
      <c r="G500">
        <v>454348.79999999999</v>
      </c>
      <c r="H500">
        <v>394415.4</v>
      </c>
    </row>
    <row r="501" spans="3:8" hidden="1">
      <c r="C501" s="203" t="str">
        <f t="shared" si="12"/>
        <v>WBVI_Nstores_MirindaSum</v>
      </c>
      <c r="D501" s="202" t="s">
        <v>93</v>
      </c>
      <c r="E501" t="s">
        <v>512</v>
      </c>
      <c r="F501" t="s">
        <v>88</v>
      </c>
      <c r="G501">
        <v>392440.7</v>
      </c>
      <c r="H501">
        <v>317794.5</v>
      </c>
    </row>
    <row r="502" spans="3:8" hidden="1">
      <c r="C502" s="203" t="str">
        <f t="shared" si="12"/>
        <v>WBVI_Nstores_PepsiSum</v>
      </c>
      <c r="D502" s="202" t="s">
        <v>93</v>
      </c>
      <c r="E502" t="s">
        <v>513</v>
      </c>
      <c r="F502" t="s">
        <v>88</v>
      </c>
      <c r="G502">
        <v>625070.6</v>
      </c>
      <c r="H502">
        <v>553613.1</v>
      </c>
    </row>
    <row r="503" spans="3:8" hidden="1">
      <c r="C503" s="203" t="str">
        <f t="shared" si="12"/>
        <v>WBVI_Nstores_SpriteSum</v>
      </c>
      <c r="D503" s="202" t="s">
        <v>93</v>
      </c>
      <c r="E503" t="s">
        <v>514</v>
      </c>
      <c r="F503" t="s">
        <v>88</v>
      </c>
      <c r="G503">
        <v>1651351</v>
      </c>
      <c r="H503">
        <v>1582071</v>
      </c>
    </row>
    <row r="504" spans="3:8" hidden="1">
      <c r="C504" s="203" t="str">
        <f t="shared" si="12"/>
        <v>WBVI_Nstores_Thums_UpSum</v>
      </c>
      <c r="D504" s="202" t="s">
        <v>93</v>
      </c>
      <c r="E504" t="s">
        <v>309</v>
      </c>
      <c r="F504" t="s">
        <v>88</v>
      </c>
      <c r="G504">
        <v>1272616</v>
      </c>
      <c r="H504">
        <v>1180403</v>
      </c>
    </row>
    <row r="505" spans="3:8" hidden="1">
      <c r="C505" s="203" t="str">
        <f t="shared" si="12"/>
        <v>WBVI_OOH_Thumsup_SpendSum</v>
      </c>
      <c r="D505" s="202" t="s">
        <v>93</v>
      </c>
      <c r="E505" t="s">
        <v>329</v>
      </c>
      <c r="F505" t="s">
        <v>88</v>
      </c>
      <c r="G505">
        <v>0</v>
      </c>
      <c r="H505">
        <v>0</v>
      </c>
    </row>
    <row r="506" spans="3:8" hidden="1">
      <c r="C506" s="203" t="str">
        <f t="shared" si="12"/>
        <v>WBVI_OOH_Thumsup_Spend_2015Sum</v>
      </c>
      <c r="D506" s="202" t="s">
        <v>93</v>
      </c>
      <c r="E506" t="s">
        <v>324</v>
      </c>
      <c r="F506" t="s">
        <v>88</v>
      </c>
      <c r="G506">
        <v>0</v>
      </c>
      <c r="H506">
        <v>0</v>
      </c>
    </row>
    <row r="507" spans="3:8" hidden="1">
      <c r="C507" s="203" t="str">
        <f t="shared" si="12"/>
        <v>WBVI_OOH_Thumsup_Spend_2016Sum</v>
      </c>
      <c r="D507" s="202" t="s">
        <v>93</v>
      </c>
      <c r="E507" t="s">
        <v>325</v>
      </c>
      <c r="F507" t="s">
        <v>88</v>
      </c>
      <c r="G507">
        <v>0</v>
      </c>
      <c r="H507">
        <v>0</v>
      </c>
    </row>
    <row r="508" spans="3:8" hidden="1">
      <c r="C508" s="203" t="str">
        <f t="shared" si="12"/>
        <v>WBVI_OOH_Thumsup_Spend_2017Sum</v>
      </c>
      <c r="D508" s="202" t="s">
        <v>93</v>
      </c>
      <c r="E508" t="s">
        <v>326</v>
      </c>
      <c r="F508" t="s">
        <v>88</v>
      </c>
      <c r="G508">
        <v>0</v>
      </c>
      <c r="H508">
        <v>0</v>
      </c>
    </row>
    <row r="509" spans="3:8" hidden="1">
      <c r="C509" s="203" t="str">
        <f t="shared" si="12"/>
        <v>WBVI_OOH_Thumsup_Spend_2018Sum</v>
      </c>
      <c r="D509" s="202" t="s">
        <v>93</v>
      </c>
      <c r="E509" t="s">
        <v>327</v>
      </c>
      <c r="F509" t="s">
        <v>88</v>
      </c>
      <c r="G509">
        <v>0</v>
      </c>
      <c r="H509">
        <v>0</v>
      </c>
    </row>
    <row r="510" spans="3:8" hidden="1">
      <c r="C510" s="203" t="str">
        <f t="shared" si="12"/>
        <v>WBVI_OOH_Thumsup_Spend_2019Sum</v>
      </c>
      <c r="D510" s="202" t="s">
        <v>93</v>
      </c>
      <c r="E510" t="s">
        <v>328</v>
      </c>
      <c r="F510" t="s">
        <v>88</v>
      </c>
      <c r="G510">
        <v>3920725</v>
      </c>
      <c r="H510">
        <v>0</v>
      </c>
    </row>
    <row r="511" spans="3:8" hidden="1">
      <c r="C511" s="203" t="str">
        <f t="shared" si="12"/>
        <v>WBVI_OOS_CokeSum</v>
      </c>
      <c r="D511" s="202" t="s">
        <v>93</v>
      </c>
      <c r="E511" t="s">
        <v>515</v>
      </c>
      <c r="F511" t="s">
        <v>88</v>
      </c>
      <c r="G511">
        <v>127.0021</v>
      </c>
      <c r="H511">
        <v>132.59440000000001</v>
      </c>
    </row>
    <row r="512" spans="3:8" hidden="1">
      <c r="C512" s="203" t="str">
        <f t="shared" si="12"/>
        <v>WBVI_OOS_FantaSum</v>
      </c>
      <c r="D512" s="202" t="s">
        <v>93</v>
      </c>
      <c r="E512" t="s">
        <v>516</v>
      </c>
      <c r="F512" t="s">
        <v>88</v>
      </c>
      <c r="G512">
        <v>106.2454</v>
      </c>
      <c r="H512">
        <v>137.46459999999999</v>
      </c>
    </row>
    <row r="513" spans="3:8" hidden="1">
      <c r="C513" s="203" t="str">
        <f t="shared" si="12"/>
        <v>WBVI_OOS_LimcaSum</v>
      </c>
      <c r="D513" s="202" t="s">
        <v>93</v>
      </c>
      <c r="E513" t="s">
        <v>517</v>
      </c>
      <c r="F513" t="s">
        <v>88</v>
      </c>
      <c r="G513">
        <v>147.42150000000001</v>
      </c>
      <c r="H513">
        <v>142.10550000000001</v>
      </c>
    </row>
    <row r="514" spans="3:8" hidden="1">
      <c r="C514" s="203" t="str">
        <f t="shared" si="12"/>
        <v>WBVI_OOS_SpriteSum</v>
      </c>
      <c r="D514" s="202" t="s">
        <v>93</v>
      </c>
      <c r="E514" t="s">
        <v>518</v>
      </c>
      <c r="F514" t="s">
        <v>88</v>
      </c>
      <c r="G514">
        <v>154.55609999999999</v>
      </c>
      <c r="H514">
        <v>139.3177</v>
      </c>
    </row>
    <row r="515" spans="3:8" hidden="1">
      <c r="C515" s="203" t="str">
        <f t="shared" ref="C515:C578" si="13">D515&amp;E515&amp;F515</f>
        <v>WBVI_OOS_Thums_UpSum</v>
      </c>
      <c r="D515" s="202" t="s">
        <v>93</v>
      </c>
      <c r="E515" t="s">
        <v>310</v>
      </c>
      <c r="F515" t="s">
        <v>88</v>
      </c>
      <c r="G515">
        <v>170.65610000000001</v>
      </c>
      <c r="H515">
        <v>143.80959999999999</v>
      </c>
    </row>
    <row r="516" spans="3:8" hidden="1">
      <c r="C516" s="203" t="str">
        <f t="shared" si="13"/>
        <v>WBVI_Price_7upSum</v>
      </c>
      <c r="D516" s="202" t="s">
        <v>93</v>
      </c>
      <c r="E516" t="s">
        <v>296</v>
      </c>
      <c r="F516" t="s">
        <v>88</v>
      </c>
      <c r="G516">
        <v>497.4511</v>
      </c>
      <c r="H516">
        <v>491.7414</v>
      </c>
    </row>
    <row r="517" spans="3:8" hidden="1">
      <c r="C517" s="203" t="str">
        <f t="shared" si="13"/>
        <v>WBVI_Price_Appy_FizzSum</v>
      </c>
      <c r="D517" s="202" t="s">
        <v>93</v>
      </c>
      <c r="E517" t="s">
        <v>297</v>
      </c>
      <c r="F517" t="s">
        <v>88</v>
      </c>
      <c r="G517">
        <v>586.65570000000002</v>
      </c>
      <c r="H517">
        <v>583.64970000000005</v>
      </c>
    </row>
    <row r="518" spans="3:8" hidden="1">
      <c r="C518" s="203" t="str">
        <f t="shared" si="13"/>
        <v>WBVI_Price_CokeSum</v>
      </c>
      <c r="D518" s="202" t="s">
        <v>93</v>
      </c>
      <c r="E518" t="s">
        <v>298</v>
      </c>
      <c r="F518" t="s">
        <v>88</v>
      </c>
      <c r="G518">
        <v>551.91099999999994</v>
      </c>
      <c r="H518">
        <v>549.24450000000002</v>
      </c>
    </row>
    <row r="519" spans="3:8" hidden="1">
      <c r="C519" s="203" t="str">
        <f t="shared" si="13"/>
        <v>WBVI_Price_FantaSum</v>
      </c>
      <c r="D519" s="202" t="s">
        <v>93</v>
      </c>
      <c r="E519" t="s">
        <v>299</v>
      </c>
      <c r="F519" t="s">
        <v>88</v>
      </c>
      <c r="G519">
        <v>543.29909999999995</v>
      </c>
      <c r="H519">
        <v>530.52359999999999</v>
      </c>
    </row>
    <row r="520" spans="3:8" hidden="1">
      <c r="C520" s="203" t="str">
        <f t="shared" si="13"/>
        <v>WBVI_Price_LimcaSum</v>
      </c>
      <c r="D520" s="202" t="s">
        <v>93</v>
      </c>
      <c r="E520" t="s">
        <v>300</v>
      </c>
      <c r="F520" t="s">
        <v>88</v>
      </c>
      <c r="G520">
        <v>545.47379999999998</v>
      </c>
      <c r="H520">
        <v>543.07600000000002</v>
      </c>
    </row>
    <row r="521" spans="3:8" hidden="1">
      <c r="C521" s="203" t="str">
        <f t="shared" si="13"/>
        <v>WBVI_Price_M_DewSum</v>
      </c>
      <c r="D521" s="202" t="s">
        <v>93</v>
      </c>
      <c r="E521" t="s">
        <v>301</v>
      </c>
      <c r="F521" t="s">
        <v>88</v>
      </c>
      <c r="G521">
        <v>611.60619999999994</v>
      </c>
      <c r="H521">
        <v>602.21469999999999</v>
      </c>
    </row>
    <row r="522" spans="3:8" hidden="1">
      <c r="C522" s="203" t="str">
        <f t="shared" si="13"/>
        <v>WBVI_Price_MirindaSum</v>
      </c>
      <c r="D522" s="202" t="s">
        <v>93</v>
      </c>
      <c r="E522" t="s">
        <v>302</v>
      </c>
      <c r="F522" t="s">
        <v>88</v>
      </c>
      <c r="G522">
        <v>503.89479999999998</v>
      </c>
      <c r="H522">
        <v>515.40110000000004</v>
      </c>
    </row>
    <row r="523" spans="3:8" hidden="1">
      <c r="C523" s="203" t="str">
        <f t="shared" si="13"/>
        <v>WBVI_Price_PepsiSum</v>
      </c>
      <c r="D523" s="202" t="s">
        <v>93</v>
      </c>
      <c r="E523" t="s">
        <v>303</v>
      </c>
      <c r="F523" t="s">
        <v>88</v>
      </c>
      <c r="G523">
        <v>520.74329999999998</v>
      </c>
      <c r="H523">
        <v>528.96780000000001</v>
      </c>
    </row>
    <row r="524" spans="3:8" hidden="1">
      <c r="C524" s="203" t="str">
        <f t="shared" si="13"/>
        <v>WBVI_Price_SpriteSum</v>
      </c>
      <c r="D524" s="202" t="s">
        <v>93</v>
      </c>
      <c r="E524" t="s">
        <v>304</v>
      </c>
      <c r="F524" t="s">
        <v>88</v>
      </c>
      <c r="G524">
        <v>525.40589999999997</v>
      </c>
      <c r="H524">
        <v>533.4058</v>
      </c>
    </row>
    <row r="525" spans="3:8" hidden="1">
      <c r="C525" s="203" t="str">
        <f t="shared" si="13"/>
        <v>WBVI_Price_Thums_UpSum</v>
      </c>
      <c r="D525" s="202" t="s">
        <v>93</v>
      </c>
      <c r="E525" t="s">
        <v>519</v>
      </c>
      <c r="F525" t="s">
        <v>88</v>
      </c>
      <c r="G525">
        <v>541.81089999999995</v>
      </c>
      <c r="H525">
        <v>540.2835</v>
      </c>
    </row>
    <row r="526" spans="3:8" hidden="1">
      <c r="C526" s="203" t="str">
        <f t="shared" si="13"/>
        <v>WBVI_Price_Thums_Up_ExpressSum</v>
      </c>
      <c r="D526" s="202" t="s">
        <v>93</v>
      </c>
      <c r="E526" t="s">
        <v>346</v>
      </c>
      <c r="F526" t="s">
        <v>88</v>
      </c>
      <c r="G526">
        <v>747.00030000000004</v>
      </c>
      <c r="H526">
        <v>725.83979999999997</v>
      </c>
    </row>
    <row r="527" spans="3:8" hidden="1">
      <c r="C527" s="203" t="str">
        <f t="shared" si="13"/>
        <v>WBVI_Price_Thums_Up_FridgeSum</v>
      </c>
      <c r="D527" s="202" t="s">
        <v>93</v>
      </c>
      <c r="E527" t="s">
        <v>347</v>
      </c>
      <c r="F527" t="s">
        <v>88</v>
      </c>
      <c r="G527">
        <v>502.55439999999999</v>
      </c>
      <c r="H527">
        <v>519.08270000000005</v>
      </c>
    </row>
    <row r="528" spans="3:8" hidden="1">
      <c r="C528" s="203" t="str">
        <f t="shared" si="13"/>
        <v>WBVI_Price_Thums_Up_MobileSum</v>
      </c>
      <c r="D528" s="202" t="s">
        <v>93</v>
      </c>
      <c r="E528" t="s">
        <v>348</v>
      </c>
      <c r="F528" t="s">
        <v>88</v>
      </c>
      <c r="G528">
        <v>546.83950000000004</v>
      </c>
      <c r="H528">
        <v>555.20799999999997</v>
      </c>
    </row>
    <row r="529" spans="3:8" hidden="1">
      <c r="C529" s="203" t="str">
        <f t="shared" si="13"/>
        <v>WBVI_Price_Thums_Up_PartySum</v>
      </c>
      <c r="D529" s="202" t="s">
        <v>93</v>
      </c>
      <c r="E529" t="s">
        <v>349</v>
      </c>
      <c r="F529" t="s">
        <v>88</v>
      </c>
      <c r="G529">
        <v>413.03460000000001</v>
      </c>
      <c r="H529">
        <v>419.75299999999999</v>
      </c>
    </row>
    <row r="530" spans="3:8" hidden="1">
      <c r="C530" s="203" t="str">
        <f t="shared" si="13"/>
        <v>WBVI_Price_Thums_Up_RGBSum</v>
      </c>
      <c r="D530" s="202" t="s">
        <v>93</v>
      </c>
      <c r="E530" t="s">
        <v>350</v>
      </c>
      <c r="F530" t="s">
        <v>88</v>
      </c>
      <c r="G530">
        <v>583.25210000000004</v>
      </c>
      <c r="H530">
        <v>617.82619999999997</v>
      </c>
    </row>
    <row r="531" spans="3:8" hidden="1">
      <c r="C531" s="203" t="str">
        <f t="shared" si="13"/>
        <v>WBVI_Print_Thumsup_SpendSum</v>
      </c>
      <c r="D531" s="202" t="s">
        <v>93</v>
      </c>
      <c r="E531" t="s">
        <v>330</v>
      </c>
      <c r="F531" t="s">
        <v>88</v>
      </c>
      <c r="G531">
        <v>4504966</v>
      </c>
      <c r="H531">
        <v>0</v>
      </c>
    </row>
    <row r="532" spans="3:8" hidden="1">
      <c r="C532" s="203" t="str">
        <f t="shared" si="13"/>
        <v>WBVI_Print_Thumsup_Spend_2015Sum</v>
      </c>
      <c r="D532" s="202" t="s">
        <v>93</v>
      </c>
      <c r="E532" t="s">
        <v>360</v>
      </c>
      <c r="F532" t="s">
        <v>88</v>
      </c>
      <c r="G532">
        <v>0</v>
      </c>
      <c r="H532">
        <v>0</v>
      </c>
    </row>
    <row r="533" spans="3:8" hidden="1">
      <c r="C533" s="203" t="str">
        <f t="shared" si="13"/>
        <v>WBVI_Print_Thumsup_Spend_2016Sum</v>
      </c>
      <c r="D533" s="202" t="s">
        <v>93</v>
      </c>
      <c r="E533" t="s">
        <v>361</v>
      </c>
      <c r="F533" t="s">
        <v>88</v>
      </c>
      <c r="G533">
        <v>0</v>
      </c>
      <c r="H533">
        <v>0</v>
      </c>
    </row>
    <row r="534" spans="3:8" hidden="1">
      <c r="C534" s="203" t="str">
        <f t="shared" si="13"/>
        <v>WBVI_Print_Thumsup_Spend_2017Sum</v>
      </c>
      <c r="D534" s="202" t="s">
        <v>93</v>
      </c>
      <c r="E534" t="s">
        <v>362</v>
      </c>
      <c r="F534" t="s">
        <v>88</v>
      </c>
      <c r="G534">
        <v>0</v>
      </c>
      <c r="H534">
        <v>0</v>
      </c>
    </row>
    <row r="535" spans="3:8" hidden="1">
      <c r="C535" s="203" t="str">
        <f t="shared" si="13"/>
        <v>WBVI_Print_Thumsup_Spend_2018Sum</v>
      </c>
      <c r="D535" s="202" t="s">
        <v>93</v>
      </c>
      <c r="E535" t="s">
        <v>520</v>
      </c>
      <c r="F535" t="s">
        <v>88</v>
      </c>
      <c r="G535">
        <v>0</v>
      </c>
      <c r="H535">
        <v>0</v>
      </c>
    </row>
    <row r="536" spans="3:8" hidden="1">
      <c r="C536" s="203" t="str">
        <f t="shared" si="13"/>
        <v>WBVI_Print_Thumsup_Spend_2019Sum</v>
      </c>
      <c r="D536" s="202" t="s">
        <v>93</v>
      </c>
      <c r="E536" t="s">
        <v>521</v>
      </c>
      <c r="F536" t="s">
        <v>88</v>
      </c>
      <c r="G536">
        <v>4504966</v>
      </c>
      <c r="H536">
        <v>0</v>
      </c>
    </row>
    <row r="537" spans="3:8" hidden="1">
      <c r="C537" s="203" t="str">
        <f t="shared" si="13"/>
        <v>WBVI_Radio_Thumsup_SpendSum</v>
      </c>
      <c r="D537" s="202" t="s">
        <v>93</v>
      </c>
      <c r="E537" t="s">
        <v>331</v>
      </c>
      <c r="F537" t="s">
        <v>88</v>
      </c>
      <c r="G537">
        <v>341700</v>
      </c>
      <c r="H537">
        <v>0</v>
      </c>
    </row>
    <row r="538" spans="3:8" hidden="1">
      <c r="C538" s="203" t="str">
        <f t="shared" si="13"/>
        <v>WBVI_Radio_Thumsup_Spend_2015Sum</v>
      </c>
      <c r="D538" s="202" t="s">
        <v>93</v>
      </c>
      <c r="E538" t="s">
        <v>522</v>
      </c>
      <c r="F538" t="s">
        <v>88</v>
      </c>
      <c r="G538">
        <v>0</v>
      </c>
      <c r="H538">
        <v>0</v>
      </c>
    </row>
    <row r="539" spans="3:8" hidden="1">
      <c r="C539" s="203" t="str">
        <f t="shared" si="13"/>
        <v>WBVI_Radio_Thumsup_Spend_2016Sum</v>
      </c>
      <c r="D539" s="202" t="s">
        <v>93</v>
      </c>
      <c r="E539" t="s">
        <v>523</v>
      </c>
      <c r="F539" t="s">
        <v>88</v>
      </c>
      <c r="G539">
        <v>0</v>
      </c>
      <c r="H539">
        <v>0</v>
      </c>
    </row>
    <row r="540" spans="3:8" hidden="1">
      <c r="C540" s="203" t="str">
        <f t="shared" si="13"/>
        <v>WBVI_Radio_Thumsup_Spend_2017Sum</v>
      </c>
      <c r="D540" s="202" t="s">
        <v>93</v>
      </c>
      <c r="E540" t="s">
        <v>524</v>
      </c>
      <c r="F540" t="s">
        <v>88</v>
      </c>
      <c r="G540">
        <v>0</v>
      </c>
      <c r="H540">
        <v>0</v>
      </c>
    </row>
    <row r="541" spans="3:8" hidden="1">
      <c r="C541" s="203" t="str">
        <f t="shared" si="13"/>
        <v>WBVI_Radio_Thumsup_Spend_2018Sum</v>
      </c>
      <c r="D541" s="202" t="s">
        <v>93</v>
      </c>
      <c r="E541" t="s">
        <v>525</v>
      </c>
      <c r="F541" t="s">
        <v>88</v>
      </c>
      <c r="G541">
        <v>0</v>
      </c>
      <c r="H541">
        <v>0</v>
      </c>
    </row>
    <row r="542" spans="3:8" hidden="1">
      <c r="C542" s="203" t="str">
        <f t="shared" si="13"/>
        <v>WBVI_Radio_Thumsup_Spend_2019Sum</v>
      </c>
      <c r="D542" s="202" t="s">
        <v>93</v>
      </c>
      <c r="E542" t="s">
        <v>526</v>
      </c>
      <c r="F542" t="s">
        <v>88</v>
      </c>
      <c r="G542">
        <v>341700</v>
      </c>
      <c r="H542">
        <v>0</v>
      </c>
    </row>
    <row r="543" spans="3:8" hidden="1">
      <c r="C543" s="203" t="str">
        <f t="shared" si="13"/>
        <v>WBVI_SOCF_7upSum</v>
      </c>
      <c r="D543" s="202" t="s">
        <v>93</v>
      </c>
      <c r="E543" t="s">
        <v>527</v>
      </c>
      <c r="F543" t="s">
        <v>88</v>
      </c>
      <c r="G543">
        <v>114.09010000000001</v>
      </c>
      <c r="H543">
        <v>113.4209</v>
      </c>
    </row>
    <row r="544" spans="3:8" hidden="1">
      <c r="C544" s="203" t="str">
        <f t="shared" si="13"/>
        <v>WBVI_SOCF_Appy_FizzSum</v>
      </c>
      <c r="D544" s="202" t="s">
        <v>93</v>
      </c>
      <c r="E544" t="s">
        <v>528</v>
      </c>
      <c r="F544" t="s">
        <v>88</v>
      </c>
      <c r="G544">
        <v>26.776299999999999</v>
      </c>
      <c r="H544">
        <v>27.13654</v>
      </c>
    </row>
    <row r="545" spans="3:8" hidden="1">
      <c r="C545" s="203" t="str">
        <f t="shared" si="13"/>
        <v>WBVI_SOCF_CokeSum</v>
      </c>
      <c r="D545" s="202" t="s">
        <v>93</v>
      </c>
      <c r="E545" t="s">
        <v>529</v>
      </c>
      <c r="F545" t="s">
        <v>88</v>
      </c>
      <c r="G545">
        <v>75.198849999999993</v>
      </c>
      <c r="H545">
        <v>97.442549999999997</v>
      </c>
    </row>
    <row r="546" spans="3:8" hidden="1">
      <c r="C546" s="203" t="str">
        <f t="shared" si="13"/>
        <v>WBVI_SOCF_FantaSum</v>
      </c>
      <c r="D546" s="202" t="s">
        <v>93</v>
      </c>
      <c r="E546" t="s">
        <v>530</v>
      </c>
      <c r="F546" t="s">
        <v>88</v>
      </c>
      <c r="G546">
        <v>45.192680000000003</v>
      </c>
      <c r="H546">
        <v>49.237929999999999</v>
      </c>
    </row>
    <row r="547" spans="3:8" hidden="1">
      <c r="C547" s="203" t="str">
        <f t="shared" si="13"/>
        <v>WBVI_SOCF_LimcaSum</v>
      </c>
      <c r="D547" s="202" t="s">
        <v>93</v>
      </c>
      <c r="E547" t="s">
        <v>531</v>
      </c>
      <c r="F547" t="s">
        <v>88</v>
      </c>
      <c r="G547">
        <v>46.306280000000001</v>
      </c>
      <c r="H547">
        <v>53.031550000000003</v>
      </c>
    </row>
    <row r="548" spans="3:8" hidden="1">
      <c r="C548" s="203" t="str">
        <f t="shared" si="13"/>
        <v>WBVI_SOCF_M_DewSum</v>
      </c>
      <c r="D548" s="202" t="s">
        <v>93</v>
      </c>
      <c r="E548" t="s">
        <v>532</v>
      </c>
      <c r="F548" t="s">
        <v>88</v>
      </c>
      <c r="G548">
        <v>12.747030000000001</v>
      </c>
      <c r="H548">
        <v>15.895339999999999</v>
      </c>
    </row>
    <row r="549" spans="3:8" hidden="1">
      <c r="C549" s="203" t="str">
        <f t="shared" si="13"/>
        <v>WBVI_SOCF_MirindaSum</v>
      </c>
      <c r="D549" s="202" t="s">
        <v>93</v>
      </c>
      <c r="E549" t="s">
        <v>533</v>
      </c>
      <c r="F549" t="s">
        <v>88</v>
      </c>
      <c r="G549">
        <v>20.164249999999999</v>
      </c>
      <c r="H549">
        <v>21.41197</v>
      </c>
    </row>
    <row r="550" spans="3:8" hidden="1">
      <c r="C550" s="203" t="str">
        <f t="shared" si="13"/>
        <v>WBVI_SOCF_PepsiSum</v>
      </c>
      <c r="D550" s="202" t="s">
        <v>93</v>
      </c>
      <c r="E550" t="s">
        <v>534</v>
      </c>
      <c r="F550" t="s">
        <v>88</v>
      </c>
      <c r="G550">
        <v>63.377569999999999</v>
      </c>
      <c r="H550">
        <v>72.112780000000001</v>
      </c>
    </row>
    <row r="551" spans="3:8" hidden="1">
      <c r="C551" s="203" t="str">
        <f t="shared" si="13"/>
        <v>WBVI_SOCF_SpriteSum</v>
      </c>
      <c r="D551" s="202" t="s">
        <v>93</v>
      </c>
      <c r="E551" t="s">
        <v>535</v>
      </c>
      <c r="F551" t="s">
        <v>88</v>
      </c>
      <c r="G551">
        <v>358.59039999999999</v>
      </c>
      <c r="H551">
        <v>339.60939999999999</v>
      </c>
    </row>
    <row r="552" spans="3:8" hidden="1">
      <c r="C552" s="203" t="str">
        <f t="shared" si="13"/>
        <v>WBVI_SOCF_Thums_UpSum</v>
      </c>
      <c r="D552" s="202" t="s">
        <v>93</v>
      </c>
      <c r="E552" t="s">
        <v>351</v>
      </c>
      <c r="F552" t="s">
        <v>88</v>
      </c>
      <c r="G552">
        <v>213.65110000000001</v>
      </c>
      <c r="H552">
        <v>187.40899999999999</v>
      </c>
    </row>
    <row r="553" spans="3:8" hidden="1">
      <c r="C553" s="203" t="str">
        <f t="shared" si="13"/>
        <v>WBVI_SOTS_7upSum</v>
      </c>
      <c r="D553" s="202" t="s">
        <v>93</v>
      </c>
      <c r="E553" t="s">
        <v>536</v>
      </c>
      <c r="F553" t="s">
        <v>88</v>
      </c>
      <c r="G553">
        <v>178.6413</v>
      </c>
      <c r="H553">
        <v>175.33189999999999</v>
      </c>
    </row>
    <row r="554" spans="3:8" hidden="1">
      <c r="C554" s="203" t="str">
        <f t="shared" si="13"/>
        <v>WBVI_SOTS_Appy_FizzSum</v>
      </c>
      <c r="D554" s="202" t="s">
        <v>93</v>
      </c>
      <c r="E554" t="s">
        <v>537</v>
      </c>
      <c r="F554" t="s">
        <v>88</v>
      </c>
      <c r="G554">
        <v>22.980840000000001</v>
      </c>
      <c r="H554">
        <v>20.58785</v>
      </c>
    </row>
    <row r="555" spans="3:8" hidden="1">
      <c r="C555" s="203" t="str">
        <f t="shared" si="13"/>
        <v>WBVI_SOTS_CokeSum</v>
      </c>
      <c r="D555" s="202" t="s">
        <v>93</v>
      </c>
      <c r="E555" t="s">
        <v>538</v>
      </c>
      <c r="F555" t="s">
        <v>88</v>
      </c>
      <c r="G555">
        <v>49.712310000000002</v>
      </c>
      <c r="H555">
        <v>57.890270000000001</v>
      </c>
    </row>
    <row r="556" spans="3:8" hidden="1">
      <c r="C556" s="203" t="str">
        <f t="shared" si="13"/>
        <v>WBVI_SOTS_FantaSum</v>
      </c>
      <c r="D556" s="202" t="s">
        <v>93</v>
      </c>
      <c r="E556" t="s">
        <v>539</v>
      </c>
      <c r="F556" t="s">
        <v>88</v>
      </c>
      <c r="G556">
        <v>29.504580000000001</v>
      </c>
      <c r="H556">
        <v>28.01539</v>
      </c>
    </row>
    <row r="557" spans="3:8" hidden="1">
      <c r="C557" s="203" t="str">
        <f t="shared" si="13"/>
        <v>WBVI_SOTS_LimcaSum</v>
      </c>
      <c r="D557" s="202" t="s">
        <v>93</v>
      </c>
      <c r="E557" t="s">
        <v>540</v>
      </c>
      <c r="F557" t="s">
        <v>88</v>
      </c>
      <c r="G557">
        <v>53.113880000000002</v>
      </c>
      <c r="H557">
        <v>49.789140000000003</v>
      </c>
    </row>
    <row r="558" spans="3:8" hidden="1">
      <c r="C558" s="203" t="str">
        <f t="shared" si="13"/>
        <v>WBVI_SOTS_M_DewSum</v>
      </c>
      <c r="D558" s="202" t="s">
        <v>93</v>
      </c>
      <c r="E558" t="s">
        <v>541</v>
      </c>
      <c r="F558" t="s">
        <v>88</v>
      </c>
      <c r="G558">
        <v>20.55697</v>
      </c>
      <c r="H558">
        <v>23.51389</v>
      </c>
    </row>
    <row r="559" spans="3:8" hidden="1">
      <c r="C559" s="203" t="str">
        <f t="shared" si="13"/>
        <v>WBVI_SOTS_MirindaSum</v>
      </c>
      <c r="D559" s="202" t="s">
        <v>93</v>
      </c>
      <c r="E559" t="s">
        <v>542</v>
      </c>
      <c r="F559" t="s">
        <v>88</v>
      </c>
      <c r="G559">
        <v>32.604810000000001</v>
      </c>
      <c r="H559">
        <v>27.86206</v>
      </c>
    </row>
    <row r="560" spans="3:8" hidden="1">
      <c r="C560" s="203" t="str">
        <f t="shared" si="13"/>
        <v>WBVI_SOTS_PepsiSum</v>
      </c>
      <c r="D560" s="202" t="s">
        <v>93</v>
      </c>
      <c r="E560" t="s">
        <v>543</v>
      </c>
      <c r="F560" t="s">
        <v>88</v>
      </c>
      <c r="G560">
        <v>60.505850000000002</v>
      </c>
      <c r="H560">
        <v>60.958280000000002</v>
      </c>
    </row>
    <row r="561" spans="3:8" hidden="1">
      <c r="C561" s="203" t="str">
        <f t="shared" si="13"/>
        <v>WBVI_SOTS_SpriteSum</v>
      </c>
      <c r="D561" s="202" t="s">
        <v>93</v>
      </c>
      <c r="E561" t="s">
        <v>544</v>
      </c>
      <c r="F561" t="s">
        <v>88</v>
      </c>
      <c r="G561">
        <v>303.50569999999999</v>
      </c>
      <c r="H561">
        <v>298.70710000000003</v>
      </c>
    </row>
    <row r="562" spans="3:8" hidden="1">
      <c r="C562" s="203" t="str">
        <f t="shared" si="13"/>
        <v>WBVI_SOTS_Thums_UpSum</v>
      </c>
      <c r="D562" s="202" t="s">
        <v>93</v>
      </c>
      <c r="E562" t="s">
        <v>352</v>
      </c>
      <c r="F562" t="s">
        <v>88</v>
      </c>
      <c r="G562">
        <v>192.74969999999999</v>
      </c>
      <c r="H562">
        <v>211.39590000000001</v>
      </c>
    </row>
    <row r="563" spans="3:8" hidden="1">
      <c r="C563" s="203" t="str">
        <f t="shared" si="13"/>
        <v>WBVI_SOWF_7upSum</v>
      </c>
      <c r="D563" s="202" t="s">
        <v>93</v>
      </c>
      <c r="E563" t="s">
        <v>545</v>
      </c>
      <c r="F563" t="s">
        <v>88</v>
      </c>
      <c r="G563">
        <v>191.3707</v>
      </c>
      <c r="H563">
        <v>172.89019999999999</v>
      </c>
    </row>
    <row r="564" spans="3:8" hidden="1">
      <c r="C564" s="203" t="str">
        <f t="shared" si="13"/>
        <v>WBVI_SOWF_Appy_FizzSum</v>
      </c>
      <c r="D564" s="202" t="s">
        <v>93</v>
      </c>
      <c r="E564" t="s">
        <v>546</v>
      </c>
      <c r="F564" t="s">
        <v>88</v>
      </c>
      <c r="G564">
        <v>35.369010000000003</v>
      </c>
      <c r="H564">
        <v>50.785829999999997</v>
      </c>
    </row>
    <row r="565" spans="3:8" hidden="1">
      <c r="C565" s="203" t="str">
        <f t="shared" si="13"/>
        <v>WBVI_SOWF_CokeSum</v>
      </c>
      <c r="D565" s="202" t="s">
        <v>93</v>
      </c>
      <c r="E565" t="s">
        <v>547</v>
      </c>
      <c r="F565" t="s">
        <v>88</v>
      </c>
      <c r="G565">
        <v>59.81953</v>
      </c>
      <c r="H565">
        <v>58.380009999999999</v>
      </c>
    </row>
    <row r="566" spans="3:8" hidden="1">
      <c r="C566" s="203" t="str">
        <f t="shared" si="13"/>
        <v>WBVI_SOWF_FantaSum</v>
      </c>
      <c r="D566" s="202" t="s">
        <v>93</v>
      </c>
      <c r="E566" t="s">
        <v>548</v>
      </c>
      <c r="F566" t="s">
        <v>88</v>
      </c>
      <c r="G566">
        <v>30.749839999999999</v>
      </c>
      <c r="H566">
        <v>32.113109999999999</v>
      </c>
    </row>
    <row r="567" spans="3:8" hidden="1">
      <c r="C567" s="203" t="str">
        <f t="shared" si="13"/>
        <v>WBVI_SOWF_LimcaSum</v>
      </c>
      <c r="D567" s="202" t="s">
        <v>93</v>
      </c>
      <c r="E567" t="s">
        <v>549</v>
      </c>
      <c r="F567" t="s">
        <v>88</v>
      </c>
      <c r="G567">
        <v>17.22325</v>
      </c>
      <c r="H567">
        <v>21.488109999999999</v>
      </c>
    </row>
    <row r="568" spans="3:8" hidden="1">
      <c r="C568" s="203" t="str">
        <f t="shared" si="13"/>
        <v>WBVI_SOWF_M_DewSum</v>
      </c>
      <c r="D568" s="202" t="s">
        <v>93</v>
      </c>
      <c r="E568" t="s">
        <v>550</v>
      </c>
      <c r="F568" t="s">
        <v>88</v>
      </c>
      <c r="G568">
        <v>15.568390000000001</v>
      </c>
      <c r="H568">
        <v>34.66469</v>
      </c>
    </row>
    <row r="569" spans="3:8" hidden="1">
      <c r="C569" s="203" t="str">
        <f t="shared" si="13"/>
        <v>WBVI_SOWF_MirindaSum</v>
      </c>
      <c r="D569" s="202" t="s">
        <v>93</v>
      </c>
      <c r="E569" t="s">
        <v>551</v>
      </c>
      <c r="F569" t="s">
        <v>88</v>
      </c>
      <c r="G569">
        <v>23.78406</v>
      </c>
      <c r="H569">
        <v>29.756969999999999</v>
      </c>
    </row>
    <row r="570" spans="3:8" hidden="1">
      <c r="C570" s="203" t="str">
        <f t="shared" si="13"/>
        <v>WBVI_SOWF_PepsiSum</v>
      </c>
      <c r="D570" s="202" t="s">
        <v>93</v>
      </c>
      <c r="E570" t="s">
        <v>552</v>
      </c>
      <c r="F570" t="s">
        <v>88</v>
      </c>
      <c r="G570">
        <v>41.951259999999998</v>
      </c>
      <c r="H570">
        <v>50.979509999999998</v>
      </c>
    </row>
    <row r="571" spans="3:8" hidden="1">
      <c r="C571" s="203" t="str">
        <f t="shared" si="13"/>
        <v>WBVI_SOWF_SpriteSum</v>
      </c>
      <c r="D571" s="202" t="s">
        <v>93</v>
      </c>
      <c r="E571" t="s">
        <v>553</v>
      </c>
      <c r="F571" t="s">
        <v>88</v>
      </c>
      <c r="G571">
        <v>268.36660000000001</v>
      </c>
      <c r="H571">
        <v>299.05110000000002</v>
      </c>
    </row>
    <row r="572" spans="3:8" hidden="1">
      <c r="C572" s="203" t="str">
        <f t="shared" si="13"/>
        <v>WBVI_SOWF_Thums_UpSum</v>
      </c>
      <c r="D572" s="202" t="s">
        <v>93</v>
      </c>
      <c r="E572" t="s">
        <v>311</v>
      </c>
      <c r="F572" t="s">
        <v>88</v>
      </c>
      <c r="G572">
        <v>110.6133</v>
      </c>
      <c r="H572">
        <v>115.05500000000001</v>
      </c>
    </row>
    <row r="573" spans="3:8" hidden="1">
      <c r="C573" s="203" t="str">
        <f t="shared" si="13"/>
        <v>WBVI_ThematicMHT_TV_GRPsSum</v>
      </c>
      <c r="D573" s="202" t="s">
        <v>93</v>
      </c>
      <c r="E573" t="s">
        <v>342</v>
      </c>
      <c r="F573" t="s">
        <v>88</v>
      </c>
      <c r="G573">
        <v>0</v>
      </c>
      <c r="H573">
        <v>0</v>
      </c>
    </row>
    <row r="574" spans="3:8" hidden="1">
      <c r="C574" s="203" t="str">
        <f t="shared" si="13"/>
        <v>WBVI_TheYoung_TV_GRPsSum</v>
      </c>
      <c r="D574" s="202" t="s">
        <v>93</v>
      </c>
      <c r="E574" t="s">
        <v>343</v>
      </c>
      <c r="F574" t="s">
        <v>88</v>
      </c>
      <c r="G574">
        <v>0</v>
      </c>
      <c r="H574">
        <v>0</v>
      </c>
    </row>
    <row r="575" spans="3:8" hidden="1">
      <c r="C575" s="203" t="str">
        <f t="shared" si="13"/>
        <v>WBVI_Total_Digital_Thumsup_Imp_2017Sum</v>
      </c>
      <c r="D575" s="202" t="s">
        <v>93</v>
      </c>
      <c r="E575" t="s">
        <v>317</v>
      </c>
      <c r="F575" t="s">
        <v>88</v>
      </c>
      <c r="G575">
        <v>0</v>
      </c>
      <c r="H575">
        <v>0</v>
      </c>
    </row>
    <row r="576" spans="3:8" hidden="1">
      <c r="C576" s="203" t="str">
        <f t="shared" si="13"/>
        <v>WBVI_Total_Digital_Thumsup_Imp_2018Sum</v>
      </c>
      <c r="D576" s="202" t="s">
        <v>93</v>
      </c>
      <c r="E576" t="s">
        <v>318</v>
      </c>
      <c r="F576" t="s">
        <v>88</v>
      </c>
      <c r="G576">
        <v>0</v>
      </c>
      <c r="H576">
        <v>0</v>
      </c>
    </row>
    <row r="577" spans="3:8" hidden="1">
      <c r="C577" s="203" t="str">
        <f t="shared" si="13"/>
        <v>WBVI_Total_Digital_Thumsup_Imp_2019Sum</v>
      </c>
      <c r="D577" s="202" t="s">
        <v>93</v>
      </c>
      <c r="E577" t="s">
        <v>319</v>
      </c>
      <c r="F577" t="s">
        <v>88</v>
      </c>
      <c r="G577" s="160">
        <v>101000000</v>
      </c>
      <c r="H577">
        <v>0</v>
      </c>
    </row>
    <row r="578" spans="3:8" hidden="1">
      <c r="C578" s="203" t="str">
        <f t="shared" si="13"/>
        <v>WBVI_Total_Digital_Thumsup_Imp_2020Sum</v>
      </c>
      <c r="D578" s="202" t="s">
        <v>93</v>
      </c>
      <c r="E578" t="s">
        <v>396</v>
      </c>
      <c r="F578" t="s">
        <v>88</v>
      </c>
      <c r="G578">
        <v>0</v>
      </c>
      <c r="H578">
        <v>9964148</v>
      </c>
    </row>
    <row r="579" spans="3:8" hidden="1">
      <c r="C579" s="203" t="str">
        <f t="shared" ref="C579:C642" si="14">D579&amp;E579&amp;F579</f>
        <v>WBVI_TU_UTC_TV_GRPsSum</v>
      </c>
      <c r="D579" s="202" t="s">
        <v>93</v>
      </c>
      <c r="E579" t="s">
        <v>344</v>
      </c>
      <c r="F579" t="s">
        <v>88</v>
      </c>
      <c r="G579">
        <v>0</v>
      </c>
      <c r="H579">
        <v>0</v>
      </c>
    </row>
    <row r="580" spans="3:8" hidden="1">
      <c r="C580" s="203" t="str">
        <f t="shared" si="14"/>
        <v>WBVI_TUChargedAvengers_TV_GRPsSum</v>
      </c>
      <c r="D580" s="202" t="s">
        <v>93</v>
      </c>
      <c r="E580" t="s">
        <v>337</v>
      </c>
      <c r="F580" t="s">
        <v>88</v>
      </c>
      <c r="G580">
        <v>0</v>
      </c>
      <c r="H580">
        <v>0</v>
      </c>
    </row>
    <row r="581" spans="3:8" hidden="1">
      <c r="C581" s="203" t="str">
        <f t="shared" si="14"/>
        <v>WBVI_TUChargedThematic_TV_GRPsSum</v>
      </c>
      <c r="D581" s="202" t="s">
        <v>93</v>
      </c>
      <c r="E581" t="s">
        <v>338</v>
      </c>
      <c r="F581" t="s">
        <v>88</v>
      </c>
      <c r="G581">
        <v>0</v>
      </c>
      <c r="H581">
        <v>0</v>
      </c>
    </row>
    <row r="582" spans="3:8" hidden="1">
      <c r="C582" s="203" t="str">
        <f t="shared" si="14"/>
        <v>WBVI_TUChase_TV_GRPsSum</v>
      </c>
      <c r="D582" s="202" t="s">
        <v>93</v>
      </c>
      <c r="E582" t="s">
        <v>339</v>
      </c>
      <c r="F582" t="s">
        <v>88</v>
      </c>
      <c r="G582">
        <v>1723.79</v>
      </c>
      <c r="H582">
        <v>0</v>
      </c>
    </row>
    <row r="583" spans="3:8" hidden="1">
      <c r="C583" s="203" t="str">
        <f t="shared" si="14"/>
        <v>WBVI_TUIntrinsic_TV_GRPsSum</v>
      </c>
      <c r="D583" s="202" t="s">
        <v>93</v>
      </c>
      <c r="E583" t="s">
        <v>340</v>
      </c>
      <c r="F583" t="s">
        <v>88</v>
      </c>
      <c r="G583">
        <v>0</v>
      </c>
      <c r="H583">
        <v>0</v>
      </c>
    </row>
    <row r="584" spans="3:8" hidden="1">
      <c r="C584" s="203" t="str">
        <f t="shared" si="14"/>
        <v>WBVI_TV_TotalSum</v>
      </c>
      <c r="D584" s="202" t="s">
        <v>93</v>
      </c>
      <c r="E584" t="s">
        <v>555</v>
      </c>
      <c r="F584" t="s">
        <v>88</v>
      </c>
      <c r="G584">
        <v>2242.64</v>
      </c>
      <c r="H584">
        <v>3375.45</v>
      </c>
    </row>
    <row r="585" spans="3:8" hidden="1">
      <c r="C585" s="203" t="str">
        <f t="shared" si="14"/>
        <v>WBVI_TV_Total_2015Sum</v>
      </c>
      <c r="D585" s="202" t="s">
        <v>93</v>
      </c>
      <c r="E585" t="s">
        <v>84</v>
      </c>
      <c r="F585" t="s">
        <v>88</v>
      </c>
      <c r="G585">
        <v>0</v>
      </c>
      <c r="H585">
        <v>0</v>
      </c>
    </row>
    <row r="586" spans="3:8" hidden="1">
      <c r="C586" s="203" t="str">
        <f t="shared" si="14"/>
        <v>WBVI_TV_Total_2016Sum</v>
      </c>
      <c r="D586" s="202" t="s">
        <v>93</v>
      </c>
      <c r="E586" t="s">
        <v>85</v>
      </c>
      <c r="F586" t="s">
        <v>88</v>
      </c>
      <c r="G586">
        <v>0</v>
      </c>
      <c r="H586">
        <v>0</v>
      </c>
    </row>
    <row r="587" spans="3:8" hidden="1">
      <c r="C587" s="203" t="str">
        <f t="shared" si="14"/>
        <v>WBVI_TV_Total_2017Sum</v>
      </c>
      <c r="D587" s="202" t="s">
        <v>93</v>
      </c>
      <c r="E587" t="s">
        <v>86</v>
      </c>
      <c r="F587" t="s">
        <v>88</v>
      </c>
      <c r="G587">
        <v>0</v>
      </c>
      <c r="H587">
        <v>0</v>
      </c>
    </row>
    <row r="588" spans="3:8" hidden="1">
      <c r="C588" s="203" t="str">
        <f t="shared" si="14"/>
        <v>WBVI_TV_Total_2018Sum</v>
      </c>
      <c r="D588" s="202" t="s">
        <v>93</v>
      </c>
      <c r="E588" t="s">
        <v>556</v>
      </c>
      <c r="F588" t="s">
        <v>88</v>
      </c>
      <c r="G588">
        <v>0</v>
      </c>
      <c r="H588">
        <v>0</v>
      </c>
    </row>
    <row r="589" spans="3:8" hidden="1">
      <c r="C589" s="203" t="str">
        <f t="shared" si="14"/>
        <v>WBVI_TV_Total_2019Sum</v>
      </c>
      <c r="D589" s="202" t="s">
        <v>93</v>
      </c>
      <c r="E589" t="s">
        <v>557</v>
      </c>
      <c r="F589" t="s">
        <v>88</v>
      </c>
      <c r="G589">
        <v>2242.64</v>
      </c>
      <c r="H589">
        <v>0</v>
      </c>
    </row>
    <row r="590" spans="3:8" hidden="1">
      <c r="C590" s="203" t="str">
        <f t="shared" si="14"/>
        <v>WBVI_TV_Total_2020Sum</v>
      </c>
      <c r="D590" s="202" t="s">
        <v>93</v>
      </c>
      <c r="E590" t="s">
        <v>558</v>
      </c>
      <c r="F590" t="s">
        <v>88</v>
      </c>
      <c r="G590">
        <v>0</v>
      </c>
      <c r="H590">
        <v>3375.45</v>
      </c>
    </row>
    <row r="591" spans="3:8" hidden="1">
      <c r="C591" s="203" t="str">
        <f t="shared" si="14"/>
        <v>WBVI_VPO_7upSum</v>
      </c>
      <c r="D591" s="202" t="s">
        <v>93</v>
      </c>
      <c r="E591" t="s">
        <v>561</v>
      </c>
      <c r="F591" t="s">
        <v>88</v>
      </c>
      <c r="G591">
        <v>41.674120000000002</v>
      </c>
      <c r="H591">
        <v>0</v>
      </c>
    </row>
    <row r="592" spans="3:8" hidden="1">
      <c r="C592" s="203" t="str">
        <f t="shared" si="14"/>
        <v>WBVI_VPO_Appy_FizzSum</v>
      </c>
      <c r="D592" s="202" t="s">
        <v>93</v>
      </c>
      <c r="E592" t="s">
        <v>562</v>
      </c>
      <c r="F592" t="s">
        <v>88</v>
      </c>
      <c r="G592">
        <v>21.613420000000001</v>
      </c>
      <c r="H592">
        <v>0</v>
      </c>
    </row>
    <row r="593" spans="3:8" hidden="1">
      <c r="C593" s="203" t="str">
        <f t="shared" si="14"/>
        <v>WBVI_VPO_CokeSum</v>
      </c>
      <c r="D593" s="202" t="s">
        <v>93</v>
      </c>
      <c r="E593" t="s">
        <v>563</v>
      </c>
      <c r="F593" t="s">
        <v>88</v>
      </c>
      <c r="G593">
        <v>29.181480000000001</v>
      </c>
      <c r="H593">
        <v>0</v>
      </c>
    </row>
    <row r="594" spans="3:8" hidden="1">
      <c r="C594" s="203" t="str">
        <f t="shared" si="14"/>
        <v>WBVI_VPO_FantaSum</v>
      </c>
      <c r="D594" s="202" t="s">
        <v>93</v>
      </c>
      <c r="E594" t="s">
        <v>564</v>
      </c>
      <c r="F594" t="s">
        <v>88</v>
      </c>
      <c r="G594">
        <v>23.313659999999999</v>
      </c>
      <c r="H594">
        <v>0</v>
      </c>
    </row>
    <row r="595" spans="3:8" hidden="1">
      <c r="C595" s="203" t="str">
        <f t="shared" si="14"/>
        <v>WBVI_VPO_LimcaSum</v>
      </c>
      <c r="D595" s="202" t="s">
        <v>93</v>
      </c>
      <c r="E595" t="s">
        <v>565</v>
      </c>
      <c r="F595" t="s">
        <v>88</v>
      </c>
      <c r="G595">
        <v>28.267330000000001</v>
      </c>
      <c r="H595">
        <v>0</v>
      </c>
    </row>
    <row r="596" spans="3:8" hidden="1">
      <c r="C596" s="203" t="str">
        <f t="shared" si="14"/>
        <v>WBVI_VPO_M_DewSum</v>
      </c>
      <c r="D596" s="202" t="s">
        <v>93</v>
      </c>
      <c r="E596" t="s">
        <v>566</v>
      </c>
      <c r="F596" t="s">
        <v>88</v>
      </c>
      <c r="G596">
        <v>16.445679999999999</v>
      </c>
      <c r="H596">
        <v>0</v>
      </c>
    </row>
    <row r="597" spans="3:8" hidden="1">
      <c r="C597" s="203" t="str">
        <f t="shared" si="14"/>
        <v>WBVI_VPO_MirindaSum</v>
      </c>
      <c r="D597" s="202" t="s">
        <v>93</v>
      </c>
      <c r="E597" t="s">
        <v>567</v>
      </c>
      <c r="F597" t="s">
        <v>88</v>
      </c>
      <c r="G597">
        <v>28.791119999999999</v>
      </c>
      <c r="H597">
        <v>0</v>
      </c>
    </row>
    <row r="598" spans="3:8" hidden="1">
      <c r="C598" s="203" t="str">
        <f t="shared" si="14"/>
        <v>WBVI_VPO_PepsiSum</v>
      </c>
      <c r="D598" s="202" t="s">
        <v>93</v>
      </c>
      <c r="E598" t="s">
        <v>568</v>
      </c>
      <c r="F598" t="s">
        <v>88</v>
      </c>
      <c r="G598">
        <v>34.546289999999999</v>
      </c>
      <c r="H598">
        <v>0</v>
      </c>
    </row>
    <row r="599" spans="3:8" hidden="1">
      <c r="C599" s="203" t="str">
        <f t="shared" si="14"/>
        <v>WBVI_VPO_SpriteSum</v>
      </c>
      <c r="D599" s="202" t="s">
        <v>93</v>
      </c>
      <c r="E599" t="s">
        <v>569</v>
      </c>
      <c r="F599" t="s">
        <v>88</v>
      </c>
      <c r="G599">
        <v>59.079300000000003</v>
      </c>
      <c r="H599">
        <v>0</v>
      </c>
    </row>
    <row r="600" spans="3:8" hidden="1">
      <c r="C600" s="203" t="str">
        <f t="shared" si="14"/>
        <v>WBVI_VPO_Thums_UpSum</v>
      </c>
      <c r="D600" s="202" t="s">
        <v>93</v>
      </c>
      <c r="E600" t="s">
        <v>570</v>
      </c>
      <c r="F600" t="s">
        <v>88</v>
      </c>
      <c r="G600">
        <v>55.659849999999999</v>
      </c>
      <c r="H600">
        <v>0</v>
      </c>
    </row>
    <row r="601" spans="3:8" hidden="1">
      <c r="C601" s="203" t="str">
        <f t="shared" si="14"/>
        <v>WBVI_WaveTVC_TV_GRPsSum</v>
      </c>
      <c r="D601" s="202" t="s">
        <v>93</v>
      </c>
      <c r="E601" t="s">
        <v>345</v>
      </c>
      <c r="F601" t="s">
        <v>88</v>
      </c>
      <c r="G601">
        <v>0</v>
      </c>
      <c r="H601">
        <v>0</v>
      </c>
    </row>
    <row r="602" spans="3:8" hidden="1">
      <c r="C602" s="203" t="str">
        <f t="shared" si="14"/>
        <v>WBVI_WD_7upSum</v>
      </c>
      <c r="D602" s="202" t="s">
        <v>93</v>
      </c>
      <c r="E602" t="s">
        <v>571</v>
      </c>
      <c r="F602" t="s">
        <v>88</v>
      </c>
      <c r="G602">
        <v>514.72529999999995</v>
      </c>
      <c r="H602">
        <v>475.59519999999998</v>
      </c>
    </row>
    <row r="603" spans="3:8" hidden="1">
      <c r="C603" s="203" t="str">
        <f t="shared" si="14"/>
        <v>WBVI_WD_Appy_FizzSum</v>
      </c>
      <c r="D603" s="202" t="s">
        <v>93</v>
      </c>
      <c r="E603" t="s">
        <v>572</v>
      </c>
      <c r="F603" t="s">
        <v>88</v>
      </c>
      <c r="G603">
        <v>498.84829999999999</v>
      </c>
      <c r="H603">
        <v>394.51889999999997</v>
      </c>
    </row>
    <row r="604" spans="3:8" hidden="1">
      <c r="C604" s="203" t="str">
        <f t="shared" si="14"/>
        <v>WBVI_WD_CokeSum</v>
      </c>
      <c r="D604" s="202" t="s">
        <v>93</v>
      </c>
      <c r="E604" t="s">
        <v>573</v>
      </c>
      <c r="F604" t="s">
        <v>88</v>
      </c>
      <c r="G604">
        <v>552.87869999999998</v>
      </c>
      <c r="H604">
        <v>527.32209999999998</v>
      </c>
    </row>
    <row r="605" spans="3:8" hidden="1">
      <c r="C605" s="203" t="str">
        <f t="shared" si="14"/>
        <v>WBVI_WD_FantaSum</v>
      </c>
      <c r="D605" s="202" t="s">
        <v>93</v>
      </c>
      <c r="E605" t="s">
        <v>574</v>
      </c>
      <c r="F605" t="s">
        <v>88</v>
      </c>
      <c r="G605">
        <v>446.24619999999999</v>
      </c>
      <c r="H605">
        <v>362.84559999999999</v>
      </c>
    </row>
    <row r="606" spans="3:8" hidden="1">
      <c r="C606" s="203" t="str">
        <f t="shared" si="14"/>
        <v>WBVI_WD_LimcaSum</v>
      </c>
      <c r="D606" s="202" t="s">
        <v>93</v>
      </c>
      <c r="E606" t="s">
        <v>575</v>
      </c>
      <c r="F606" t="s">
        <v>88</v>
      </c>
      <c r="G606">
        <v>527.78639999999996</v>
      </c>
      <c r="H606">
        <v>460.63780000000003</v>
      </c>
    </row>
    <row r="607" spans="3:8" hidden="1">
      <c r="C607" s="203" t="str">
        <f t="shared" si="14"/>
        <v>WBVI_WD_M_DewSum</v>
      </c>
      <c r="D607" s="202" t="s">
        <v>93</v>
      </c>
      <c r="E607" t="s">
        <v>576</v>
      </c>
      <c r="F607" t="s">
        <v>88</v>
      </c>
      <c r="G607">
        <v>312.84660000000002</v>
      </c>
      <c r="H607">
        <v>279.1318</v>
      </c>
    </row>
    <row r="608" spans="3:8" hidden="1">
      <c r="C608" s="203" t="str">
        <f t="shared" si="14"/>
        <v>WBVI_WD_MirindaSum</v>
      </c>
      <c r="D608" s="202" t="s">
        <v>93</v>
      </c>
      <c r="E608" t="s">
        <v>577</v>
      </c>
      <c r="F608" t="s">
        <v>88</v>
      </c>
      <c r="G608">
        <v>269.64620000000002</v>
      </c>
      <c r="H608">
        <v>257.85919999999999</v>
      </c>
    </row>
    <row r="609" spans="3:8" hidden="1">
      <c r="C609" s="203" t="str">
        <f t="shared" si="14"/>
        <v>WBVI_WD_PepsiSum</v>
      </c>
      <c r="D609" s="202" t="s">
        <v>93</v>
      </c>
      <c r="E609" t="s">
        <v>578</v>
      </c>
      <c r="F609" t="s">
        <v>88</v>
      </c>
      <c r="G609">
        <v>387.49799999999999</v>
      </c>
      <c r="H609">
        <v>357.26870000000002</v>
      </c>
    </row>
    <row r="610" spans="3:8" hidden="1">
      <c r="C610" s="203" t="str">
        <f t="shared" si="14"/>
        <v>WBVI_WD_SpriteSum</v>
      </c>
      <c r="D610" s="202" t="s">
        <v>93</v>
      </c>
      <c r="E610" t="s">
        <v>579</v>
      </c>
      <c r="F610" t="s">
        <v>88</v>
      </c>
      <c r="G610">
        <v>809.74779999999998</v>
      </c>
      <c r="H610">
        <v>765.18240000000003</v>
      </c>
    </row>
    <row r="611" spans="3:8" hidden="1">
      <c r="C611" s="203" t="str">
        <f t="shared" si="14"/>
        <v>WBVI_WD_Thums_UpSum</v>
      </c>
      <c r="D611" s="202" t="s">
        <v>93</v>
      </c>
      <c r="E611" t="s">
        <v>580</v>
      </c>
      <c r="F611" t="s">
        <v>88</v>
      </c>
      <c r="G611">
        <v>736.9556</v>
      </c>
      <c r="H611">
        <v>680.12980000000005</v>
      </c>
    </row>
    <row r="612" spans="3:8" hidden="1">
      <c r="C612" s="203" t="str">
        <f t="shared" si="14"/>
        <v>WBVI_YouTube_Thumsup_ImpSum</v>
      </c>
      <c r="D612" s="202" t="s">
        <v>93</v>
      </c>
      <c r="E612" t="s">
        <v>320</v>
      </c>
      <c r="F612" t="s">
        <v>88</v>
      </c>
      <c r="G612">
        <v>349098</v>
      </c>
      <c r="H612">
        <v>948374</v>
      </c>
    </row>
    <row r="613" spans="3:8" hidden="1">
      <c r="C613" s="203" t="str">
        <f t="shared" si="14"/>
        <v>WBWeight_Brand_7upSum</v>
      </c>
      <c r="D613" s="202" t="s">
        <v>93</v>
      </c>
      <c r="E613" t="s">
        <v>581</v>
      </c>
      <c r="F613" t="s">
        <v>88</v>
      </c>
      <c r="G613">
        <v>1.519285</v>
      </c>
      <c r="H613">
        <v>1.519285</v>
      </c>
    </row>
    <row r="614" spans="3:8" hidden="1">
      <c r="C614" s="203" t="str">
        <f t="shared" si="14"/>
        <v>WBWeight_Brand_Appy_FizzSum</v>
      </c>
      <c r="D614" s="202" t="s">
        <v>93</v>
      </c>
      <c r="E614" t="s">
        <v>582</v>
      </c>
      <c r="F614" t="s">
        <v>88</v>
      </c>
      <c r="G614">
        <v>4.0071960000000004</v>
      </c>
      <c r="H614">
        <v>4.0071960000000004</v>
      </c>
    </row>
    <row r="615" spans="3:8" hidden="1">
      <c r="C615" s="203" t="str">
        <f t="shared" si="14"/>
        <v>WBWeight_Brand_CokeSum</v>
      </c>
      <c r="D615" s="202" t="s">
        <v>93</v>
      </c>
      <c r="E615" t="s">
        <v>583</v>
      </c>
      <c r="F615" t="s">
        <v>88</v>
      </c>
      <c r="G615">
        <v>0.94323199999999996</v>
      </c>
      <c r="H615">
        <v>0.94323199999999996</v>
      </c>
    </row>
    <row r="616" spans="3:8" hidden="1">
      <c r="C616" s="203" t="str">
        <f t="shared" si="14"/>
        <v>WBWeight_Brand_FantaSum</v>
      </c>
      <c r="D616" s="202" t="s">
        <v>93</v>
      </c>
      <c r="E616" t="s">
        <v>584</v>
      </c>
      <c r="F616" t="s">
        <v>88</v>
      </c>
      <c r="G616">
        <v>1.858571</v>
      </c>
      <c r="H616">
        <v>1.858571</v>
      </c>
    </row>
    <row r="617" spans="3:8" hidden="1">
      <c r="C617" s="203" t="str">
        <f t="shared" si="14"/>
        <v>WBWeight_Brand_LimcaSum</v>
      </c>
      <c r="D617" s="202" t="s">
        <v>93</v>
      </c>
      <c r="E617" t="s">
        <v>585</v>
      </c>
      <c r="F617" t="s">
        <v>88</v>
      </c>
      <c r="G617">
        <v>2.6988620000000001</v>
      </c>
      <c r="H617">
        <v>2.6988620000000001</v>
      </c>
    </row>
    <row r="618" spans="3:8" hidden="1">
      <c r="C618" s="203" t="str">
        <f t="shared" si="14"/>
        <v>WBWeight_Brand_M_DewSum</v>
      </c>
      <c r="D618" s="202" t="s">
        <v>93</v>
      </c>
      <c r="E618" t="s">
        <v>586</v>
      </c>
      <c r="F618" t="s">
        <v>88</v>
      </c>
      <c r="G618">
        <v>5.4615689999999999</v>
      </c>
      <c r="H618">
        <v>5.4615689999999999</v>
      </c>
    </row>
    <row r="619" spans="3:8" hidden="1">
      <c r="C619" s="203" t="str">
        <f t="shared" si="14"/>
        <v>WBWeight_Brand_MirindaSum</v>
      </c>
      <c r="D619" s="202" t="s">
        <v>93</v>
      </c>
      <c r="E619" t="s">
        <v>587</v>
      </c>
      <c r="F619" t="s">
        <v>88</v>
      </c>
      <c r="G619">
        <v>0.83332200000000001</v>
      </c>
      <c r="H619">
        <v>0.83332200000000001</v>
      </c>
    </row>
    <row r="620" spans="3:8" hidden="1">
      <c r="C620" s="203" t="str">
        <f t="shared" si="14"/>
        <v>WBWeight_Brand_PepsiSum</v>
      </c>
      <c r="D620" s="202" t="s">
        <v>93</v>
      </c>
      <c r="E620" t="s">
        <v>588</v>
      </c>
      <c r="F620" t="s">
        <v>88</v>
      </c>
      <c r="G620">
        <v>2.2730959999999998</v>
      </c>
      <c r="H620">
        <v>2.2730959999999998</v>
      </c>
    </row>
    <row r="621" spans="3:8" hidden="1">
      <c r="C621" s="203" t="str">
        <f t="shared" si="14"/>
        <v>WBWeight_Brand_SpriteSum</v>
      </c>
      <c r="D621" s="202" t="s">
        <v>93</v>
      </c>
      <c r="E621" t="s">
        <v>589</v>
      </c>
      <c r="F621" t="s">
        <v>88</v>
      </c>
      <c r="G621">
        <v>4.9954739999999997</v>
      </c>
      <c r="H621">
        <v>4.9954739999999997</v>
      </c>
    </row>
    <row r="622" spans="3:8" hidden="1">
      <c r="C622" s="203" t="str">
        <f t="shared" si="14"/>
        <v>WBWeight_ORSLSum</v>
      </c>
      <c r="D622" s="202" t="s">
        <v>93</v>
      </c>
      <c r="E622" t="s">
        <v>590</v>
      </c>
      <c r="F622" t="s">
        <v>88</v>
      </c>
      <c r="G622">
        <v>0.26095400000000002</v>
      </c>
      <c r="H622">
        <v>0.26095400000000002</v>
      </c>
    </row>
    <row r="623" spans="3:8" hidden="1">
      <c r="C623" s="203" t="str">
        <f t="shared" si="14"/>
        <v>WBWeight_SKU_ExpressSum</v>
      </c>
      <c r="D623" s="202" t="s">
        <v>93</v>
      </c>
      <c r="E623" t="s">
        <v>592</v>
      </c>
      <c r="F623" t="s">
        <v>88</v>
      </c>
      <c r="G623">
        <v>0.39298699999999998</v>
      </c>
      <c r="H623">
        <v>0.39298699999999998</v>
      </c>
    </row>
    <row r="624" spans="3:8" hidden="1">
      <c r="C624" s="203" t="str">
        <f t="shared" si="14"/>
        <v>WBWeight_SKU_FridgeSum</v>
      </c>
      <c r="D624" s="202" t="s">
        <v>93</v>
      </c>
      <c r="E624" t="s">
        <v>593</v>
      </c>
      <c r="F624" t="s">
        <v>88</v>
      </c>
      <c r="G624">
        <v>2.0008900000000001</v>
      </c>
      <c r="H624">
        <v>2.0008900000000001</v>
      </c>
    </row>
    <row r="625" spans="3:8" hidden="1">
      <c r="C625" s="203" t="str">
        <f t="shared" si="14"/>
        <v>WBWeight_SKU_MobileSum</v>
      </c>
      <c r="D625" s="202" t="s">
        <v>93</v>
      </c>
      <c r="E625" t="s">
        <v>594</v>
      </c>
      <c r="F625" t="s">
        <v>88</v>
      </c>
      <c r="G625">
        <v>3.0725370000000001</v>
      </c>
      <c r="H625">
        <v>3.0725370000000001</v>
      </c>
    </row>
    <row r="626" spans="3:8" hidden="1">
      <c r="C626" s="203" t="str">
        <f t="shared" si="14"/>
        <v>WBWeight_SKU_PartySum</v>
      </c>
      <c r="D626" s="202" t="s">
        <v>93</v>
      </c>
      <c r="E626" t="s">
        <v>595</v>
      </c>
      <c r="F626" t="s">
        <v>88</v>
      </c>
      <c r="G626">
        <v>2.8134299999999999</v>
      </c>
      <c r="H626">
        <v>2.8134299999999999</v>
      </c>
    </row>
    <row r="627" spans="3:8" hidden="1">
      <c r="C627" s="203" t="str">
        <f t="shared" si="14"/>
        <v>WBWeight_SKU_RGBSum</v>
      </c>
      <c r="D627" s="202" t="s">
        <v>93</v>
      </c>
      <c r="E627" t="s">
        <v>596</v>
      </c>
      <c r="F627" t="s">
        <v>88</v>
      </c>
      <c r="G627">
        <v>1.720156</v>
      </c>
      <c r="H627">
        <v>1.720156</v>
      </c>
    </row>
    <row r="628" spans="3:8" hidden="1">
      <c r="C628" s="203" t="str">
        <f t="shared" si="14"/>
        <v>WBYearSum</v>
      </c>
      <c r="D628" s="202" t="s">
        <v>93</v>
      </c>
      <c r="E628" t="s">
        <v>49</v>
      </c>
      <c r="F628" t="s">
        <v>88</v>
      </c>
      <c r="G628">
        <v>0</v>
      </c>
      <c r="H628">
        <v>0</v>
      </c>
    </row>
    <row r="629" spans="3:8" hidden="1">
      <c r="C629" s="203" t="str">
        <f t="shared" si="14"/>
        <v>WBVI_TUChase_TV_GRPs_2020Sum</v>
      </c>
      <c r="D629" s="202" t="s">
        <v>93</v>
      </c>
      <c r="E629" t="s">
        <v>400</v>
      </c>
      <c r="F629" t="s">
        <v>88</v>
      </c>
      <c r="G629">
        <v>0</v>
      </c>
      <c r="H629">
        <v>1.52</v>
      </c>
    </row>
    <row r="630" spans="3:8" hidden="1">
      <c r="C630" s="203" t="str">
        <f t="shared" si="14"/>
        <v>WBVI_Pyramid_TV_GRPs_2020Sum</v>
      </c>
      <c r="D630" s="202" t="s">
        <v>93</v>
      </c>
      <c r="E630" t="s">
        <v>397</v>
      </c>
      <c r="F630" t="s">
        <v>88</v>
      </c>
      <c r="G630">
        <v>0</v>
      </c>
      <c r="H630">
        <v>3375.45</v>
      </c>
    </row>
    <row r="631" spans="3:8" hidden="1">
      <c r="C631" s="203" t="str">
        <f t="shared" si="14"/>
        <v>WBCovid_19_Confirmed_CasesSum</v>
      </c>
      <c r="D631" s="202" t="s">
        <v>93</v>
      </c>
      <c r="E631" t="s">
        <v>401</v>
      </c>
      <c r="F631" t="s">
        <v>88</v>
      </c>
      <c r="G631">
        <v>0</v>
      </c>
      <c r="H631" s="303">
        <v>21021876</v>
      </c>
    </row>
    <row r="632" spans="3:8" hidden="1">
      <c r="C632" s="203" t="str">
        <f t="shared" si="14"/>
        <v>WBCovid_19_Active_CasesSum</v>
      </c>
      <c r="D632" s="202" t="s">
        <v>93</v>
      </c>
      <c r="E632" t="s">
        <v>597</v>
      </c>
      <c r="F632" t="s">
        <v>88</v>
      </c>
      <c r="G632">
        <v>0</v>
      </c>
      <c r="H632">
        <v>3126404</v>
      </c>
    </row>
    <row r="633" spans="3:8" hidden="1">
      <c r="C633" s="203" t="str">
        <f t="shared" si="14"/>
        <v>WBMobility_Retail_and_recreationSum</v>
      </c>
      <c r="D633" s="202" t="s">
        <v>93</v>
      </c>
      <c r="E633" t="s">
        <v>380</v>
      </c>
      <c r="F633" t="s">
        <v>88</v>
      </c>
      <c r="G633">
        <v>0</v>
      </c>
      <c r="H633">
        <v>-401.54300000000001</v>
      </c>
    </row>
    <row r="634" spans="3:8" hidden="1">
      <c r="C634" s="203" t="str">
        <f t="shared" si="14"/>
        <v>WBMobility_Grocery_and_pharmacySum</v>
      </c>
      <c r="D634" s="202" t="s">
        <v>93</v>
      </c>
      <c r="E634" t="s">
        <v>364</v>
      </c>
      <c r="F634" t="s">
        <v>88</v>
      </c>
      <c r="G634">
        <v>0</v>
      </c>
      <c r="H634">
        <v>-56.052300000000002</v>
      </c>
    </row>
    <row r="635" spans="3:8" hidden="1">
      <c r="C635" s="203" t="str">
        <f t="shared" si="14"/>
        <v>WBMobility_ParksSum</v>
      </c>
      <c r="D635" s="202" t="s">
        <v>93</v>
      </c>
      <c r="E635" t="s">
        <v>381</v>
      </c>
      <c r="F635" t="s">
        <v>88</v>
      </c>
      <c r="G635">
        <v>0</v>
      </c>
      <c r="H635">
        <v>-190.136</v>
      </c>
    </row>
    <row r="636" spans="3:8" hidden="1">
      <c r="C636" s="203" t="str">
        <f t="shared" si="14"/>
        <v>WBMobility_Transit_stationsSum</v>
      </c>
      <c r="D636" s="202" t="s">
        <v>93</v>
      </c>
      <c r="E636" t="s">
        <v>598</v>
      </c>
      <c r="F636" t="s">
        <v>88</v>
      </c>
      <c r="G636">
        <v>0</v>
      </c>
      <c r="H636">
        <v>-331.52199999999999</v>
      </c>
    </row>
    <row r="637" spans="3:8" hidden="1">
      <c r="C637" s="203" t="str">
        <f t="shared" si="14"/>
        <v>WBMobility_WorkplacesSum</v>
      </c>
      <c r="D637" s="202" t="s">
        <v>93</v>
      </c>
      <c r="E637" t="s">
        <v>366</v>
      </c>
      <c r="F637" t="s">
        <v>88</v>
      </c>
      <c r="G637">
        <v>0</v>
      </c>
      <c r="H637">
        <v>-183.33600000000001</v>
      </c>
    </row>
    <row r="638" spans="3:8" hidden="1">
      <c r="C638" s="203" t="str">
        <f t="shared" si="14"/>
        <v>WBMobility_ResidentialSum</v>
      </c>
      <c r="D638" s="202" t="s">
        <v>93</v>
      </c>
      <c r="E638" t="s">
        <v>365</v>
      </c>
      <c r="F638" t="s">
        <v>88</v>
      </c>
      <c r="G638">
        <v>0</v>
      </c>
      <c r="H638">
        <v>119.0027</v>
      </c>
    </row>
    <row r="639" spans="3:8" hidden="1">
      <c r="C639" s="203" t="str">
        <f t="shared" si="14"/>
        <v>WBPre_CovidSum</v>
      </c>
      <c r="D639" s="202" t="s">
        <v>93</v>
      </c>
      <c r="E639" t="s">
        <v>367</v>
      </c>
      <c r="F639" t="s">
        <v>88</v>
      </c>
      <c r="G639">
        <v>0</v>
      </c>
      <c r="H639">
        <v>1</v>
      </c>
    </row>
    <row r="640" spans="3:8" hidden="1">
      <c r="C640" s="203" t="str">
        <f t="shared" si="14"/>
        <v>WBFree_Volume_PromoSum</v>
      </c>
      <c r="D640" s="202" t="s">
        <v>93</v>
      </c>
      <c r="E640" t="s">
        <v>599</v>
      </c>
      <c r="F640" t="s">
        <v>88</v>
      </c>
      <c r="G640">
        <v>0</v>
      </c>
      <c r="H640">
        <v>32539</v>
      </c>
    </row>
    <row r="641" spans="3:8" hidden="1">
      <c r="C641" s="203" t="str">
        <f t="shared" si="14"/>
        <v>WBSales_dep_Volume_UCAvg</v>
      </c>
      <c r="D641" s="202" t="s">
        <v>93</v>
      </c>
      <c r="E641" t="s">
        <v>499</v>
      </c>
      <c r="F641" t="s">
        <v>392</v>
      </c>
      <c r="G641">
        <v>782824.7</v>
      </c>
      <c r="H641">
        <v>383636.8</v>
      </c>
    </row>
    <row r="642" spans="3:8" hidden="1">
      <c r="C642" s="203" t="str">
        <f t="shared" si="14"/>
        <v>WBActivation_Assets_AllIndiaAvg</v>
      </c>
      <c r="D642" s="202" t="s">
        <v>93</v>
      </c>
      <c r="E642" t="s">
        <v>332</v>
      </c>
      <c r="F642" t="s">
        <v>392</v>
      </c>
      <c r="G642">
        <v>50050</v>
      </c>
      <c r="H642">
        <v>0</v>
      </c>
    </row>
    <row r="643" spans="3:8" hidden="1">
      <c r="C643" s="203" t="str">
        <f t="shared" ref="C643:C706" si="15">D643&amp;E643&amp;F643</f>
        <v>WBActivation_Assets_StatewiseAvg</v>
      </c>
      <c r="D643" s="202" t="s">
        <v>93</v>
      </c>
      <c r="E643" t="s">
        <v>333</v>
      </c>
      <c r="F643" t="s">
        <v>392</v>
      </c>
      <c r="G643">
        <v>1388750</v>
      </c>
      <c r="H643">
        <v>0</v>
      </c>
    </row>
    <row r="644" spans="3:8" hidden="1">
      <c r="C644" s="203" t="str">
        <f t="shared" si="15"/>
        <v>WBCostPerPointAvg</v>
      </c>
      <c r="D644" s="202" t="s">
        <v>93</v>
      </c>
      <c r="E644" t="s">
        <v>500</v>
      </c>
      <c r="F644" t="s">
        <v>392</v>
      </c>
      <c r="G644">
        <v>17069.46</v>
      </c>
      <c r="H644">
        <v>17069.46</v>
      </c>
    </row>
    <row r="645" spans="3:8" hidden="1">
      <c r="C645" s="203" t="str">
        <f t="shared" si="15"/>
        <v>WBCPIAvg</v>
      </c>
      <c r="D645" s="202" t="s">
        <v>93</v>
      </c>
      <c r="E645" t="s">
        <v>81</v>
      </c>
      <c r="F645" t="s">
        <v>392</v>
      </c>
      <c r="G645">
        <v>142.22909999999999</v>
      </c>
      <c r="H645">
        <v>152.49</v>
      </c>
    </row>
    <row r="646" spans="3:8" hidden="1">
      <c r="C646" s="203" t="str">
        <f t="shared" si="15"/>
        <v>WBEconomyAvg</v>
      </c>
      <c r="D646" s="202" t="s">
        <v>93</v>
      </c>
      <c r="E646" t="s">
        <v>11</v>
      </c>
      <c r="F646" t="s">
        <v>392</v>
      </c>
      <c r="G646">
        <v>777113.7</v>
      </c>
      <c r="H646">
        <v>793223.1</v>
      </c>
    </row>
    <row r="647" spans="3:8" hidden="1">
      <c r="C647" s="203" t="str">
        <f t="shared" si="15"/>
        <v>WBLog_EconomyAvg</v>
      </c>
      <c r="D647" s="202" t="s">
        <v>93</v>
      </c>
      <c r="E647" t="s">
        <v>221</v>
      </c>
      <c r="F647" t="s">
        <v>392</v>
      </c>
      <c r="G647">
        <v>13.56283</v>
      </c>
      <c r="H647">
        <v>13.58386</v>
      </c>
    </row>
    <row r="648" spans="3:8">
      <c r="C648" s="203" t="str">
        <f t="shared" si="15"/>
        <v>WBPopulationAvg</v>
      </c>
      <c r="D648" s="202" t="s">
        <v>93</v>
      </c>
      <c r="E648" t="s">
        <v>501</v>
      </c>
      <c r="F648" t="s">
        <v>392</v>
      </c>
      <c r="G648">
        <v>66738233</v>
      </c>
      <c r="H648">
        <v>66738233</v>
      </c>
    </row>
    <row r="649" spans="3:8" hidden="1">
      <c r="C649" s="203" t="str">
        <f t="shared" si="15"/>
        <v>WBPrecip_DampenedAvg</v>
      </c>
      <c r="D649" s="202" t="s">
        <v>93</v>
      </c>
      <c r="E649" t="s">
        <v>312</v>
      </c>
      <c r="F649" t="s">
        <v>392</v>
      </c>
      <c r="G649">
        <v>3.7864100000000001</v>
      </c>
      <c r="H649">
        <v>3.3849969999999998</v>
      </c>
    </row>
    <row r="650" spans="3:8" hidden="1">
      <c r="C650" s="203" t="str">
        <f t="shared" si="15"/>
        <v>WBPrecip_NormAvg</v>
      </c>
      <c r="D650" s="202" t="s">
        <v>93</v>
      </c>
      <c r="E650" t="s">
        <v>80</v>
      </c>
      <c r="F650" t="s">
        <v>392</v>
      </c>
      <c r="G650">
        <v>2.931451</v>
      </c>
      <c r="H650">
        <v>2.9710899999999998</v>
      </c>
    </row>
    <row r="651" spans="3:8" hidden="1">
      <c r="C651" s="203" t="str">
        <f t="shared" si="15"/>
        <v>WBprecip_Norm_NormAvg</v>
      </c>
      <c r="D651" s="202" t="s">
        <v>93</v>
      </c>
      <c r="E651" t="s">
        <v>502</v>
      </c>
      <c r="F651" t="s">
        <v>392</v>
      </c>
      <c r="G651">
        <v>0.49027900000000002</v>
      </c>
      <c r="H651">
        <v>0.49639499999999998</v>
      </c>
    </row>
    <row r="652" spans="3:8" hidden="1">
      <c r="C652" s="203" t="str">
        <f t="shared" si="15"/>
        <v>WBprecip0Avg</v>
      </c>
      <c r="D652" s="202" t="s">
        <v>93</v>
      </c>
      <c r="E652" t="s">
        <v>222</v>
      </c>
      <c r="F652" t="s">
        <v>392</v>
      </c>
      <c r="G652">
        <v>0.85495900000000002</v>
      </c>
      <c r="H652">
        <v>0.41390700000000002</v>
      </c>
    </row>
    <row r="653" spans="3:8" hidden="1">
      <c r="C653" s="203" t="str">
        <f t="shared" si="15"/>
        <v>WBprecip1Avg</v>
      </c>
      <c r="D653" s="202" t="s">
        <v>93</v>
      </c>
      <c r="E653" t="s">
        <v>223</v>
      </c>
      <c r="F653" t="s">
        <v>392</v>
      </c>
      <c r="G653">
        <v>0.3231</v>
      </c>
      <c r="H653">
        <v>0.16772000000000001</v>
      </c>
    </row>
    <row r="654" spans="3:8" hidden="1">
      <c r="C654" s="203" t="str">
        <f t="shared" si="15"/>
        <v>WBSEAS_1517Avg</v>
      </c>
      <c r="D654" s="202" t="s">
        <v>93</v>
      </c>
      <c r="E654" t="s">
        <v>261</v>
      </c>
      <c r="F654" t="s">
        <v>392</v>
      </c>
      <c r="G654">
        <v>0</v>
      </c>
      <c r="H654">
        <v>0</v>
      </c>
    </row>
    <row r="655" spans="3:8" hidden="1">
      <c r="C655" s="203" t="str">
        <f t="shared" si="15"/>
        <v>WBSEAS_1819Avg</v>
      </c>
      <c r="D655" s="202" t="s">
        <v>93</v>
      </c>
      <c r="E655" t="s">
        <v>262</v>
      </c>
      <c r="F655" t="s">
        <v>392</v>
      </c>
      <c r="G655">
        <v>1.032357</v>
      </c>
      <c r="H655">
        <v>1.032357</v>
      </c>
    </row>
    <row r="656" spans="3:8" hidden="1">
      <c r="C656" s="203" t="str">
        <f t="shared" si="15"/>
        <v>WBSeasonalityAvg</v>
      </c>
      <c r="D656" s="202" t="s">
        <v>93</v>
      </c>
      <c r="E656" t="s">
        <v>2</v>
      </c>
      <c r="F656" t="s">
        <v>392</v>
      </c>
      <c r="G656">
        <v>1.032357</v>
      </c>
      <c r="H656">
        <v>1.032357</v>
      </c>
    </row>
    <row r="657" spans="3:8" hidden="1">
      <c r="C657" s="203" t="str">
        <f t="shared" si="15"/>
        <v>WBSOCF_0Avg</v>
      </c>
      <c r="D657" s="202" t="s">
        <v>93</v>
      </c>
      <c r="E657" t="s">
        <v>287</v>
      </c>
      <c r="F657" t="s">
        <v>392</v>
      </c>
      <c r="G657">
        <v>8.8167999999999996E-2</v>
      </c>
      <c r="H657">
        <v>-1.3736699999999999</v>
      </c>
    </row>
    <row r="658" spans="3:8" hidden="1">
      <c r="C658" s="203" t="str">
        <f t="shared" si="15"/>
        <v>WBSOCF_1Avg</v>
      </c>
      <c r="D658" s="202" t="s">
        <v>93</v>
      </c>
      <c r="E658" t="s">
        <v>269</v>
      </c>
      <c r="F658" t="s">
        <v>392</v>
      </c>
      <c r="G658">
        <v>0.404086</v>
      </c>
      <c r="H658">
        <v>-0.96018999999999999</v>
      </c>
    </row>
    <row r="659" spans="3:8" hidden="1">
      <c r="C659" s="203" t="str">
        <f t="shared" si="15"/>
        <v>WBSOTS_0Avg</v>
      </c>
      <c r="D659" s="202" t="s">
        <v>93</v>
      </c>
      <c r="E659" t="s">
        <v>286</v>
      </c>
      <c r="F659" t="s">
        <v>392</v>
      </c>
      <c r="G659">
        <v>0.54752599999999996</v>
      </c>
      <c r="H659">
        <v>2.010122</v>
      </c>
    </row>
    <row r="660" spans="3:8" hidden="1">
      <c r="C660" s="203" t="str">
        <f t="shared" si="15"/>
        <v>WBSOTS_1Avg</v>
      </c>
      <c r="D660" s="202" t="s">
        <v>93</v>
      </c>
      <c r="E660" t="s">
        <v>270</v>
      </c>
      <c r="F660" t="s">
        <v>392</v>
      </c>
      <c r="G660">
        <v>8.7762000000000007E-2</v>
      </c>
      <c r="H660">
        <v>0.62581299999999995</v>
      </c>
    </row>
    <row r="661" spans="3:8" hidden="1">
      <c r="C661" s="203" t="str">
        <f t="shared" si="15"/>
        <v>WBTemp_NormAvg</v>
      </c>
      <c r="D661" s="202" t="s">
        <v>93</v>
      </c>
      <c r="E661" t="s">
        <v>78</v>
      </c>
      <c r="F661" t="s">
        <v>392</v>
      </c>
      <c r="G661">
        <v>32.80744</v>
      </c>
      <c r="H661">
        <v>32.827860000000001</v>
      </c>
    </row>
    <row r="662" spans="3:8" hidden="1">
      <c r="C662" s="203" t="str">
        <f t="shared" si="15"/>
        <v>WBTemp_Norm_NormAvg</v>
      </c>
      <c r="D662" s="202" t="s">
        <v>93</v>
      </c>
      <c r="E662" t="s">
        <v>79</v>
      </c>
      <c r="F662" t="s">
        <v>392</v>
      </c>
      <c r="G662">
        <v>0.72903700000000005</v>
      </c>
      <c r="H662">
        <v>0.73865099999999995</v>
      </c>
    </row>
    <row r="663" spans="3:8" hidden="1">
      <c r="C663" s="203" t="str">
        <f t="shared" si="15"/>
        <v>WBTemp0Avg</v>
      </c>
      <c r="D663" s="202" t="s">
        <v>93</v>
      </c>
      <c r="E663" t="s">
        <v>171</v>
      </c>
      <c r="F663" t="s">
        <v>392</v>
      </c>
      <c r="G663">
        <v>-4.614E-2</v>
      </c>
      <c r="H663">
        <v>-0.38877</v>
      </c>
    </row>
    <row r="664" spans="3:8" hidden="1">
      <c r="C664" s="203" t="str">
        <f t="shared" si="15"/>
        <v>WBTemp1Avg</v>
      </c>
      <c r="D664" s="202" t="s">
        <v>93</v>
      </c>
      <c r="E664" t="s">
        <v>172</v>
      </c>
      <c r="F664" t="s">
        <v>392</v>
      </c>
      <c r="G664">
        <v>-6.7680000000000004E-2</v>
      </c>
      <c r="H664">
        <v>-0.17147999999999999</v>
      </c>
    </row>
    <row r="665" spans="3:8" hidden="1">
      <c r="C665" s="203" t="str">
        <f t="shared" si="15"/>
        <v>WBTmax_DampenedAvg</v>
      </c>
      <c r="D665" s="202" t="s">
        <v>93</v>
      </c>
      <c r="E665" t="s">
        <v>313</v>
      </c>
      <c r="F665" t="s">
        <v>392</v>
      </c>
      <c r="G665">
        <v>32.761299999999999</v>
      </c>
      <c r="H665">
        <v>32.43909</v>
      </c>
    </row>
    <row r="666" spans="3:8" hidden="1">
      <c r="C666" s="203" t="str">
        <f t="shared" si="15"/>
        <v>WBTV_7upAvg</v>
      </c>
      <c r="D666" s="202" t="s">
        <v>93</v>
      </c>
      <c r="E666" t="s">
        <v>305</v>
      </c>
      <c r="F666" t="s">
        <v>392</v>
      </c>
      <c r="G666">
        <v>338.73899999999998</v>
      </c>
      <c r="H666">
        <v>0</v>
      </c>
    </row>
    <row r="667" spans="3:8" hidden="1">
      <c r="C667" s="203" t="str">
        <f t="shared" si="15"/>
        <v>WBTV_APPYFIZZAvg</v>
      </c>
      <c r="D667" s="202" t="s">
        <v>93</v>
      </c>
      <c r="E667" t="s">
        <v>306</v>
      </c>
      <c r="F667" t="s">
        <v>392</v>
      </c>
      <c r="G667">
        <v>183.238</v>
      </c>
      <c r="H667">
        <v>0</v>
      </c>
    </row>
    <row r="668" spans="3:8" hidden="1">
      <c r="C668" s="203" t="str">
        <f t="shared" si="15"/>
        <v>WBTV_MDEWAvg</v>
      </c>
      <c r="D668" s="202" t="s">
        <v>93</v>
      </c>
      <c r="E668" t="s">
        <v>307</v>
      </c>
      <c r="F668" t="s">
        <v>392</v>
      </c>
      <c r="G668">
        <v>204.642</v>
      </c>
      <c r="H668">
        <v>0</v>
      </c>
    </row>
    <row r="669" spans="3:8" hidden="1">
      <c r="C669" s="203" t="str">
        <f t="shared" si="15"/>
        <v>WBTV_PSPSIAvg</v>
      </c>
      <c r="D669" s="202" t="s">
        <v>93</v>
      </c>
      <c r="E669" t="s">
        <v>308</v>
      </c>
      <c r="F669" t="s">
        <v>392</v>
      </c>
      <c r="G669">
        <v>118.217</v>
      </c>
      <c r="H669">
        <v>0</v>
      </c>
    </row>
    <row r="670" spans="3:8" hidden="1">
      <c r="C670" s="203" t="str">
        <f t="shared" si="15"/>
        <v>WBUnemploymentAvg</v>
      </c>
      <c r="D670" s="202" t="s">
        <v>93</v>
      </c>
      <c r="E670" t="s">
        <v>3</v>
      </c>
      <c r="F670" t="s">
        <v>392</v>
      </c>
      <c r="G670">
        <v>6.4299999999999996E-2</v>
      </c>
      <c r="H670">
        <v>0.10199999999999999</v>
      </c>
    </row>
    <row r="671" spans="3:8" hidden="1">
      <c r="C671" s="203" t="str">
        <f t="shared" si="15"/>
        <v>WBVD_SOVAvg</v>
      </c>
      <c r="D671" s="202" t="s">
        <v>93</v>
      </c>
      <c r="E671" t="s">
        <v>503</v>
      </c>
      <c r="F671" t="s">
        <v>392</v>
      </c>
      <c r="G671">
        <v>0.78551400000000005</v>
      </c>
      <c r="H671">
        <v>0</v>
      </c>
    </row>
    <row r="672" spans="3:8" hidden="1">
      <c r="C672" s="203" t="str">
        <f t="shared" si="15"/>
        <v>WBVI_Cinema_Thumsup_SpendAvg</v>
      </c>
      <c r="D672" s="202" t="s">
        <v>93</v>
      </c>
      <c r="E672" t="s">
        <v>323</v>
      </c>
      <c r="F672" t="s">
        <v>392</v>
      </c>
      <c r="G672">
        <v>0</v>
      </c>
      <c r="H672">
        <v>0</v>
      </c>
    </row>
    <row r="673" spans="3:10" hidden="1">
      <c r="C673" s="203" t="str">
        <f t="shared" si="15"/>
        <v>WBVI_Cinema_Thumsup_Spend_2015Avg</v>
      </c>
      <c r="D673" s="202" t="s">
        <v>93</v>
      </c>
      <c r="E673" t="s">
        <v>357</v>
      </c>
      <c r="F673" t="s">
        <v>392</v>
      </c>
      <c r="G673">
        <v>0</v>
      </c>
      <c r="H673">
        <v>0</v>
      </c>
    </row>
    <row r="674" spans="3:10" hidden="1">
      <c r="C674" s="203" t="str">
        <f t="shared" si="15"/>
        <v>WBVI_Cinema_Thumsup_Spend_2016Avg</v>
      </c>
      <c r="D674" s="202" t="s">
        <v>93</v>
      </c>
      <c r="E674" t="s">
        <v>363</v>
      </c>
      <c r="F674" t="s">
        <v>392</v>
      </c>
      <c r="G674">
        <v>0</v>
      </c>
      <c r="H674">
        <v>0</v>
      </c>
    </row>
    <row r="675" spans="3:10" hidden="1">
      <c r="C675" s="203" t="str">
        <f t="shared" si="15"/>
        <v>WBVI_Cinema_Thumsup_Spend_2018Avg</v>
      </c>
      <c r="D675" s="202" t="s">
        <v>93</v>
      </c>
      <c r="E675" t="s">
        <v>321</v>
      </c>
      <c r="F675" t="s">
        <v>392</v>
      </c>
      <c r="G675">
        <v>0</v>
      </c>
      <c r="H675">
        <v>0</v>
      </c>
    </row>
    <row r="676" spans="3:10" hidden="1">
      <c r="C676" s="203" t="str">
        <f t="shared" si="15"/>
        <v>WBVI_Cinema_Thumsup_Spend_2019Avg</v>
      </c>
      <c r="D676" s="202" t="s">
        <v>93</v>
      </c>
      <c r="E676" t="s">
        <v>322</v>
      </c>
      <c r="F676" t="s">
        <v>392</v>
      </c>
      <c r="G676">
        <v>83015.25</v>
      </c>
      <c r="H676">
        <v>0</v>
      </c>
    </row>
    <row r="677" spans="3:10" hidden="1">
      <c r="C677" s="203" t="str">
        <f t="shared" si="15"/>
        <v>WBVI_Consumer_Promo_Thumsup_Mobile_countAvg</v>
      </c>
      <c r="D677" s="202" t="s">
        <v>93</v>
      </c>
      <c r="E677" t="s">
        <v>334</v>
      </c>
      <c r="F677" t="s">
        <v>392</v>
      </c>
      <c r="G677">
        <v>7924.8</v>
      </c>
      <c r="H677">
        <v>0</v>
      </c>
    </row>
    <row r="678" spans="3:10" hidden="1">
      <c r="C678" s="203" t="str">
        <f t="shared" si="15"/>
        <v>WBVI_Desert_TV_GRPsAvg</v>
      </c>
      <c r="D678" s="202" t="s">
        <v>93</v>
      </c>
      <c r="E678" t="s">
        <v>336</v>
      </c>
      <c r="F678" t="s">
        <v>392</v>
      </c>
      <c r="G678">
        <v>51.884999999999998</v>
      </c>
      <c r="H678">
        <v>0</v>
      </c>
    </row>
    <row r="679" spans="3:10" hidden="1">
      <c r="C679" s="203" t="str">
        <f t="shared" si="15"/>
        <v>WBVI_Experiential_Sampling_Thumsup_ReachAvg</v>
      </c>
      <c r="D679" s="202" t="s">
        <v>93</v>
      </c>
      <c r="E679" t="s">
        <v>335</v>
      </c>
      <c r="F679" t="s">
        <v>392</v>
      </c>
      <c r="G679">
        <v>0</v>
      </c>
      <c r="H679">
        <v>0</v>
      </c>
    </row>
    <row r="680" spans="3:10" hidden="1">
      <c r="C680" s="203" t="str">
        <f t="shared" si="15"/>
        <v>WBVI_Facebook_Instagram_Thumsup_ImpAvg</v>
      </c>
      <c r="D680" s="202" t="s">
        <v>93</v>
      </c>
      <c r="E680" t="s">
        <v>315</v>
      </c>
      <c r="F680" t="s">
        <v>392</v>
      </c>
      <c r="G680">
        <v>130051.9</v>
      </c>
      <c r="H680">
        <v>264460.7</v>
      </c>
    </row>
    <row r="681" spans="3:10" hidden="1">
      <c r="C681" s="203" t="str">
        <f t="shared" si="15"/>
        <v>WBVI_Facebook_Thumsup_ImpAvg</v>
      </c>
      <c r="D681" s="202" t="s">
        <v>93</v>
      </c>
      <c r="E681" t="s">
        <v>314</v>
      </c>
      <c r="F681" t="s">
        <v>392</v>
      </c>
      <c r="G681">
        <v>987052.5</v>
      </c>
      <c r="H681">
        <v>0</v>
      </c>
    </row>
    <row r="682" spans="3:10" hidden="1">
      <c r="C682" s="203" t="str">
        <f t="shared" si="15"/>
        <v>WBVI_Hotstar_Thumsup_ImpAvg</v>
      </c>
      <c r="D682" s="202" t="s">
        <v>93</v>
      </c>
      <c r="E682" t="s">
        <v>316</v>
      </c>
      <c r="F682" t="s">
        <v>392</v>
      </c>
      <c r="G682">
        <v>8955613</v>
      </c>
      <c r="H682">
        <v>637116.69999999995</v>
      </c>
    </row>
    <row r="683" spans="3:10" hidden="1">
      <c r="C683" s="203" t="str">
        <f t="shared" si="15"/>
        <v>WBVI_IPS_7upAvg</v>
      </c>
      <c r="D683" s="202" t="s">
        <v>93</v>
      </c>
      <c r="E683" t="s">
        <v>149</v>
      </c>
      <c r="F683" t="s">
        <v>392</v>
      </c>
      <c r="G683">
        <v>3.128879</v>
      </c>
      <c r="H683">
        <v>3.1203970000000001</v>
      </c>
      <c r="J683" s="204">
        <f>H683-G683</f>
        <v>-8.4819999999998785E-3</v>
      </c>
    </row>
    <row r="684" spans="3:10" hidden="1">
      <c r="C684" s="203" t="str">
        <f t="shared" si="15"/>
        <v>WBVI_IPS_Appy_FizzAvg</v>
      </c>
      <c r="D684" s="202" t="s">
        <v>93</v>
      </c>
      <c r="E684" t="s">
        <v>150</v>
      </c>
      <c r="F684" t="s">
        <v>392</v>
      </c>
      <c r="G684">
        <v>1.7192769999999999</v>
      </c>
      <c r="H684">
        <v>1.589696</v>
      </c>
      <c r="J684" s="204">
        <f t="shared" ref="J684:J693" si="16">H684-G684</f>
        <v>-0.12958099999999995</v>
      </c>
    </row>
    <row r="685" spans="3:10" hidden="1">
      <c r="C685" s="203" t="str">
        <f t="shared" si="15"/>
        <v>WBVI_IPS_CokeAvg</v>
      </c>
      <c r="D685" s="202" t="s">
        <v>93</v>
      </c>
      <c r="E685" t="s">
        <v>151</v>
      </c>
      <c r="F685" t="s">
        <v>392</v>
      </c>
      <c r="G685">
        <v>2.5809899999999999</v>
      </c>
      <c r="H685">
        <v>2.5481850000000001</v>
      </c>
      <c r="J685" s="204">
        <f t="shared" si="16"/>
        <v>-3.2804999999999751E-2</v>
      </c>
    </row>
    <row r="686" spans="3:10" hidden="1">
      <c r="C686" s="203" t="str">
        <f t="shared" si="15"/>
        <v>WBVI_IPS_FantaAvg</v>
      </c>
      <c r="D686" s="202" t="s">
        <v>93</v>
      </c>
      <c r="E686" t="s">
        <v>152</v>
      </c>
      <c r="F686" t="s">
        <v>392</v>
      </c>
      <c r="G686">
        <v>2.2832479999999999</v>
      </c>
      <c r="H686">
        <v>2.1517580000000001</v>
      </c>
      <c r="J686" s="204">
        <f t="shared" si="16"/>
        <v>-0.13148999999999988</v>
      </c>
    </row>
    <row r="687" spans="3:10" hidden="1">
      <c r="C687" s="203" t="str">
        <f t="shared" si="15"/>
        <v>WBVI_IPS_LimcaAvg</v>
      </c>
      <c r="D687" s="202" t="s">
        <v>93</v>
      </c>
      <c r="E687" t="s">
        <v>153</v>
      </c>
      <c r="F687" t="s">
        <v>392</v>
      </c>
      <c r="G687">
        <v>2.444912</v>
      </c>
      <c r="H687">
        <v>2.3765990000000001</v>
      </c>
      <c r="J687" s="204">
        <f t="shared" si="16"/>
        <v>-6.8312999999999846E-2</v>
      </c>
    </row>
    <row r="688" spans="3:10" hidden="1">
      <c r="C688" s="203" t="str">
        <f t="shared" si="15"/>
        <v>WBVI_IPS_M_DewAvg</v>
      </c>
      <c r="D688" s="202" t="s">
        <v>93</v>
      </c>
      <c r="E688" t="s">
        <v>154</v>
      </c>
      <c r="F688" t="s">
        <v>392</v>
      </c>
      <c r="G688">
        <v>1.906682</v>
      </c>
      <c r="H688">
        <v>1.892636</v>
      </c>
      <c r="J688" s="204">
        <f t="shared" si="16"/>
        <v>-1.4046000000000003E-2</v>
      </c>
    </row>
    <row r="689" spans="3:10" hidden="1">
      <c r="C689" s="203" t="str">
        <f t="shared" si="15"/>
        <v>WBVI_IPS_MirindaAvg</v>
      </c>
      <c r="D689" s="202" t="s">
        <v>93</v>
      </c>
      <c r="E689" t="s">
        <v>155</v>
      </c>
      <c r="F689" t="s">
        <v>392</v>
      </c>
      <c r="G689">
        <v>2.3765049999999999</v>
      </c>
      <c r="H689">
        <v>2.13985</v>
      </c>
      <c r="J689" s="204">
        <f t="shared" si="16"/>
        <v>-0.23665499999999984</v>
      </c>
    </row>
    <row r="690" spans="3:10" hidden="1">
      <c r="C690" s="203" t="str">
        <f t="shared" si="15"/>
        <v>WBVI_IPS_ORSL_LocalAvg</v>
      </c>
      <c r="D690" s="202" t="s">
        <v>93</v>
      </c>
      <c r="E690" t="s">
        <v>292</v>
      </c>
      <c r="F690" t="s">
        <v>392</v>
      </c>
      <c r="G690">
        <v>2.4278819999999999</v>
      </c>
      <c r="H690">
        <v>0</v>
      </c>
      <c r="J690" s="204">
        <f t="shared" si="16"/>
        <v>-2.4278819999999999</v>
      </c>
    </row>
    <row r="691" spans="3:10" hidden="1">
      <c r="C691" s="203" t="str">
        <f t="shared" si="15"/>
        <v>WBVI_IPS_PepsiAvg</v>
      </c>
      <c r="D691" s="202" t="s">
        <v>93</v>
      </c>
      <c r="E691" t="s">
        <v>156</v>
      </c>
      <c r="F691" t="s">
        <v>392</v>
      </c>
      <c r="G691">
        <v>2.7662879999999999</v>
      </c>
      <c r="H691">
        <v>2.882755</v>
      </c>
      <c r="J691" s="204">
        <f t="shared" si="16"/>
        <v>0.1164670000000001</v>
      </c>
    </row>
    <row r="692" spans="3:10" hidden="1">
      <c r="C692" s="203" t="str">
        <f t="shared" si="15"/>
        <v>WBVI_IPS_SpriteAvg</v>
      </c>
      <c r="D692" s="202" t="s">
        <v>93</v>
      </c>
      <c r="E692" t="s">
        <v>157</v>
      </c>
      <c r="F692" t="s">
        <v>392</v>
      </c>
      <c r="G692">
        <v>4.2097800000000003</v>
      </c>
      <c r="H692">
        <v>3.7513230000000002</v>
      </c>
      <c r="J692" s="204">
        <f t="shared" si="16"/>
        <v>-0.45845700000000011</v>
      </c>
    </row>
    <row r="693" spans="3:10" hidden="1">
      <c r="C693" s="203" t="str">
        <f t="shared" si="15"/>
        <v>WBVI_IPS_Thums_UpAvg</v>
      </c>
      <c r="D693" s="202" t="s">
        <v>93</v>
      </c>
      <c r="E693" t="s">
        <v>158</v>
      </c>
      <c r="F693" t="s">
        <v>392</v>
      </c>
      <c r="G693">
        <v>4.2198729999999998</v>
      </c>
      <c r="H693">
        <v>3.597191</v>
      </c>
      <c r="J693" s="204">
        <f t="shared" si="16"/>
        <v>-0.62268199999999974</v>
      </c>
    </row>
    <row r="694" spans="3:10" hidden="1">
      <c r="C694" s="203" t="str">
        <f t="shared" si="15"/>
        <v>WBVI_Lift_TV_GRPsAvg</v>
      </c>
      <c r="D694" s="202" t="s">
        <v>93</v>
      </c>
      <c r="E694" t="s">
        <v>341</v>
      </c>
      <c r="F694" t="s">
        <v>392</v>
      </c>
      <c r="G694">
        <v>0</v>
      </c>
      <c r="H694">
        <v>0</v>
      </c>
    </row>
    <row r="695" spans="3:10" hidden="1">
      <c r="C695" s="203" t="str">
        <f t="shared" si="15"/>
        <v>WBVI_ND_7upAvg</v>
      </c>
      <c r="D695" s="202" t="s">
        <v>93</v>
      </c>
      <c r="E695" t="s">
        <v>159</v>
      </c>
      <c r="F695" t="s">
        <v>392</v>
      </c>
      <c r="G695">
        <v>34.957120000000003</v>
      </c>
      <c r="H695">
        <v>31.416239999999998</v>
      </c>
      <c r="J695" s="301">
        <f>H695-G695</f>
        <v>-3.5408800000000049</v>
      </c>
    </row>
    <row r="696" spans="3:10" hidden="1">
      <c r="C696" s="203" t="str">
        <f t="shared" si="15"/>
        <v>WBVI_ND_Appy_FizzAvg</v>
      </c>
      <c r="D696" s="202" t="s">
        <v>93</v>
      </c>
      <c r="E696" t="s">
        <v>160</v>
      </c>
      <c r="F696" t="s">
        <v>392</v>
      </c>
      <c r="G696">
        <v>17.896899999999999</v>
      </c>
      <c r="H696">
        <v>14.48015</v>
      </c>
      <c r="J696" s="301">
        <f t="shared" ref="J696:J705" si="17">H696-G696</f>
        <v>-3.4167499999999986</v>
      </c>
    </row>
    <row r="697" spans="3:10" hidden="1">
      <c r="C697" s="203" t="str">
        <f t="shared" si="15"/>
        <v>WBVI_ND_CokeAvg</v>
      </c>
      <c r="D697" s="202" t="s">
        <v>93</v>
      </c>
      <c r="E697" t="s">
        <v>161</v>
      </c>
      <c r="F697" t="s">
        <v>392</v>
      </c>
      <c r="G697">
        <v>23.07525</v>
      </c>
      <c r="H697">
        <v>22.802209999999999</v>
      </c>
      <c r="J697" s="301">
        <f t="shared" si="17"/>
        <v>-0.27304000000000173</v>
      </c>
    </row>
    <row r="698" spans="3:10" hidden="1">
      <c r="C698" s="203" t="str">
        <f t="shared" si="15"/>
        <v>WBVI_ND_FantaAvg</v>
      </c>
      <c r="D698" s="202" t="s">
        <v>93</v>
      </c>
      <c r="E698" t="s">
        <v>162</v>
      </c>
      <c r="F698" t="s">
        <v>392</v>
      </c>
      <c r="G698">
        <v>16.402719999999999</v>
      </c>
      <c r="H698">
        <v>12.84723</v>
      </c>
      <c r="J698" s="301">
        <f t="shared" si="17"/>
        <v>-3.5554899999999989</v>
      </c>
    </row>
    <row r="699" spans="3:10" hidden="1">
      <c r="C699" s="203" t="str">
        <f t="shared" si="15"/>
        <v>WBVI_ND_LimcaAvg</v>
      </c>
      <c r="D699" s="202" t="s">
        <v>93</v>
      </c>
      <c r="E699" t="s">
        <v>163</v>
      </c>
      <c r="F699" t="s">
        <v>392</v>
      </c>
      <c r="G699">
        <v>21.651029999999999</v>
      </c>
      <c r="H699">
        <v>19.760159999999999</v>
      </c>
      <c r="J699" s="301">
        <f t="shared" si="17"/>
        <v>-1.8908699999999996</v>
      </c>
    </row>
    <row r="700" spans="3:10" hidden="1">
      <c r="C700" s="203" t="str">
        <f t="shared" si="15"/>
        <v>WBVI_ND_M_DewAvg</v>
      </c>
      <c r="D700" s="202" t="s">
        <v>93</v>
      </c>
      <c r="E700" t="s">
        <v>164</v>
      </c>
      <c r="F700" t="s">
        <v>392</v>
      </c>
      <c r="G700">
        <v>13.923999999999999</v>
      </c>
      <c r="H700">
        <v>12.233510000000001</v>
      </c>
      <c r="J700" s="301">
        <f t="shared" si="17"/>
        <v>-1.6904899999999987</v>
      </c>
    </row>
    <row r="701" spans="3:10" hidden="1">
      <c r="C701" s="203" t="str">
        <f t="shared" si="15"/>
        <v>WBVI_ND_MirindaAvg</v>
      </c>
      <c r="D701" s="202" t="s">
        <v>93</v>
      </c>
      <c r="E701" t="s">
        <v>165</v>
      </c>
      <c r="F701" t="s">
        <v>392</v>
      </c>
      <c r="G701">
        <v>12.116289999999999</v>
      </c>
      <c r="H701">
        <v>10.02936</v>
      </c>
      <c r="J701" s="301">
        <f t="shared" si="17"/>
        <v>-2.0869299999999988</v>
      </c>
    </row>
    <row r="702" spans="3:10" hidden="1">
      <c r="C702" s="203" t="str">
        <f t="shared" si="15"/>
        <v>WBVI_ND_ORSL_LocalAvg</v>
      </c>
      <c r="D702" s="202" t="s">
        <v>93</v>
      </c>
      <c r="E702" t="s">
        <v>295</v>
      </c>
      <c r="F702" t="s">
        <v>392</v>
      </c>
      <c r="G702">
        <v>6.7728549999999998</v>
      </c>
      <c r="H702">
        <v>0</v>
      </c>
      <c r="J702" s="301">
        <f t="shared" si="17"/>
        <v>-6.7728549999999998</v>
      </c>
    </row>
    <row r="703" spans="3:10" hidden="1">
      <c r="C703" s="203" t="str">
        <f t="shared" si="15"/>
        <v>WBVI_ND_PepsiAvg</v>
      </c>
      <c r="D703" s="202" t="s">
        <v>93</v>
      </c>
      <c r="E703" t="s">
        <v>166</v>
      </c>
      <c r="F703" t="s">
        <v>392</v>
      </c>
      <c r="G703">
        <v>19.524830000000001</v>
      </c>
      <c r="H703">
        <v>17.82761</v>
      </c>
      <c r="J703" s="301">
        <f t="shared" si="17"/>
        <v>-1.6972200000000015</v>
      </c>
    </row>
    <row r="704" spans="3:10" hidden="1">
      <c r="C704" s="203" t="str">
        <f t="shared" si="15"/>
        <v>WBVI_ND_SpriteAvg</v>
      </c>
      <c r="D704" s="202" t="s">
        <v>93</v>
      </c>
      <c r="E704" t="s">
        <v>167</v>
      </c>
      <c r="F704" t="s">
        <v>392</v>
      </c>
      <c r="G704">
        <v>50.922719999999998</v>
      </c>
      <c r="H704">
        <v>50.146560000000001</v>
      </c>
      <c r="J704" s="301">
        <f t="shared" si="17"/>
        <v>-0.7761599999999973</v>
      </c>
    </row>
    <row r="705" spans="3:10" hidden="1">
      <c r="C705" s="203" t="str">
        <f t="shared" si="15"/>
        <v>WBVI_ND_Thums_UpAvg</v>
      </c>
      <c r="D705" s="202" t="s">
        <v>93</v>
      </c>
      <c r="E705" t="s">
        <v>168</v>
      </c>
      <c r="F705" t="s">
        <v>392</v>
      </c>
      <c r="G705">
        <v>39.659309999999998</v>
      </c>
      <c r="H705">
        <v>37.499920000000003</v>
      </c>
      <c r="J705" s="301">
        <f t="shared" si="17"/>
        <v>-2.1593899999999948</v>
      </c>
    </row>
    <row r="706" spans="3:10" hidden="1">
      <c r="C706" s="203" t="str">
        <f t="shared" si="15"/>
        <v>WBVI_Nstores_7upAvg</v>
      </c>
      <c r="D706" s="202" t="s">
        <v>93</v>
      </c>
      <c r="E706" t="s">
        <v>506</v>
      </c>
      <c r="F706" t="s">
        <v>392</v>
      </c>
      <c r="G706">
        <v>110976</v>
      </c>
      <c r="H706">
        <v>97368.19</v>
      </c>
      <c r="J706" s="161">
        <f>H706/G706-1</f>
        <v>-0.12261939518454434</v>
      </c>
    </row>
    <row r="707" spans="3:10" hidden="1">
      <c r="C707" s="203" t="str">
        <f t="shared" ref="C707:C770" si="18">D707&amp;E707&amp;F707</f>
        <v>WBVI_Nstores_Appy_FizzAvg</v>
      </c>
      <c r="D707" s="202" t="s">
        <v>93</v>
      </c>
      <c r="E707" t="s">
        <v>507</v>
      </c>
      <c r="F707" t="s">
        <v>392</v>
      </c>
      <c r="G707">
        <v>58656.79</v>
      </c>
      <c r="H707">
        <v>47940.47</v>
      </c>
      <c r="J707" s="161">
        <f t="shared" ref="J707:J715" si="19">H707/G707-1</f>
        <v>-0.18269530262395883</v>
      </c>
    </row>
    <row r="708" spans="3:10" hidden="1">
      <c r="C708" s="203" t="str">
        <f t="shared" si="18"/>
        <v>WBVI_Nstores_CokeAvg</v>
      </c>
      <c r="D708" s="202" t="s">
        <v>93</v>
      </c>
      <c r="E708" t="s">
        <v>508</v>
      </c>
      <c r="F708" t="s">
        <v>392</v>
      </c>
      <c r="G708">
        <v>73114.59</v>
      </c>
      <c r="H708">
        <v>70116.36</v>
      </c>
      <c r="J708" s="161">
        <f t="shared" si="19"/>
        <v>-4.1007273650853993E-2</v>
      </c>
    </row>
    <row r="709" spans="3:10" hidden="1">
      <c r="C709" s="203" t="str">
        <f t="shared" si="18"/>
        <v>WBVI_Nstores_FantaAvg</v>
      </c>
      <c r="D709" s="202" t="s">
        <v>93</v>
      </c>
      <c r="E709" t="s">
        <v>509</v>
      </c>
      <c r="F709" t="s">
        <v>392</v>
      </c>
      <c r="G709">
        <v>53174.82</v>
      </c>
      <c r="H709">
        <v>40180.629999999997</v>
      </c>
      <c r="J709" s="161">
        <f t="shared" si="19"/>
        <v>-0.24436735281849575</v>
      </c>
    </row>
    <row r="710" spans="3:10" hidden="1">
      <c r="C710" s="203" t="str">
        <f t="shared" si="18"/>
        <v>WBVI_Nstores_LimcaAvg</v>
      </c>
      <c r="D710" s="202" t="s">
        <v>93</v>
      </c>
      <c r="E710" t="s">
        <v>510</v>
      </c>
      <c r="F710" t="s">
        <v>392</v>
      </c>
      <c r="G710">
        <v>69868.31</v>
      </c>
      <c r="H710">
        <v>62352.02</v>
      </c>
      <c r="J710" s="161">
        <f t="shared" si="19"/>
        <v>-0.10757795630093248</v>
      </c>
    </row>
    <row r="711" spans="3:10" hidden="1">
      <c r="C711" s="203" t="str">
        <f t="shared" si="18"/>
        <v>WBVI_Nstores_M_DewAvg</v>
      </c>
      <c r="D711" s="202" t="s">
        <v>93</v>
      </c>
      <c r="E711" t="s">
        <v>511</v>
      </c>
      <c r="F711" t="s">
        <v>392</v>
      </c>
      <c r="G711">
        <v>45434.879999999997</v>
      </c>
      <c r="H711">
        <v>39441.54</v>
      </c>
      <c r="J711" s="161">
        <f t="shared" si="19"/>
        <v>-0.13191054978025685</v>
      </c>
    </row>
    <row r="712" spans="3:10" hidden="1">
      <c r="C712" s="203" t="str">
        <f t="shared" si="18"/>
        <v>WBVI_Nstores_MirindaAvg</v>
      </c>
      <c r="D712" s="202" t="s">
        <v>93</v>
      </c>
      <c r="E712" t="s">
        <v>512</v>
      </c>
      <c r="F712" t="s">
        <v>392</v>
      </c>
      <c r="G712">
        <v>39244.07</v>
      </c>
      <c r="H712">
        <v>31779.45</v>
      </c>
      <c r="J712" s="161">
        <f t="shared" si="19"/>
        <v>-0.19021013875472137</v>
      </c>
    </row>
    <row r="713" spans="3:10" hidden="1">
      <c r="C713" s="203" t="str">
        <f t="shared" si="18"/>
        <v>WBVI_Nstores_PepsiAvg</v>
      </c>
      <c r="D713" s="202" t="s">
        <v>93</v>
      </c>
      <c r="E713" t="s">
        <v>513</v>
      </c>
      <c r="F713" t="s">
        <v>392</v>
      </c>
      <c r="G713">
        <v>62507.06</v>
      </c>
      <c r="H713">
        <v>55361.31</v>
      </c>
      <c r="J713" s="161">
        <f t="shared" si="19"/>
        <v>-0.11431908651598721</v>
      </c>
    </row>
    <row r="714" spans="3:10" hidden="1">
      <c r="C714" s="203" t="str">
        <f t="shared" si="18"/>
        <v>WBVI_Nstores_SpriteAvg</v>
      </c>
      <c r="D714" s="202" t="s">
        <v>93</v>
      </c>
      <c r="E714" t="s">
        <v>514</v>
      </c>
      <c r="F714" t="s">
        <v>392</v>
      </c>
      <c r="G714">
        <v>165135.1</v>
      </c>
      <c r="H714">
        <v>158207.1</v>
      </c>
      <c r="J714" s="161">
        <f t="shared" si="19"/>
        <v>-4.195352774788641E-2</v>
      </c>
    </row>
    <row r="715" spans="3:10" hidden="1">
      <c r="C715" s="203" t="str">
        <f t="shared" si="18"/>
        <v>WBVI_Nstores_Thums_UpAvg</v>
      </c>
      <c r="D715" s="202" t="s">
        <v>93</v>
      </c>
      <c r="E715" t="s">
        <v>309</v>
      </c>
      <c r="F715" t="s">
        <v>392</v>
      </c>
      <c r="G715">
        <v>127261.6</v>
      </c>
      <c r="H715">
        <v>118040.3</v>
      </c>
      <c r="J715" s="161">
        <f t="shared" si="19"/>
        <v>-7.2459406450964048E-2</v>
      </c>
    </row>
    <row r="716" spans="3:10" hidden="1">
      <c r="C716" s="203" t="str">
        <f t="shared" si="18"/>
        <v>WBVI_OOH_Thumsup_SpendAvg</v>
      </c>
      <c r="D716" s="202" t="s">
        <v>93</v>
      </c>
      <c r="E716" t="s">
        <v>329</v>
      </c>
      <c r="F716" t="s">
        <v>392</v>
      </c>
      <c r="G716">
        <v>0</v>
      </c>
      <c r="H716">
        <v>0</v>
      </c>
    </row>
    <row r="717" spans="3:10" hidden="1">
      <c r="C717" s="203" t="str">
        <f t="shared" si="18"/>
        <v>WBVI_OOH_Thumsup_Spend_2015Avg</v>
      </c>
      <c r="D717" s="202" t="s">
        <v>93</v>
      </c>
      <c r="E717" t="s">
        <v>324</v>
      </c>
      <c r="F717" t="s">
        <v>392</v>
      </c>
      <c r="G717">
        <v>0</v>
      </c>
      <c r="H717">
        <v>0</v>
      </c>
    </row>
    <row r="718" spans="3:10" hidden="1">
      <c r="C718" s="203" t="str">
        <f t="shared" si="18"/>
        <v>WBVI_OOH_Thumsup_Spend_2016Avg</v>
      </c>
      <c r="D718" s="202" t="s">
        <v>93</v>
      </c>
      <c r="E718" t="s">
        <v>325</v>
      </c>
      <c r="F718" t="s">
        <v>392</v>
      </c>
      <c r="G718">
        <v>0</v>
      </c>
      <c r="H718">
        <v>0</v>
      </c>
    </row>
    <row r="719" spans="3:10" hidden="1">
      <c r="C719" s="203" t="str">
        <f t="shared" si="18"/>
        <v>WBVI_OOH_Thumsup_Spend_2017Avg</v>
      </c>
      <c r="D719" s="202" t="s">
        <v>93</v>
      </c>
      <c r="E719" t="s">
        <v>326</v>
      </c>
      <c r="F719" t="s">
        <v>392</v>
      </c>
      <c r="G719">
        <v>0</v>
      </c>
      <c r="H719">
        <v>0</v>
      </c>
    </row>
    <row r="720" spans="3:10" hidden="1">
      <c r="C720" s="203" t="str">
        <f t="shared" si="18"/>
        <v>WBVI_OOH_Thumsup_Spend_2018Avg</v>
      </c>
      <c r="D720" s="202" t="s">
        <v>93</v>
      </c>
      <c r="E720" t="s">
        <v>327</v>
      </c>
      <c r="F720" t="s">
        <v>392</v>
      </c>
      <c r="G720">
        <v>0</v>
      </c>
      <c r="H720">
        <v>0</v>
      </c>
    </row>
    <row r="721" spans="3:10" hidden="1">
      <c r="C721" s="203" t="str">
        <f t="shared" si="18"/>
        <v>WBVI_OOH_Thumsup_Spend_2019Avg</v>
      </c>
      <c r="D721" s="202" t="s">
        <v>93</v>
      </c>
      <c r="E721" t="s">
        <v>328</v>
      </c>
      <c r="F721" t="s">
        <v>392</v>
      </c>
      <c r="G721">
        <v>392072.5</v>
      </c>
      <c r="H721">
        <v>0</v>
      </c>
    </row>
    <row r="722" spans="3:10" hidden="1">
      <c r="C722" s="203" t="str">
        <f t="shared" si="18"/>
        <v>WBVI_OOS_CokeAvg</v>
      </c>
      <c r="D722" s="202" t="s">
        <v>93</v>
      </c>
      <c r="E722" t="s">
        <v>515</v>
      </c>
      <c r="F722" t="s">
        <v>392</v>
      </c>
      <c r="G722">
        <v>12.70021</v>
      </c>
      <c r="H722">
        <v>13.25944</v>
      </c>
    </row>
    <row r="723" spans="3:10" hidden="1">
      <c r="C723" s="203" t="str">
        <f t="shared" si="18"/>
        <v>WBVI_OOS_FantaAvg</v>
      </c>
      <c r="D723" s="202" t="s">
        <v>93</v>
      </c>
      <c r="E723" t="s">
        <v>516</v>
      </c>
      <c r="F723" t="s">
        <v>392</v>
      </c>
      <c r="G723">
        <v>10.62454</v>
      </c>
      <c r="H723">
        <v>13.746460000000001</v>
      </c>
    </row>
    <row r="724" spans="3:10" hidden="1">
      <c r="C724" s="203" t="str">
        <f t="shared" si="18"/>
        <v>WBVI_OOS_LimcaAvg</v>
      </c>
      <c r="D724" s="202" t="s">
        <v>93</v>
      </c>
      <c r="E724" t="s">
        <v>517</v>
      </c>
      <c r="F724" t="s">
        <v>392</v>
      </c>
      <c r="G724">
        <v>14.742150000000001</v>
      </c>
      <c r="H724">
        <v>14.21055</v>
      </c>
    </row>
    <row r="725" spans="3:10" hidden="1">
      <c r="C725" s="203" t="str">
        <f t="shared" si="18"/>
        <v>WBVI_OOS_SpriteAvg</v>
      </c>
      <c r="D725" s="202" t="s">
        <v>93</v>
      </c>
      <c r="E725" t="s">
        <v>518</v>
      </c>
      <c r="F725" t="s">
        <v>392</v>
      </c>
      <c r="G725">
        <v>15.45561</v>
      </c>
      <c r="H725">
        <v>13.93177</v>
      </c>
    </row>
    <row r="726" spans="3:10" hidden="1">
      <c r="C726" s="203" t="str">
        <f t="shared" si="18"/>
        <v>WBVI_OOS_Thums_UpAvg</v>
      </c>
      <c r="D726" s="202" t="s">
        <v>93</v>
      </c>
      <c r="E726" t="s">
        <v>310</v>
      </c>
      <c r="F726" t="s">
        <v>392</v>
      </c>
      <c r="G726">
        <v>17.06561</v>
      </c>
      <c r="H726">
        <v>14.38096</v>
      </c>
    </row>
    <row r="727" spans="3:10" hidden="1">
      <c r="C727" s="203" t="str">
        <f t="shared" si="18"/>
        <v>WBVI_Price_7upAvg</v>
      </c>
      <c r="D727" s="202" t="s">
        <v>93</v>
      </c>
      <c r="E727" t="s">
        <v>296</v>
      </c>
      <c r="F727" t="s">
        <v>392</v>
      </c>
      <c r="G727">
        <v>49.745109999999997</v>
      </c>
      <c r="H727">
        <v>49.174140000000001</v>
      </c>
      <c r="J727" s="161">
        <f>H727/G727-1</f>
        <v>-1.1477912100304799E-2</v>
      </c>
    </row>
    <row r="728" spans="3:10" hidden="1">
      <c r="C728" s="203" t="str">
        <f t="shared" si="18"/>
        <v>WBVI_Price_Appy_FizzAvg</v>
      </c>
      <c r="D728" s="202" t="s">
        <v>93</v>
      </c>
      <c r="E728" t="s">
        <v>297</v>
      </c>
      <c r="F728" t="s">
        <v>392</v>
      </c>
      <c r="G728">
        <v>58.665570000000002</v>
      </c>
      <c r="H728">
        <v>58.36497</v>
      </c>
      <c r="J728" s="161">
        <f t="shared" ref="J728:J741" si="20">H728/G728-1</f>
        <v>-5.1239594194687488E-3</v>
      </c>
    </row>
    <row r="729" spans="3:10" hidden="1">
      <c r="C729" s="203" t="str">
        <f t="shared" si="18"/>
        <v>WBVI_Price_CokeAvg</v>
      </c>
      <c r="D729" s="202" t="s">
        <v>93</v>
      </c>
      <c r="E729" t="s">
        <v>298</v>
      </c>
      <c r="F729" t="s">
        <v>392</v>
      </c>
      <c r="G729">
        <v>55.191099999999999</v>
      </c>
      <c r="H729">
        <v>54.92445</v>
      </c>
      <c r="J729" s="161">
        <f t="shared" si="20"/>
        <v>-4.8313949169340731E-3</v>
      </c>
    </row>
    <row r="730" spans="3:10" hidden="1">
      <c r="C730" s="203" t="str">
        <f t="shared" si="18"/>
        <v>WBVI_Price_FantaAvg</v>
      </c>
      <c r="D730" s="202" t="s">
        <v>93</v>
      </c>
      <c r="E730" t="s">
        <v>299</v>
      </c>
      <c r="F730" t="s">
        <v>392</v>
      </c>
      <c r="G730">
        <v>54.329909999999998</v>
      </c>
      <c r="H730">
        <v>53.05236</v>
      </c>
      <c r="J730" s="302">
        <f t="shared" si="20"/>
        <v>-2.3514671752631222E-2</v>
      </c>
    </row>
    <row r="731" spans="3:10" hidden="1">
      <c r="C731" s="203" t="str">
        <f t="shared" si="18"/>
        <v>WBVI_Price_LimcaAvg</v>
      </c>
      <c r="D731" s="202" t="s">
        <v>93</v>
      </c>
      <c r="E731" t="s">
        <v>300</v>
      </c>
      <c r="F731" t="s">
        <v>392</v>
      </c>
      <c r="G731">
        <v>54.547379999999997</v>
      </c>
      <c r="H731">
        <v>54.307600000000001</v>
      </c>
      <c r="J731" s="161">
        <f t="shared" si="20"/>
        <v>-4.3958114945208404E-3</v>
      </c>
    </row>
    <row r="732" spans="3:10" hidden="1">
      <c r="C732" s="203" t="str">
        <f t="shared" si="18"/>
        <v>WBVI_Price_M_DewAvg</v>
      </c>
      <c r="D732" s="202" t="s">
        <v>93</v>
      </c>
      <c r="E732" t="s">
        <v>301</v>
      </c>
      <c r="F732" t="s">
        <v>392</v>
      </c>
      <c r="G732">
        <v>61.160620000000002</v>
      </c>
      <c r="H732">
        <v>60.221469999999997</v>
      </c>
      <c r="J732" s="302">
        <f t="shared" si="20"/>
        <v>-1.5355468927555127E-2</v>
      </c>
    </row>
    <row r="733" spans="3:10" hidden="1">
      <c r="C733" s="203" t="str">
        <f t="shared" si="18"/>
        <v>WBVI_Price_MirindaAvg</v>
      </c>
      <c r="D733" s="202" t="s">
        <v>93</v>
      </c>
      <c r="E733" t="s">
        <v>302</v>
      </c>
      <c r="F733" t="s">
        <v>392</v>
      </c>
      <c r="G733">
        <v>50.389479999999999</v>
      </c>
      <c r="H733">
        <v>51.540109999999999</v>
      </c>
      <c r="J733" s="302">
        <f t="shared" si="20"/>
        <v>2.2834726613570888E-2</v>
      </c>
    </row>
    <row r="734" spans="3:10" hidden="1">
      <c r="C734" s="203" t="str">
        <f t="shared" si="18"/>
        <v>WBVI_Price_PepsiAvg</v>
      </c>
      <c r="D734" s="202" t="s">
        <v>93</v>
      </c>
      <c r="E734" t="s">
        <v>303</v>
      </c>
      <c r="F734" t="s">
        <v>392</v>
      </c>
      <c r="G734">
        <v>52.074330000000003</v>
      </c>
      <c r="H734">
        <v>52.89678</v>
      </c>
      <c r="J734" s="161">
        <f t="shared" si="20"/>
        <v>1.5793770174287403E-2</v>
      </c>
    </row>
    <row r="735" spans="3:10" hidden="1">
      <c r="C735" s="203" t="str">
        <f t="shared" si="18"/>
        <v>WBVI_Price_SpriteAvg</v>
      </c>
      <c r="D735" s="202" t="s">
        <v>93</v>
      </c>
      <c r="E735" t="s">
        <v>304</v>
      </c>
      <c r="F735" t="s">
        <v>392</v>
      </c>
      <c r="G735">
        <v>52.540590000000002</v>
      </c>
      <c r="H735">
        <v>53.340580000000003</v>
      </c>
      <c r="J735" s="161">
        <f t="shared" si="20"/>
        <v>1.5226132786099411E-2</v>
      </c>
    </row>
    <row r="736" spans="3:10" hidden="1">
      <c r="C736" s="203" t="str">
        <f t="shared" si="18"/>
        <v>WBVI_Price_Thums_UpAvg</v>
      </c>
      <c r="D736" s="202" t="s">
        <v>93</v>
      </c>
      <c r="E736" t="s">
        <v>519</v>
      </c>
      <c r="F736" t="s">
        <v>392</v>
      </c>
      <c r="G736">
        <v>54.181089999999998</v>
      </c>
      <c r="H736">
        <v>54.028350000000003</v>
      </c>
      <c r="J736" s="161">
        <f t="shared" si="20"/>
        <v>-2.8190647327323015E-3</v>
      </c>
    </row>
    <row r="737" spans="3:10" hidden="1">
      <c r="C737" s="203" t="str">
        <f t="shared" si="18"/>
        <v>WBVI_Price_Thums_Up_ExpressAvg</v>
      </c>
      <c r="D737" s="202" t="s">
        <v>93</v>
      </c>
      <c r="E737" t="s">
        <v>346</v>
      </c>
      <c r="F737" t="s">
        <v>392</v>
      </c>
      <c r="G737">
        <v>74.700029999999998</v>
      </c>
      <c r="H737">
        <v>72.583979999999997</v>
      </c>
      <c r="J737" s="161">
        <f t="shared" si="20"/>
        <v>-2.8327297860523015E-2</v>
      </c>
    </row>
    <row r="738" spans="3:10" hidden="1">
      <c r="C738" s="203" t="str">
        <f t="shared" si="18"/>
        <v>WBVI_Price_Thums_Up_FridgeAvg</v>
      </c>
      <c r="D738" s="202" t="s">
        <v>93</v>
      </c>
      <c r="E738" t="s">
        <v>347</v>
      </c>
      <c r="F738" t="s">
        <v>392</v>
      </c>
      <c r="G738">
        <v>50.25544</v>
      </c>
      <c r="H738">
        <v>51.908270000000002</v>
      </c>
      <c r="J738" s="161">
        <f t="shared" si="20"/>
        <v>3.2888578828481174E-2</v>
      </c>
    </row>
    <row r="739" spans="3:10" hidden="1">
      <c r="C739" s="203" t="str">
        <f t="shared" si="18"/>
        <v>WBVI_Price_Thums_Up_MobileAvg</v>
      </c>
      <c r="D739" s="202" t="s">
        <v>93</v>
      </c>
      <c r="E739" t="s">
        <v>348</v>
      </c>
      <c r="F739" t="s">
        <v>392</v>
      </c>
      <c r="G739">
        <v>54.683950000000003</v>
      </c>
      <c r="H739">
        <v>55.520800000000001</v>
      </c>
      <c r="J739" s="161">
        <f t="shared" si="20"/>
        <v>1.5303393408852006E-2</v>
      </c>
    </row>
    <row r="740" spans="3:10" hidden="1">
      <c r="C740" s="203" t="str">
        <f t="shared" si="18"/>
        <v>WBVI_Price_Thums_Up_PartyAvg</v>
      </c>
      <c r="D740" s="202" t="s">
        <v>93</v>
      </c>
      <c r="E740" t="s">
        <v>349</v>
      </c>
      <c r="F740" t="s">
        <v>392</v>
      </c>
      <c r="G740">
        <v>41.303460000000001</v>
      </c>
      <c r="H740">
        <v>41.975299999999997</v>
      </c>
      <c r="J740" s="161">
        <f t="shared" si="20"/>
        <v>1.6265949632306764E-2</v>
      </c>
    </row>
    <row r="741" spans="3:10" hidden="1">
      <c r="C741" s="203" t="str">
        <f t="shared" si="18"/>
        <v>WBVI_Price_Thums_Up_RGBAvg</v>
      </c>
      <c r="D741" s="202" t="s">
        <v>93</v>
      </c>
      <c r="E741" t="s">
        <v>350</v>
      </c>
      <c r="F741" t="s">
        <v>392</v>
      </c>
      <c r="G741">
        <v>58.325209999999998</v>
      </c>
      <c r="H741">
        <v>61.782620000000001</v>
      </c>
      <c r="J741" s="161">
        <f t="shared" si="20"/>
        <v>5.9278140618782116E-2</v>
      </c>
    </row>
    <row r="742" spans="3:10" hidden="1">
      <c r="C742" s="203" t="str">
        <f t="shared" si="18"/>
        <v>WBVI_Print_Thumsup_SpendAvg</v>
      </c>
      <c r="D742" s="202" t="s">
        <v>93</v>
      </c>
      <c r="E742" t="s">
        <v>330</v>
      </c>
      <c r="F742" t="s">
        <v>392</v>
      </c>
      <c r="G742">
        <v>450496.6</v>
      </c>
      <c r="H742">
        <v>0</v>
      </c>
    </row>
    <row r="743" spans="3:10" hidden="1">
      <c r="C743" s="203" t="str">
        <f t="shared" si="18"/>
        <v>WBVI_Print_Thumsup_Spend_2015Avg</v>
      </c>
      <c r="D743" s="202" t="s">
        <v>93</v>
      </c>
      <c r="E743" t="s">
        <v>360</v>
      </c>
      <c r="F743" t="s">
        <v>392</v>
      </c>
      <c r="G743">
        <v>0</v>
      </c>
      <c r="H743">
        <v>0</v>
      </c>
    </row>
    <row r="744" spans="3:10" hidden="1">
      <c r="C744" s="203" t="str">
        <f t="shared" si="18"/>
        <v>WBVI_Print_Thumsup_Spend_2016Avg</v>
      </c>
      <c r="D744" s="202" t="s">
        <v>93</v>
      </c>
      <c r="E744" t="s">
        <v>361</v>
      </c>
      <c r="F744" t="s">
        <v>392</v>
      </c>
      <c r="G744">
        <v>0</v>
      </c>
      <c r="H744">
        <v>0</v>
      </c>
    </row>
    <row r="745" spans="3:10" hidden="1">
      <c r="C745" s="203" t="str">
        <f t="shared" si="18"/>
        <v>WBVI_Print_Thumsup_Spend_2017Avg</v>
      </c>
      <c r="D745" s="202" t="s">
        <v>93</v>
      </c>
      <c r="E745" t="s">
        <v>362</v>
      </c>
      <c r="F745" t="s">
        <v>392</v>
      </c>
      <c r="G745">
        <v>0</v>
      </c>
      <c r="H745">
        <v>0</v>
      </c>
    </row>
    <row r="746" spans="3:10" hidden="1">
      <c r="C746" s="203" t="str">
        <f t="shared" si="18"/>
        <v>WBVI_Print_Thumsup_Spend_2018Avg</v>
      </c>
      <c r="D746" s="202" t="s">
        <v>93</v>
      </c>
      <c r="E746" t="s">
        <v>520</v>
      </c>
      <c r="F746" t="s">
        <v>392</v>
      </c>
      <c r="G746">
        <v>0</v>
      </c>
      <c r="H746">
        <v>0</v>
      </c>
    </row>
    <row r="747" spans="3:10" hidden="1">
      <c r="C747" s="203" t="str">
        <f t="shared" si="18"/>
        <v>WBVI_Print_Thumsup_Spend_2019Avg</v>
      </c>
      <c r="D747" s="202" t="s">
        <v>93</v>
      </c>
      <c r="E747" t="s">
        <v>521</v>
      </c>
      <c r="F747" t="s">
        <v>392</v>
      </c>
      <c r="G747">
        <v>450496.6</v>
      </c>
      <c r="H747">
        <v>0</v>
      </c>
    </row>
    <row r="748" spans="3:10" hidden="1">
      <c r="C748" s="203" t="str">
        <f t="shared" si="18"/>
        <v>WBVI_Radio_Thumsup_SpendAvg</v>
      </c>
      <c r="D748" s="202" t="s">
        <v>93</v>
      </c>
      <c r="E748" t="s">
        <v>331</v>
      </c>
      <c r="F748" t="s">
        <v>392</v>
      </c>
      <c r="G748">
        <v>34170</v>
      </c>
      <c r="H748">
        <v>0</v>
      </c>
    </row>
    <row r="749" spans="3:10" hidden="1">
      <c r="C749" s="203" t="str">
        <f t="shared" si="18"/>
        <v>WBVI_Radio_Thumsup_Spend_2015Avg</v>
      </c>
      <c r="D749" s="202" t="s">
        <v>93</v>
      </c>
      <c r="E749" t="s">
        <v>522</v>
      </c>
      <c r="F749" t="s">
        <v>392</v>
      </c>
      <c r="G749">
        <v>0</v>
      </c>
      <c r="H749">
        <v>0</v>
      </c>
    </row>
    <row r="750" spans="3:10" hidden="1">
      <c r="C750" s="203" t="str">
        <f t="shared" si="18"/>
        <v>WBVI_Radio_Thumsup_Spend_2016Avg</v>
      </c>
      <c r="D750" s="202" t="s">
        <v>93</v>
      </c>
      <c r="E750" t="s">
        <v>523</v>
      </c>
      <c r="F750" t="s">
        <v>392</v>
      </c>
      <c r="G750">
        <v>0</v>
      </c>
      <c r="H750">
        <v>0</v>
      </c>
    </row>
    <row r="751" spans="3:10" hidden="1">
      <c r="C751" s="203" t="str">
        <f t="shared" si="18"/>
        <v>WBVI_Radio_Thumsup_Spend_2017Avg</v>
      </c>
      <c r="D751" s="202" t="s">
        <v>93</v>
      </c>
      <c r="E751" t="s">
        <v>524</v>
      </c>
      <c r="F751" t="s">
        <v>392</v>
      </c>
      <c r="G751">
        <v>0</v>
      </c>
      <c r="H751">
        <v>0</v>
      </c>
    </row>
    <row r="752" spans="3:10" hidden="1">
      <c r="C752" s="203" t="str">
        <f t="shared" si="18"/>
        <v>WBVI_Radio_Thumsup_Spend_2018Avg</v>
      </c>
      <c r="D752" s="202" t="s">
        <v>93</v>
      </c>
      <c r="E752" t="s">
        <v>525</v>
      </c>
      <c r="F752" t="s">
        <v>392</v>
      </c>
      <c r="G752">
        <v>0</v>
      </c>
      <c r="H752">
        <v>0</v>
      </c>
    </row>
    <row r="753" spans="3:8" hidden="1">
      <c r="C753" s="203" t="str">
        <f t="shared" si="18"/>
        <v>WBVI_Radio_Thumsup_Spend_2019Avg</v>
      </c>
      <c r="D753" s="202" t="s">
        <v>93</v>
      </c>
      <c r="E753" t="s">
        <v>526</v>
      </c>
      <c r="F753" t="s">
        <v>392</v>
      </c>
      <c r="G753">
        <v>34170</v>
      </c>
      <c r="H753">
        <v>0</v>
      </c>
    </row>
    <row r="754" spans="3:8" hidden="1">
      <c r="C754" s="203" t="str">
        <f t="shared" si="18"/>
        <v>WBVI_SOCF_7upAvg</v>
      </c>
      <c r="D754" s="202" t="s">
        <v>93</v>
      </c>
      <c r="E754" t="s">
        <v>527</v>
      </c>
      <c r="F754" t="s">
        <v>392</v>
      </c>
      <c r="G754">
        <v>11.40901</v>
      </c>
      <c r="H754">
        <v>11.342090000000001</v>
      </c>
    </row>
    <row r="755" spans="3:8" hidden="1">
      <c r="C755" s="203" t="str">
        <f t="shared" si="18"/>
        <v>WBVI_SOCF_Appy_FizzAvg</v>
      </c>
      <c r="D755" s="202" t="s">
        <v>93</v>
      </c>
      <c r="E755" t="s">
        <v>528</v>
      </c>
      <c r="F755" t="s">
        <v>392</v>
      </c>
      <c r="G755">
        <v>2.6776300000000002</v>
      </c>
      <c r="H755">
        <v>2.713654</v>
      </c>
    </row>
    <row r="756" spans="3:8" hidden="1">
      <c r="C756" s="203" t="str">
        <f t="shared" si="18"/>
        <v>WBVI_SOCF_CokeAvg</v>
      </c>
      <c r="D756" s="202" t="s">
        <v>93</v>
      </c>
      <c r="E756" t="s">
        <v>529</v>
      </c>
      <c r="F756" t="s">
        <v>392</v>
      </c>
      <c r="G756">
        <v>7.5198850000000004</v>
      </c>
      <c r="H756">
        <v>9.7442550000000008</v>
      </c>
    </row>
    <row r="757" spans="3:8" hidden="1">
      <c r="C757" s="203" t="str">
        <f t="shared" si="18"/>
        <v>WBVI_SOCF_FantaAvg</v>
      </c>
      <c r="D757" s="202" t="s">
        <v>93</v>
      </c>
      <c r="E757" t="s">
        <v>530</v>
      </c>
      <c r="F757" t="s">
        <v>392</v>
      </c>
      <c r="G757">
        <v>4.5192680000000003</v>
      </c>
      <c r="H757">
        <v>4.9237929999999999</v>
      </c>
    </row>
    <row r="758" spans="3:8" hidden="1">
      <c r="C758" s="203" t="str">
        <f t="shared" si="18"/>
        <v>WBVI_SOCF_LimcaAvg</v>
      </c>
      <c r="D758" s="202" t="s">
        <v>93</v>
      </c>
      <c r="E758" t="s">
        <v>531</v>
      </c>
      <c r="F758" t="s">
        <v>392</v>
      </c>
      <c r="G758">
        <v>4.6306279999999997</v>
      </c>
      <c r="H758">
        <v>5.3031550000000003</v>
      </c>
    </row>
    <row r="759" spans="3:8" hidden="1">
      <c r="C759" s="203" t="str">
        <f t="shared" si="18"/>
        <v>WBVI_SOCF_M_DewAvg</v>
      </c>
      <c r="D759" s="202" t="s">
        <v>93</v>
      </c>
      <c r="E759" t="s">
        <v>532</v>
      </c>
      <c r="F759" t="s">
        <v>392</v>
      </c>
      <c r="G759">
        <v>1.2747029999999999</v>
      </c>
      <c r="H759">
        <v>1.589534</v>
      </c>
    </row>
    <row r="760" spans="3:8" hidden="1">
      <c r="C760" s="203" t="str">
        <f t="shared" si="18"/>
        <v>WBVI_SOCF_MirindaAvg</v>
      </c>
      <c r="D760" s="202" t="s">
        <v>93</v>
      </c>
      <c r="E760" t="s">
        <v>533</v>
      </c>
      <c r="F760" t="s">
        <v>392</v>
      </c>
      <c r="G760">
        <v>2.0164249999999999</v>
      </c>
      <c r="H760">
        <v>2.141197</v>
      </c>
    </row>
    <row r="761" spans="3:8" hidden="1">
      <c r="C761" s="203" t="str">
        <f t="shared" si="18"/>
        <v>WBVI_SOCF_PepsiAvg</v>
      </c>
      <c r="D761" s="202" t="s">
        <v>93</v>
      </c>
      <c r="E761" t="s">
        <v>534</v>
      </c>
      <c r="F761" t="s">
        <v>392</v>
      </c>
      <c r="G761">
        <v>6.3377569999999999</v>
      </c>
      <c r="H761">
        <v>7.2112780000000001</v>
      </c>
    </row>
    <row r="762" spans="3:8" hidden="1">
      <c r="C762" s="203" t="str">
        <f t="shared" si="18"/>
        <v>WBVI_SOCF_SpriteAvg</v>
      </c>
      <c r="D762" s="202" t="s">
        <v>93</v>
      </c>
      <c r="E762" t="s">
        <v>535</v>
      </c>
      <c r="F762" t="s">
        <v>392</v>
      </c>
      <c r="G762">
        <v>35.85904</v>
      </c>
      <c r="H762">
        <v>33.960940000000001</v>
      </c>
    </row>
    <row r="763" spans="3:8" hidden="1">
      <c r="C763" s="203" t="str">
        <f t="shared" si="18"/>
        <v>WBVI_SOCF_Thums_UpAvg</v>
      </c>
      <c r="D763" s="202" t="s">
        <v>93</v>
      </c>
      <c r="E763" t="s">
        <v>351</v>
      </c>
      <c r="F763" t="s">
        <v>392</v>
      </c>
      <c r="G763">
        <v>21.365110000000001</v>
      </c>
      <c r="H763">
        <v>18.7409</v>
      </c>
    </row>
    <row r="764" spans="3:8" hidden="1">
      <c r="C764" s="203" t="str">
        <f t="shared" si="18"/>
        <v>WBVI_SOTS_7upAvg</v>
      </c>
      <c r="D764" s="202" t="s">
        <v>93</v>
      </c>
      <c r="E764" t="s">
        <v>536</v>
      </c>
      <c r="F764" t="s">
        <v>392</v>
      </c>
      <c r="G764">
        <v>17.864129999999999</v>
      </c>
      <c r="H764">
        <v>17.533190000000001</v>
      </c>
    </row>
    <row r="765" spans="3:8" hidden="1">
      <c r="C765" s="203" t="str">
        <f t="shared" si="18"/>
        <v>WBVI_SOTS_Appy_FizzAvg</v>
      </c>
      <c r="D765" s="202" t="s">
        <v>93</v>
      </c>
      <c r="E765" t="s">
        <v>537</v>
      </c>
      <c r="F765" t="s">
        <v>392</v>
      </c>
      <c r="G765">
        <v>2.2980839999999998</v>
      </c>
      <c r="H765">
        <v>2.0587849999999999</v>
      </c>
    </row>
    <row r="766" spans="3:8" hidden="1">
      <c r="C766" s="203" t="str">
        <f t="shared" si="18"/>
        <v>WBVI_SOTS_CokeAvg</v>
      </c>
      <c r="D766" s="202" t="s">
        <v>93</v>
      </c>
      <c r="E766" t="s">
        <v>538</v>
      </c>
      <c r="F766" t="s">
        <v>392</v>
      </c>
      <c r="G766">
        <v>4.9712310000000004</v>
      </c>
      <c r="H766">
        <v>5.7890269999999999</v>
      </c>
    </row>
    <row r="767" spans="3:8" hidden="1">
      <c r="C767" s="203" t="str">
        <f t="shared" si="18"/>
        <v>WBVI_SOTS_FantaAvg</v>
      </c>
      <c r="D767" s="202" t="s">
        <v>93</v>
      </c>
      <c r="E767" t="s">
        <v>539</v>
      </c>
      <c r="F767" t="s">
        <v>392</v>
      </c>
      <c r="G767">
        <v>2.9504579999999998</v>
      </c>
      <c r="H767">
        <v>2.801539</v>
      </c>
    </row>
    <row r="768" spans="3:8" hidden="1">
      <c r="C768" s="203" t="str">
        <f t="shared" si="18"/>
        <v>WBVI_SOTS_LimcaAvg</v>
      </c>
      <c r="D768" s="202" t="s">
        <v>93</v>
      </c>
      <c r="E768" t="s">
        <v>540</v>
      </c>
      <c r="F768" t="s">
        <v>392</v>
      </c>
      <c r="G768">
        <v>5.311388</v>
      </c>
      <c r="H768">
        <v>4.9789139999999996</v>
      </c>
    </row>
    <row r="769" spans="3:8" hidden="1">
      <c r="C769" s="203" t="str">
        <f t="shared" si="18"/>
        <v>WBVI_SOTS_M_DewAvg</v>
      </c>
      <c r="D769" s="202" t="s">
        <v>93</v>
      </c>
      <c r="E769" t="s">
        <v>541</v>
      </c>
      <c r="F769" t="s">
        <v>392</v>
      </c>
      <c r="G769">
        <v>2.0556969999999999</v>
      </c>
      <c r="H769">
        <v>2.3513890000000002</v>
      </c>
    </row>
    <row r="770" spans="3:8" hidden="1">
      <c r="C770" s="203" t="str">
        <f t="shared" si="18"/>
        <v>WBVI_SOTS_MirindaAvg</v>
      </c>
      <c r="D770" s="202" t="s">
        <v>93</v>
      </c>
      <c r="E770" t="s">
        <v>542</v>
      </c>
      <c r="F770" t="s">
        <v>392</v>
      </c>
      <c r="G770">
        <v>3.260481</v>
      </c>
      <c r="H770">
        <v>2.786206</v>
      </c>
    </row>
    <row r="771" spans="3:8" hidden="1">
      <c r="C771" s="203" t="str">
        <f t="shared" ref="C771:C834" si="21">D771&amp;E771&amp;F771</f>
        <v>WBVI_SOTS_PepsiAvg</v>
      </c>
      <c r="D771" s="202" t="s">
        <v>93</v>
      </c>
      <c r="E771" t="s">
        <v>543</v>
      </c>
      <c r="F771" t="s">
        <v>392</v>
      </c>
      <c r="G771">
        <v>6.0505849999999999</v>
      </c>
      <c r="H771">
        <v>6.095828</v>
      </c>
    </row>
    <row r="772" spans="3:8" hidden="1">
      <c r="C772" s="203" t="str">
        <f t="shared" si="21"/>
        <v>WBVI_SOTS_SpriteAvg</v>
      </c>
      <c r="D772" s="202" t="s">
        <v>93</v>
      </c>
      <c r="E772" t="s">
        <v>544</v>
      </c>
      <c r="F772" t="s">
        <v>392</v>
      </c>
      <c r="G772">
        <v>30.350570000000001</v>
      </c>
      <c r="H772">
        <v>29.870709999999999</v>
      </c>
    </row>
    <row r="773" spans="3:8" hidden="1">
      <c r="C773" s="203" t="str">
        <f t="shared" si="21"/>
        <v>WBVI_SOTS_Thums_UpAvg</v>
      </c>
      <c r="D773" s="202" t="s">
        <v>93</v>
      </c>
      <c r="E773" t="s">
        <v>352</v>
      </c>
      <c r="F773" t="s">
        <v>392</v>
      </c>
      <c r="G773">
        <v>19.27497</v>
      </c>
      <c r="H773">
        <v>21.139589999999998</v>
      </c>
    </row>
    <row r="774" spans="3:8" hidden="1">
      <c r="C774" s="203" t="str">
        <f t="shared" si="21"/>
        <v>WBVI_SOWF_7upAvg</v>
      </c>
      <c r="D774" s="202" t="s">
        <v>93</v>
      </c>
      <c r="E774" t="s">
        <v>545</v>
      </c>
      <c r="F774" t="s">
        <v>392</v>
      </c>
      <c r="G774">
        <v>19.137070000000001</v>
      </c>
      <c r="H774">
        <v>17.289020000000001</v>
      </c>
    </row>
    <row r="775" spans="3:8" hidden="1">
      <c r="C775" s="203" t="str">
        <f t="shared" si="21"/>
        <v>WBVI_SOWF_Appy_FizzAvg</v>
      </c>
      <c r="D775" s="202" t="s">
        <v>93</v>
      </c>
      <c r="E775" t="s">
        <v>546</v>
      </c>
      <c r="F775" t="s">
        <v>392</v>
      </c>
      <c r="G775">
        <v>3.5369009999999999</v>
      </c>
      <c r="H775">
        <v>5.0785830000000001</v>
      </c>
    </row>
    <row r="776" spans="3:8" hidden="1">
      <c r="C776" s="203" t="str">
        <f t="shared" si="21"/>
        <v>WBVI_SOWF_CokeAvg</v>
      </c>
      <c r="D776" s="202" t="s">
        <v>93</v>
      </c>
      <c r="E776" t="s">
        <v>547</v>
      </c>
      <c r="F776" t="s">
        <v>392</v>
      </c>
      <c r="G776">
        <v>5.9819529999999999</v>
      </c>
      <c r="H776">
        <v>5.8380010000000002</v>
      </c>
    </row>
    <row r="777" spans="3:8" hidden="1">
      <c r="C777" s="203" t="str">
        <f t="shared" si="21"/>
        <v>WBVI_SOWF_FantaAvg</v>
      </c>
      <c r="D777" s="202" t="s">
        <v>93</v>
      </c>
      <c r="E777" t="s">
        <v>548</v>
      </c>
      <c r="F777" t="s">
        <v>392</v>
      </c>
      <c r="G777">
        <v>3.0749840000000002</v>
      </c>
      <c r="H777">
        <v>3.2113109999999998</v>
      </c>
    </row>
    <row r="778" spans="3:8" hidden="1">
      <c r="C778" s="203" t="str">
        <f t="shared" si="21"/>
        <v>WBVI_SOWF_LimcaAvg</v>
      </c>
      <c r="D778" s="202" t="s">
        <v>93</v>
      </c>
      <c r="E778" t="s">
        <v>549</v>
      </c>
      <c r="F778" t="s">
        <v>392</v>
      </c>
      <c r="G778">
        <v>1.7223250000000001</v>
      </c>
      <c r="H778">
        <v>2.1488109999999998</v>
      </c>
    </row>
    <row r="779" spans="3:8" hidden="1">
      <c r="C779" s="203" t="str">
        <f t="shared" si="21"/>
        <v>WBVI_SOWF_M_DewAvg</v>
      </c>
      <c r="D779" s="202" t="s">
        <v>93</v>
      </c>
      <c r="E779" t="s">
        <v>550</v>
      </c>
      <c r="F779" t="s">
        <v>392</v>
      </c>
      <c r="G779">
        <v>1.5568390000000001</v>
      </c>
      <c r="H779">
        <v>3.466469</v>
      </c>
    </row>
    <row r="780" spans="3:8" hidden="1">
      <c r="C780" s="203" t="str">
        <f t="shared" si="21"/>
        <v>WBVI_SOWF_MirindaAvg</v>
      </c>
      <c r="D780" s="202" t="s">
        <v>93</v>
      </c>
      <c r="E780" t="s">
        <v>551</v>
      </c>
      <c r="F780" t="s">
        <v>392</v>
      </c>
      <c r="G780">
        <v>2.378406</v>
      </c>
      <c r="H780">
        <v>2.9756969999999998</v>
      </c>
    </row>
    <row r="781" spans="3:8" hidden="1">
      <c r="C781" s="203" t="str">
        <f t="shared" si="21"/>
        <v>WBVI_SOWF_PepsiAvg</v>
      </c>
      <c r="D781" s="202" t="s">
        <v>93</v>
      </c>
      <c r="E781" t="s">
        <v>552</v>
      </c>
      <c r="F781" t="s">
        <v>392</v>
      </c>
      <c r="G781">
        <v>4.1951260000000001</v>
      </c>
      <c r="H781">
        <v>5.0979510000000001</v>
      </c>
    </row>
    <row r="782" spans="3:8" hidden="1">
      <c r="C782" s="203" t="str">
        <f t="shared" si="21"/>
        <v>WBVI_SOWF_SpriteAvg</v>
      </c>
      <c r="D782" s="202" t="s">
        <v>93</v>
      </c>
      <c r="E782" t="s">
        <v>553</v>
      </c>
      <c r="F782" t="s">
        <v>392</v>
      </c>
      <c r="G782">
        <v>26.836659999999998</v>
      </c>
      <c r="H782">
        <v>29.905110000000001</v>
      </c>
    </row>
    <row r="783" spans="3:8" hidden="1">
      <c r="C783" s="203" t="str">
        <f t="shared" si="21"/>
        <v>WBVI_SOWF_Thums_UpAvg</v>
      </c>
      <c r="D783" s="202" t="s">
        <v>93</v>
      </c>
      <c r="E783" t="s">
        <v>311</v>
      </c>
      <c r="F783" t="s">
        <v>392</v>
      </c>
      <c r="G783">
        <v>11.06133</v>
      </c>
      <c r="H783">
        <v>11.5055</v>
      </c>
    </row>
    <row r="784" spans="3:8" hidden="1">
      <c r="C784" s="203" t="str">
        <f t="shared" si="21"/>
        <v>WBVI_ThematicMHT_TV_GRPsAvg</v>
      </c>
      <c r="D784" s="202" t="s">
        <v>93</v>
      </c>
      <c r="E784" t="s">
        <v>342</v>
      </c>
      <c r="F784" t="s">
        <v>392</v>
      </c>
      <c r="G784">
        <v>0</v>
      </c>
      <c r="H784">
        <v>0</v>
      </c>
    </row>
    <row r="785" spans="3:8" hidden="1">
      <c r="C785" s="203" t="str">
        <f t="shared" si="21"/>
        <v>WBVI_TheYoung_TV_GRPsAvg</v>
      </c>
      <c r="D785" s="202" t="s">
        <v>93</v>
      </c>
      <c r="E785" t="s">
        <v>343</v>
      </c>
      <c r="F785" t="s">
        <v>392</v>
      </c>
      <c r="G785">
        <v>0</v>
      </c>
      <c r="H785">
        <v>0</v>
      </c>
    </row>
    <row r="786" spans="3:8" hidden="1">
      <c r="C786" s="203" t="str">
        <f t="shared" si="21"/>
        <v>WBVI_Total_Digital_Thumsup_Imp_2017Avg</v>
      </c>
      <c r="D786" s="202" t="s">
        <v>93</v>
      </c>
      <c r="E786" t="s">
        <v>317</v>
      </c>
      <c r="F786" t="s">
        <v>392</v>
      </c>
      <c r="G786">
        <v>0</v>
      </c>
      <c r="H786">
        <v>0</v>
      </c>
    </row>
    <row r="787" spans="3:8" hidden="1">
      <c r="C787" s="203" t="str">
        <f t="shared" si="21"/>
        <v>WBVI_Total_Digital_Thumsup_Imp_2018Avg</v>
      </c>
      <c r="D787" s="202" t="s">
        <v>93</v>
      </c>
      <c r="E787" t="s">
        <v>318</v>
      </c>
      <c r="F787" t="s">
        <v>392</v>
      </c>
      <c r="G787">
        <v>0</v>
      </c>
      <c r="H787">
        <v>0</v>
      </c>
    </row>
    <row r="788" spans="3:8" hidden="1">
      <c r="C788" s="203" t="str">
        <f t="shared" si="21"/>
        <v>WBVI_Total_Digital_Thumsup_Imp_2019Avg</v>
      </c>
      <c r="D788" s="202" t="s">
        <v>93</v>
      </c>
      <c r="E788" t="s">
        <v>319</v>
      </c>
      <c r="F788" t="s">
        <v>392</v>
      </c>
      <c r="G788">
        <v>10107628</v>
      </c>
      <c r="H788">
        <v>0</v>
      </c>
    </row>
    <row r="789" spans="3:8" hidden="1">
      <c r="C789" s="203" t="str">
        <f t="shared" si="21"/>
        <v>WBVI_Total_Digital_Thumsup_Imp_2020Avg</v>
      </c>
      <c r="D789" s="202" t="s">
        <v>93</v>
      </c>
      <c r="E789" t="s">
        <v>396</v>
      </c>
      <c r="F789" t="s">
        <v>392</v>
      </c>
      <c r="G789">
        <v>0</v>
      </c>
      <c r="H789">
        <v>996414.8</v>
      </c>
    </row>
    <row r="790" spans="3:8" hidden="1">
      <c r="C790" s="203" t="str">
        <f t="shared" si="21"/>
        <v>WBVI_TU_UTC_TV_GRPsAvg</v>
      </c>
      <c r="D790" s="202" t="s">
        <v>93</v>
      </c>
      <c r="E790" t="s">
        <v>344</v>
      </c>
      <c r="F790" t="s">
        <v>392</v>
      </c>
      <c r="G790">
        <v>0</v>
      </c>
      <c r="H790">
        <v>0</v>
      </c>
    </row>
    <row r="791" spans="3:8" hidden="1">
      <c r="C791" s="203" t="str">
        <f t="shared" si="21"/>
        <v>WBVI_TUChargedAvengers_TV_GRPsAvg</v>
      </c>
      <c r="D791" s="202" t="s">
        <v>93</v>
      </c>
      <c r="E791" t="s">
        <v>337</v>
      </c>
      <c r="F791" t="s">
        <v>392</v>
      </c>
      <c r="G791">
        <v>0</v>
      </c>
      <c r="H791">
        <v>0</v>
      </c>
    </row>
    <row r="792" spans="3:8" hidden="1">
      <c r="C792" s="203" t="str">
        <f t="shared" si="21"/>
        <v>WBVI_TUChargedThematic_TV_GRPsAvg</v>
      </c>
      <c r="D792" s="202" t="s">
        <v>93</v>
      </c>
      <c r="E792" t="s">
        <v>338</v>
      </c>
      <c r="F792" t="s">
        <v>392</v>
      </c>
      <c r="G792">
        <v>0</v>
      </c>
      <c r="H792">
        <v>0</v>
      </c>
    </row>
    <row r="793" spans="3:8" hidden="1">
      <c r="C793" s="203" t="str">
        <f t="shared" si="21"/>
        <v>WBVI_TUChase_TV_GRPsAvg</v>
      </c>
      <c r="D793" s="202" t="s">
        <v>93</v>
      </c>
      <c r="E793" t="s">
        <v>339</v>
      </c>
      <c r="F793" t="s">
        <v>392</v>
      </c>
      <c r="G793">
        <v>172.37899999999999</v>
      </c>
      <c r="H793">
        <v>0</v>
      </c>
    </row>
    <row r="794" spans="3:8" hidden="1">
      <c r="C794" s="203" t="str">
        <f t="shared" si="21"/>
        <v>WBVI_TUIntrinsic_TV_GRPsAvg</v>
      </c>
      <c r="D794" s="202" t="s">
        <v>93</v>
      </c>
      <c r="E794" t="s">
        <v>340</v>
      </c>
      <c r="F794" t="s">
        <v>392</v>
      </c>
      <c r="G794">
        <v>0</v>
      </c>
      <c r="H794">
        <v>0</v>
      </c>
    </row>
    <row r="795" spans="3:8" hidden="1">
      <c r="C795" s="203" t="str">
        <f t="shared" si="21"/>
        <v>WBVI_TV_TotalAvg</v>
      </c>
      <c r="D795" s="202" t="s">
        <v>93</v>
      </c>
      <c r="E795" t="s">
        <v>555</v>
      </c>
      <c r="F795" t="s">
        <v>392</v>
      </c>
      <c r="G795">
        <v>224.26400000000001</v>
      </c>
      <c r="H795">
        <v>337.54500000000002</v>
      </c>
    </row>
    <row r="796" spans="3:8" hidden="1">
      <c r="C796" s="203" t="str">
        <f t="shared" si="21"/>
        <v>WBVI_TV_Total_2015Avg</v>
      </c>
      <c r="D796" s="202" t="s">
        <v>93</v>
      </c>
      <c r="E796" t="s">
        <v>84</v>
      </c>
      <c r="F796" t="s">
        <v>392</v>
      </c>
      <c r="G796">
        <v>0</v>
      </c>
      <c r="H796">
        <v>0</v>
      </c>
    </row>
    <row r="797" spans="3:8" hidden="1">
      <c r="C797" s="203" t="str">
        <f t="shared" si="21"/>
        <v>WBVI_TV_Total_2016Avg</v>
      </c>
      <c r="D797" s="202" t="s">
        <v>93</v>
      </c>
      <c r="E797" t="s">
        <v>85</v>
      </c>
      <c r="F797" t="s">
        <v>392</v>
      </c>
      <c r="G797">
        <v>0</v>
      </c>
      <c r="H797">
        <v>0</v>
      </c>
    </row>
    <row r="798" spans="3:8" hidden="1">
      <c r="C798" s="203" t="str">
        <f t="shared" si="21"/>
        <v>WBVI_TV_Total_2017Avg</v>
      </c>
      <c r="D798" s="202" t="s">
        <v>93</v>
      </c>
      <c r="E798" t="s">
        <v>86</v>
      </c>
      <c r="F798" t="s">
        <v>392</v>
      </c>
      <c r="G798">
        <v>0</v>
      </c>
      <c r="H798">
        <v>0</v>
      </c>
    </row>
    <row r="799" spans="3:8" hidden="1">
      <c r="C799" s="203" t="str">
        <f t="shared" si="21"/>
        <v>WBVI_TV_Total_2018Avg</v>
      </c>
      <c r="D799" s="202" t="s">
        <v>93</v>
      </c>
      <c r="E799" t="s">
        <v>556</v>
      </c>
      <c r="F799" t="s">
        <v>392</v>
      </c>
      <c r="G799">
        <v>0</v>
      </c>
      <c r="H799">
        <v>0</v>
      </c>
    </row>
    <row r="800" spans="3:8" hidden="1">
      <c r="C800" s="203" t="str">
        <f t="shared" si="21"/>
        <v>WBVI_TV_Total_2019Avg</v>
      </c>
      <c r="D800" s="202" t="s">
        <v>93</v>
      </c>
      <c r="E800" t="s">
        <v>557</v>
      </c>
      <c r="F800" t="s">
        <v>392</v>
      </c>
      <c r="G800">
        <v>224.26400000000001</v>
      </c>
      <c r="H800">
        <v>0</v>
      </c>
    </row>
    <row r="801" spans="3:8" hidden="1">
      <c r="C801" s="203" t="str">
        <f t="shared" si="21"/>
        <v>WBVI_TV_Total_2020Avg</v>
      </c>
      <c r="D801" s="202" t="s">
        <v>93</v>
      </c>
      <c r="E801" t="s">
        <v>558</v>
      </c>
      <c r="F801" t="s">
        <v>392</v>
      </c>
      <c r="G801">
        <v>0</v>
      </c>
      <c r="H801">
        <v>337.54500000000002</v>
      </c>
    </row>
    <row r="802" spans="3:8" hidden="1">
      <c r="C802" s="203" t="str">
        <f t="shared" si="21"/>
        <v>WBVI_VPO_7upAvg</v>
      </c>
      <c r="D802" s="202" t="s">
        <v>93</v>
      </c>
      <c r="E802" t="s">
        <v>561</v>
      </c>
      <c r="F802" t="s">
        <v>392</v>
      </c>
      <c r="G802">
        <v>4.1674119999999997</v>
      </c>
      <c r="H802">
        <v>0</v>
      </c>
    </row>
    <row r="803" spans="3:8" hidden="1">
      <c r="C803" s="203" t="str">
        <f t="shared" si="21"/>
        <v>WBVI_VPO_Appy_FizzAvg</v>
      </c>
      <c r="D803" s="202" t="s">
        <v>93</v>
      </c>
      <c r="E803" t="s">
        <v>562</v>
      </c>
      <c r="F803" t="s">
        <v>392</v>
      </c>
      <c r="G803">
        <v>2.1613419999999999</v>
      </c>
      <c r="H803">
        <v>0</v>
      </c>
    </row>
    <row r="804" spans="3:8" hidden="1">
      <c r="C804" s="203" t="str">
        <f t="shared" si="21"/>
        <v>WBVI_VPO_CokeAvg</v>
      </c>
      <c r="D804" s="202" t="s">
        <v>93</v>
      </c>
      <c r="E804" t="s">
        <v>563</v>
      </c>
      <c r="F804" t="s">
        <v>392</v>
      </c>
      <c r="G804">
        <v>2.918148</v>
      </c>
      <c r="H804">
        <v>0</v>
      </c>
    </row>
    <row r="805" spans="3:8" hidden="1">
      <c r="C805" s="203" t="str">
        <f t="shared" si="21"/>
        <v>WBVI_VPO_FantaAvg</v>
      </c>
      <c r="D805" s="202" t="s">
        <v>93</v>
      </c>
      <c r="E805" t="s">
        <v>564</v>
      </c>
      <c r="F805" t="s">
        <v>392</v>
      </c>
      <c r="G805">
        <v>2.331366</v>
      </c>
      <c r="H805">
        <v>0</v>
      </c>
    </row>
    <row r="806" spans="3:8" hidden="1">
      <c r="C806" s="203" t="str">
        <f t="shared" si="21"/>
        <v>WBVI_VPO_LimcaAvg</v>
      </c>
      <c r="D806" s="202" t="s">
        <v>93</v>
      </c>
      <c r="E806" t="s">
        <v>565</v>
      </c>
      <c r="F806" t="s">
        <v>392</v>
      </c>
      <c r="G806">
        <v>2.8267329999999999</v>
      </c>
      <c r="H806">
        <v>0</v>
      </c>
    </row>
    <row r="807" spans="3:8" hidden="1">
      <c r="C807" s="203" t="str">
        <f t="shared" si="21"/>
        <v>WBVI_VPO_M_DewAvg</v>
      </c>
      <c r="D807" s="202" t="s">
        <v>93</v>
      </c>
      <c r="E807" t="s">
        <v>566</v>
      </c>
      <c r="F807" t="s">
        <v>392</v>
      </c>
      <c r="G807">
        <v>1.644568</v>
      </c>
      <c r="H807">
        <v>0</v>
      </c>
    </row>
    <row r="808" spans="3:8" hidden="1">
      <c r="C808" s="203" t="str">
        <f t="shared" si="21"/>
        <v>WBVI_VPO_MirindaAvg</v>
      </c>
      <c r="D808" s="202" t="s">
        <v>93</v>
      </c>
      <c r="E808" t="s">
        <v>567</v>
      </c>
      <c r="F808" t="s">
        <v>392</v>
      </c>
      <c r="G808">
        <v>2.8791120000000001</v>
      </c>
      <c r="H808">
        <v>0</v>
      </c>
    </row>
    <row r="809" spans="3:8" hidden="1">
      <c r="C809" s="203" t="str">
        <f t="shared" si="21"/>
        <v>WBVI_VPO_PepsiAvg</v>
      </c>
      <c r="D809" s="202" t="s">
        <v>93</v>
      </c>
      <c r="E809" t="s">
        <v>568</v>
      </c>
      <c r="F809" t="s">
        <v>392</v>
      </c>
      <c r="G809">
        <v>3.4546290000000002</v>
      </c>
      <c r="H809">
        <v>0</v>
      </c>
    </row>
    <row r="810" spans="3:8" hidden="1">
      <c r="C810" s="203" t="str">
        <f t="shared" si="21"/>
        <v>WBVI_VPO_SpriteAvg</v>
      </c>
      <c r="D810" s="202" t="s">
        <v>93</v>
      </c>
      <c r="E810" t="s">
        <v>569</v>
      </c>
      <c r="F810" t="s">
        <v>392</v>
      </c>
      <c r="G810">
        <v>5.9079300000000003</v>
      </c>
      <c r="H810">
        <v>0</v>
      </c>
    </row>
    <row r="811" spans="3:8" hidden="1">
      <c r="C811" s="203" t="str">
        <f t="shared" si="21"/>
        <v>WBVI_VPO_Thums_UpAvg</v>
      </c>
      <c r="D811" s="202" t="s">
        <v>93</v>
      </c>
      <c r="E811" t="s">
        <v>570</v>
      </c>
      <c r="F811" t="s">
        <v>392</v>
      </c>
      <c r="G811">
        <v>5.5659850000000004</v>
      </c>
      <c r="H811">
        <v>0</v>
      </c>
    </row>
    <row r="812" spans="3:8" hidden="1">
      <c r="C812" s="203" t="str">
        <f t="shared" si="21"/>
        <v>WBVI_WaveTVC_TV_GRPsAvg</v>
      </c>
      <c r="D812" s="202" t="s">
        <v>93</v>
      </c>
      <c r="E812" t="s">
        <v>345</v>
      </c>
      <c r="F812" t="s">
        <v>392</v>
      </c>
      <c r="G812">
        <v>0</v>
      </c>
      <c r="H812">
        <v>0</v>
      </c>
    </row>
    <row r="813" spans="3:8" hidden="1">
      <c r="C813" s="203" t="str">
        <f t="shared" si="21"/>
        <v>WBVI_WD_7upAvg</v>
      </c>
      <c r="D813" s="202" t="s">
        <v>93</v>
      </c>
      <c r="E813" t="s">
        <v>571</v>
      </c>
      <c r="F813" t="s">
        <v>392</v>
      </c>
      <c r="G813">
        <v>51.472529999999999</v>
      </c>
      <c r="H813">
        <v>47.559519999999999</v>
      </c>
    </row>
    <row r="814" spans="3:8" hidden="1">
      <c r="C814" s="203" t="str">
        <f t="shared" si="21"/>
        <v>WBVI_WD_Appy_FizzAvg</v>
      </c>
      <c r="D814" s="202" t="s">
        <v>93</v>
      </c>
      <c r="E814" t="s">
        <v>572</v>
      </c>
      <c r="F814" t="s">
        <v>392</v>
      </c>
      <c r="G814">
        <v>49.884830000000001</v>
      </c>
      <c r="H814">
        <v>39.451889999999999</v>
      </c>
    </row>
    <row r="815" spans="3:8" hidden="1">
      <c r="C815" s="203" t="str">
        <f t="shared" si="21"/>
        <v>WBVI_WD_CokeAvg</v>
      </c>
      <c r="D815" s="202" t="s">
        <v>93</v>
      </c>
      <c r="E815" t="s">
        <v>573</v>
      </c>
      <c r="F815" t="s">
        <v>392</v>
      </c>
      <c r="G815">
        <v>55.287869999999998</v>
      </c>
      <c r="H815">
        <v>52.732210000000002</v>
      </c>
    </row>
    <row r="816" spans="3:8" hidden="1">
      <c r="C816" s="203" t="str">
        <f t="shared" si="21"/>
        <v>WBVI_WD_FantaAvg</v>
      </c>
      <c r="D816" s="202" t="s">
        <v>93</v>
      </c>
      <c r="E816" t="s">
        <v>574</v>
      </c>
      <c r="F816" t="s">
        <v>392</v>
      </c>
      <c r="G816">
        <v>44.62462</v>
      </c>
      <c r="H816">
        <v>36.284559999999999</v>
      </c>
    </row>
    <row r="817" spans="3:8" hidden="1">
      <c r="C817" s="203" t="str">
        <f t="shared" si="21"/>
        <v>WBVI_WD_LimcaAvg</v>
      </c>
      <c r="D817" s="202" t="s">
        <v>93</v>
      </c>
      <c r="E817" t="s">
        <v>575</v>
      </c>
      <c r="F817" t="s">
        <v>392</v>
      </c>
      <c r="G817">
        <v>52.778640000000003</v>
      </c>
      <c r="H817">
        <v>46.063780000000001</v>
      </c>
    </row>
    <row r="818" spans="3:8" hidden="1">
      <c r="C818" s="203" t="str">
        <f t="shared" si="21"/>
        <v>WBVI_WD_M_DewAvg</v>
      </c>
      <c r="D818" s="202" t="s">
        <v>93</v>
      </c>
      <c r="E818" t="s">
        <v>576</v>
      </c>
      <c r="F818" t="s">
        <v>392</v>
      </c>
      <c r="G818">
        <v>31.284659999999999</v>
      </c>
      <c r="H818">
        <v>27.913180000000001</v>
      </c>
    </row>
    <row r="819" spans="3:8" hidden="1">
      <c r="C819" s="203" t="str">
        <f t="shared" si="21"/>
        <v>WBVI_WD_MirindaAvg</v>
      </c>
      <c r="D819" s="202" t="s">
        <v>93</v>
      </c>
      <c r="E819" t="s">
        <v>577</v>
      </c>
      <c r="F819" t="s">
        <v>392</v>
      </c>
      <c r="G819">
        <v>26.96462</v>
      </c>
      <c r="H819">
        <v>25.785920000000001</v>
      </c>
    </row>
    <row r="820" spans="3:8" hidden="1">
      <c r="C820" s="203" t="str">
        <f t="shared" si="21"/>
        <v>WBVI_WD_PepsiAvg</v>
      </c>
      <c r="D820" s="202" t="s">
        <v>93</v>
      </c>
      <c r="E820" t="s">
        <v>578</v>
      </c>
      <c r="F820" t="s">
        <v>392</v>
      </c>
      <c r="G820">
        <v>38.7498</v>
      </c>
      <c r="H820">
        <v>35.726869999999998</v>
      </c>
    </row>
    <row r="821" spans="3:8" hidden="1">
      <c r="C821" s="203" t="str">
        <f t="shared" si="21"/>
        <v>WBVI_WD_SpriteAvg</v>
      </c>
      <c r="D821" s="202" t="s">
        <v>93</v>
      </c>
      <c r="E821" t="s">
        <v>579</v>
      </c>
      <c r="F821" t="s">
        <v>392</v>
      </c>
      <c r="G821">
        <v>80.974779999999996</v>
      </c>
      <c r="H821">
        <v>76.518240000000006</v>
      </c>
    </row>
    <row r="822" spans="3:8" hidden="1">
      <c r="C822" s="203" t="str">
        <f t="shared" si="21"/>
        <v>WBVI_WD_Thums_UpAvg</v>
      </c>
      <c r="D822" s="202" t="s">
        <v>93</v>
      </c>
      <c r="E822" t="s">
        <v>580</v>
      </c>
      <c r="F822" t="s">
        <v>392</v>
      </c>
      <c r="G822">
        <v>73.69556</v>
      </c>
      <c r="H822">
        <v>68.012979999999999</v>
      </c>
    </row>
    <row r="823" spans="3:8" hidden="1">
      <c r="C823" s="203" t="str">
        <f t="shared" si="21"/>
        <v>WBVI_YouTube_Thumsup_ImpAvg</v>
      </c>
      <c r="D823" s="202" t="s">
        <v>93</v>
      </c>
      <c r="E823" t="s">
        <v>320</v>
      </c>
      <c r="F823" t="s">
        <v>392</v>
      </c>
      <c r="G823">
        <v>34909.800000000003</v>
      </c>
      <c r="H823">
        <v>94837.4</v>
      </c>
    </row>
    <row r="824" spans="3:8" hidden="1">
      <c r="C824" s="203" t="str">
        <f t="shared" si="21"/>
        <v>WBWeight_Brand_7upAvg</v>
      </c>
      <c r="D824" s="202" t="s">
        <v>93</v>
      </c>
      <c r="E824" t="s">
        <v>581</v>
      </c>
      <c r="F824" t="s">
        <v>392</v>
      </c>
      <c r="G824">
        <v>0.15192900000000001</v>
      </c>
      <c r="H824">
        <v>0.15192900000000001</v>
      </c>
    </row>
    <row r="825" spans="3:8" hidden="1">
      <c r="C825" s="203" t="str">
        <f t="shared" si="21"/>
        <v>WBWeight_Brand_Appy_FizzAvg</v>
      </c>
      <c r="D825" s="202" t="s">
        <v>93</v>
      </c>
      <c r="E825" t="s">
        <v>582</v>
      </c>
      <c r="F825" t="s">
        <v>392</v>
      </c>
      <c r="G825">
        <v>0.40072000000000002</v>
      </c>
      <c r="H825">
        <v>0.40072000000000002</v>
      </c>
    </row>
    <row r="826" spans="3:8" hidden="1">
      <c r="C826" s="203" t="str">
        <f t="shared" si="21"/>
        <v>WBWeight_Brand_CokeAvg</v>
      </c>
      <c r="D826" s="202" t="s">
        <v>93</v>
      </c>
      <c r="E826" t="s">
        <v>583</v>
      </c>
      <c r="F826" t="s">
        <v>392</v>
      </c>
      <c r="G826">
        <v>9.4323000000000004E-2</v>
      </c>
      <c r="H826">
        <v>9.4323000000000004E-2</v>
      </c>
    </row>
    <row r="827" spans="3:8" hidden="1">
      <c r="C827" s="203" t="str">
        <f t="shared" si="21"/>
        <v>WBWeight_Brand_FantaAvg</v>
      </c>
      <c r="D827" s="202" t="s">
        <v>93</v>
      </c>
      <c r="E827" t="s">
        <v>584</v>
      </c>
      <c r="F827" t="s">
        <v>392</v>
      </c>
      <c r="G827">
        <v>0.18585699999999999</v>
      </c>
      <c r="H827">
        <v>0.18585699999999999</v>
      </c>
    </row>
    <row r="828" spans="3:8" hidden="1">
      <c r="C828" s="203" t="str">
        <f t="shared" si="21"/>
        <v>WBWeight_Brand_LimcaAvg</v>
      </c>
      <c r="D828" s="202" t="s">
        <v>93</v>
      </c>
      <c r="E828" t="s">
        <v>585</v>
      </c>
      <c r="F828" t="s">
        <v>392</v>
      </c>
      <c r="G828">
        <v>0.26988600000000001</v>
      </c>
      <c r="H828">
        <v>0.26988600000000001</v>
      </c>
    </row>
    <row r="829" spans="3:8" hidden="1">
      <c r="C829" s="203" t="str">
        <f t="shared" si="21"/>
        <v>WBWeight_Brand_M_DewAvg</v>
      </c>
      <c r="D829" s="202" t="s">
        <v>93</v>
      </c>
      <c r="E829" t="s">
        <v>586</v>
      </c>
      <c r="F829" t="s">
        <v>392</v>
      </c>
      <c r="G829">
        <v>0.546157</v>
      </c>
      <c r="H829">
        <v>0.546157</v>
      </c>
    </row>
    <row r="830" spans="3:8" hidden="1">
      <c r="C830" s="203" t="str">
        <f t="shared" si="21"/>
        <v>WBWeight_Brand_MirindaAvg</v>
      </c>
      <c r="D830" s="202" t="s">
        <v>93</v>
      </c>
      <c r="E830" t="s">
        <v>587</v>
      </c>
      <c r="F830" t="s">
        <v>392</v>
      </c>
      <c r="G830">
        <v>8.3332000000000003E-2</v>
      </c>
      <c r="H830">
        <v>8.3332000000000003E-2</v>
      </c>
    </row>
    <row r="831" spans="3:8" hidden="1">
      <c r="C831" s="203" t="str">
        <f t="shared" si="21"/>
        <v>WBWeight_Brand_PepsiAvg</v>
      </c>
      <c r="D831" s="202" t="s">
        <v>93</v>
      </c>
      <c r="E831" t="s">
        <v>588</v>
      </c>
      <c r="F831" t="s">
        <v>392</v>
      </c>
      <c r="G831">
        <v>0.22731000000000001</v>
      </c>
      <c r="H831">
        <v>0.22731000000000001</v>
      </c>
    </row>
    <row r="832" spans="3:8" hidden="1">
      <c r="C832" s="203" t="str">
        <f t="shared" si="21"/>
        <v>WBWeight_Brand_SpriteAvg</v>
      </c>
      <c r="D832" s="202" t="s">
        <v>93</v>
      </c>
      <c r="E832" t="s">
        <v>589</v>
      </c>
      <c r="F832" t="s">
        <v>392</v>
      </c>
      <c r="G832">
        <v>0.49954700000000002</v>
      </c>
      <c r="H832">
        <v>0.49954700000000002</v>
      </c>
    </row>
    <row r="833" spans="3:8" hidden="1">
      <c r="C833" s="203" t="str">
        <f t="shared" si="21"/>
        <v>WBWeight_ORSLAvg</v>
      </c>
      <c r="D833" s="202" t="s">
        <v>93</v>
      </c>
      <c r="E833" t="s">
        <v>590</v>
      </c>
      <c r="F833" t="s">
        <v>392</v>
      </c>
      <c r="G833">
        <v>2.6095E-2</v>
      </c>
      <c r="H833">
        <v>2.6095E-2</v>
      </c>
    </row>
    <row r="834" spans="3:8" hidden="1">
      <c r="C834" s="203" t="str">
        <f t="shared" si="21"/>
        <v>WBWeight_SKU_ExpressAvg</v>
      </c>
      <c r="D834" s="202" t="s">
        <v>93</v>
      </c>
      <c r="E834" t="s">
        <v>592</v>
      </c>
      <c r="F834" t="s">
        <v>392</v>
      </c>
      <c r="G834">
        <v>3.9299000000000001E-2</v>
      </c>
      <c r="H834">
        <v>3.9299000000000001E-2</v>
      </c>
    </row>
    <row r="835" spans="3:8" hidden="1">
      <c r="C835" s="203" t="str">
        <f t="shared" ref="C835:C898" si="22">D835&amp;E835&amp;F835</f>
        <v>WBWeight_SKU_FridgeAvg</v>
      </c>
      <c r="D835" s="202" t="s">
        <v>93</v>
      </c>
      <c r="E835" t="s">
        <v>593</v>
      </c>
      <c r="F835" t="s">
        <v>392</v>
      </c>
      <c r="G835">
        <v>0.20008899999999999</v>
      </c>
      <c r="H835">
        <v>0.20008899999999999</v>
      </c>
    </row>
    <row r="836" spans="3:8" hidden="1">
      <c r="C836" s="203" t="str">
        <f t="shared" si="22"/>
        <v>WBWeight_SKU_MobileAvg</v>
      </c>
      <c r="D836" s="202" t="s">
        <v>93</v>
      </c>
      <c r="E836" t="s">
        <v>594</v>
      </c>
      <c r="F836" t="s">
        <v>392</v>
      </c>
      <c r="G836">
        <v>0.30725400000000003</v>
      </c>
      <c r="H836">
        <v>0.30725400000000003</v>
      </c>
    </row>
    <row r="837" spans="3:8" hidden="1">
      <c r="C837" s="203" t="str">
        <f t="shared" si="22"/>
        <v>WBWeight_SKU_PartyAvg</v>
      </c>
      <c r="D837" s="202" t="s">
        <v>93</v>
      </c>
      <c r="E837" t="s">
        <v>595</v>
      </c>
      <c r="F837" t="s">
        <v>392</v>
      </c>
      <c r="G837">
        <v>0.28134300000000001</v>
      </c>
      <c r="H837">
        <v>0.28134300000000001</v>
      </c>
    </row>
    <row r="838" spans="3:8" hidden="1">
      <c r="C838" s="203" t="str">
        <f t="shared" si="22"/>
        <v>WBWeight_SKU_RGBAvg</v>
      </c>
      <c r="D838" s="202" t="s">
        <v>93</v>
      </c>
      <c r="E838" t="s">
        <v>596</v>
      </c>
      <c r="F838" t="s">
        <v>392</v>
      </c>
      <c r="G838">
        <v>0.172016</v>
      </c>
      <c r="H838">
        <v>0.172016</v>
      </c>
    </row>
    <row r="839" spans="3:8" hidden="1">
      <c r="C839" s="203" t="str">
        <f t="shared" si="22"/>
        <v>WBYearAvg</v>
      </c>
      <c r="D839" s="202" t="s">
        <v>93</v>
      </c>
      <c r="E839" t="s">
        <v>49</v>
      </c>
      <c r="F839" t="s">
        <v>392</v>
      </c>
      <c r="G839">
        <v>0</v>
      </c>
      <c r="H839">
        <v>0</v>
      </c>
    </row>
    <row r="840" spans="3:8" hidden="1">
      <c r="C840" s="203" t="str">
        <f t="shared" si="22"/>
        <v>WBVI_TUChase_TV_GRPs_2020Avg</v>
      </c>
      <c r="D840" s="202" t="s">
        <v>93</v>
      </c>
      <c r="E840" t="s">
        <v>400</v>
      </c>
      <c r="F840" t="s">
        <v>392</v>
      </c>
      <c r="G840">
        <v>0</v>
      </c>
      <c r="H840">
        <v>0.152</v>
      </c>
    </row>
    <row r="841" spans="3:8" hidden="1">
      <c r="C841" s="203" t="str">
        <f t="shared" si="22"/>
        <v>WBVI_Pyramid_TV_GRPs_2020Avg</v>
      </c>
      <c r="D841" s="202" t="s">
        <v>93</v>
      </c>
      <c r="E841" t="s">
        <v>397</v>
      </c>
      <c r="F841" t="s">
        <v>392</v>
      </c>
      <c r="G841">
        <v>0</v>
      </c>
      <c r="H841">
        <v>337.54500000000002</v>
      </c>
    </row>
    <row r="842" spans="3:8" hidden="1">
      <c r="C842" s="203" t="str">
        <f t="shared" si="22"/>
        <v>WBCovid_19_Confirmed_CasesAvg</v>
      </c>
      <c r="D842" s="202" t="s">
        <v>93</v>
      </c>
      <c r="E842" t="s">
        <v>401</v>
      </c>
      <c r="F842" t="s">
        <v>392</v>
      </c>
      <c r="G842">
        <v>0</v>
      </c>
      <c r="H842">
        <v>2102188</v>
      </c>
    </row>
    <row r="843" spans="3:8" hidden="1">
      <c r="C843" s="203" t="str">
        <f t="shared" si="22"/>
        <v>WBCovid_19_Active_CasesAvg</v>
      </c>
      <c r="D843" s="202" t="s">
        <v>93</v>
      </c>
      <c r="E843" t="s">
        <v>597</v>
      </c>
      <c r="F843" t="s">
        <v>392</v>
      </c>
      <c r="G843">
        <v>0</v>
      </c>
      <c r="H843">
        <v>312640.40000000002</v>
      </c>
    </row>
    <row r="844" spans="3:8" hidden="1">
      <c r="C844" s="203" t="str">
        <f t="shared" si="22"/>
        <v>WBMobility_Retail_and_recreationAvg</v>
      </c>
      <c r="D844" s="202" t="s">
        <v>93</v>
      </c>
      <c r="E844" t="s">
        <v>380</v>
      </c>
      <c r="F844" t="s">
        <v>392</v>
      </c>
      <c r="G844">
        <v>0</v>
      </c>
      <c r="H844">
        <v>-40.154299999999999</v>
      </c>
    </row>
    <row r="845" spans="3:8" hidden="1">
      <c r="C845" s="203" t="str">
        <f t="shared" si="22"/>
        <v>WBMobility_Grocery_and_pharmacyAvg</v>
      </c>
      <c r="D845" s="202" t="s">
        <v>93</v>
      </c>
      <c r="E845" t="s">
        <v>364</v>
      </c>
      <c r="F845" t="s">
        <v>392</v>
      </c>
      <c r="G845">
        <v>0</v>
      </c>
      <c r="H845">
        <v>-5.6052299999999997</v>
      </c>
    </row>
    <row r="846" spans="3:8" hidden="1">
      <c r="C846" s="203" t="str">
        <f t="shared" si="22"/>
        <v>WBMobility_ParksAvg</v>
      </c>
      <c r="D846" s="202" t="s">
        <v>93</v>
      </c>
      <c r="E846" t="s">
        <v>381</v>
      </c>
      <c r="F846" t="s">
        <v>392</v>
      </c>
      <c r="G846">
        <v>0</v>
      </c>
      <c r="H846">
        <v>-19.0136</v>
      </c>
    </row>
    <row r="847" spans="3:8" hidden="1">
      <c r="C847" s="203" t="str">
        <f t="shared" si="22"/>
        <v>WBMobility_Transit_stationsAvg</v>
      </c>
      <c r="D847" s="202" t="s">
        <v>93</v>
      </c>
      <c r="E847" t="s">
        <v>598</v>
      </c>
      <c r="F847" t="s">
        <v>392</v>
      </c>
      <c r="G847">
        <v>0</v>
      </c>
      <c r="H847">
        <v>-33.152200000000001</v>
      </c>
    </row>
    <row r="848" spans="3:8" hidden="1">
      <c r="C848" s="203" t="str">
        <f t="shared" si="22"/>
        <v>WBMobility_WorkplacesAvg</v>
      </c>
      <c r="D848" s="202" t="s">
        <v>93</v>
      </c>
      <c r="E848" t="s">
        <v>366</v>
      </c>
      <c r="F848" t="s">
        <v>392</v>
      </c>
      <c r="G848">
        <v>0</v>
      </c>
      <c r="H848">
        <v>-18.333600000000001</v>
      </c>
    </row>
    <row r="849" spans="3:9" hidden="1">
      <c r="C849" s="203" t="str">
        <f t="shared" si="22"/>
        <v>WBMobility_ResidentialAvg</v>
      </c>
      <c r="D849" s="202" t="s">
        <v>93</v>
      </c>
      <c r="E849" t="s">
        <v>365</v>
      </c>
      <c r="F849" t="s">
        <v>392</v>
      </c>
      <c r="G849">
        <v>0</v>
      </c>
      <c r="H849">
        <v>11.900270000000001</v>
      </c>
    </row>
    <row r="850" spans="3:9" hidden="1">
      <c r="C850" s="203" t="str">
        <f t="shared" si="22"/>
        <v>WBPre_CovidAvg</v>
      </c>
      <c r="D850" s="202" t="s">
        <v>93</v>
      </c>
      <c r="E850" t="s">
        <v>367</v>
      </c>
      <c r="F850" t="s">
        <v>392</v>
      </c>
      <c r="G850">
        <v>0</v>
      </c>
      <c r="H850">
        <v>0.1</v>
      </c>
    </row>
    <row r="851" spans="3:9" hidden="1">
      <c r="C851" s="203" t="str">
        <f t="shared" si="22"/>
        <v>WBFree_Volume_PromoAvg</v>
      </c>
      <c r="D851" s="202" t="s">
        <v>93</v>
      </c>
      <c r="E851" t="s">
        <v>599</v>
      </c>
      <c r="F851" t="s">
        <v>392</v>
      </c>
      <c r="G851">
        <v>0</v>
      </c>
      <c r="H851">
        <v>3253.9</v>
      </c>
    </row>
    <row r="852" spans="3:9" hidden="1">
      <c r="C852" s="203" t="str">
        <f t="shared" si="22"/>
        <v>MHSales_dep_Volume_UCSum</v>
      </c>
      <c r="D852" t="s">
        <v>198</v>
      </c>
      <c r="E852" t="s">
        <v>499</v>
      </c>
      <c r="F852" t="s">
        <v>88</v>
      </c>
      <c r="G852">
        <v>13276890</v>
      </c>
      <c r="H852">
        <v>8156893</v>
      </c>
    </row>
    <row r="853" spans="3:9" hidden="1">
      <c r="C853" s="203" t="str">
        <f t="shared" si="22"/>
        <v>MHActivation_Assets_AllIndiaSum</v>
      </c>
      <c r="D853" s="203" t="s">
        <v>198</v>
      </c>
      <c r="E853" t="s">
        <v>332</v>
      </c>
      <c r="F853" t="s">
        <v>88</v>
      </c>
      <c r="G853">
        <v>3758580</v>
      </c>
      <c r="H853">
        <v>0</v>
      </c>
    </row>
    <row r="854" spans="3:9" hidden="1">
      <c r="C854" s="203" t="str">
        <f t="shared" si="22"/>
        <v>MHActivation_Assets_StatewiseSum</v>
      </c>
      <c r="D854" s="203" t="s">
        <v>198</v>
      </c>
      <c r="E854" t="s">
        <v>333</v>
      </c>
      <c r="F854" t="s">
        <v>88</v>
      </c>
      <c r="G854">
        <v>0</v>
      </c>
      <c r="H854">
        <v>0</v>
      </c>
    </row>
    <row r="855" spans="3:9" hidden="1">
      <c r="C855" s="203" t="str">
        <f t="shared" si="22"/>
        <v>MHCostPerPointSum</v>
      </c>
      <c r="D855" s="203" t="s">
        <v>198</v>
      </c>
      <c r="E855" t="s">
        <v>500</v>
      </c>
      <c r="F855" t="s">
        <v>88</v>
      </c>
      <c r="G855">
        <v>211025</v>
      </c>
      <c r="H855">
        <v>211025</v>
      </c>
    </row>
    <row r="856" spans="3:9" hidden="1">
      <c r="C856" s="203" t="str">
        <f t="shared" si="22"/>
        <v>MHCPISum</v>
      </c>
      <c r="D856" s="203" t="s">
        <v>198</v>
      </c>
      <c r="E856" t="s">
        <v>81</v>
      </c>
      <c r="F856" t="s">
        <v>88</v>
      </c>
      <c r="G856">
        <v>1386.3689999999999</v>
      </c>
      <c r="H856">
        <v>1441.338</v>
      </c>
      <c r="I856" s="179">
        <f>H856/G856-1</f>
        <v>3.9649617093284739E-2</v>
      </c>
    </row>
    <row r="857" spans="3:9" hidden="1">
      <c r="C857" s="203" t="str">
        <f t="shared" si="22"/>
        <v>MHEconomySum</v>
      </c>
      <c r="D857" s="203" t="s">
        <v>198</v>
      </c>
      <c r="E857" t="s">
        <v>11</v>
      </c>
      <c r="F857" t="s">
        <v>88</v>
      </c>
      <c r="G857">
        <v>20390740</v>
      </c>
      <c r="H857">
        <v>19384988</v>
      </c>
    </row>
    <row r="858" spans="3:9" hidden="1">
      <c r="C858" s="203" t="str">
        <f t="shared" si="22"/>
        <v>MHLog_EconomySum</v>
      </c>
      <c r="D858" s="203" t="s">
        <v>198</v>
      </c>
      <c r="E858" t="s">
        <v>221</v>
      </c>
      <c r="F858" t="s">
        <v>88</v>
      </c>
      <c r="G858">
        <v>145.2801</v>
      </c>
      <c r="H858">
        <v>144.76859999999999</v>
      </c>
    </row>
    <row r="859" spans="3:9" hidden="1">
      <c r="C859" s="203" t="str">
        <f t="shared" si="22"/>
        <v>MHPopulationSum</v>
      </c>
      <c r="D859" s="203" t="s">
        <v>198</v>
      </c>
      <c r="E859" t="s">
        <v>501</v>
      </c>
      <c r="F859" t="s">
        <v>88</v>
      </c>
      <c r="G859" s="204">
        <v>825000000</v>
      </c>
      <c r="H859" s="204">
        <v>825000000</v>
      </c>
    </row>
    <row r="860" spans="3:9" hidden="1">
      <c r="C860" s="203" t="str">
        <f t="shared" si="22"/>
        <v>MHPrecip_DampenedSum</v>
      </c>
      <c r="D860" s="203" t="s">
        <v>198</v>
      </c>
      <c r="E860" t="s">
        <v>312</v>
      </c>
      <c r="F860" t="s">
        <v>88</v>
      </c>
      <c r="G860">
        <v>26.028130000000001</v>
      </c>
      <c r="H860">
        <v>29.08455</v>
      </c>
    </row>
    <row r="861" spans="3:9" hidden="1">
      <c r="C861" s="203" t="str">
        <f t="shared" si="22"/>
        <v>MHPrecip_NormSum</v>
      </c>
      <c r="D861" s="203" t="s">
        <v>198</v>
      </c>
      <c r="E861" t="s">
        <v>80</v>
      </c>
      <c r="F861" t="s">
        <v>88</v>
      </c>
      <c r="G861">
        <v>24.442419999999998</v>
      </c>
      <c r="H861">
        <v>24.92849</v>
      </c>
    </row>
    <row r="862" spans="3:9" hidden="1">
      <c r="C862" s="203" t="str">
        <f t="shared" si="22"/>
        <v>MHprecip_Norm_NormSum</v>
      </c>
      <c r="D862" s="203" t="s">
        <v>198</v>
      </c>
      <c r="E862" t="s">
        <v>502</v>
      </c>
      <c r="F862" t="s">
        <v>88</v>
      </c>
      <c r="G862">
        <v>4.1092880000000003</v>
      </c>
      <c r="H862">
        <v>4.1868410000000003</v>
      </c>
    </row>
    <row r="863" spans="3:9" hidden="1">
      <c r="C863" s="203" t="str">
        <f t="shared" si="22"/>
        <v>MHprecip0Sum</v>
      </c>
      <c r="D863" s="203" t="s">
        <v>198</v>
      </c>
      <c r="E863" t="s">
        <v>222</v>
      </c>
      <c r="F863" t="s">
        <v>88</v>
      </c>
      <c r="G863">
        <v>1.585712</v>
      </c>
      <c r="H863">
        <v>4.1560620000000004</v>
      </c>
    </row>
    <row r="864" spans="3:9" hidden="1">
      <c r="C864" s="203" t="str">
        <f t="shared" si="22"/>
        <v>MHprecip1Sum</v>
      </c>
      <c r="D864" s="203" t="s">
        <v>198</v>
      </c>
      <c r="E864" t="s">
        <v>223</v>
      </c>
      <c r="F864" t="s">
        <v>88</v>
      </c>
      <c r="G864">
        <v>1.3022290000000001</v>
      </c>
      <c r="H864">
        <v>2.0992229999999998</v>
      </c>
    </row>
    <row r="865" spans="3:8" hidden="1">
      <c r="C865" s="203" t="str">
        <f t="shared" si="22"/>
        <v>MHSEAS_15_17Sum</v>
      </c>
      <c r="D865" s="203" t="s">
        <v>198</v>
      </c>
      <c r="E865" t="s">
        <v>283</v>
      </c>
      <c r="F865" t="s">
        <v>88</v>
      </c>
      <c r="G865">
        <v>0</v>
      </c>
      <c r="H865">
        <v>0</v>
      </c>
    </row>
    <row r="866" spans="3:8" hidden="1">
      <c r="C866" s="203" t="str">
        <f t="shared" si="22"/>
        <v>MHSEAS_1819Sum</v>
      </c>
      <c r="D866" s="203" t="s">
        <v>198</v>
      </c>
      <c r="E866" t="s">
        <v>262</v>
      </c>
      <c r="F866" t="s">
        <v>88</v>
      </c>
      <c r="G866">
        <v>10.02042</v>
      </c>
      <c r="H866">
        <v>10.02042</v>
      </c>
    </row>
    <row r="867" spans="3:8" hidden="1">
      <c r="C867" s="203" t="str">
        <f t="shared" si="22"/>
        <v>MHSeasonalitySum</v>
      </c>
      <c r="D867" s="203" t="s">
        <v>198</v>
      </c>
      <c r="E867" t="s">
        <v>2</v>
      </c>
      <c r="F867" t="s">
        <v>88</v>
      </c>
      <c r="G867">
        <v>10.02042</v>
      </c>
      <c r="H867">
        <v>10.02042</v>
      </c>
    </row>
    <row r="868" spans="3:8" hidden="1">
      <c r="C868" s="203" t="str">
        <f t="shared" si="22"/>
        <v>MHSOCF_0Sum</v>
      </c>
      <c r="D868" s="203" t="s">
        <v>198</v>
      </c>
      <c r="E868" t="s">
        <v>287</v>
      </c>
      <c r="F868" t="s">
        <v>88</v>
      </c>
      <c r="G868">
        <v>16.93787</v>
      </c>
      <c r="H868">
        <v>-14.2829</v>
      </c>
    </row>
    <row r="869" spans="3:8" hidden="1">
      <c r="C869" s="203" t="str">
        <f t="shared" si="22"/>
        <v>MHSOCF_1Sum</v>
      </c>
      <c r="D869" s="203" t="s">
        <v>198</v>
      </c>
      <c r="E869" t="s">
        <v>269</v>
      </c>
      <c r="F869" t="s">
        <v>88</v>
      </c>
      <c r="G869">
        <v>7.7236770000000003</v>
      </c>
      <c r="H869">
        <v>-2.4879699999999998</v>
      </c>
    </row>
    <row r="870" spans="3:8" hidden="1">
      <c r="C870" s="203" t="str">
        <f t="shared" si="22"/>
        <v>MHSOTS_0Sum</v>
      </c>
      <c r="D870" s="203" t="s">
        <v>198</v>
      </c>
      <c r="E870" t="s">
        <v>286</v>
      </c>
      <c r="F870" t="s">
        <v>88</v>
      </c>
      <c r="G870">
        <v>5.3283709999999997</v>
      </c>
      <c r="H870">
        <v>-47.017600000000002</v>
      </c>
    </row>
    <row r="871" spans="3:8" hidden="1">
      <c r="C871" s="203" t="str">
        <f t="shared" si="22"/>
        <v>MHSOTS_1Sum</v>
      </c>
      <c r="D871" s="203" t="s">
        <v>198</v>
      </c>
      <c r="E871" t="s">
        <v>270</v>
      </c>
      <c r="F871" t="s">
        <v>88</v>
      </c>
      <c r="G871">
        <v>4.9048090000000002</v>
      </c>
      <c r="H871">
        <v>-20.7117</v>
      </c>
    </row>
    <row r="872" spans="3:8" hidden="1">
      <c r="C872" s="203" t="str">
        <f t="shared" si="22"/>
        <v>MHTemp_NormSum</v>
      </c>
      <c r="D872" s="203" t="s">
        <v>198</v>
      </c>
      <c r="E872" t="s">
        <v>78</v>
      </c>
      <c r="F872" t="s">
        <v>88</v>
      </c>
      <c r="G872">
        <v>324.81670000000003</v>
      </c>
      <c r="H872">
        <v>324.66669999999999</v>
      </c>
    </row>
    <row r="873" spans="3:8" hidden="1">
      <c r="C873" s="203" t="str">
        <f t="shared" si="22"/>
        <v>MHTemp_Norm_NormSum</v>
      </c>
      <c r="D873" s="203" t="s">
        <v>198</v>
      </c>
      <c r="E873" t="s">
        <v>79</v>
      </c>
      <c r="F873" t="s">
        <v>88</v>
      </c>
      <c r="G873">
        <v>4.8193400000000004</v>
      </c>
      <c r="H873">
        <v>4.8854110000000004</v>
      </c>
    </row>
    <row r="874" spans="3:8" hidden="1">
      <c r="C874" s="203" t="str">
        <f t="shared" si="22"/>
        <v>MHTemp0Sum</v>
      </c>
      <c r="D874" s="203" t="s">
        <v>198</v>
      </c>
      <c r="E874" t="s">
        <v>171</v>
      </c>
      <c r="F874" t="s">
        <v>88</v>
      </c>
      <c r="G874">
        <v>-2.51667</v>
      </c>
      <c r="H874">
        <v>-0.96667000000000003</v>
      </c>
    </row>
    <row r="875" spans="3:8" hidden="1">
      <c r="C875" s="203" t="str">
        <f t="shared" si="22"/>
        <v>MHTemp1Sum</v>
      </c>
      <c r="D875" s="203" t="s">
        <v>198</v>
      </c>
      <c r="E875" t="s">
        <v>172</v>
      </c>
      <c r="F875" t="s">
        <v>88</v>
      </c>
      <c r="G875">
        <v>-1.94892</v>
      </c>
      <c r="H875">
        <v>-0.63022</v>
      </c>
    </row>
    <row r="876" spans="3:8" hidden="1">
      <c r="C876" s="203" t="str">
        <f t="shared" si="22"/>
        <v>MHTmax_DampenedSum</v>
      </c>
      <c r="D876" s="203" t="s">
        <v>198</v>
      </c>
      <c r="E876" t="s">
        <v>313</v>
      </c>
      <c r="F876" t="s">
        <v>88</v>
      </c>
      <c r="G876">
        <v>322.3</v>
      </c>
      <c r="H876">
        <v>323.7</v>
      </c>
    </row>
    <row r="877" spans="3:8" hidden="1">
      <c r="C877" s="203" t="str">
        <f t="shared" si="22"/>
        <v>MHTV_APPYFIZZSum</v>
      </c>
      <c r="D877" s="203" t="s">
        <v>198</v>
      </c>
      <c r="E877" t="s">
        <v>306</v>
      </c>
      <c r="F877" t="s">
        <v>88</v>
      </c>
      <c r="G877">
        <v>4514.71</v>
      </c>
      <c r="H877">
        <v>0</v>
      </c>
    </row>
    <row r="878" spans="3:8" hidden="1">
      <c r="C878" s="203" t="str">
        <f t="shared" si="22"/>
        <v>MHTV_MDEWSum</v>
      </c>
      <c r="D878" s="203" t="s">
        <v>198</v>
      </c>
      <c r="E878" t="s">
        <v>307</v>
      </c>
      <c r="F878" t="s">
        <v>88</v>
      </c>
      <c r="G878">
        <v>3386.37</v>
      </c>
      <c r="H878">
        <v>0</v>
      </c>
    </row>
    <row r="879" spans="3:8" hidden="1">
      <c r="C879" s="203" t="str">
        <f t="shared" si="22"/>
        <v>MHTV_PSPSISum</v>
      </c>
      <c r="D879" s="203" t="s">
        <v>198</v>
      </c>
      <c r="E879" t="s">
        <v>308</v>
      </c>
      <c r="F879" t="s">
        <v>88</v>
      </c>
      <c r="G879">
        <v>3749.79</v>
      </c>
      <c r="H879">
        <v>0</v>
      </c>
    </row>
    <row r="880" spans="3:8" hidden="1">
      <c r="C880" s="203" t="str">
        <f t="shared" si="22"/>
        <v>MHUnemploymentSum</v>
      </c>
      <c r="D880" s="203" t="s">
        <v>198</v>
      </c>
      <c r="E880" t="s">
        <v>3</v>
      </c>
      <c r="F880" t="s">
        <v>88</v>
      </c>
      <c r="G880">
        <v>0.48</v>
      </c>
      <c r="H880">
        <v>0.79900000000000004</v>
      </c>
    </row>
    <row r="881" spans="3:8" hidden="1">
      <c r="C881" s="203" t="str">
        <f t="shared" si="22"/>
        <v>MHVD_SOVSum</v>
      </c>
      <c r="D881" s="203" t="s">
        <v>198</v>
      </c>
      <c r="E881" t="s">
        <v>503</v>
      </c>
      <c r="F881" t="s">
        <v>88</v>
      </c>
      <c r="G881">
        <v>7.3073699999999997</v>
      </c>
      <c r="H881">
        <v>0</v>
      </c>
    </row>
    <row r="882" spans="3:8" hidden="1">
      <c r="C882" s="203" t="str">
        <f t="shared" si="22"/>
        <v>MHVI_Cinema_Thumsup_SpendSum</v>
      </c>
      <c r="D882" s="203" t="s">
        <v>198</v>
      </c>
      <c r="E882" t="s">
        <v>323</v>
      </c>
      <c r="F882" t="s">
        <v>88</v>
      </c>
      <c r="G882">
        <v>0</v>
      </c>
      <c r="H882">
        <v>0</v>
      </c>
    </row>
    <row r="883" spans="3:8" hidden="1">
      <c r="C883" s="203" t="str">
        <f t="shared" si="22"/>
        <v>MHVI_Cinema_Thumsup_Spend_2015Sum</v>
      </c>
      <c r="D883" s="203" t="s">
        <v>198</v>
      </c>
      <c r="E883" t="s">
        <v>357</v>
      </c>
      <c r="F883" t="s">
        <v>88</v>
      </c>
      <c r="G883">
        <v>0</v>
      </c>
      <c r="H883">
        <v>0</v>
      </c>
    </row>
    <row r="884" spans="3:8" hidden="1">
      <c r="C884" s="203" t="str">
        <f t="shared" si="22"/>
        <v>MHVI_Cinema_Thumsup_Spend_2018Sum</v>
      </c>
      <c r="D884" s="203" t="s">
        <v>198</v>
      </c>
      <c r="E884" t="s">
        <v>321</v>
      </c>
      <c r="F884" t="s">
        <v>88</v>
      </c>
      <c r="G884">
        <v>0</v>
      </c>
      <c r="H884">
        <v>0</v>
      </c>
    </row>
    <row r="885" spans="3:8" hidden="1">
      <c r="C885" s="203" t="str">
        <f t="shared" si="22"/>
        <v>MHVI_Consumer_Promo_Thumsup_Mobile_countSum</v>
      </c>
      <c r="D885" s="203" t="s">
        <v>198</v>
      </c>
      <c r="E885" t="s">
        <v>334</v>
      </c>
      <c r="F885" t="s">
        <v>88</v>
      </c>
      <c r="G885">
        <v>110305</v>
      </c>
      <c r="H885">
        <v>0</v>
      </c>
    </row>
    <row r="886" spans="3:8" hidden="1">
      <c r="C886" s="203" t="str">
        <f t="shared" si="22"/>
        <v>MHVI_Desert_TV_GRPsSum</v>
      </c>
      <c r="D886" s="203" t="s">
        <v>198</v>
      </c>
      <c r="E886" t="s">
        <v>336</v>
      </c>
      <c r="F886" t="s">
        <v>88</v>
      </c>
      <c r="G886">
        <v>2768.34</v>
      </c>
      <c r="H886">
        <v>0</v>
      </c>
    </row>
    <row r="887" spans="3:8" hidden="1">
      <c r="C887" s="203" t="str">
        <f t="shared" si="22"/>
        <v>MHVI_Experiential_Sampling_Thumsup_ReachSum</v>
      </c>
      <c r="D887" s="203" t="s">
        <v>198</v>
      </c>
      <c r="E887" t="s">
        <v>335</v>
      </c>
      <c r="F887" t="s">
        <v>88</v>
      </c>
      <c r="G887">
        <v>0</v>
      </c>
      <c r="H887">
        <v>0</v>
      </c>
    </row>
    <row r="888" spans="3:8" hidden="1">
      <c r="C888" s="203" t="str">
        <f t="shared" si="22"/>
        <v>MHVI_Facebook_Instagram_Thumsup_ImpSum</v>
      </c>
      <c r="D888" s="203" t="s">
        <v>198</v>
      </c>
      <c r="E888" t="s">
        <v>315</v>
      </c>
      <c r="F888" t="s">
        <v>88</v>
      </c>
      <c r="G888">
        <v>2840657</v>
      </c>
      <c r="H888">
        <v>13286702</v>
      </c>
    </row>
    <row r="889" spans="3:8" hidden="1">
      <c r="C889" s="203" t="str">
        <f t="shared" si="22"/>
        <v>MHVI_Facebook_Thumsup_ImpSum</v>
      </c>
      <c r="D889" s="203" t="s">
        <v>198</v>
      </c>
      <c r="E889" t="s">
        <v>314</v>
      </c>
      <c r="F889" t="s">
        <v>88</v>
      </c>
      <c r="G889">
        <v>14388639</v>
      </c>
      <c r="H889">
        <v>0</v>
      </c>
    </row>
    <row r="890" spans="3:8" hidden="1">
      <c r="C890" s="203" t="str">
        <f t="shared" si="22"/>
        <v>MHVI_Hotstar_Thumsup_ImpSum</v>
      </c>
      <c r="D890" s="203" t="s">
        <v>198</v>
      </c>
      <c r="E890" t="s">
        <v>316</v>
      </c>
      <c r="F890" t="s">
        <v>88</v>
      </c>
      <c r="G890">
        <v>75014879</v>
      </c>
      <c r="H890">
        <v>3184482</v>
      </c>
    </row>
    <row r="891" spans="3:8" hidden="1">
      <c r="C891" s="203" t="str">
        <f t="shared" si="22"/>
        <v>MHVI_IPS_7upSum</v>
      </c>
      <c r="D891" s="203" t="s">
        <v>198</v>
      </c>
      <c r="E891" t="s">
        <v>149</v>
      </c>
      <c r="F891" t="s">
        <v>88</v>
      </c>
      <c r="G891">
        <v>25.557729999999999</v>
      </c>
      <c r="H891">
        <v>24.00714</v>
      </c>
    </row>
    <row r="892" spans="3:8" hidden="1">
      <c r="C892" s="203" t="str">
        <f t="shared" si="22"/>
        <v>MHVI_IPS_Appy_FizzSum</v>
      </c>
      <c r="D892" s="203" t="s">
        <v>198</v>
      </c>
      <c r="E892" t="s">
        <v>150</v>
      </c>
      <c r="F892" t="s">
        <v>88</v>
      </c>
      <c r="G892">
        <v>20.655999999999999</v>
      </c>
      <c r="H892">
        <v>20.19012</v>
      </c>
    </row>
    <row r="893" spans="3:8" hidden="1">
      <c r="C893" s="203" t="str">
        <f t="shared" si="22"/>
        <v>MHVI_IPS_BINDU_LocalSum</v>
      </c>
      <c r="D893" s="203" t="s">
        <v>198</v>
      </c>
      <c r="E893" t="s">
        <v>291</v>
      </c>
      <c r="F893" t="s">
        <v>88</v>
      </c>
      <c r="G893">
        <v>11.157209999999999</v>
      </c>
      <c r="H893">
        <v>0</v>
      </c>
    </row>
    <row r="894" spans="3:8" hidden="1">
      <c r="C894" s="203" t="str">
        <f t="shared" si="22"/>
        <v>MHVI_IPS_CokeSum</v>
      </c>
      <c r="D894" s="203" t="s">
        <v>198</v>
      </c>
      <c r="E894" t="s">
        <v>151</v>
      </c>
      <c r="F894" t="s">
        <v>88</v>
      </c>
      <c r="G894">
        <v>28.030999999999999</v>
      </c>
      <c r="H894">
        <v>27.086120000000001</v>
      </c>
    </row>
    <row r="895" spans="3:8" hidden="1">
      <c r="C895" s="203" t="str">
        <f t="shared" si="22"/>
        <v>MHVI_IPS_DAILEE_LocalSum</v>
      </c>
      <c r="D895" s="203" t="s">
        <v>198</v>
      </c>
      <c r="E895" t="s">
        <v>600</v>
      </c>
      <c r="F895" t="s">
        <v>88</v>
      </c>
      <c r="G895">
        <v>33.136850000000003</v>
      </c>
      <c r="H895">
        <v>0</v>
      </c>
    </row>
    <row r="896" spans="3:8" hidden="1">
      <c r="C896" s="203" t="str">
        <f t="shared" si="22"/>
        <v>MHVI_IPS_FantaSum</v>
      </c>
      <c r="D896" s="203" t="s">
        <v>198</v>
      </c>
      <c r="E896" t="s">
        <v>152</v>
      </c>
      <c r="F896" t="s">
        <v>88</v>
      </c>
      <c r="G896">
        <v>23.867059999999999</v>
      </c>
      <c r="H896">
        <v>20.981639999999999</v>
      </c>
    </row>
    <row r="897" spans="3:8" hidden="1">
      <c r="C897" s="203" t="str">
        <f t="shared" si="22"/>
        <v>MHVI_IPS_LimcaSum</v>
      </c>
      <c r="D897" s="203" t="s">
        <v>198</v>
      </c>
      <c r="E897" t="s">
        <v>153</v>
      </c>
      <c r="F897" t="s">
        <v>88</v>
      </c>
      <c r="G897">
        <v>23.453130000000002</v>
      </c>
      <c r="H897">
        <v>22.980129999999999</v>
      </c>
    </row>
    <row r="898" spans="3:8" hidden="1">
      <c r="C898" s="203" t="str">
        <f t="shared" si="22"/>
        <v>MHVI_IPS_M_DewSum</v>
      </c>
      <c r="D898" s="203" t="s">
        <v>198</v>
      </c>
      <c r="E898" t="s">
        <v>154</v>
      </c>
      <c r="F898" t="s">
        <v>88</v>
      </c>
      <c r="G898">
        <v>22.707090000000001</v>
      </c>
      <c r="H898">
        <v>21.774360000000001</v>
      </c>
    </row>
    <row r="899" spans="3:8" hidden="1">
      <c r="C899" s="203" t="str">
        <f t="shared" ref="C899:C962" si="23">D899&amp;E899&amp;F899</f>
        <v>MHVI_IPS_MirindaSum</v>
      </c>
      <c r="D899" s="203" t="s">
        <v>198</v>
      </c>
      <c r="E899" t="s">
        <v>155</v>
      </c>
      <c r="F899" t="s">
        <v>88</v>
      </c>
      <c r="G899">
        <v>23.467929999999999</v>
      </c>
      <c r="H899">
        <v>22.537489999999998</v>
      </c>
    </row>
    <row r="900" spans="3:8" hidden="1">
      <c r="C900" s="203" t="str">
        <f t="shared" si="23"/>
        <v>MHVI_IPS_ORSL_LocalSum</v>
      </c>
      <c r="D900" s="203" t="s">
        <v>198</v>
      </c>
      <c r="E900" t="s">
        <v>292</v>
      </c>
      <c r="F900" t="s">
        <v>88</v>
      </c>
      <c r="G900">
        <v>20.125900000000001</v>
      </c>
      <c r="H900">
        <v>0</v>
      </c>
    </row>
    <row r="901" spans="3:8" hidden="1">
      <c r="C901" s="203" t="str">
        <f t="shared" si="23"/>
        <v>MHVI_IPS_PepsiSum</v>
      </c>
      <c r="D901" s="203" t="s">
        <v>198</v>
      </c>
      <c r="E901" t="s">
        <v>156</v>
      </c>
      <c r="F901" t="s">
        <v>88</v>
      </c>
      <c r="G901">
        <v>27.03754</v>
      </c>
      <c r="H901">
        <v>26.614709999999999</v>
      </c>
    </row>
    <row r="902" spans="3:8" hidden="1">
      <c r="C902" s="203" t="str">
        <f t="shared" si="23"/>
        <v>MHVI_IPS_SpriteSum</v>
      </c>
      <c r="D902" s="203" t="s">
        <v>198</v>
      </c>
      <c r="E902" t="s">
        <v>157</v>
      </c>
      <c r="F902" t="s">
        <v>88</v>
      </c>
      <c r="G902">
        <v>32.548819999999999</v>
      </c>
      <c r="H902">
        <v>30.22081</v>
      </c>
    </row>
    <row r="903" spans="3:8" hidden="1">
      <c r="C903" s="203" t="str">
        <f t="shared" si="23"/>
        <v>MHVI_IPS_Thums_UpSum</v>
      </c>
      <c r="D903" s="203" t="s">
        <v>198</v>
      </c>
      <c r="E903" t="s">
        <v>158</v>
      </c>
      <c r="F903" t="s">
        <v>88</v>
      </c>
      <c r="G903">
        <v>32.307360000000003</v>
      </c>
      <c r="H903">
        <v>29.729489999999998</v>
      </c>
    </row>
    <row r="904" spans="3:8" hidden="1">
      <c r="C904" s="203" t="str">
        <f t="shared" si="23"/>
        <v>MHVI_Lift_TV_GRPsSum</v>
      </c>
      <c r="D904" s="203" t="s">
        <v>198</v>
      </c>
      <c r="E904" t="s">
        <v>341</v>
      </c>
      <c r="F904" t="s">
        <v>88</v>
      </c>
      <c r="G904">
        <v>0</v>
      </c>
      <c r="H904">
        <v>0</v>
      </c>
    </row>
    <row r="905" spans="3:8" hidden="1">
      <c r="C905" s="203" t="str">
        <f t="shared" si="23"/>
        <v>MHVI_ND_7upSum</v>
      </c>
      <c r="D905" s="203" t="s">
        <v>198</v>
      </c>
      <c r="E905" t="s">
        <v>159</v>
      </c>
      <c r="F905" t="s">
        <v>88</v>
      </c>
      <c r="G905">
        <v>220.06030000000001</v>
      </c>
      <c r="H905">
        <v>219.01259999999999</v>
      </c>
    </row>
    <row r="906" spans="3:8" hidden="1">
      <c r="C906" s="203" t="str">
        <f t="shared" si="23"/>
        <v>MHVI_ND_Appy_FizzSum</v>
      </c>
      <c r="D906" s="203" t="s">
        <v>198</v>
      </c>
      <c r="E906" t="s">
        <v>160</v>
      </c>
      <c r="F906" t="s">
        <v>88</v>
      </c>
      <c r="G906">
        <v>374.1748</v>
      </c>
      <c r="H906">
        <v>248.8083</v>
      </c>
    </row>
    <row r="907" spans="3:8" hidden="1">
      <c r="C907" s="203" t="str">
        <f t="shared" si="23"/>
        <v>MHVI_ND_BINDU_LocalSum</v>
      </c>
      <c r="D907" s="203" t="s">
        <v>198</v>
      </c>
      <c r="E907" t="s">
        <v>294</v>
      </c>
      <c r="F907" t="s">
        <v>88</v>
      </c>
      <c r="G907">
        <v>43.19726</v>
      </c>
      <c r="H907">
        <v>0</v>
      </c>
    </row>
    <row r="908" spans="3:8" hidden="1">
      <c r="C908" s="203" t="str">
        <f t="shared" si="23"/>
        <v>MHVI_ND_CokeSum</v>
      </c>
      <c r="D908" s="203" t="s">
        <v>198</v>
      </c>
      <c r="E908" t="s">
        <v>161</v>
      </c>
      <c r="F908" t="s">
        <v>88</v>
      </c>
      <c r="G908">
        <v>203.1352</v>
      </c>
      <c r="H908">
        <v>195.8946</v>
      </c>
    </row>
    <row r="909" spans="3:8" hidden="1">
      <c r="C909" s="203" t="str">
        <f t="shared" si="23"/>
        <v>MHVI_ND_DAILEE_LocalSum</v>
      </c>
      <c r="D909" s="203" t="s">
        <v>198</v>
      </c>
      <c r="E909" t="s">
        <v>601</v>
      </c>
      <c r="F909" t="s">
        <v>88</v>
      </c>
      <c r="G909">
        <v>11.798</v>
      </c>
      <c r="H909">
        <v>0</v>
      </c>
    </row>
    <row r="910" spans="3:8" hidden="1">
      <c r="C910" s="203" t="str">
        <f t="shared" si="23"/>
        <v>MHVI_ND_FantaSum</v>
      </c>
      <c r="D910" s="203" t="s">
        <v>198</v>
      </c>
      <c r="E910" t="s">
        <v>162</v>
      </c>
      <c r="F910" t="s">
        <v>88</v>
      </c>
      <c r="G910">
        <v>306.74529999999999</v>
      </c>
      <c r="H910">
        <v>254.92949999999999</v>
      </c>
    </row>
    <row r="911" spans="3:8" hidden="1">
      <c r="C911" s="203" t="str">
        <f t="shared" si="23"/>
        <v>MHVI_ND_LimcaSum</v>
      </c>
      <c r="D911" s="203" t="s">
        <v>198</v>
      </c>
      <c r="E911" t="s">
        <v>163</v>
      </c>
      <c r="F911" t="s">
        <v>88</v>
      </c>
      <c r="G911">
        <v>243.30719999999999</v>
      </c>
      <c r="H911">
        <v>215.50710000000001</v>
      </c>
    </row>
    <row r="912" spans="3:8" hidden="1">
      <c r="C912" s="203" t="str">
        <f t="shared" si="23"/>
        <v>MHVI_ND_M_DewSum</v>
      </c>
      <c r="D912" s="203" t="s">
        <v>198</v>
      </c>
      <c r="E912" t="s">
        <v>164</v>
      </c>
      <c r="F912" t="s">
        <v>88</v>
      </c>
      <c r="G912">
        <v>199.47839999999999</v>
      </c>
      <c r="H912">
        <v>210.94300000000001</v>
      </c>
    </row>
    <row r="913" spans="3:8" hidden="1">
      <c r="C913" s="203" t="str">
        <f t="shared" si="23"/>
        <v>MHVI_ND_MirindaSum</v>
      </c>
      <c r="D913" s="203" t="s">
        <v>198</v>
      </c>
      <c r="E913" t="s">
        <v>165</v>
      </c>
      <c r="F913" t="s">
        <v>88</v>
      </c>
      <c r="G913">
        <v>279.7525</v>
      </c>
      <c r="H913">
        <v>247.2234</v>
      </c>
    </row>
    <row r="914" spans="3:8" hidden="1">
      <c r="C914" s="203" t="str">
        <f t="shared" si="23"/>
        <v>MHVI_ND_ORSL_LocalSum</v>
      </c>
      <c r="D914" s="203" t="s">
        <v>198</v>
      </c>
      <c r="E914" t="s">
        <v>295</v>
      </c>
      <c r="F914" t="s">
        <v>88</v>
      </c>
      <c r="G914">
        <v>43.98977</v>
      </c>
      <c r="H914">
        <v>0</v>
      </c>
    </row>
    <row r="915" spans="3:8" hidden="1">
      <c r="C915" s="203" t="str">
        <f t="shared" si="23"/>
        <v>MHVI_ND_PepsiSum</v>
      </c>
      <c r="D915" s="203" t="s">
        <v>198</v>
      </c>
      <c r="E915" t="s">
        <v>166</v>
      </c>
      <c r="F915" t="s">
        <v>88</v>
      </c>
      <c r="G915">
        <v>271.83580000000001</v>
      </c>
      <c r="H915">
        <v>278.50490000000002</v>
      </c>
    </row>
    <row r="916" spans="3:8" hidden="1">
      <c r="C916" s="203" t="str">
        <f t="shared" si="23"/>
        <v>MHVI_ND_SpriteSum</v>
      </c>
      <c r="D916" s="203" t="s">
        <v>198</v>
      </c>
      <c r="E916" t="s">
        <v>167</v>
      </c>
      <c r="F916" t="s">
        <v>88</v>
      </c>
      <c r="G916">
        <v>642.61929999999995</v>
      </c>
      <c r="H916">
        <v>607.72149999999999</v>
      </c>
    </row>
    <row r="917" spans="3:8" hidden="1">
      <c r="C917" s="203" t="str">
        <f t="shared" si="23"/>
        <v>MHVI_ND_Thums_UpSum</v>
      </c>
      <c r="D917" s="203" t="s">
        <v>198</v>
      </c>
      <c r="E917" t="s">
        <v>168</v>
      </c>
      <c r="F917" t="s">
        <v>88</v>
      </c>
      <c r="G917">
        <v>634.56569999999999</v>
      </c>
      <c r="H917">
        <v>581.17340000000002</v>
      </c>
    </row>
    <row r="918" spans="3:8" hidden="1">
      <c r="C918" s="203" t="str">
        <f t="shared" si="23"/>
        <v>MHVI_Nstores_7upSum</v>
      </c>
      <c r="D918" s="203" t="s">
        <v>198</v>
      </c>
      <c r="E918" t="s">
        <v>506</v>
      </c>
      <c r="F918" t="s">
        <v>88</v>
      </c>
      <c r="G918">
        <v>874737.6</v>
      </c>
      <c r="H918">
        <v>929263.3</v>
      </c>
    </row>
    <row r="919" spans="3:8" hidden="1">
      <c r="C919" s="203" t="str">
        <f t="shared" si="23"/>
        <v>MHVI_Nstores_Appy_FizzSum</v>
      </c>
      <c r="D919" s="203" t="s">
        <v>198</v>
      </c>
      <c r="E919" t="s">
        <v>507</v>
      </c>
      <c r="F919" t="s">
        <v>88</v>
      </c>
      <c r="G919">
        <v>1494130</v>
      </c>
      <c r="H919">
        <v>1061601</v>
      </c>
    </row>
    <row r="920" spans="3:8" hidden="1">
      <c r="C920" s="203" t="str">
        <f t="shared" si="23"/>
        <v>MHVI_Nstores_CokeSum</v>
      </c>
      <c r="D920" s="203" t="s">
        <v>198</v>
      </c>
      <c r="E920" t="s">
        <v>508</v>
      </c>
      <c r="F920" t="s">
        <v>88</v>
      </c>
      <c r="G920">
        <v>808775.3</v>
      </c>
      <c r="H920">
        <v>836314.3</v>
      </c>
    </row>
    <row r="921" spans="3:8" hidden="1">
      <c r="C921" s="203" t="str">
        <f t="shared" si="23"/>
        <v>MHVI_Nstores_FantaSum</v>
      </c>
      <c r="D921" s="203" t="s">
        <v>198</v>
      </c>
      <c r="E921" t="s">
        <v>509</v>
      </c>
      <c r="F921" t="s">
        <v>88</v>
      </c>
      <c r="G921">
        <v>1222410</v>
      </c>
      <c r="H921">
        <v>1066023</v>
      </c>
    </row>
    <row r="922" spans="3:8" hidden="1">
      <c r="C922" s="203" t="str">
        <f t="shared" si="23"/>
        <v>MHVI_Nstores_LimcaSum</v>
      </c>
      <c r="D922" s="203" t="s">
        <v>198</v>
      </c>
      <c r="E922" t="s">
        <v>510</v>
      </c>
      <c r="F922" t="s">
        <v>88</v>
      </c>
      <c r="G922">
        <v>968829.2</v>
      </c>
      <c r="H922">
        <v>917902.9</v>
      </c>
    </row>
    <row r="923" spans="3:8" hidden="1">
      <c r="C923" s="203" t="str">
        <f t="shared" si="23"/>
        <v>MHVI_Nstores_M_DewSum</v>
      </c>
      <c r="D923" s="203" t="s">
        <v>198</v>
      </c>
      <c r="E923" t="s">
        <v>511</v>
      </c>
      <c r="F923" t="s">
        <v>88</v>
      </c>
      <c r="G923">
        <v>794421.3</v>
      </c>
      <c r="H923">
        <v>912983.7</v>
      </c>
    </row>
    <row r="924" spans="3:8" hidden="1">
      <c r="C924" s="203" t="str">
        <f t="shared" si="23"/>
        <v>MHVI_Nstores_MirindaSum</v>
      </c>
      <c r="D924" s="203" t="s">
        <v>198</v>
      </c>
      <c r="E924" t="s">
        <v>512</v>
      </c>
      <c r="F924" t="s">
        <v>88</v>
      </c>
      <c r="G924">
        <v>1111778</v>
      </c>
      <c r="H924">
        <v>1044703</v>
      </c>
    </row>
    <row r="925" spans="3:8" hidden="1">
      <c r="C925" s="203" t="str">
        <f t="shared" si="23"/>
        <v>MHVI_Nstores_PepsiSum</v>
      </c>
      <c r="D925" s="203" t="s">
        <v>198</v>
      </c>
      <c r="E925" t="s">
        <v>513</v>
      </c>
      <c r="F925" t="s">
        <v>88</v>
      </c>
      <c r="G925">
        <v>1080774</v>
      </c>
      <c r="H925">
        <v>1186290</v>
      </c>
    </row>
    <row r="926" spans="3:8" hidden="1">
      <c r="C926" s="203" t="str">
        <f t="shared" si="23"/>
        <v>MHVI_Nstores_SpriteSum</v>
      </c>
      <c r="D926" s="203" t="s">
        <v>198</v>
      </c>
      <c r="E926" t="s">
        <v>514</v>
      </c>
      <c r="F926" t="s">
        <v>88</v>
      </c>
      <c r="G926">
        <v>2549619</v>
      </c>
      <c r="H926">
        <v>2596162</v>
      </c>
    </row>
    <row r="927" spans="3:8" hidden="1">
      <c r="C927" s="203" t="str">
        <f t="shared" si="23"/>
        <v>MHVI_Nstores_Thums_UpSum</v>
      </c>
      <c r="D927" s="203" t="s">
        <v>198</v>
      </c>
      <c r="E927" t="s">
        <v>309</v>
      </c>
      <c r="F927" t="s">
        <v>88</v>
      </c>
      <c r="G927">
        <v>2542082</v>
      </c>
      <c r="H927">
        <v>2505389</v>
      </c>
    </row>
    <row r="928" spans="3:8" hidden="1">
      <c r="C928" s="203" t="str">
        <f t="shared" si="23"/>
        <v>MHVI_OOH_Thumsup_SpendSum</v>
      </c>
      <c r="D928" s="203" t="s">
        <v>198</v>
      </c>
      <c r="E928" t="s">
        <v>329</v>
      </c>
      <c r="F928" t="s">
        <v>88</v>
      </c>
      <c r="G928">
        <v>12559534</v>
      </c>
      <c r="H928">
        <v>0</v>
      </c>
    </row>
    <row r="929" spans="3:8" hidden="1">
      <c r="C929" s="203" t="str">
        <f t="shared" si="23"/>
        <v>MHVI_OOH_Thumsup_Spend_2015Sum</v>
      </c>
      <c r="D929" s="203" t="s">
        <v>198</v>
      </c>
      <c r="E929" t="s">
        <v>324</v>
      </c>
      <c r="F929" t="s">
        <v>88</v>
      </c>
      <c r="G929">
        <v>0</v>
      </c>
      <c r="H929">
        <v>0</v>
      </c>
    </row>
    <row r="930" spans="3:8" hidden="1">
      <c r="C930" s="203" t="str">
        <f t="shared" si="23"/>
        <v>MHVI_OOH_Thumsup_Spend_2016Sum</v>
      </c>
      <c r="D930" s="203" t="s">
        <v>198</v>
      </c>
      <c r="E930" t="s">
        <v>325</v>
      </c>
      <c r="F930" t="s">
        <v>88</v>
      </c>
      <c r="G930">
        <v>0</v>
      </c>
      <c r="H930">
        <v>0</v>
      </c>
    </row>
    <row r="931" spans="3:8" hidden="1">
      <c r="C931" s="203" t="str">
        <f t="shared" si="23"/>
        <v>MHVI_OOH_Thumsup_Spend_2017Sum</v>
      </c>
      <c r="D931" s="203" t="s">
        <v>198</v>
      </c>
      <c r="E931" t="s">
        <v>326</v>
      </c>
      <c r="F931" t="s">
        <v>88</v>
      </c>
      <c r="G931">
        <v>0</v>
      </c>
      <c r="H931">
        <v>0</v>
      </c>
    </row>
    <row r="932" spans="3:8" hidden="1">
      <c r="C932" s="203" t="str">
        <f t="shared" si="23"/>
        <v>MHVI_OOH_Thumsup_Spend_2018Sum</v>
      </c>
      <c r="D932" s="203" t="s">
        <v>198</v>
      </c>
      <c r="E932" t="s">
        <v>327</v>
      </c>
      <c r="F932" t="s">
        <v>88</v>
      </c>
      <c r="G932">
        <v>0</v>
      </c>
      <c r="H932">
        <v>0</v>
      </c>
    </row>
    <row r="933" spans="3:8" hidden="1">
      <c r="C933" s="203" t="str">
        <f t="shared" si="23"/>
        <v>MHVI_OOH_Thumsup_Spend_2019Sum</v>
      </c>
      <c r="D933" s="203" t="s">
        <v>198</v>
      </c>
      <c r="E933" t="s">
        <v>328</v>
      </c>
      <c r="F933" t="s">
        <v>88</v>
      </c>
      <c r="G933">
        <v>12559534</v>
      </c>
      <c r="H933">
        <v>0</v>
      </c>
    </row>
    <row r="934" spans="3:8" hidden="1">
      <c r="C934" s="203" t="str">
        <f t="shared" si="23"/>
        <v>MHVI_OOS_CokeSum</v>
      </c>
      <c r="D934" s="203" t="s">
        <v>198</v>
      </c>
      <c r="E934" t="s">
        <v>515</v>
      </c>
      <c r="F934" t="s">
        <v>88</v>
      </c>
      <c r="G934">
        <v>103.55029999999999</v>
      </c>
      <c r="H934">
        <v>104.74930000000001</v>
      </c>
    </row>
    <row r="935" spans="3:8" hidden="1">
      <c r="C935" s="203" t="str">
        <f t="shared" si="23"/>
        <v>MHVI_OOS_FantaSum</v>
      </c>
      <c r="D935" s="203" t="s">
        <v>198</v>
      </c>
      <c r="E935" t="s">
        <v>516</v>
      </c>
      <c r="F935" t="s">
        <v>88</v>
      </c>
      <c r="G935">
        <v>152.38980000000001</v>
      </c>
      <c r="H935">
        <v>159.7251</v>
      </c>
    </row>
    <row r="936" spans="3:8" hidden="1">
      <c r="C936" s="203" t="str">
        <f t="shared" si="23"/>
        <v>MHVI_OOS_LimcaSum</v>
      </c>
      <c r="D936" s="203" t="s">
        <v>198</v>
      </c>
      <c r="E936" t="s">
        <v>517</v>
      </c>
      <c r="F936" t="s">
        <v>88</v>
      </c>
      <c r="G936">
        <v>113.1974</v>
      </c>
      <c r="H936">
        <v>120.90989999999999</v>
      </c>
    </row>
    <row r="937" spans="3:8" hidden="1">
      <c r="C937" s="203" t="str">
        <f t="shared" si="23"/>
        <v>MHVI_OOS_SpriteSum</v>
      </c>
      <c r="D937" s="203" t="s">
        <v>198</v>
      </c>
      <c r="E937" t="s">
        <v>518</v>
      </c>
      <c r="F937" t="s">
        <v>88</v>
      </c>
      <c r="G937">
        <v>143.9864</v>
      </c>
      <c r="H937">
        <v>143.0463</v>
      </c>
    </row>
    <row r="938" spans="3:8" hidden="1">
      <c r="C938" s="203" t="str">
        <f t="shared" si="23"/>
        <v>MHVI_OOS_Thums_UpSum</v>
      </c>
      <c r="D938" s="203" t="s">
        <v>198</v>
      </c>
      <c r="E938" t="s">
        <v>310</v>
      </c>
      <c r="F938" t="s">
        <v>88</v>
      </c>
      <c r="G938">
        <v>137.64670000000001</v>
      </c>
      <c r="H938">
        <v>137.89920000000001</v>
      </c>
    </row>
    <row r="939" spans="3:8" hidden="1">
      <c r="C939" s="203" t="str">
        <f t="shared" si="23"/>
        <v>MHVI_Price_7upSum</v>
      </c>
      <c r="D939" s="203" t="s">
        <v>198</v>
      </c>
      <c r="E939" t="s">
        <v>296</v>
      </c>
      <c r="F939" t="s">
        <v>88</v>
      </c>
      <c r="G939">
        <v>579.76869999999997</v>
      </c>
      <c r="H939">
        <v>554.77530000000002</v>
      </c>
    </row>
    <row r="940" spans="3:8" hidden="1">
      <c r="C940" s="203" t="str">
        <f t="shared" si="23"/>
        <v>MHVI_Price_Appy_FizzSum</v>
      </c>
      <c r="D940" s="203" t="s">
        <v>198</v>
      </c>
      <c r="E940" t="s">
        <v>297</v>
      </c>
      <c r="F940" t="s">
        <v>88</v>
      </c>
      <c r="G940">
        <v>592.053</v>
      </c>
      <c r="H940">
        <v>583.76549999999997</v>
      </c>
    </row>
    <row r="941" spans="3:8" hidden="1">
      <c r="C941" s="203" t="str">
        <f t="shared" si="23"/>
        <v>MHVI_Price_CokeSum</v>
      </c>
      <c r="D941" s="203" t="s">
        <v>198</v>
      </c>
      <c r="E941" t="s">
        <v>298</v>
      </c>
      <c r="F941" t="s">
        <v>88</v>
      </c>
      <c r="G941">
        <v>570.29290000000003</v>
      </c>
      <c r="H941">
        <v>568.33259999999996</v>
      </c>
    </row>
    <row r="942" spans="3:8" hidden="1">
      <c r="C942" s="203" t="str">
        <f t="shared" si="23"/>
        <v>MHVI_Price_FantaSum</v>
      </c>
      <c r="D942" s="203" t="s">
        <v>198</v>
      </c>
      <c r="E942" t="s">
        <v>299</v>
      </c>
      <c r="F942" t="s">
        <v>88</v>
      </c>
      <c r="G942">
        <v>552.24350000000004</v>
      </c>
      <c r="H942">
        <v>557.89089999999999</v>
      </c>
    </row>
    <row r="943" spans="3:8" hidden="1">
      <c r="C943" s="203" t="str">
        <f t="shared" si="23"/>
        <v>MHVI_Price_LimcaSum</v>
      </c>
      <c r="D943" s="203" t="s">
        <v>198</v>
      </c>
      <c r="E943" t="s">
        <v>300</v>
      </c>
      <c r="F943" t="s">
        <v>88</v>
      </c>
      <c r="G943">
        <v>572.64419999999996</v>
      </c>
      <c r="H943">
        <v>565.39160000000004</v>
      </c>
    </row>
    <row r="944" spans="3:8" hidden="1">
      <c r="C944" s="203" t="str">
        <f t="shared" si="23"/>
        <v>MHVI_Price_M_DewSum</v>
      </c>
      <c r="D944" s="203" t="s">
        <v>198</v>
      </c>
      <c r="E944" t="s">
        <v>301</v>
      </c>
      <c r="F944" t="s">
        <v>88</v>
      </c>
      <c r="G944">
        <v>554.18949999999995</v>
      </c>
      <c r="H944">
        <v>541.76589999999999</v>
      </c>
    </row>
    <row r="945" spans="3:8" hidden="1">
      <c r="C945" s="203" t="str">
        <f t="shared" si="23"/>
        <v>MHVI_Price_MirindaSum</v>
      </c>
      <c r="D945" s="203" t="s">
        <v>198</v>
      </c>
      <c r="E945" t="s">
        <v>302</v>
      </c>
      <c r="F945" t="s">
        <v>88</v>
      </c>
      <c r="G945">
        <v>554.68330000000003</v>
      </c>
      <c r="H945">
        <v>550.86490000000003</v>
      </c>
    </row>
    <row r="946" spans="3:8" hidden="1">
      <c r="C946" s="203" t="str">
        <f t="shared" si="23"/>
        <v>MHVI_Price_PepsiSum</v>
      </c>
      <c r="D946" s="203" t="s">
        <v>198</v>
      </c>
      <c r="E946" t="s">
        <v>303</v>
      </c>
      <c r="F946" t="s">
        <v>88</v>
      </c>
      <c r="G946">
        <v>574.11839999999995</v>
      </c>
      <c r="H946">
        <v>565.25789999999995</v>
      </c>
    </row>
    <row r="947" spans="3:8" hidden="1">
      <c r="C947" s="203" t="str">
        <f t="shared" si="23"/>
        <v>MHVI_Price_SpriteSum</v>
      </c>
      <c r="D947" s="203" t="s">
        <v>198</v>
      </c>
      <c r="E947" t="s">
        <v>304</v>
      </c>
      <c r="F947" t="s">
        <v>88</v>
      </c>
      <c r="G947">
        <v>579.09360000000004</v>
      </c>
      <c r="H947">
        <v>587.45270000000005</v>
      </c>
    </row>
    <row r="948" spans="3:8" hidden="1">
      <c r="C948" s="203" t="str">
        <f t="shared" si="23"/>
        <v>MHVI_Price_Thums_UpSum</v>
      </c>
      <c r="D948" s="203" t="s">
        <v>198</v>
      </c>
      <c r="E948" t="s">
        <v>519</v>
      </c>
      <c r="F948" t="s">
        <v>88</v>
      </c>
      <c r="G948">
        <v>584.25390000000004</v>
      </c>
      <c r="H948">
        <v>595.2002</v>
      </c>
    </row>
    <row r="949" spans="3:8" hidden="1">
      <c r="C949" s="203" t="str">
        <f t="shared" si="23"/>
        <v>MHVI_Price_Thums_Up_ExpressSum</v>
      </c>
      <c r="D949" s="203" t="s">
        <v>198</v>
      </c>
      <c r="E949" t="s">
        <v>346</v>
      </c>
      <c r="F949" t="s">
        <v>88</v>
      </c>
      <c r="G949">
        <v>797.76030000000003</v>
      </c>
      <c r="H949">
        <v>801.9896</v>
      </c>
    </row>
    <row r="950" spans="3:8" hidden="1">
      <c r="C950" s="203" t="str">
        <f t="shared" si="23"/>
        <v>MHVI_Price_Thums_Up_FridgeSum</v>
      </c>
      <c r="D950" s="203" t="s">
        <v>198</v>
      </c>
      <c r="E950" t="s">
        <v>347</v>
      </c>
      <c r="F950" t="s">
        <v>88</v>
      </c>
      <c r="G950">
        <v>504.32260000000002</v>
      </c>
      <c r="H950">
        <v>518.70450000000005</v>
      </c>
    </row>
    <row r="951" spans="3:8" hidden="1">
      <c r="C951" s="203" t="str">
        <f t="shared" si="23"/>
        <v>MHVI_Price_Thums_Up_MobileSum</v>
      </c>
      <c r="D951" s="203" t="s">
        <v>198</v>
      </c>
      <c r="E951" t="s">
        <v>348</v>
      </c>
      <c r="F951" t="s">
        <v>88</v>
      </c>
      <c r="G951">
        <v>583.92660000000001</v>
      </c>
      <c r="H951">
        <v>595.42989999999998</v>
      </c>
    </row>
    <row r="952" spans="3:8" hidden="1">
      <c r="C952" s="203" t="str">
        <f t="shared" si="23"/>
        <v>MHVI_Price_Thums_Up_PartySum</v>
      </c>
      <c r="D952" s="203" t="s">
        <v>198</v>
      </c>
      <c r="E952" t="s">
        <v>349</v>
      </c>
      <c r="F952" t="s">
        <v>88</v>
      </c>
      <c r="G952">
        <v>403.99799999999999</v>
      </c>
      <c r="H952">
        <v>413.58859999999999</v>
      </c>
    </row>
    <row r="953" spans="3:8" hidden="1">
      <c r="C953" s="203" t="str">
        <f t="shared" si="23"/>
        <v>MHVI_Price_Thums_Up_RGBSum</v>
      </c>
      <c r="D953" s="203" t="s">
        <v>198</v>
      </c>
      <c r="E953" t="s">
        <v>350</v>
      </c>
      <c r="F953" t="s">
        <v>88</v>
      </c>
      <c r="G953">
        <v>659.4316</v>
      </c>
      <c r="H953">
        <v>680.14620000000002</v>
      </c>
    </row>
    <row r="954" spans="3:8" hidden="1">
      <c r="C954" s="203" t="str">
        <f t="shared" si="23"/>
        <v>MHVI_Print_Thumsup_SpendSum</v>
      </c>
      <c r="D954" s="203" t="s">
        <v>198</v>
      </c>
      <c r="E954" t="s">
        <v>330</v>
      </c>
      <c r="F954" t="s">
        <v>88</v>
      </c>
      <c r="G954">
        <v>0</v>
      </c>
      <c r="H954">
        <v>0</v>
      </c>
    </row>
    <row r="955" spans="3:8" hidden="1">
      <c r="C955" s="203" t="str">
        <f t="shared" si="23"/>
        <v>MHVI_Print_Thumsup_Spend_2015Sum</v>
      </c>
      <c r="D955" s="203" t="s">
        <v>198</v>
      </c>
      <c r="E955" t="s">
        <v>360</v>
      </c>
      <c r="F955" t="s">
        <v>88</v>
      </c>
      <c r="G955">
        <v>0</v>
      </c>
      <c r="H955">
        <v>0</v>
      </c>
    </row>
    <row r="956" spans="3:8" hidden="1">
      <c r="C956" s="203" t="str">
        <f t="shared" si="23"/>
        <v>MHVI_Print_Thumsup_Spend_2016Sum</v>
      </c>
      <c r="D956" s="203" t="s">
        <v>198</v>
      </c>
      <c r="E956" t="s">
        <v>361</v>
      </c>
      <c r="F956" t="s">
        <v>88</v>
      </c>
      <c r="G956">
        <v>0</v>
      </c>
      <c r="H956">
        <v>0</v>
      </c>
    </row>
    <row r="957" spans="3:8" hidden="1">
      <c r="C957" s="203" t="str">
        <f t="shared" si="23"/>
        <v>MHVI_Print_Thumsup_Spend_2017Sum</v>
      </c>
      <c r="D957" s="203" t="s">
        <v>198</v>
      </c>
      <c r="E957" t="s">
        <v>362</v>
      </c>
      <c r="F957" t="s">
        <v>88</v>
      </c>
      <c r="G957">
        <v>0</v>
      </c>
      <c r="H957">
        <v>0</v>
      </c>
    </row>
    <row r="958" spans="3:8" hidden="1">
      <c r="C958" s="203" t="str">
        <f t="shared" si="23"/>
        <v>MHVI_Radio_Thumsup_SpendSum</v>
      </c>
      <c r="D958" s="203" t="s">
        <v>198</v>
      </c>
      <c r="E958" t="s">
        <v>331</v>
      </c>
      <c r="F958" t="s">
        <v>88</v>
      </c>
      <c r="G958">
        <v>0</v>
      </c>
      <c r="H958">
        <v>0</v>
      </c>
    </row>
    <row r="959" spans="3:8" hidden="1">
      <c r="C959" s="203" t="str">
        <f t="shared" si="23"/>
        <v>MHVI_Radio_Thumsup_Spend_2015Sum</v>
      </c>
      <c r="D959" s="203" t="s">
        <v>198</v>
      </c>
      <c r="E959" t="s">
        <v>522</v>
      </c>
      <c r="F959" t="s">
        <v>88</v>
      </c>
      <c r="G959">
        <v>0</v>
      </c>
      <c r="H959">
        <v>0</v>
      </c>
    </row>
    <row r="960" spans="3:8" hidden="1">
      <c r="C960" s="203" t="str">
        <f t="shared" si="23"/>
        <v>MHVI_SOCF_7upSum</v>
      </c>
      <c r="D960" s="203" t="s">
        <v>198</v>
      </c>
      <c r="E960" t="s">
        <v>527</v>
      </c>
      <c r="F960" t="s">
        <v>88</v>
      </c>
      <c r="G960">
        <v>39.797150000000002</v>
      </c>
      <c r="H960">
        <v>60.931159999999998</v>
      </c>
    </row>
    <row r="961" spans="3:8" hidden="1">
      <c r="C961" s="203" t="str">
        <f t="shared" si="23"/>
        <v>MHVI_SOCF_Appy_FizzSum</v>
      </c>
      <c r="D961" s="203" t="s">
        <v>198</v>
      </c>
      <c r="E961" t="s">
        <v>528</v>
      </c>
      <c r="F961" t="s">
        <v>88</v>
      </c>
      <c r="G961">
        <v>63.819560000000003</v>
      </c>
      <c r="H961">
        <v>40.894530000000003</v>
      </c>
    </row>
    <row r="962" spans="3:8" hidden="1">
      <c r="C962" s="203" t="str">
        <f t="shared" si="23"/>
        <v>MHVI_SOCF_CokeSum</v>
      </c>
      <c r="D962" s="203" t="s">
        <v>198</v>
      </c>
      <c r="E962" t="s">
        <v>529</v>
      </c>
      <c r="F962" t="s">
        <v>88</v>
      </c>
      <c r="G962">
        <v>57.932499999999997</v>
      </c>
      <c r="H962">
        <v>59.338790000000003</v>
      </c>
    </row>
    <row r="963" spans="3:8" hidden="1">
      <c r="C963" s="203" t="str">
        <f t="shared" ref="C963:C1026" si="24">D963&amp;E963&amp;F963</f>
        <v>MHVI_SOCF_FantaSum</v>
      </c>
      <c r="D963" s="203" t="s">
        <v>198</v>
      </c>
      <c r="E963" t="s">
        <v>530</v>
      </c>
      <c r="F963" t="s">
        <v>88</v>
      </c>
      <c r="G963">
        <v>59.336239999999997</v>
      </c>
      <c r="H963">
        <v>47.243819999999999</v>
      </c>
    </row>
    <row r="964" spans="3:8" hidden="1">
      <c r="C964" s="203" t="str">
        <f t="shared" si="24"/>
        <v>MHVI_SOCF_LimcaSum</v>
      </c>
      <c r="D964" s="203" t="s">
        <v>198</v>
      </c>
      <c r="E964" t="s">
        <v>531</v>
      </c>
      <c r="F964" t="s">
        <v>88</v>
      </c>
      <c r="G964">
        <v>43.94706</v>
      </c>
      <c r="H964">
        <v>42.23095</v>
      </c>
    </row>
    <row r="965" spans="3:8" hidden="1">
      <c r="C965" s="203" t="str">
        <f t="shared" si="24"/>
        <v>MHVI_SOCF_M_DewSum</v>
      </c>
      <c r="D965" s="203" t="s">
        <v>198</v>
      </c>
      <c r="E965" t="s">
        <v>532</v>
      </c>
      <c r="F965" t="s">
        <v>88</v>
      </c>
      <c r="G965">
        <v>17.138110000000001</v>
      </c>
      <c r="H965">
        <v>23.712219999999999</v>
      </c>
    </row>
    <row r="966" spans="3:8" hidden="1">
      <c r="C966" s="203" t="str">
        <f t="shared" si="24"/>
        <v>MHVI_SOCF_MirindaSum</v>
      </c>
      <c r="D966" s="203" t="s">
        <v>198</v>
      </c>
      <c r="E966" t="s">
        <v>533</v>
      </c>
      <c r="F966" t="s">
        <v>88</v>
      </c>
      <c r="G966">
        <v>61.797069999999998</v>
      </c>
      <c r="H966">
        <v>71.556460000000001</v>
      </c>
    </row>
    <row r="967" spans="3:8" hidden="1">
      <c r="C967" s="203" t="str">
        <f t="shared" si="24"/>
        <v>MHVI_SOCF_PepsiSum</v>
      </c>
      <c r="D967" s="203" t="s">
        <v>198</v>
      </c>
      <c r="E967" t="s">
        <v>534</v>
      </c>
      <c r="F967" t="s">
        <v>88</v>
      </c>
      <c r="G967">
        <v>47.23715</v>
      </c>
      <c r="H967">
        <v>68.992289999999997</v>
      </c>
    </row>
    <row r="968" spans="3:8" hidden="1">
      <c r="C968" s="203" t="str">
        <f t="shared" si="24"/>
        <v>MHVI_SOCF_SpriteSum</v>
      </c>
      <c r="D968" s="203" t="s">
        <v>198</v>
      </c>
      <c r="E968" t="s">
        <v>535</v>
      </c>
      <c r="F968" t="s">
        <v>88</v>
      </c>
      <c r="G968">
        <v>287.92469999999997</v>
      </c>
      <c r="H968">
        <v>244.07239999999999</v>
      </c>
    </row>
    <row r="969" spans="3:8" hidden="1">
      <c r="C969" s="203" t="str">
        <f t="shared" si="24"/>
        <v>MHVI_SOCF_Thums_UpSum</v>
      </c>
      <c r="D969" s="203" t="s">
        <v>198</v>
      </c>
      <c r="E969" t="s">
        <v>351</v>
      </c>
      <c r="F969" t="s">
        <v>88</v>
      </c>
      <c r="G969">
        <v>306.08769999999998</v>
      </c>
      <c r="H969">
        <v>272.01029999999997</v>
      </c>
    </row>
    <row r="970" spans="3:8" hidden="1">
      <c r="C970" s="203" t="str">
        <f t="shared" si="24"/>
        <v>MHVI_SOTS_7upSum</v>
      </c>
      <c r="D970" s="203" t="s">
        <v>198</v>
      </c>
      <c r="E970" t="s">
        <v>536</v>
      </c>
      <c r="F970" t="s">
        <v>88</v>
      </c>
      <c r="G970">
        <v>44.139699999999998</v>
      </c>
      <c r="H970">
        <v>43.899830000000001</v>
      </c>
    </row>
    <row r="971" spans="3:8" hidden="1">
      <c r="C971" s="203" t="str">
        <f t="shared" si="24"/>
        <v>MHVI_SOTS_Appy_FizzSum</v>
      </c>
      <c r="D971" s="203" t="s">
        <v>198</v>
      </c>
      <c r="E971" t="s">
        <v>537</v>
      </c>
      <c r="F971" t="s">
        <v>88</v>
      </c>
      <c r="G971">
        <v>86.696600000000004</v>
      </c>
      <c r="H971">
        <v>50.112349999999999</v>
      </c>
    </row>
    <row r="972" spans="3:8" hidden="1">
      <c r="C972" s="203" t="str">
        <f t="shared" si="24"/>
        <v>MHVI_SOTS_CokeSum</v>
      </c>
      <c r="D972" s="203" t="s">
        <v>198</v>
      </c>
      <c r="E972" t="s">
        <v>538</v>
      </c>
      <c r="F972" t="s">
        <v>88</v>
      </c>
      <c r="G972">
        <v>48.003920000000001</v>
      </c>
      <c r="H972">
        <v>48.089730000000003</v>
      </c>
    </row>
    <row r="973" spans="3:8" hidden="1">
      <c r="C973" s="203" t="str">
        <f t="shared" si="24"/>
        <v>MHVI_SOTS_FantaSum</v>
      </c>
      <c r="D973" s="203" t="s">
        <v>198</v>
      </c>
      <c r="E973" t="s">
        <v>539</v>
      </c>
      <c r="F973" t="s">
        <v>88</v>
      </c>
      <c r="G973">
        <v>63.714149999999997</v>
      </c>
      <c r="H973">
        <v>51.328420000000001</v>
      </c>
    </row>
    <row r="974" spans="3:8" hidden="1">
      <c r="C974" s="203" t="str">
        <f t="shared" si="24"/>
        <v>MHVI_SOTS_LimcaSum</v>
      </c>
      <c r="D974" s="203" t="s">
        <v>198</v>
      </c>
      <c r="E974" t="s">
        <v>540</v>
      </c>
      <c r="F974" t="s">
        <v>88</v>
      </c>
      <c r="G974">
        <v>56.989539999999998</v>
      </c>
      <c r="H974">
        <v>50.124189999999999</v>
      </c>
    </row>
    <row r="975" spans="3:8" hidden="1">
      <c r="C975" s="203" t="str">
        <f t="shared" si="24"/>
        <v>MHVI_SOTS_M_DewSum</v>
      </c>
      <c r="D975" s="203" t="s">
        <v>198</v>
      </c>
      <c r="E975" t="s">
        <v>541</v>
      </c>
      <c r="F975" t="s">
        <v>88</v>
      </c>
      <c r="G975">
        <v>48.41254</v>
      </c>
      <c r="H975">
        <v>52.584420000000001</v>
      </c>
    </row>
    <row r="976" spans="3:8" hidden="1">
      <c r="C976" s="203" t="str">
        <f t="shared" si="24"/>
        <v>MHVI_SOTS_MirindaSum</v>
      </c>
      <c r="D976" s="203" t="s">
        <v>198</v>
      </c>
      <c r="E976" t="s">
        <v>542</v>
      </c>
      <c r="F976" t="s">
        <v>88</v>
      </c>
      <c r="G976">
        <v>65.959059999999994</v>
      </c>
      <c r="H976">
        <v>55.565779999999997</v>
      </c>
    </row>
    <row r="977" spans="3:8" hidden="1">
      <c r="C977" s="203" t="str">
        <f t="shared" si="24"/>
        <v>MHVI_SOTS_PepsiSum</v>
      </c>
      <c r="D977" s="203" t="s">
        <v>198</v>
      </c>
      <c r="E977" t="s">
        <v>543</v>
      </c>
      <c r="F977" t="s">
        <v>88</v>
      </c>
      <c r="G977">
        <v>55.807389999999998</v>
      </c>
      <c r="H977">
        <v>62.688180000000003</v>
      </c>
    </row>
    <row r="978" spans="3:8" hidden="1">
      <c r="C978" s="203" t="str">
        <f t="shared" si="24"/>
        <v>MHVI_SOTS_SpriteSum</v>
      </c>
      <c r="D978" s="203" t="s">
        <v>198</v>
      </c>
      <c r="E978" t="s">
        <v>544</v>
      </c>
      <c r="F978" t="s">
        <v>88</v>
      </c>
      <c r="G978">
        <v>231.9204</v>
      </c>
      <c r="H978">
        <v>235.5701</v>
      </c>
    </row>
    <row r="979" spans="3:8" hidden="1">
      <c r="C979" s="203" t="str">
        <f t="shared" si="24"/>
        <v>MHVI_SOTS_Thums_UpSum</v>
      </c>
      <c r="D979" s="203" t="s">
        <v>198</v>
      </c>
      <c r="E979" t="s">
        <v>352</v>
      </c>
      <c r="F979" t="s">
        <v>88</v>
      </c>
      <c r="G979">
        <v>239.34450000000001</v>
      </c>
      <c r="H979">
        <v>235.31290000000001</v>
      </c>
    </row>
    <row r="980" spans="3:8" hidden="1">
      <c r="C980" s="203" t="str">
        <f t="shared" si="24"/>
        <v>MHVI_SOWF_7upSum</v>
      </c>
      <c r="D980" s="203" t="s">
        <v>198</v>
      </c>
      <c r="E980" t="s">
        <v>545</v>
      </c>
      <c r="F980" t="s">
        <v>88</v>
      </c>
      <c r="G980">
        <v>15.92456</v>
      </c>
      <c r="H980">
        <v>25.634029999999999</v>
      </c>
    </row>
    <row r="981" spans="3:8" hidden="1">
      <c r="C981" s="203" t="str">
        <f t="shared" si="24"/>
        <v>MHVI_SOWF_Appy_FizzSum</v>
      </c>
      <c r="D981" s="203" t="s">
        <v>198</v>
      </c>
      <c r="E981" t="s">
        <v>546</v>
      </c>
      <c r="F981" t="s">
        <v>88</v>
      </c>
      <c r="G981">
        <v>45.443100000000001</v>
      </c>
      <c r="H981">
        <v>41.900300000000001</v>
      </c>
    </row>
    <row r="982" spans="3:8" hidden="1">
      <c r="C982" s="203" t="str">
        <f t="shared" si="24"/>
        <v>MHVI_SOWF_CokeSum</v>
      </c>
      <c r="D982" s="203" t="s">
        <v>198</v>
      </c>
      <c r="E982" t="s">
        <v>547</v>
      </c>
      <c r="F982" t="s">
        <v>88</v>
      </c>
      <c r="G982">
        <v>31.695450000000001</v>
      </c>
      <c r="H982">
        <v>27.388280000000002</v>
      </c>
    </row>
    <row r="983" spans="3:8" hidden="1">
      <c r="C983" s="203" t="str">
        <f t="shared" si="24"/>
        <v>MHVI_SOWF_FantaSum</v>
      </c>
      <c r="D983" s="203" t="s">
        <v>198</v>
      </c>
      <c r="E983" t="s">
        <v>548</v>
      </c>
      <c r="F983" t="s">
        <v>88</v>
      </c>
      <c r="G983">
        <v>44.229050000000001</v>
      </c>
      <c r="H983">
        <v>35.594830000000002</v>
      </c>
    </row>
    <row r="984" spans="3:8" hidden="1">
      <c r="C984" s="203" t="str">
        <f t="shared" si="24"/>
        <v>MHVI_SOWF_LimcaSum</v>
      </c>
      <c r="D984" s="203" t="s">
        <v>198</v>
      </c>
      <c r="E984" t="s">
        <v>549</v>
      </c>
      <c r="F984" t="s">
        <v>88</v>
      </c>
      <c r="G984">
        <v>46.268689999999999</v>
      </c>
      <c r="H984">
        <v>21.70879</v>
      </c>
    </row>
    <row r="985" spans="3:8" hidden="1">
      <c r="C985" s="203" t="str">
        <f t="shared" si="24"/>
        <v>MHVI_SOWF_M_DewSum</v>
      </c>
      <c r="D985" s="203" t="s">
        <v>198</v>
      </c>
      <c r="E985" t="s">
        <v>550</v>
      </c>
      <c r="F985" t="s">
        <v>88</v>
      </c>
      <c r="G985">
        <v>18.616340000000001</v>
      </c>
      <c r="H985">
        <v>30.938130000000001</v>
      </c>
    </row>
    <row r="986" spans="3:8" hidden="1">
      <c r="C986" s="203" t="str">
        <f t="shared" si="24"/>
        <v>MHVI_SOWF_MirindaSum</v>
      </c>
      <c r="D986" s="203" t="s">
        <v>198</v>
      </c>
      <c r="E986" t="s">
        <v>551</v>
      </c>
      <c r="F986" t="s">
        <v>88</v>
      </c>
      <c r="G986">
        <v>30.709479999999999</v>
      </c>
      <c r="H986">
        <v>35.432729999999999</v>
      </c>
    </row>
    <row r="987" spans="3:8" hidden="1">
      <c r="C987" s="203" t="str">
        <f t="shared" si="24"/>
        <v>MHVI_SOWF_PepsiSum</v>
      </c>
      <c r="D987" s="203" t="s">
        <v>198</v>
      </c>
      <c r="E987" t="s">
        <v>552</v>
      </c>
      <c r="F987" t="s">
        <v>88</v>
      </c>
      <c r="G987">
        <v>34.988689999999998</v>
      </c>
      <c r="H987">
        <v>62.246940000000002</v>
      </c>
    </row>
    <row r="988" spans="3:8" hidden="1">
      <c r="C988" s="203" t="str">
        <f t="shared" si="24"/>
        <v>MHVI_SOWF_SpriteSum</v>
      </c>
      <c r="D988" s="203" t="s">
        <v>198</v>
      </c>
      <c r="E988" t="s">
        <v>553</v>
      </c>
      <c r="F988" t="s">
        <v>88</v>
      </c>
      <c r="G988">
        <v>290.43810000000002</v>
      </c>
      <c r="H988">
        <v>272.26929999999999</v>
      </c>
    </row>
    <row r="989" spans="3:8" hidden="1">
      <c r="C989" s="203" t="str">
        <f t="shared" si="24"/>
        <v>MHVI_SOWF_Thums_UpSum</v>
      </c>
      <c r="D989" s="203" t="s">
        <v>198</v>
      </c>
      <c r="E989" t="s">
        <v>311</v>
      </c>
      <c r="F989" t="s">
        <v>88</v>
      </c>
      <c r="G989">
        <v>310.7174</v>
      </c>
      <c r="H989">
        <v>248.43790000000001</v>
      </c>
    </row>
    <row r="990" spans="3:8" hidden="1">
      <c r="C990" s="203" t="str">
        <f t="shared" si="24"/>
        <v>MHVI_ThematicMHT_TV_GRPsSum</v>
      </c>
      <c r="D990" s="203" t="s">
        <v>198</v>
      </c>
      <c r="E990" t="s">
        <v>342</v>
      </c>
      <c r="F990" t="s">
        <v>88</v>
      </c>
      <c r="G990">
        <v>0</v>
      </c>
      <c r="H990">
        <v>0</v>
      </c>
    </row>
    <row r="991" spans="3:8" hidden="1">
      <c r="C991" s="203" t="str">
        <f t="shared" si="24"/>
        <v>MHVI_TheYoung_TV_GRPsSum</v>
      </c>
      <c r="D991" s="203" t="s">
        <v>198</v>
      </c>
      <c r="E991" t="s">
        <v>343</v>
      </c>
      <c r="F991" t="s">
        <v>88</v>
      </c>
      <c r="G991">
        <v>0</v>
      </c>
      <c r="H991">
        <v>0</v>
      </c>
    </row>
    <row r="992" spans="3:8" hidden="1">
      <c r="C992" s="203" t="str">
        <f t="shared" si="24"/>
        <v>MHVI_Total_Digital_Thumsup_Imp_2017Sum</v>
      </c>
      <c r="D992" s="203" t="s">
        <v>198</v>
      </c>
      <c r="E992" t="s">
        <v>317</v>
      </c>
      <c r="F992" t="s">
        <v>88</v>
      </c>
      <c r="G992">
        <v>0</v>
      </c>
      <c r="H992">
        <v>0</v>
      </c>
    </row>
    <row r="993" spans="3:8" hidden="1">
      <c r="C993" s="203" t="str">
        <f t="shared" si="24"/>
        <v>MHVI_Total_Digital_Thumsup_Imp_2018Sum</v>
      </c>
      <c r="D993" s="203" t="s">
        <v>198</v>
      </c>
      <c r="E993" t="s">
        <v>318</v>
      </c>
      <c r="F993" t="s">
        <v>88</v>
      </c>
      <c r="G993">
        <v>0</v>
      </c>
      <c r="H993">
        <v>0</v>
      </c>
    </row>
    <row r="994" spans="3:8" hidden="1">
      <c r="C994" s="203" t="str">
        <f t="shared" si="24"/>
        <v>MHVI_Total_Digital_Thumsup_Imp_2019Sum</v>
      </c>
      <c r="D994" s="203" t="s">
        <v>198</v>
      </c>
      <c r="E994" t="s">
        <v>319</v>
      </c>
      <c r="F994" t="s">
        <v>88</v>
      </c>
      <c r="G994">
        <v>93443346</v>
      </c>
      <c r="H994">
        <v>0</v>
      </c>
    </row>
    <row r="995" spans="3:8" hidden="1">
      <c r="C995" s="203" t="str">
        <f t="shared" si="24"/>
        <v>MHVI_Total_Digital_Thumsup_Imp_2020Sum</v>
      </c>
      <c r="D995" s="203" t="s">
        <v>198</v>
      </c>
      <c r="E995" t="s">
        <v>396</v>
      </c>
      <c r="F995" t="s">
        <v>88</v>
      </c>
      <c r="G995">
        <v>0</v>
      </c>
      <c r="H995">
        <v>26491283</v>
      </c>
    </row>
    <row r="996" spans="3:8" hidden="1">
      <c r="C996" s="203" t="str">
        <f t="shared" si="24"/>
        <v>MHVI_TU_UTC_TV_GRPsSum</v>
      </c>
      <c r="D996" s="203" t="s">
        <v>198</v>
      </c>
      <c r="E996" t="s">
        <v>344</v>
      </c>
      <c r="F996" t="s">
        <v>88</v>
      </c>
      <c r="G996">
        <v>0</v>
      </c>
      <c r="H996">
        <v>0</v>
      </c>
    </row>
    <row r="997" spans="3:8" hidden="1">
      <c r="C997" s="203" t="str">
        <f t="shared" si="24"/>
        <v>MHVI_TUChargedAvengers_TV_GRPsSum</v>
      </c>
      <c r="D997" s="203" t="s">
        <v>198</v>
      </c>
      <c r="E997" t="s">
        <v>337</v>
      </c>
      <c r="F997" t="s">
        <v>88</v>
      </c>
      <c r="G997">
        <v>0</v>
      </c>
      <c r="H997">
        <v>0</v>
      </c>
    </row>
    <row r="998" spans="3:8" hidden="1">
      <c r="C998" s="203" t="str">
        <f t="shared" si="24"/>
        <v>MHVI_TUChargedThematic_TV_GRPsSum</v>
      </c>
      <c r="D998" s="203" t="s">
        <v>198</v>
      </c>
      <c r="E998" t="s">
        <v>338</v>
      </c>
      <c r="F998" t="s">
        <v>88</v>
      </c>
      <c r="G998">
        <v>0</v>
      </c>
      <c r="H998">
        <v>0</v>
      </c>
    </row>
    <row r="999" spans="3:8" hidden="1">
      <c r="C999" s="203" t="str">
        <f t="shared" si="24"/>
        <v>MHVI_TUChase_TV_GRPsSum</v>
      </c>
      <c r="D999" s="203" t="s">
        <v>198</v>
      </c>
      <c r="E999" t="s">
        <v>339</v>
      </c>
      <c r="F999" t="s">
        <v>88</v>
      </c>
      <c r="G999">
        <v>6422.18</v>
      </c>
      <c r="H999">
        <v>0</v>
      </c>
    </row>
    <row r="1000" spans="3:8" hidden="1">
      <c r="C1000" s="203" t="str">
        <f t="shared" si="24"/>
        <v>MHVI_TUIntrinsic_TV_GRPsSum</v>
      </c>
      <c r="D1000" s="203" t="s">
        <v>198</v>
      </c>
      <c r="E1000" t="s">
        <v>340</v>
      </c>
      <c r="F1000" t="s">
        <v>88</v>
      </c>
      <c r="G1000">
        <v>0</v>
      </c>
      <c r="H1000">
        <v>0</v>
      </c>
    </row>
    <row r="1001" spans="3:8" hidden="1">
      <c r="C1001" s="203" t="str">
        <f t="shared" si="24"/>
        <v>MHVI_TV_TotalSum</v>
      </c>
      <c r="D1001" s="203" t="s">
        <v>198</v>
      </c>
      <c r="E1001" t="s">
        <v>555</v>
      </c>
      <c r="F1001" t="s">
        <v>88</v>
      </c>
      <c r="G1001">
        <v>9190.52</v>
      </c>
      <c r="H1001">
        <v>3611.89</v>
      </c>
    </row>
    <row r="1002" spans="3:8" hidden="1">
      <c r="C1002" s="203" t="str">
        <f t="shared" si="24"/>
        <v>MHVI_TV_Total_2015Sum</v>
      </c>
      <c r="D1002" s="203" t="s">
        <v>198</v>
      </c>
      <c r="E1002" t="s">
        <v>84</v>
      </c>
      <c r="F1002" t="s">
        <v>88</v>
      </c>
      <c r="G1002">
        <v>0</v>
      </c>
      <c r="H1002">
        <v>0</v>
      </c>
    </row>
    <row r="1003" spans="3:8" hidden="1">
      <c r="C1003" s="203" t="str">
        <f t="shared" si="24"/>
        <v>MHVI_TV_Total_2016Sum</v>
      </c>
      <c r="D1003" s="203" t="s">
        <v>198</v>
      </c>
      <c r="E1003" t="s">
        <v>85</v>
      </c>
      <c r="F1003" t="s">
        <v>88</v>
      </c>
      <c r="G1003">
        <v>0</v>
      </c>
      <c r="H1003">
        <v>0</v>
      </c>
    </row>
    <row r="1004" spans="3:8" hidden="1">
      <c r="C1004" s="203" t="str">
        <f t="shared" si="24"/>
        <v>MHVI_TV_Total_2017Sum</v>
      </c>
      <c r="D1004" s="203" t="s">
        <v>198</v>
      </c>
      <c r="E1004" t="s">
        <v>86</v>
      </c>
      <c r="F1004" t="s">
        <v>88</v>
      </c>
      <c r="G1004">
        <v>0</v>
      </c>
      <c r="H1004">
        <v>0</v>
      </c>
    </row>
    <row r="1005" spans="3:8" hidden="1">
      <c r="C1005" s="203" t="str">
        <f t="shared" si="24"/>
        <v>MHVI_TV_Total_2018Sum</v>
      </c>
      <c r="D1005" s="203" t="s">
        <v>198</v>
      </c>
      <c r="E1005" t="s">
        <v>556</v>
      </c>
      <c r="F1005" t="s">
        <v>88</v>
      </c>
      <c r="G1005">
        <v>0</v>
      </c>
      <c r="H1005">
        <v>0</v>
      </c>
    </row>
    <row r="1006" spans="3:8" hidden="1">
      <c r="C1006" s="203" t="str">
        <f t="shared" si="24"/>
        <v>MHVI_TV_Total_2019Sum</v>
      </c>
      <c r="D1006" s="203" t="s">
        <v>198</v>
      </c>
      <c r="E1006" t="s">
        <v>557</v>
      </c>
      <c r="F1006" t="s">
        <v>88</v>
      </c>
      <c r="G1006">
        <v>9190.52</v>
      </c>
      <c r="H1006">
        <v>0</v>
      </c>
    </row>
    <row r="1007" spans="3:8" hidden="1">
      <c r="C1007" s="203" t="str">
        <f t="shared" si="24"/>
        <v>MHVI_TV_Total_2020Sum</v>
      </c>
      <c r="D1007" s="203" t="s">
        <v>198</v>
      </c>
      <c r="E1007" t="s">
        <v>558</v>
      </c>
      <c r="F1007" t="s">
        <v>88</v>
      </c>
      <c r="G1007">
        <v>0</v>
      </c>
      <c r="H1007">
        <v>3611.89</v>
      </c>
    </row>
    <row r="1008" spans="3:8" hidden="1">
      <c r="C1008" s="203" t="str">
        <f t="shared" si="24"/>
        <v>MHVI_VPO_7upSum</v>
      </c>
      <c r="D1008" s="203" t="s">
        <v>198</v>
      </c>
      <c r="E1008" t="s">
        <v>561</v>
      </c>
      <c r="F1008" t="s">
        <v>88</v>
      </c>
      <c r="G1008">
        <v>23.894100000000002</v>
      </c>
      <c r="H1008">
        <v>0</v>
      </c>
    </row>
    <row r="1009" spans="3:8" hidden="1">
      <c r="C1009" s="203" t="str">
        <f t="shared" si="24"/>
        <v>MHVI_VPO_Appy_FizzSum</v>
      </c>
      <c r="D1009" s="203" t="s">
        <v>198</v>
      </c>
      <c r="E1009" t="s">
        <v>562</v>
      </c>
      <c r="F1009" t="s">
        <v>88</v>
      </c>
      <c r="G1009">
        <v>29.719090000000001</v>
      </c>
      <c r="H1009">
        <v>0</v>
      </c>
    </row>
    <row r="1010" spans="3:8" hidden="1">
      <c r="C1010" s="203" t="str">
        <f t="shared" si="24"/>
        <v>MHVI_VPO_CokeSum</v>
      </c>
      <c r="D1010" s="203" t="s">
        <v>198</v>
      </c>
      <c r="E1010" t="s">
        <v>563</v>
      </c>
      <c r="F1010" t="s">
        <v>88</v>
      </c>
      <c r="G1010">
        <v>30.112480000000001</v>
      </c>
      <c r="H1010">
        <v>0</v>
      </c>
    </row>
    <row r="1011" spans="3:8" hidden="1">
      <c r="C1011" s="203" t="str">
        <f t="shared" si="24"/>
        <v>MHVI_VPO_FantaSum</v>
      </c>
      <c r="D1011" s="203" t="s">
        <v>198</v>
      </c>
      <c r="E1011" t="s">
        <v>564</v>
      </c>
      <c r="F1011" t="s">
        <v>88</v>
      </c>
      <c r="G1011">
        <v>23.723179999999999</v>
      </c>
      <c r="H1011">
        <v>0</v>
      </c>
    </row>
    <row r="1012" spans="3:8" hidden="1">
      <c r="C1012" s="203" t="str">
        <f t="shared" si="24"/>
        <v>MHVI_VPO_LimcaSum</v>
      </c>
      <c r="D1012" s="203" t="s">
        <v>198</v>
      </c>
      <c r="E1012" t="s">
        <v>565</v>
      </c>
      <c r="F1012" t="s">
        <v>88</v>
      </c>
      <c r="G1012">
        <v>31.395980000000002</v>
      </c>
      <c r="H1012">
        <v>0</v>
      </c>
    </row>
    <row r="1013" spans="3:8" hidden="1">
      <c r="C1013" s="203" t="str">
        <f t="shared" si="24"/>
        <v>MHVI_VPO_M_DewSum</v>
      </c>
      <c r="D1013" s="203" t="s">
        <v>198</v>
      </c>
      <c r="E1013" t="s">
        <v>566</v>
      </c>
      <c r="F1013" t="s">
        <v>88</v>
      </c>
      <c r="G1013">
        <v>27.475670000000001</v>
      </c>
      <c r="H1013">
        <v>0</v>
      </c>
    </row>
    <row r="1014" spans="3:8" hidden="1">
      <c r="C1014" s="203" t="str">
        <f t="shared" si="24"/>
        <v>MHVI_VPO_MirindaSum</v>
      </c>
      <c r="D1014" s="203" t="s">
        <v>198</v>
      </c>
      <c r="E1014" t="s">
        <v>567</v>
      </c>
      <c r="F1014" t="s">
        <v>88</v>
      </c>
      <c r="G1014">
        <v>25.463470000000001</v>
      </c>
      <c r="H1014">
        <v>0</v>
      </c>
    </row>
    <row r="1015" spans="3:8" hidden="1">
      <c r="C1015" s="203" t="str">
        <f t="shared" si="24"/>
        <v>MHVI_VPO_PepsiSum</v>
      </c>
      <c r="D1015" s="203" t="s">
        <v>198</v>
      </c>
      <c r="E1015" t="s">
        <v>568</v>
      </c>
      <c r="F1015" t="s">
        <v>88</v>
      </c>
      <c r="G1015">
        <v>26.56108</v>
      </c>
      <c r="H1015">
        <v>0</v>
      </c>
    </row>
    <row r="1016" spans="3:8" hidden="1">
      <c r="C1016" s="203" t="str">
        <f t="shared" si="24"/>
        <v>MHVI_VPO_SpriteSum</v>
      </c>
      <c r="D1016" s="203" t="s">
        <v>198</v>
      </c>
      <c r="E1016" t="s">
        <v>569</v>
      </c>
      <c r="F1016" t="s">
        <v>88</v>
      </c>
      <c r="G1016">
        <v>49.210729999999998</v>
      </c>
      <c r="H1016">
        <v>0</v>
      </c>
    </row>
    <row r="1017" spans="3:8" hidden="1">
      <c r="C1017" s="203" t="str">
        <f t="shared" si="24"/>
        <v>MHVI_VPO_Thums_UpSum</v>
      </c>
      <c r="D1017" s="203" t="s">
        <v>198</v>
      </c>
      <c r="E1017" t="s">
        <v>570</v>
      </c>
      <c r="F1017" t="s">
        <v>88</v>
      </c>
      <c r="G1017">
        <v>53.005879999999998</v>
      </c>
      <c r="H1017">
        <v>0</v>
      </c>
    </row>
    <row r="1018" spans="3:8" hidden="1">
      <c r="C1018" s="203" t="str">
        <f t="shared" si="24"/>
        <v>MHVI_WaveTVC_TV_GRPsSum</v>
      </c>
      <c r="D1018" s="203" t="s">
        <v>198</v>
      </c>
      <c r="E1018" t="s">
        <v>345</v>
      </c>
      <c r="F1018" t="s">
        <v>88</v>
      </c>
      <c r="G1018">
        <v>0</v>
      </c>
      <c r="H1018">
        <v>0</v>
      </c>
    </row>
    <row r="1019" spans="3:8" hidden="1">
      <c r="C1019" s="203" t="str">
        <f t="shared" si="24"/>
        <v>MHVI_WD_7upSum</v>
      </c>
      <c r="D1019" s="203" t="s">
        <v>198</v>
      </c>
      <c r="E1019" t="s">
        <v>571</v>
      </c>
      <c r="F1019" t="s">
        <v>88</v>
      </c>
      <c r="G1019">
        <v>423.48860000000002</v>
      </c>
      <c r="H1019">
        <v>439.07209999999998</v>
      </c>
    </row>
    <row r="1020" spans="3:8" hidden="1">
      <c r="C1020" s="203" t="str">
        <f t="shared" si="24"/>
        <v>MHVI_WD_Appy_FizzSum</v>
      </c>
      <c r="D1020" s="203" t="s">
        <v>198</v>
      </c>
      <c r="E1020" t="s">
        <v>572</v>
      </c>
      <c r="F1020" t="s">
        <v>88</v>
      </c>
      <c r="G1020">
        <v>879.20489999999995</v>
      </c>
      <c r="H1020">
        <v>565.83579999999995</v>
      </c>
    </row>
    <row r="1021" spans="3:8" hidden="1">
      <c r="C1021" s="203" t="str">
        <f t="shared" si="24"/>
        <v>MHVI_WD_CokeSum</v>
      </c>
      <c r="D1021" s="203" t="s">
        <v>198</v>
      </c>
      <c r="E1021" t="s">
        <v>573</v>
      </c>
      <c r="F1021" t="s">
        <v>88</v>
      </c>
      <c r="G1021">
        <v>470.53230000000002</v>
      </c>
      <c r="H1021">
        <v>463.42259999999999</v>
      </c>
    </row>
    <row r="1022" spans="3:8" hidden="1">
      <c r="C1022" s="203" t="str">
        <f t="shared" si="24"/>
        <v>MHVI_WD_FantaSum</v>
      </c>
      <c r="D1022" s="203" t="s">
        <v>198</v>
      </c>
      <c r="E1022" t="s">
        <v>574</v>
      </c>
      <c r="F1022" t="s">
        <v>88</v>
      </c>
      <c r="G1022">
        <v>581.4085</v>
      </c>
      <c r="H1022">
        <v>524.47069999999997</v>
      </c>
    </row>
    <row r="1023" spans="3:8" hidden="1">
      <c r="C1023" s="203" t="str">
        <f t="shared" si="24"/>
        <v>MHVI_WD_LimcaSum</v>
      </c>
      <c r="D1023" s="203" t="s">
        <v>198</v>
      </c>
      <c r="E1023" t="s">
        <v>575</v>
      </c>
      <c r="F1023" t="s">
        <v>88</v>
      </c>
      <c r="G1023">
        <v>554.81489999999997</v>
      </c>
      <c r="H1023">
        <v>506.71510000000001</v>
      </c>
    </row>
    <row r="1024" spans="3:8" hidden="1">
      <c r="C1024" s="203" t="str">
        <f t="shared" si="24"/>
        <v>MHVI_WD_M_DewSum</v>
      </c>
      <c r="D1024" s="203" t="s">
        <v>198</v>
      </c>
      <c r="E1024" t="s">
        <v>576</v>
      </c>
      <c r="F1024" t="s">
        <v>88</v>
      </c>
      <c r="G1024">
        <v>348.95749999999998</v>
      </c>
      <c r="H1024">
        <v>383.13709999999998</v>
      </c>
    </row>
    <row r="1025" spans="3:8" hidden="1">
      <c r="C1025" s="203" t="str">
        <f t="shared" si="24"/>
        <v>MHVI_WD_MirindaSum</v>
      </c>
      <c r="D1025" s="203" t="s">
        <v>198</v>
      </c>
      <c r="E1025" t="s">
        <v>577</v>
      </c>
      <c r="F1025" t="s">
        <v>88</v>
      </c>
      <c r="G1025">
        <v>527.26909999999998</v>
      </c>
      <c r="H1025">
        <v>466.35579999999999</v>
      </c>
    </row>
    <row r="1026" spans="3:8" hidden="1">
      <c r="C1026" s="203" t="str">
        <f t="shared" si="24"/>
        <v>MHVI_WD_PepsiSum</v>
      </c>
      <c r="D1026" s="203" t="s">
        <v>198</v>
      </c>
      <c r="E1026" t="s">
        <v>578</v>
      </c>
      <c r="F1026" t="s">
        <v>88</v>
      </c>
      <c r="G1026">
        <v>464.96640000000002</v>
      </c>
      <c r="H1026">
        <v>485.01350000000002</v>
      </c>
    </row>
    <row r="1027" spans="3:8" hidden="1">
      <c r="C1027" s="203" t="str">
        <f t="shared" ref="C1027:C1090" si="25">D1027&amp;E1027&amp;F1027</f>
        <v>MHVI_WD_SpriteSum</v>
      </c>
      <c r="D1027" s="203" t="s">
        <v>198</v>
      </c>
      <c r="E1027" t="s">
        <v>579</v>
      </c>
      <c r="F1027" t="s">
        <v>88</v>
      </c>
      <c r="G1027">
        <v>899.74080000000004</v>
      </c>
      <c r="H1027">
        <v>851.47109999999998</v>
      </c>
    </row>
    <row r="1028" spans="3:8" hidden="1">
      <c r="C1028" s="203" t="str">
        <f t="shared" si="25"/>
        <v>MHVI_WD_Thums_UpSum</v>
      </c>
      <c r="D1028" s="203" t="s">
        <v>198</v>
      </c>
      <c r="E1028" t="s">
        <v>580</v>
      </c>
      <c r="F1028" t="s">
        <v>88</v>
      </c>
      <c r="G1028">
        <v>892.08479999999997</v>
      </c>
      <c r="H1028">
        <v>836.59299999999996</v>
      </c>
    </row>
    <row r="1029" spans="3:8" hidden="1">
      <c r="C1029" s="203" t="str">
        <f t="shared" si="25"/>
        <v>MHVI_YouTube_Thumsup_ImpSum</v>
      </c>
      <c r="D1029" s="203" t="s">
        <v>198</v>
      </c>
      <c r="E1029" t="s">
        <v>320</v>
      </c>
      <c r="F1029" t="s">
        <v>88</v>
      </c>
      <c r="G1029">
        <v>1199171</v>
      </c>
      <c r="H1029">
        <v>10020099</v>
      </c>
    </row>
    <row r="1030" spans="3:8" hidden="1">
      <c r="C1030" s="203" t="str">
        <f t="shared" si="25"/>
        <v>MHWeight_BINDUSum</v>
      </c>
      <c r="D1030" s="203" t="s">
        <v>198</v>
      </c>
      <c r="E1030" t="s">
        <v>602</v>
      </c>
      <c r="F1030" t="s">
        <v>88</v>
      </c>
      <c r="G1030">
        <v>8.4273000000000001E-2</v>
      </c>
      <c r="H1030">
        <v>8.4273000000000001E-2</v>
      </c>
    </row>
    <row r="1031" spans="3:8" hidden="1">
      <c r="C1031" s="203" t="str">
        <f t="shared" si="25"/>
        <v>MHWeight_Brand_7upSum</v>
      </c>
      <c r="D1031" s="203" t="s">
        <v>198</v>
      </c>
      <c r="E1031" t="s">
        <v>581</v>
      </c>
      <c r="F1031" t="s">
        <v>88</v>
      </c>
      <c r="G1031">
        <v>1.4132929999999999</v>
      </c>
      <c r="H1031">
        <v>1.4132929999999999</v>
      </c>
    </row>
    <row r="1032" spans="3:8" hidden="1">
      <c r="C1032" s="203" t="str">
        <f t="shared" si="25"/>
        <v>MHWeight_Brand_Appy_FizzSum</v>
      </c>
      <c r="D1032" s="203" t="s">
        <v>198</v>
      </c>
      <c r="E1032" t="s">
        <v>582</v>
      </c>
      <c r="F1032" t="s">
        <v>88</v>
      </c>
      <c r="G1032">
        <v>1.5648979999999999</v>
      </c>
      <c r="H1032">
        <v>1.5648979999999999</v>
      </c>
    </row>
    <row r="1033" spans="3:8" hidden="1">
      <c r="C1033" s="203" t="str">
        <f t="shared" si="25"/>
        <v>MHWeight_Brand_CokeSum</v>
      </c>
      <c r="D1033" s="203" t="s">
        <v>198</v>
      </c>
      <c r="E1033" t="s">
        <v>583</v>
      </c>
      <c r="F1033" t="s">
        <v>88</v>
      </c>
      <c r="G1033">
        <v>1.6035140000000001</v>
      </c>
      <c r="H1033">
        <v>1.6035140000000001</v>
      </c>
    </row>
    <row r="1034" spans="3:8" hidden="1">
      <c r="C1034" s="203" t="str">
        <f t="shared" si="25"/>
        <v>MHWeight_Brand_FantaSum</v>
      </c>
      <c r="D1034" s="203" t="s">
        <v>198</v>
      </c>
      <c r="E1034" t="s">
        <v>584</v>
      </c>
      <c r="F1034" t="s">
        <v>88</v>
      </c>
      <c r="G1034">
        <v>1.847221</v>
      </c>
      <c r="H1034">
        <v>1.847221</v>
      </c>
    </row>
    <row r="1035" spans="3:8" hidden="1">
      <c r="C1035" s="203" t="str">
        <f t="shared" si="25"/>
        <v>MHWeight_Brand_LimcaSum</v>
      </c>
      <c r="D1035" s="203" t="s">
        <v>198</v>
      </c>
      <c r="E1035" t="s">
        <v>585</v>
      </c>
      <c r="F1035" t="s">
        <v>88</v>
      </c>
      <c r="G1035">
        <v>1.849334</v>
      </c>
      <c r="H1035">
        <v>1.849334</v>
      </c>
    </row>
    <row r="1036" spans="3:8" hidden="1">
      <c r="C1036" s="203" t="str">
        <f t="shared" si="25"/>
        <v>MHWeight_Brand_M_DewSum</v>
      </c>
      <c r="D1036" s="203" t="s">
        <v>198</v>
      </c>
      <c r="E1036" t="s">
        <v>586</v>
      </c>
      <c r="F1036" t="s">
        <v>88</v>
      </c>
      <c r="G1036">
        <v>1.4744200000000001</v>
      </c>
      <c r="H1036">
        <v>1.4744200000000001</v>
      </c>
    </row>
    <row r="1037" spans="3:8" hidden="1">
      <c r="C1037" s="203" t="str">
        <f t="shared" si="25"/>
        <v>MHWeight_Brand_MirindaSum</v>
      </c>
      <c r="D1037" s="203" t="s">
        <v>198</v>
      </c>
      <c r="E1037" t="s">
        <v>587</v>
      </c>
      <c r="F1037" t="s">
        <v>88</v>
      </c>
      <c r="G1037">
        <v>1.7774179999999999</v>
      </c>
      <c r="H1037">
        <v>1.7774179999999999</v>
      </c>
    </row>
    <row r="1038" spans="3:8" hidden="1">
      <c r="C1038" s="203" t="str">
        <f t="shared" si="25"/>
        <v>MHWeight_Brand_PepsiSum</v>
      </c>
      <c r="D1038" s="203" t="s">
        <v>198</v>
      </c>
      <c r="E1038" t="s">
        <v>588</v>
      </c>
      <c r="F1038" t="s">
        <v>88</v>
      </c>
      <c r="G1038">
        <v>1.814719</v>
      </c>
      <c r="H1038">
        <v>1.814719</v>
      </c>
    </row>
    <row r="1039" spans="3:8" hidden="1">
      <c r="C1039" s="203" t="str">
        <f t="shared" si="25"/>
        <v>MHWeight_Brand_SpriteSum</v>
      </c>
      <c r="D1039" s="203" t="s">
        <v>198</v>
      </c>
      <c r="E1039" t="s">
        <v>589</v>
      </c>
      <c r="F1039" t="s">
        <v>88</v>
      </c>
      <c r="G1039">
        <v>4.859254</v>
      </c>
      <c r="H1039">
        <v>4.859254</v>
      </c>
    </row>
    <row r="1040" spans="3:8" hidden="1">
      <c r="C1040" s="203" t="str">
        <f t="shared" si="25"/>
        <v>MHWeight_DAILEESum</v>
      </c>
      <c r="D1040" s="203" t="s">
        <v>198</v>
      </c>
      <c r="E1040" t="s">
        <v>603</v>
      </c>
      <c r="F1040" t="s">
        <v>88</v>
      </c>
      <c r="G1040">
        <v>3.3300999999999997E-2</v>
      </c>
      <c r="H1040">
        <v>3.3300999999999997E-2</v>
      </c>
    </row>
    <row r="1041" spans="3:8" hidden="1">
      <c r="C1041" s="203" t="str">
        <f t="shared" si="25"/>
        <v>MHWeight_ORSLSum</v>
      </c>
      <c r="D1041" s="203" t="s">
        <v>198</v>
      </c>
      <c r="E1041" t="s">
        <v>590</v>
      </c>
      <c r="F1041" t="s">
        <v>88</v>
      </c>
      <c r="G1041">
        <v>0.127135</v>
      </c>
      <c r="H1041">
        <v>0.127135</v>
      </c>
    </row>
    <row r="1042" spans="3:8" hidden="1">
      <c r="C1042" s="203" t="str">
        <f t="shared" si="25"/>
        <v>MHWeight_SKU_ExpressSum</v>
      </c>
      <c r="D1042" s="203" t="s">
        <v>198</v>
      </c>
      <c r="E1042" t="s">
        <v>592</v>
      </c>
      <c r="F1042" t="s">
        <v>88</v>
      </c>
      <c r="G1042">
        <v>1.1803809999999999</v>
      </c>
      <c r="H1042">
        <v>1.1803809999999999</v>
      </c>
    </row>
    <row r="1043" spans="3:8" hidden="1">
      <c r="C1043" s="203" t="str">
        <f t="shared" si="25"/>
        <v>MHWeight_SKU_FridgeSum</v>
      </c>
      <c r="D1043" s="203" t="s">
        <v>198</v>
      </c>
      <c r="E1043" t="s">
        <v>593</v>
      </c>
      <c r="F1043" t="s">
        <v>88</v>
      </c>
      <c r="G1043">
        <v>1.2305759999999999</v>
      </c>
      <c r="H1043">
        <v>1.2305759999999999</v>
      </c>
    </row>
    <row r="1044" spans="3:8" hidden="1">
      <c r="C1044" s="203" t="str">
        <f t="shared" si="25"/>
        <v>MHWeight_SKU_MobileSum</v>
      </c>
      <c r="D1044" s="203" t="s">
        <v>198</v>
      </c>
      <c r="E1044" t="s">
        <v>594</v>
      </c>
      <c r="F1044" t="s">
        <v>88</v>
      </c>
      <c r="G1044">
        <v>3.6844429999999999</v>
      </c>
      <c r="H1044">
        <v>3.6844429999999999</v>
      </c>
    </row>
    <row r="1045" spans="3:8" hidden="1">
      <c r="C1045" s="203" t="str">
        <f t="shared" si="25"/>
        <v>MHWeight_SKU_PartySum</v>
      </c>
      <c r="D1045" s="203" t="s">
        <v>198</v>
      </c>
      <c r="E1045" t="s">
        <v>595</v>
      </c>
      <c r="F1045" t="s">
        <v>88</v>
      </c>
      <c r="G1045">
        <v>1.8200769999999999</v>
      </c>
      <c r="H1045">
        <v>1.8200769999999999</v>
      </c>
    </row>
    <row r="1046" spans="3:8" hidden="1">
      <c r="C1046" s="203" t="str">
        <f t="shared" si="25"/>
        <v>MHWeight_SKU_RGBSum</v>
      </c>
      <c r="D1046" s="203" t="s">
        <v>198</v>
      </c>
      <c r="E1046" t="s">
        <v>596</v>
      </c>
      <c r="F1046" t="s">
        <v>88</v>
      </c>
      <c r="G1046">
        <v>2.0845220000000002</v>
      </c>
      <c r="H1046">
        <v>2.0845220000000002</v>
      </c>
    </row>
    <row r="1047" spans="3:8" hidden="1">
      <c r="C1047" s="203" t="str">
        <f t="shared" si="25"/>
        <v>MHYearSum</v>
      </c>
      <c r="D1047" s="203" t="s">
        <v>198</v>
      </c>
      <c r="E1047" t="s">
        <v>49</v>
      </c>
      <c r="F1047" t="s">
        <v>88</v>
      </c>
      <c r="G1047">
        <v>0</v>
      </c>
      <c r="H1047">
        <v>0</v>
      </c>
    </row>
    <row r="1048" spans="3:8" hidden="1">
      <c r="C1048" s="203" t="str">
        <f t="shared" si="25"/>
        <v>MHVI_TUChase_TV_GRPs_2020Sum</v>
      </c>
      <c r="D1048" s="203" t="s">
        <v>198</v>
      </c>
      <c r="E1048" t="s">
        <v>400</v>
      </c>
      <c r="F1048" t="s">
        <v>88</v>
      </c>
      <c r="G1048">
        <v>0</v>
      </c>
      <c r="H1048">
        <v>1.03</v>
      </c>
    </row>
    <row r="1049" spans="3:8" hidden="1">
      <c r="C1049" s="203" t="str">
        <f t="shared" si="25"/>
        <v>MHVI_Pyramid_TV_GRPs_2020Sum</v>
      </c>
      <c r="D1049" s="203" t="s">
        <v>198</v>
      </c>
      <c r="E1049" t="s">
        <v>397</v>
      </c>
      <c r="F1049" t="s">
        <v>88</v>
      </c>
      <c r="G1049">
        <v>0</v>
      </c>
      <c r="H1049">
        <v>3610.86</v>
      </c>
    </row>
    <row r="1050" spans="3:8" hidden="1">
      <c r="C1050" s="203" t="str">
        <f t="shared" si="25"/>
        <v>MHFree_Volume_PromoSum</v>
      </c>
      <c r="D1050" s="203" t="s">
        <v>198</v>
      </c>
      <c r="E1050" t="s">
        <v>599</v>
      </c>
      <c r="F1050" t="s">
        <v>88</v>
      </c>
      <c r="G1050">
        <v>0</v>
      </c>
      <c r="H1050">
        <v>2135736</v>
      </c>
    </row>
    <row r="1051" spans="3:8" hidden="1">
      <c r="C1051" s="203" t="str">
        <f t="shared" si="25"/>
        <v>MHCovid_19_Confirmed_CasesSum</v>
      </c>
      <c r="D1051" s="203" t="s">
        <v>198</v>
      </c>
      <c r="E1051" t="s">
        <v>401</v>
      </c>
      <c r="F1051" t="s">
        <v>88</v>
      </c>
      <c r="G1051">
        <v>0</v>
      </c>
      <c r="H1051" s="160">
        <v>112000000</v>
      </c>
    </row>
    <row r="1052" spans="3:8" hidden="1">
      <c r="C1052" s="203" t="str">
        <f t="shared" si="25"/>
        <v>MHCovid_19_Active_CasesSum</v>
      </c>
      <c r="D1052" s="203" t="s">
        <v>198</v>
      </c>
      <c r="E1052" t="s">
        <v>597</v>
      </c>
      <c r="F1052" t="s">
        <v>88</v>
      </c>
      <c r="G1052">
        <v>0</v>
      </c>
      <c r="H1052">
        <v>24692767</v>
      </c>
    </row>
    <row r="1053" spans="3:8" hidden="1">
      <c r="C1053" s="203" t="str">
        <f t="shared" si="25"/>
        <v>MHMobility_Retail_and_recreationSum</v>
      </c>
      <c r="D1053" s="203" t="s">
        <v>198</v>
      </c>
      <c r="E1053" t="s">
        <v>380</v>
      </c>
      <c r="F1053" t="s">
        <v>88</v>
      </c>
      <c r="G1053">
        <v>0</v>
      </c>
      <c r="H1053">
        <v>-422.98599999999999</v>
      </c>
    </row>
    <row r="1054" spans="3:8" hidden="1">
      <c r="C1054" s="203" t="str">
        <f t="shared" si="25"/>
        <v>MHMobility_Grocery_and_pharmacySum</v>
      </c>
      <c r="D1054" s="203" t="s">
        <v>198</v>
      </c>
      <c r="E1054" t="s">
        <v>364</v>
      </c>
      <c r="F1054" t="s">
        <v>88</v>
      </c>
      <c r="G1054">
        <v>0</v>
      </c>
      <c r="H1054">
        <v>-49.846299999999999</v>
      </c>
    </row>
    <row r="1055" spans="3:8" hidden="1">
      <c r="C1055" s="203" t="str">
        <f t="shared" si="25"/>
        <v>MHMobility_ParksSum</v>
      </c>
      <c r="D1055" s="203" t="s">
        <v>198</v>
      </c>
      <c r="E1055" t="s">
        <v>381</v>
      </c>
      <c r="F1055" t="s">
        <v>88</v>
      </c>
      <c r="G1055">
        <v>0</v>
      </c>
      <c r="H1055">
        <v>-327.60399999999998</v>
      </c>
    </row>
    <row r="1056" spans="3:8" hidden="1">
      <c r="C1056" s="203" t="str">
        <f t="shared" si="25"/>
        <v>MHMobility_Transit_stationsSum</v>
      </c>
      <c r="D1056" s="203" t="s">
        <v>198</v>
      </c>
      <c r="E1056" t="s">
        <v>598</v>
      </c>
      <c r="F1056" t="s">
        <v>88</v>
      </c>
      <c r="G1056">
        <v>0</v>
      </c>
      <c r="H1056">
        <v>-331.428</v>
      </c>
    </row>
    <row r="1057" spans="3:8" hidden="1">
      <c r="C1057" s="203" t="str">
        <f t="shared" si="25"/>
        <v>MHMobility_WorkplacesSum</v>
      </c>
      <c r="D1057" s="203" t="s">
        <v>198</v>
      </c>
      <c r="E1057" t="s">
        <v>366</v>
      </c>
      <c r="F1057" t="s">
        <v>88</v>
      </c>
      <c r="G1057">
        <v>0</v>
      </c>
      <c r="H1057">
        <v>-211.822</v>
      </c>
    </row>
    <row r="1058" spans="3:8" hidden="1">
      <c r="C1058" s="203" t="str">
        <f t="shared" si="25"/>
        <v>MHMobility_ResidentialSum</v>
      </c>
      <c r="D1058" s="203" t="s">
        <v>198</v>
      </c>
      <c r="E1058" t="s">
        <v>365</v>
      </c>
      <c r="F1058" t="s">
        <v>88</v>
      </c>
      <c r="G1058">
        <v>0</v>
      </c>
      <c r="H1058">
        <v>162.0256</v>
      </c>
    </row>
    <row r="1059" spans="3:8" hidden="1">
      <c r="C1059" s="203" t="str">
        <f t="shared" si="25"/>
        <v>MHPre_CovidSum</v>
      </c>
      <c r="D1059" s="203" t="s">
        <v>198</v>
      </c>
      <c r="E1059" t="s">
        <v>367</v>
      </c>
      <c r="F1059" t="s">
        <v>88</v>
      </c>
      <c r="G1059">
        <v>0</v>
      </c>
      <c r="H1059">
        <v>1</v>
      </c>
    </row>
    <row r="1060" spans="3:8" hidden="1">
      <c r="C1060" s="203" t="str">
        <f t="shared" si="25"/>
        <v>MHSales_dep_Volume_UCAvg</v>
      </c>
      <c r="D1060" s="203" t="s">
        <v>198</v>
      </c>
      <c r="E1060" t="s">
        <v>499</v>
      </c>
      <c r="F1060" t="s">
        <v>392</v>
      </c>
      <c r="G1060">
        <v>1327689</v>
      </c>
      <c r="H1060">
        <v>815689.3</v>
      </c>
    </row>
    <row r="1061" spans="3:8" hidden="1">
      <c r="C1061" s="203" t="str">
        <f t="shared" si="25"/>
        <v>MHActivation_Assets_AllIndiaAvg</v>
      </c>
      <c r="D1061" s="203" t="s">
        <v>198</v>
      </c>
      <c r="E1061" t="s">
        <v>332</v>
      </c>
      <c r="F1061" t="s">
        <v>392</v>
      </c>
      <c r="G1061">
        <v>375858</v>
      </c>
      <c r="H1061">
        <v>0</v>
      </c>
    </row>
    <row r="1062" spans="3:8" hidden="1">
      <c r="C1062" s="203" t="str">
        <f t="shared" si="25"/>
        <v>MHActivation_Assets_StatewiseAvg</v>
      </c>
      <c r="D1062" s="203" t="s">
        <v>198</v>
      </c>
      <c r="E1062" t="s">
        <v>333</v>
      </c>
      <c r="F1062" t="s">
        <v>392</v>
      </c>
      <c r="G1062">
        <v>0</v>
      </c>
      <c r="H1062">
        <v>0</v>
      </c>
    </row>
    <row r="1063" spans="3:8" hidden="1">
      <c r="C1063" s="203" t="str">
        <f t="shared" si="25"/>
        <v>MHCostPerPointAvg</v>
      </c>
      <c r="D1063" s="203" t="s">
        <v>198</v>
      </c>
      <c r="E1063" t="s">
        <v>500</v>
      </c>
      <c r="F1063" t="s">
        <v>392</v>
      </c>
      <c r="G1063">
        <v>21102.5</v>
      </c>
      <c r="H1063">
        <v>21102.5</v>
      </c>
    </row>
    <row r="1064" spans="3:8" hidden="1">
      <c r="C1064" s="203" t="str">
        <f t="shared" si="25"/>
        <v>MHCPIAvg</v>
      </c>
      <c r="D1064" s="203" t="s">
        <v>198</v>
      </c>
      <c r="E1064" t="s">
        <v>81</v>
      </c>
      <c r="F1064" t="s">
        <v>392</v>
      </c>
      <c r="G1064">
        <v>138.6369</v>
      </c>
      <c r="H1064">
        <v>144.13380000000001</v>
      </c>
    </row>
    <row r="1065" spans="3:8" hidden="1">
      <c r="C1065" s="203" t="str">
        <f t="shared" si="25"/>
        <v>MHEconomyAvg</v>
      </c>
      <c r="D1065" s="203" t="s">
        <v>198</v>
      </c>
      <c r="E1065" t="s">
        <v>11</v>
      </c>
      <c r="F1065" t="s">
        <v>392</v>
      </c>
      <c r="G1065">
        <v>2039074</v>
      </c>
      <c r="H1065">
        <v>1938499</v>
      </c>
    </row>
    <row r="1066" spans="3:8" hidden="1">
      <c r="C1066" s="203" t="str">
        <f t="shared" si="25"/>
        <v>MHLog_EconomyAvg</v>
      </c>
      <c r="D1066" s="203" t="s">
        <v>198</v>
      </c>
      <c r="E1066" t="s">
        <v>221</v>
      </c>
      <c r="F1066" t="s">
        <v>392</v>
      </c>
      <c r="G1066">
        <v>14.52801</v>
      </c>
      <c r="H1066">
        <v>14.47686</v>
      </c>
    </row>
    <row r="1067" spans="3:8">
      <c r="C1067" s="203" t="str">
        <f t="shared" si="25"/>
        <v>MHPopulationAvg</v>
      </c>
      <c r="D1067" s="203" t="s">
        <v>198</v>
      </c>
      <c r="E1067" t="s">
        <v>501</v>
      </c>
      <c r="F1067" t="s">
        <v>392</v>
      </c>
      <c r="G1067">
        <v>82506629</v>
      </c>
      <c r="H1067">
        <v>82506629</v>
      </c>
    </row>
    <row r="1068" spans="3:8" hidden="1">
      <c r="C1068" s="203" t="str">
        <f t="shared" si="25"/>
        <v>MHPrecip_DampenedAvg</v>
      </c>
      <c r="D1068" s="203" t="s">
        <v>198</v>
      </c>
      <c r="E1068" t="s">
        <v>312</v>
      </c>
      <c r="F1068" t="s">
        <v>392</v>
      </c>
      <c r="G1068">
        <v>2.6028129999999998</v>
      </c>
      <c r="H1068">
        <v>2.908455</v>
      </c>
    </row>
    <row r="1069" spans="3:8" hidden="1">
      <c r="C1069" s="203" t="str">
        <f t="shared" si="25"/>
        <v>MHPrecip_NormAvg</v>
      </c>
      <c r="D1069" s="203" t="s">
        <v>198</v>
      </c>
      <c r="E1069" t="s">
        <v>80</v>
      </c>
      <c r="F1069" t="s">
        <v>392</v>
      </c>
      <c r="G1069">
        <v>2.444242</v>
      </c>
      <c r="H1069">
        <v>2.4928490000000001</v>
      </c>
    </row>
    <row r="1070" spans="3:8" hidden="1">
      <c r="C1070" s="203" t="str">
        <f t="shared" si="25"/>
        <v>MHprecip_Norm_NormAvg</v>
      </c>
      <c r="D1070" s="203" t="s">
        <v>198</v>
      </c>
      <c r="E1070" t="s">
        <v>502</v>
      </c>
      <c r="F1070" t="s">
        <v>392</v>
      </c>
      <c r="G1070">
        <v>0.41092899999999999</v>
      </c>
      <c r="H1070">
        <v>0.418684</v>
      </c>
    </row>
    <row r="1071" spans="3:8" hidden="1">
      <c r="C1071" s="203" t="str">
        <f t="shared" si="25"/>
        <v>MHprecip0Avg</v>
      </c>
      <c r="D1071" s="203" t="s">
        <v>198</v>
      </c>
      <c r="E1071" t="s">
        <v>222</v>
      </c>
      <c r="F1071" t="s">
        <v>392</v>
      </c>
      <c r="G1071">
        <v>0.15857099999999999</v>
      </c>
      <c r="H1071">
        <v>0.41560599999999998</v>
      </c>
    </row>
    <row r="1072" spans="3:8" hidden="1">
      <c r="C1072" s="203" t="str">
        <f t="shared" si="25"/>
        <v>MHprecip1Avg</v>
      </c>
      <c r="D1072" s="203" t="s">
        <v>198</v>
      </c>
      <c r="E1072" t="s">
        <v>223</v>
      </c>
      <c r="F1072" t="s">
        <v>392</v>
      </c>
      <c r="G1072">
        <v>0.13022300000000001</v>
      </c>
      <c r="H1072">
        <v>0.209922</v>
      </c>
    </row>
    <row r="1073" spans="3:8" hidden="1">
      <c r="C1073" s="203" t="str">
        <f t="shared" si="25"/>
        <v>MHSEAS_15_17Avg</v>
      </c>
      <c r="D1073" s="203" t="s">
        <v>198</v>
      </c>
      <c r="E1073" t="s">
        <v>283</v>
      </c>
      <c r="F1073" t="s">
        <v>392</v>
      </c>
      <c r="G1073">
        <v>0</v>
      </c>
      <c r="H1073">
        <v>0</v>
      </c>
    </row>
    <row r="1074" spans="3:8" hidden="1">
      <c r="C1074" s="203" t="str">
        <f t="shared" si="25"/>
        <v>MHSEAS_1819Avg</v>
      </c>
      <c r="D1074" s="203" t="s">
        <v>198</v>
      </c>
      <c r="E1074" t="s">
        <v>262</v>
      </c>
      <c r="F1074" t="s">
        <v>392</v>
      </c>
      <c r="G1074">
        <v>1.0020420000000001</v>
      </c>
      <c r="H1074">
        <v>1.0020420000000001</v>
      </c>
    </row>
    <row r="1075" spans="3:8" hidden="1">
      <c r="C1075" s="203" t="str">
        <f t="shared" si="25"/>
        <v>MHSeasonalityAvg</v>
      </c>
      <c r="D1075" s="203" t="s">
        <v>198</v>
      </c>
      <c r="E1075" t="s">
        <v>2</v>
      </c>
      <c r="F1075" t="s">
        <v>392</v>
      </c>
      <c r="G1075">
        <v>1.0020420000000001</v>
      </c>
      <c r="H1075">
        <v>1.0020420000000001</v>
      </c>
    </row>
    <row r="1076" spans="3:8" hidden="1">
      <c r="C1076" s="203" t="str">
        <f t="shared" si="25"/>
        <v>MHSOCF_0Avg</v>
      </c>
      <c r="D1076" s="203" t="s">
        <v>198</v>
      </c>
      <c r="E1076" t="s">
        <v>287</v>
      </c>
      <c r="F1076" t="s">
        <v>392</v>
      </c>
      <c r="G1076">
        <v>1.6937869999999999</v>
      </c>
      <c r="H1076">
        <v>-1.4282900000000001</v>
      </c>
    </row>
    <row r="1077" spans="3:8" hidden="1">
      <c r="C1077" s="203" t="str">
        <f t="shared" si="25"/>
        <v>MHSOCF_1Avg</v>
      </c>
      <c r="D1077" s="203" t="s">
        <v>198</v>
      </c>
      <c r="E1077" t="s">
        <v>269</v>
      </c>
      <c r="F1077" t="s">
        <v>392</v>
      </c>
      <c r="G1077">
        <v>0.77236800000000005</v>
      </c>
      <c r="H1077">
        <v>-0.24879999999999999</v>
      </c>
    </row>
    <row r="1078" spans="3:8" hidden="1">
      <c r="C1078" s="203" t="str">
        <f t="shared" si="25"/>
        <v>MHSOTS_0Avg</v>
      </c>
      <c r="D1078" s="203" t="s">
        <v>198</v>
      </c>
      <c r="E1078" t="s">
        <v>286</v>
      </c>
      <c r="F1078" t="s">
        <v>392</v>
      </c>
      <c r="G1078">
        <v>0.53283700000000001</v>
      </c>
      <c r="H1078">
        <v>-4.7017600000000002</v>
      </c>
    </row>
    <row r="1079" spans="3:8" hidden="1">
      <c r="C1079" s="203" t="str">
        <f t="shared" si="25"/>
        <v>MHSOTS_1Avg</v>
      </c>
      <c r="D1079" s="203" t="s">
        <v>198</v>
      </c>
      <c r="E1079" t="s">
        <v>270</v>
      </c>
      <c r="F1079" t="s">
        <v>392</v>
      </c>
      <c r="G1079">
        <v>0.490481</v>
      </c>
      <c r="H1079">
        <v>-2.07117</v>
      </c>
    </row>
    <row r="1080" spans="3:8" hidden="1">
      <c r="C1080" s="203" t="str">
        <f t="shared" si="25"/>
        <v>MHTemp_NormAvg</v>
      </c>
      <c r="D1080" s="203" t="s">
        <v>198</v>
      </c>
      <c r="E1080" t="s">
        <v>78</v>
      </c>
      <c r="F1080" t="s">
        <v>392</v>
      </c>
      <c r="G1080">
        <v>32.481670000000001</v>
      </c>
      <c r="H1080">
        <v>32.466670000000001</v>
      </c>
    </row>
    <row r="1081" spans="3:8" hidden="1">
      <c r="C1081" s="203" t="str">
        <f t="shared" si="25"/>
        <v>MHTemp_Norm_NormAvg</v>
      </c>
      <c r="D1081" s="203" t="s">
        <v>198</v>
      </c>
      <c r="E1081" t="s">
        <v>79</v>
      </c>
      <c r="F1081" t="s">
        <v>392</v>
      </c>
      <c r="G1081">
        <v>0.48193399999999997</v>
      </c>
      <c r="H1081">
        <v>0.488541</v>
      </c>
    </row>
    <row r="1082" spans="3:8" hidden="1">
      <c r="C1082" s="203" t="str">
        <f t="shared" si="25"/>
        <v>MHTemp0Avg</v>
      </c>
      <c r="D1082" s="203" t="s">
        <v>198</v>
      </c>
      <c r="E1082" t="s">
        <v>171</v>
      </c>
      <c r="F1082" t="s">
        <v>392</v>
      </c>
      <c r="G1082">
        <v>-0.25167</v>
      </c>
      <c r="H1082">
        <v>-9.6670000000000006E-2</v>
      </c>
    </row>
    <row r="1083" spans="3:8" hidden="1">
      <c r="C1083" s="203" t="str">
        <f t="shared" si="25"/>
        <v>MHTemp1Avg</v>
      </c>
      <c r="D1083" s="203" t="s">
        <v>198</v>
      </c>
      <c r="E1083" t="s">
        <v>172</v>
      </c>
      <c r="F1083" t="s">
        <v>392</v>
      </c>
      <c r="G1083">
        <v>-0.19489000000000001</v>
      </c>
      <c r="H1083">
        <v>-6.3020000000000007E-2</v>
      </c>
    </row>
    <row r="1084" spans="3:8" hidden="1">
      <c r="C1084" s="203" t="str">
        <f t="shared" si="25"/>
        <v>MHTmax_DampenedAvg</v>
      </c>
      <c r="D1084" s="203" t="s">
        <v>198</v>
      </c>
      <c r="E1084" t="s">
        <v>313</v>
      </c>
      <c r="F1084" t="s">
        <v>392</v>
      </c>
      <c r="G1084">
        <v>32.229999999999997</v>
      </c>
      <c r="H1084">
        <v>32.369999999999997</v>
      </c>
    </row>
    <row r="1085" spans="3:8" hidden="1">
      <c r="C1085" s="203" t="str">
        <f t="shared" si="25"/>
        <v>MHTV_APPYFIZZAvg</v>
      </c>
      <c r="D1085" s="203" t="s">
        <v>198</v>
      </c>
      <c r="E1085" t="s">
        <v>306</v>
      </c>
      <c r="F1085" t="s">
        <v>392</v>
      </c>
      <c r="G1085">
        <v>451.471</v>
      </c>
      <c r="H1085">
        <v>0</v>
      </c>
    </row>
    <row r="1086" spans="3:8" hidden="1">
      <c r="C1086" s="203" t="str">
        <f t="shared" si="25"/>
        <v>MHTV_MDEWAvg</v>
      </c>
      <c r="D1086" s="203" t="s">
        <v>198</v>
      </c>
      <c r="E1086" t="s">
        <v>307</v>
      </c>
      <c r="F1086" t="s">
        <v>392</v>
      </c>
      <c r="G1086">
        <v>338.637</v>
      </c>
      <c r="H1086">
        <v>0</v>
      </c>
    </row>
    <row r="1087" spans="3:8" hidden="1">
      <c r="C1087" s="203" t="str">
        <f t="shared" si="25"/>
        <v>MHTV_PSPSIAvg</v>
      </c>
      <c r="D1087" s="203" t="s">
        <v>198</v>
      </c>
      <c r="E1087" t="s">
        <v>308</v>
      </c>
      <c r="F1087" t="s">
        <v>392</v>
      </c>
      <c r="G1087">
        <v>374.97899999999998</v>
      </c>
      <c r="H1087">
        <v>0</v>
      </c>
    </row>
    <row r="1088" spans="3:8" hidden="1">
      <c r="C1088" s="203" t="str">
        <f t="shared" si="25"/>
        <v>MHUnemploymentAvg</v>
      </c>
      <c r="D1088" s="203" t="s">
        <v>198</v>
      </c>
      <c r="E1088" t="s">
        <v>3</v>
      </c>
      <c r="F1088" t="s">
        <v>392</v>
      </c>
      <c r="G1088">
        <v>4.8000000000000001E-2</v>
      </c>
      <c r="H1088">
        <v>7.9899999999999999E-2</v>
      </c>
    </row>
    <row r="1089" spans="3:10" hidden="1">
      <c r="C1089" s="203" t="str">
        <f t="shared" si="25"/>
        <v>MHVD_SOVAvg</v>
      </c>
      <c r="D1089" s="203" t="s">
        <v>198</v>
      </c>
      <c r="E1089" t="s">
        <v>503</v>
      </c>
      <c r="F1089" t="s">
        <v>392</v>
      </c>
      <c r="G1089">
        <v>0.73073699999999997</v>
      </c>
      <c r="H1089">
        <v>0</v>
      </c>
    </row>
    <row r="1090" spans="3:10" hidden="1">
      <c r="C1090" s="203" t="str">
        <f t="shared" si="25"/>
        <v>MHVI_Cinema_Thumsup_SpendAvg</v>
      </c>
      <c r="D1090" s="203" t="s">
        <v>198</v>
      </c>
      <c r="E1090" t="s">
        <v>323</v>
      </c>
      <c r="F1090" t="s">
        <v>392</v>
      </c>
      <c r="G1090">
        <v>0</v>
      </c>
      <c r="H1090">
        <v>0</v>
      </c>
    </row>
    <row r="1091" spans="3:10" hidden="1">
      <c r="C1091" s="203" t="str">
        <f t="shared" ref="C1091:C1154" si="26">D1091&amp;E1091&amp;F1091</f>
        <v>MHVI_Cinema_Thumsup_Spend_2015Avg</v>
      </c>
      <c r="D1091" s="203" t="s">
        <v>198</v>
      </c>
      <c r="E1091" t="s">
        <v>357</v>
      </c>
      <c r="F1091" t="s">
        <v>392</v>
      </c>
      <c r="G1091">
        <v>0</v>
      </c>
      <c r="H1091">
        <v>0</v>
      </c>
    </row>
    <row r="1092" spans="3:10" hidden="1">
      <c r="C1092" s="203" t="str">
        <f t="shared" si="26"/>
        <v>MHVI_Cinema_Thumsup_Spend_2018Avg</v>
      </c>
      <c r="D1092" s="203" t="s">
        <v>198</v>
      </c>
      <c r="E1092" t="s">
        <v>321</v>
      </c>
      <c r="F1092" t="s">
        <v>392</v>
      </c>
      <c r="G1092">
        <v>0</v>
      </c>
      <c r="H1092">
        <v>0</v>
      </c>
    </row>
    <row r="1093" spans="3:10" hidden="1">
      <c r="C1093" s="203" t="str">
        <f t="shared" si="26"/>
        <v>MHVI_Consumer_Promo_Thumsup_Mobile_countAvg</v>
      </c>
      <c r="D1093" s="203" t="s">
        <v>198</v>
      </c>
      <c r="E1093" t="s">
        <v>334</v>
      </c>
      <c r="F1093" t="s">
        <v>392</v>
      </c>
      <c r="G1093">
        <v>11030.5</v>
      </c>
      <c r="H1093">
        <v>0</v>
      </c>
    </row>
    <row r="1094" spans="3:10" hidden="1">
      <c r="C1094" s="203" t="str">
        <f t="shared" si="26"/>
        <v>MHVI_Desert_TV_GRPsAvg</v>
      </c>
      <c r="D1094" s="203" t="s">
        <v>198</v>
      </c>
      <c r="E1094" t="s">
        <v>336</v>
      </c>
      <c r="F1094" t="s">
        <v>392</v>
      </c>
      <c r="G1094">
        <v>276.834</v>
      </c>
      <c r="H1094">
        <v>0</v>
      </c>
    </row>
    <row r="1095" spans="3:10" hidden="1">
      <c r="C1095" s="203" t="str">
        <f t="shared" si="26"/>
        <v>MHVI_Experiential_Sampling_Thumsup_ReachAvg</v>
      </c>
      <c r="D1095" s="203" t="s">
        <v>198</v>
      </c>
      <c r="E1095" t="s">
        <v>335</v>
      </c>
      <c r="F1095" t="s">
        <v>392</v>
      </c>
      <c r="G1095">
        <v>0</v>
      </c>
      <c r="H1095">
        <v>0</v>
      </c>
    </row>
    <row r="1096" spans="3:10" hidden="1">
      <c r="C1096" s="203" t="str">
        <f t="shared" si="26"/>
        <v>MHVI_Facebook_Instagram_Thumsup_ImpAvg</v>
      </c>
      <c r="D1096" s="203" t="s">
        <v>198</v>
      </c>
      <c r="E1096" t="s">
        <v>315</v>
      </c>
      <c r="F1096" t="s">
        <v>392</v>
      </c>
      <c r="G1096">
        <v>284065.7</v>
      </c>
      <c r="H1096">
        <v>1328670</v>
      </c>
    </row>
    <row r="1097" spans="3:10" hidden="1">
      <c r="C1097" s="203" t="str">
        <f t="shared" si="26"/>
        <v>MHVI_Facebook_Thumsup_ImpAvg</v>
      </c>
      <c r="D1097" s="203" t="s">
        <v>198</v>
      </c>
      <c r="E1097" t="s">
        <v>314</v>
      </c>
      <c r="F1097" t="s">
        <v>392</v>
      </c>
      <c r="G1097">
        <v>1438864</v>
      </c>
      <c r="H1097">
        <v>0</v>
      </c>
    </row>
    <row r="1098" spans="3:10" hidden="1">
      <c r="C1098" s="203" t="str">
        <f t="shared" si="26"/>
        <v>MHVI_Hotstar_Thumsup_ImpAvg</v>
      </c>
      <c r="D1098" s="203" t="s">
        <v>198</v>
      </c>
      <c r="E1098" t="s">
        <v>316</v>
      </c>
      <c r="F1098" t="s">
        <v>392</v>
      </c>
      <c r="G1098">
        <v>7501488</v>
      </c>
      <c r="H1098">
        <v>318448.2</v>
      </c>
    </row>
    <row r="1099" spans="3:10" hidden="1">
      <c r="C1099" s="203" t="str">
        <f t="shared" si="26"/>
        <v>MHVI_IPS_7upAvg</v>
      </c>
      <c r="D1099" s="203" t="s">
        <v>198</v>
      </c>
      <c r="E1099" t="s">
        <v>149</v>
      </c>
      <c r="F1099" t="s">
        <v>392</v>
      </c>
      <c r="G1099">
        <v>2.5557729999999999</v>
      </c>
      <c r="H1099">
        <v>2.4007139999999998</v>
      </c>
      <c r="J1099">
        <f>H1099-G1099</f>
        <v>-0.15505900000000006</v>
      </c>
    </row>
    <row r="1100" spans="3:10" hidden="1">
      <c r="C1100" s="203" t="str">
        <f t="shared" si="26"/>
        <v>MHVI_IPS_Appy_FizzAvg</v>
      </c>
      <c r="D1100" s="203" t="s">
        <v>198</v>
      </c>
      <c r="E1100" t="s">
        <v>150</v>
      </c>
      <c r="F1100" t="s">
        <v>392</v>
      </c>
      <c r="G1100">
        <v>2.0655999999999999</v>
      </c>
      <c r="H1100">
        <v>2.019012</v>
      </c>
      <c r="J1100" s="299">
        <f t="shared" ref="J1100:J1111" si="27">H1100-G1100</f>
        <v>-4.6587999999999852E-2</v>
      </c>
    </row>
    <row r="1101" spans="3:10" hidden="1">
      <c r="C1101" s="203" t="str">
        <f t="shared" si="26"/>
        <v>MHVI_IPS_BINDU_LocalAvg</v>
      </c>
      <c r="D1101" s="203" t="s">
        <v>198</v>
      </c>
      <c r="E1101" t="s">
        <v>291</v>
      </c>
      <c r="F1101" t="s">
        <v>392</v>
      </c>
      <c r="G1101">
        <v>1.115721</v>
      </c>
      <c r="H1101">
        <v>0</v>
      </c>
      <c r="J1101" s="299">
        <f t="shared" si="27"/>
        <v>-1.115721</v>
      </c>
    </row>
    <row r="1102" spans="3:10" hidden="1">
      <c r="C1102" s="203" t="str">
        <f t="shared" si="26"/>
        <v>MHVI_IPS_CokeAvg</v>
      </c>
      <c r="D1102" s="203" t="s">
        <v>198</v>
      </c>
      <c r="E1102" t="s">
        <v>151</v>
      </c>
      <c r="F1102" t="s">
        <v>392</v>
      </c>
      <c r="G1102">
        <v>2.8031000000000001</v>
      </c>
      <c r="H1102">
        <v>2.708612</v>
      </c>
      <c r="J1102" s="299">
        <f t="shared" si="27"/>
        <v>-9.4488000000000127E-2</v>
      </c>
    </row>
    <row r="1103" spans="3:10" hidden="1">
      <c r="C1103" s="203" t="str">
        <f t="shared" si="26"/>
        <v>MHVI_IPS_DAILEE_LocalAvg</v>
      </c>
      <c r="D1103" s="203" t="s">
        <v>198</v>
      </c>
      <c r="E1103" t="s">
        <v>600</v>
      </c>
      <c r="F1103" t="s">
        <v>392</v>
      </c>
      <c r="G1103">
        <v>3.313685</v>
      </c>
      <c r="H1103">
        <v>0</v>
      </c>
      <c r="J1103" s="299">
        <f t="shared" si="27"/>
        <v>-3.313685</v>
      </c>
    </row>
    <row r="1104" spans="3:10" hidden="1">
      <c r="C1104" s="203" t="str">
        <f t="shared" si="26"/>
        <v>MHVI_IPS_FantaAvg</v>
      </c>
      <c r="D1104" s="203" t="s">
        <v>198</v>
      </c>
      <c r="E1104" t="s">
        <v>152</v>
      </c>
      <c r="F1104" t="s">
        <v>392</v>
      </c>
      <c r="G1104">
        <v>2.3867060000000002</v>
      </c>
      <c r="H1104">
        <v>2.0981640000000001</v>
      </c>
      <c r="J1104" s="299">
        <f t="shared" si="27"/>
        <v>-0.28854200000000008</v>
      </c>
    </row>
    <row r="1105" spans="3:10" hidden="1">
      <c r="C1105" s="203" t="str">
        <f t="shared" si="26"/>
        <v>MHVI_IPS_LimcaAvg</v>
      </c>
      <c r="D1105" s="203" t="s">
        <v>198</v>
      </c>
      <c r="E1105" t="s">
        <v>153</v>
      </c>
      <c r="F1105" t="s">
        <v>392</v>
      </c>
      <c r="G1105">
        <v>2.345313</v>
      </c>
      <c r="H1105">
        <v>2.2980130000000001</v>
      </c>
      <c r="J1105" s="299">
        <f t="shared" si="27"/>
        <v>-4.7299999999999898E-2</v>
      </c>
    </row>
    <row r="1106" spans="3:10" hidden="1">
      <c r="C1106" s="203" t="str">
        <f t="shared" si="26"/>
        <v>MHVI_IPS_M_DewAvg</v>
      </c>
      <c r="D1106" s="203" t="s">
        <v>198</v>
      </c>
      <c r="E1106" t="s">
        <v>154</v>
      </c>
      <c r="F1106" t="s">
        <v>392</v>
      </c>
      <c r="G1106">
        <v>2.2707090000000001</v>
      </c>
      <c r="H1106">
        <v>2.1774360000000001</v>
      </c>
      <c r="J1106" s="299">
        <f t="shared" si="27"/>
        <v>-9.3272999999999939E-2</v>
      </c>
    </row>
    <row r="1107" spans="3:10" hidden="1">
      <c r="C1107" s="203" t="str">
        <f t="shared" si="26"/>
        <v>MHVI_IPS_MirindaAvg</v>
      </c>
      <c r="D1107" s="203" t="s">
        <v>198</v>
      </c>
      <c r="E1107" t="s">
        <v>155</v>
      </c>
      <c r="F1107" t="s">
        <v>392</v>
      </c>
      <c r="G1107">
        <v>2.3467929999999999</v>
      </c>
      <c r="H1107">
        <v>2.253749</v>
      </c>
      <c r="J1107" s="299">
        <f t="shared" si="27"/>
        <v>-9.3043999999999905E-2</v>
      </c>
    </row>
    <row r="1108" spans="3:10" hidden="1">
      <c r="C1108" s="203" t="str">
        <f t="shared" si="26"/>
        <v>MHVI_IPS_ORSL_LocalAvg</v>
      </c>
      <c r="D1108" s="203" t="s">
        <v>198</v>
      </c>
      <c r="E1108" t="s">
        <v>292</v>
      </c>
      <c r="F1108" t="s">
        <v>392</v>
      </c>
      <c r="G1108">
        <v>2.0125899999999999</v>
      </c>
      <c r="H1108">
        <v>0</v>
      </c>
      <c r="J1108" s="299">
        <f t="shared" si="27"/>
        <v>-2.0125899999999999</v>
      </c>
    </row>
    <row r="1109" spans="3:10" hidden="1">
      <c r="C1109" s="203" t="str">
        <f t="shared" si="26"/>
        <v>MHVI_IPS_PepsiAvg</v>
      </c>
      <c r="D1109" s="203" t="s">
        <v>198</v>
      </c>
      <c r="E1109" t="s">
        <v>156</v>
      </c>
      <c r="F1109" t="s">
        <v>392</v>
      </c>
      <c r="G1109">
        <v>2.703754</v>
      </c>
      <c r="H1109">
        <v>2.6614710000000001</v>
      </c>
      <c r="J1109" s="299">
        <f t="shared" si="27"/>
        <v>-4.2282999999999848E-2</v>
      </c>
    </row>
    <row r="1110" spans="3:10" hidden="1">
      <c r="C1110" s="203" t="str">
        <f t="shared" si="26"/>
        <v>MHVI_IPS_SpriteAvg</v>
      </c>
      <c r="D1110" s="203" t="s">
        <v>198</v>
      </c>
      <c r="E1110" t="s">
        <v>157</v>
      </c>
      <c r="F1110" t="s">
        <v>392</v>
      </c>
      <c r="G1110">
        <v>3.2548819999999998</v>
      </c>
      <c r="H1110">
        <v>3.022081</v>
      </c>
      <c r="J1110" s="299">
        <f t="shared" si="27"/>
        <v>-0.23280099999999981</v>
      </c>
    </row>
    <row r="1111" spans="3:10" hidden="1">
      <c r="C1111" s="203" t="str">
        <f t="shared" si="26"/>
        <v>MHVI_IPS_Thums_UpAvg</v>
      </c>
      <c r="D1111" s="203" t="s">
        <v>198</v>
      </c>
      <c r="E1111" t="s">
        <v>158</v>
      </c>
      <c r="F1111" t="s">
        <v>392</v>
      </c>
      <c r="G1111">
        <v>3.2307359999999998</v>
      </c>
      <c r="H1111">
        <v>2.9729489999999998</v>
      </c>
      <c r="J1111" s="299">
        <f t="shared" si="27"/>
        <v>-0.25778699999999999</v>
      </c>
    </row>
    <row r="1112" spans="3:10" hidden="1">
      <c r="C1112" s="203" t="str">
        <f t="shared" si="26"/>
        <v>MHVI_Lift_TV_GRPsAvg</v>
      </c>
      <c r="D1112" s="203" t="s">
        <v>198</v>
      </c>
      <c r="E1112" t="s">
        <v>341</v>
      </c>
      <c r="F1112" t="s">
        <v>392</v>
      </c>
      <c r="G1112">
        <v>0</v>
      </c>
      <c r="H1112">
        <v>0</v>
      </c>
    </row>
    <row r="1113" spans="3:10" hidden="1">
      <c r="C1113" s="203" t="str">
        <f t="shared" si="26"/>
        <v>MHVI_ND_7upAvg</v>
      </c>
      <c r="D1113" s="203" t="s">
        <v>198</v>
      </c>
      <c r="E1113" t="s">
        <v>159</v>
      </c>
      <c r="F1113" t="s">
        <v>392</v>
      </c>
      <c r="G1113">
        <v>22.006029999999999</v>
      </c>
      <c r="H1113">
        <v>21.901260000000001</v>
      </c>
      <c r="J1113">
        <f>H1113-G1113</f>
        <v>-0.10476999999999848</v>
      </c>
    </row>
    <row r="1114" spans="3:10" hidden="1">
      <c r="C1114" s="203" t="str">
        <f t="shared" si="26"/>
        <v>MHVI_ND_Appy_FizzAvg</v>
      </c>
      <c r="D1114" s="203" t="s">
        <v>198</v>
      </c>
      <c r="E1114" t="s">
        <v>160</v>
      </c>
      <c r="F1114" t="s">
        <v>392</v>
      </c>
      <c r="G1114">
        <v>37.417479999999998</v>
      </c>
      <c r="H1114">
        <v>24.88083</v>
      </c>
      <c r="J1114" s="299">
        <f t="shared" ref="J1114:J1125" si="28">H1114-G1114</f>
        <v>-12.536649999999998</v>
      </c>
    </row>
    <row r="1115" spans="3:10" hidden="1">
      <c r="C1115" s="203" t="str">
        <f t="shared" si="26"/>
        <v>MHVI_ND_BINDU_LocalAvg</v>
      </c>
      <c r="D1115" s="203" t="s">
        <v>198</v>
      </c>
      <c r="E1115" t="s">
        <v>294</v>
      </c>
      <c r="F1115" t="s">
        <v>392</v>
      </c>
      <c r="G1115">
        <v>4.3197260000000002</v>
      </c>
      <c r="H1115">
        <v>0</v>
      </c>
      <c r="J1115" s="299">
        <f t="shared" si="28"/>
        <v>-4.3197260000000002</v>
      </c>
    </row>
    <row r="1116" spans="3:10" hidden="1">
      <c r="C1116" s="203" t="str">
        <f t="shared" si="26"/>
        <v>MHVI_ND_CokeAvg</v>
      </c>
      <c r="D1116" s="203" t="s">
        <v>198</v>
      </c>
      <c r="E1116" t="s">
        <v>161</v>
      </c>
      <c r="F1116" t="s">
        <v>392</v>
      </c>
      <c r="G1116">
        <v>20.31352</v>
      </c>
      <c r="H1116">
        <v>19.589459999999999</v>
      </c>
      <c r="J1116" s="299">
        <f t="shared" si="28"/>
        <v>-0.72406000000000148</v>
      </c>
    </row>
    <row r="1117" spans="3:10" hidden="1">
      <c r="C1117" s="203" t="str">
        <f t="shared" si="26"/>
        <v>MHVI_ND_DAILEE_LocalAvg</v>
      </c>
      <c r="D1117" s="203" t="s">
        <v>198</v>
      </c>
      <c r="E1117" t="s">
        <v>601</v>
      </c>
      <c r="F1117" t="s">
        <v>392</v>
      </c>
      <c r="G1117">
        <v>1.1798</v>
      </c>
      <c r="H1117">
        <v>0</v>
      </c>
      <c r="J1117" s="299">
        <f t="shared" si="28"/>
        <v>-1.1798</v>
      </c>
    </row>
    <row r="1118" spans="3:10" hidden="1">
      <c r="C1118" s="203" t="str">
        <f t="shared" si="26"/>
        <v>MHVI_ND_FantaAvg</v>
      </c>
      <c r="D1118" s="203" t="s">
        <v>198</v>
      </c>
      <c r="E1118" t="s">
        <v>162</v>
      </c>
      <c r="F1118" t="s">
        <v>392</v>
      </c>
      <c r="G1118">
        <v>30.674530000000001</v>
      </c>
      <c r="H1118">
        <v>25.49295</v>
      </c>
      <c r="J1118" s="299">
        <f t="shared" si="28"/>
        <v>-5.1815800000000003</v>
      </c>
    </row>
    <row r="1119" spans="3:10" hidden="1">
      <c r="C1119" s="203" t="str">
        <f t="shared" si="26"/>
        <v>MHVI_ND_LimcaAvg</v>
      </c>
      <c r="D1119" s="203" t="s">
        <v>198</v>
      </c>
      <c r="E1119" t="s">
        <v>163</v>
      </c>
      <c r="F1119" t="s">
        <v>392</v>
      </c>
      <c r="G1119">
        <v>24.330719999999999</v>
      </c>
      <c r="H1119">
        <v>21.550709999999999</v>
      </c>
      <c r="J1119" s="299">
        <f t="shared" si="28"/>
        <v>-2.7800100000000008</v>
      </c>
    </row>
    <row r="1120" spans="3:10" hidden="1">
      <c r="C1120" s="203" t="str">
        <f t="shared" si="26"/>
        <v>MHVI_ND_M_DewAvg</v>
      </c>
      <c r="D1120" s="203" t="s">
        <v>198</v>
      </c>
      <c r="E1120" t="s">
        <v>164</v>
      </c>
      <c r="F1120" t="s">
        <v>392</v>
      </c>
      <c r="G1120">
        <v>19.947839999999999</v>
      </c>
      <c r="H1120">
        <v>21.0943</v>
      </c>
      <c r="J1120" s="299">
        <f t="shared" si="28"/>
        <v>1.1464600000000011</v>
      </c>
    </row>
    <row r="1121" spans="3:10" hidden="1">
      <c r="C1121" s="203" t="str">
        <f t="shared" si="26"/>
        <v>MHVI_ND_MirindaAvg</v>
      </c>
      <c r="D1121" s="203" t="s">
        <v>198</v>
      </c>
      <c r="E1121" t="s">
        <v>165</v>
      </c>
      <c r="F1121" t="s">
        <v>392</v>
      </c>
      <c r="G1121">
        <v>27.975249999999999</v>
      </c>
      <c r="H1121">
        <v>24.722339999999999</v>
      </c>
      <c r="J1121" s="299">
        <f t="shared" si="28"/>
        <v>-3.25291</v>
      </c>
    </row>
    <row r="1122" spans="3:10" hidden="1">
      <c r="C1122" s="203" t="str">
        <f t="shared" si="26"/>
        <v>MHVI_ND_ORSL_LocalAvg</v>
      </c>
      <c r="D1122" s="203" t="s">
        <v>198</v>
      </c>
      <c r="E1122" t="s">
        <v>295</v>
      </c>
      <c r="F1122" t="s">
        <v>392</v>
      </c>
      <c r="G1122">
        <v>4.3989770000000004</v>
      </c>
      <c r="H1122">
        <v>0</v>
      </c>
      <c r="J1122" s="299">
        <f t="shared" si="28"/>
        <v>-4.3989770000000004</v>
      </c>
    </row>
    <row r="1123" spans="3:10" hidden="1">
      <c r="C1123" s="203" t="str">
        <f t="shared" si="26"/>
        <v>MHVI_ND_PepsiAvg</v>
      </c>
      <c r="D1123" s="203" t="s">
        <v>198</v>
      </c>
      <c r="E1123" t="s">
        <v>166</v>
      </c>
      <c r="F1123" t="s">
        <v>392</v>
      </c>
      <c r="G1123">
        <v>27.183579999999999</v>
      </c>
      <c r="H1123">
        <v>27.850490000000001</v>
      </c>
      <c r="J1123" s="299">
        <f t="shared" si="28"/>
        <v>0.66691000000000145</v>
      </c>
    </row>
    <row r="1124" spans="3:10" hidden="1">
      <c r="C1124" s="203" t="str">
        <f t="shared" si="26"/>
        <v>MHVI_ND_SpriteAvg</v>
      </c>
      <c r="D1124" s="203" t="s">
        <v>198</v>
      </c>
      <c r="E1124" t="s">
        <v>167</v>
      </c>
      <c r="F1124" t="s">
        <v>392</v>
      </c>
      <c r="G1124">
        <v>64.261930000000007</v>
      </c>
      <c r="H1124">
        <v>60.772150000000003</v>
      </c>
      <c r="J1124" s="299">
        <f t="shared" si="28"/>
        <v>-3.4897800000000032</v>
      </c>
    </row>
    <row r="1125" spans="3:10" hidden="1">
      <c r="C1125" s="203" t="str">
        <f t="shared" si="26"/>
        <v>MHVI_ND_Thums_UpAvg</v>
      </c>
      <c r="D1125" s="203" t="s">
        <v>198</v>
      </c>
      <c r="E1125" t="s">
        <v>168</v>
      </c>
      <c r="F1125" t="s">
        <v>392</v>
      </c>
      <c r="G1125">
        <v>63.456569999999999</v>
      </c>
      <c r="H1125">
        <v>58.117339999999999</v>
      </c>
      <c r="J1125" s="299">
        <f t="shared" si="28"/>
        <v>-5.3392300000000006</v>
      </c>
    </row>
    <row r="1126" spans="3:10" hidden="1">
      <c r="C1126" s="203" t="str">
        <f t="shared" si="26"/>
        <v>MHVI_Nstores_7upAvg</v>
      </c>
      <c r="D1126" s="203" t="s">
        <v>198</v>
      </c>
      <c r="E1126" t="s">
        <v>506</v>
      </c>
      <c r="F1126" t="s">
        <v>392</v>
      </c>
      <c r="G1126">
        <v>87473.76</v>
      </c>
      <c r="H1126">
        <v>92926.33</v>
      </c>
      <c r="J1126" s="161">
        <f>H1126/G1126-1</f>
        <v>6.2333778724042554E-2</v>
      </c>
    </row>
    <row r="1127" spans="3:10" hidden="1">
      <c r="C1127" s="203" t="str">
        <f t="shared" si="26"/>
        <v>MHVI_Nstores_Appy_FizzAvg</v>
      </c>
      <c r="D1127" s="203" t="s">
        <v>198</v>
      </c>
      <c r="E1127" t="s">
        <v>507</v>
      </c>
      <c r="F1127" t="s">
        <v>392</v>
      </c>
      <c r="G1127">
        <v>149413</v>
      </c>
      <c r="H1127">
        <v>106160.1</v>
      </c>
      <c r="J1127" s="161">
        <f t="shared" ref="J1127:J1135" si="29">H1127/G1127-1</f>
        <v>-0.28948552000160621</v>
      </c>
    </row>
    <row r="1128" spans="3:10" hidden="1">
      <c r="C1128" s="203" t="str">
        <f t="shared" si="26"/>
        <v>MHVI_Nstores_CokeAvg</v>
      </c>
      <c r="D1128" s="203" t="s">
        <v>198</v>
      </c>
      <c r="E1128" t="s">
        <v>508</v>
      </c>
      <c r="F1128" t="s">
        <v>392</v>
      </c>
      <c r="G1128">
        <v>80877.53</v>
      </c>
      <c r="H1128">
        <v>83631.429999999993</v>
      </c>
      <c r="J1128" s="161">
        <f t="shared" si="29"/>
        <v>3.4050248567185415E-2</v>
      </c>
    </row>
    <row r="1129" spans="3:10" hidden="1">
      <c r="C1129" s="203" t="str">
        <f t="shared" si="26"/>
        <v>MHVI_Nstores_FantaAvg</v>
      </c>
      <c r="D1129" s="203" t="s">
        <v>198</v>
      </c>
      <c r="E1129" t="s">
        <v>509</v>
      </c>
      <c r="F1129" t="s">
        <v>392</v>
      </c>
      <c r="G1129">
        <v>122241</v>
      </c>
      <c r="H1129">
        <v>106602.3</v>
      </c>
      <c r="J1129" s="161">
        <f t="shared" si="29"/>
        <v>-0.12793334478611917</v>
      </c>
    </row>
    <row r="1130" spans="3:10" hidden="1">
      <c r="C1130" s="203" t="str">
        <f t="shared" si="26"/>
        <v>MHVI_Nstores_LimcaAvg</v>
      </c>
      <c r="D1130" s="203" t="s">
        <v>198</v>
      </c>
      <c r="E1130" t="s">
        <v>510</v>
      </c>
      <c r="F1130" t="s">
        <v>392</v>
      </c>
      <c r="G1130">
        <v>96882.92</v>
      </c>
      <c r="H1130">
        <v>91790.29</v>
      </c>
      <c r="J1130" s="161">
        <f t="shared" si="29"/>
        <v>-5.2564786445330136E-2</v>
      </c>
    </row>
    <row r="1131" spans="3:10" hidden="1">
      <c r="C1131" s="203" t="str">
        <f t="shared" si="26"/>
        <v>MHVI_Nstores_M_DewAvg</v>
      </c>
      <c r="D1131" s="203" t="s">
        <v>198</v>
      </c>
      <c r="E1131" t="s">
        <v>511</v>
      </c>
      <c r="F1131" t="s">
        <v>392</v>
      </c>
      <c r="G1131">
        <v>79442.13</v>
      </c>
      <c r="H1131">
        <v>91298.37</v>
      </c>
      <c r="J1131" s="161">
        <f t="shared" si="29"/>
        <v>0.1492437325132141</v>
      </c>
    </row>
    <row r="1132" spans="3:10" hidden="1">
      <c r="C1132" s="203" t="str">
        <f t="shared" si="26"/>
        <v>MHVI_Nstores_MirindaAvg</v>
      </c>
      <c r="D1132" s="203" t="s">
        <v>198</v>
      </c>
      <c r="E1132" t="s">
        <v>512</v>
      </c>
      <c r="F1132" t="s">
        <v>392</v>
      </c>
      <c r="G1132">
        <v>111177.8</v>
      </c>
      <c r="H1132">
        <v>104470.3</v>
      </c>
      <c r="J1132" s="161">
        <f t="shared" si="29"/>
        <v>-6.0331289160245993E-2</v>
      </c>
    </row>
    <row r="1133" spans="3:10" hidden="1">
      <c r="C1133" s="203" t="str">
        <f t="shared" si="26"/>
        <v>MHVI_Nstores_PepsiAvg</v>
      </c>
      <c r="D1133" s="203" t="s">
        <v>198</v>
      </c>
      <c r="E1133" t="s">
        <v>513</v>
      </c>
      <c r="F1133" t="s">
        <v>392</v>
      </c>
      <c r="G1133">
        <v>108077.4</v>
      </c>
      <c r="H1133">
        <v>118629</v>
      </c>
      <c r="J1133" s="161">
        <f t="shared" si="29"/>
        <v>9.7630031810535867E-2</v>
      </c>
    </row>
    <row r="1134" spans="3:10" hidden="1">
      <c r="C1134" s="203" t="str">
        <f t="shared" si="26"/>
        <v>MHVI_Nstores_SpriteAvg</v>
      </c>
      <c r="D1134" s="203" t="s">
        <v>198</v>
      </c>
      <c r="E1134" t="s">
        <v>514</v>
      </c>
      <c r="F1134" t="s">
        <v>392</v>
      </c>
      <c r="G1134">
        <v>254961.9</v>
      </c>
      <c r="H1134">
        <v>259616.2</v>
      </c>
      <c r="J1134" s="161">
        <f t="shared" si="29"/>
        <v>1.8254884357231438E-2</v>
      </c>
    </row>
    <row r="1135" spans="3:10" hidden="1">
      <c r="C1135" s="203" t="str">
        <f t="shared" si="26"/>
        <v>MHVI_Nstores_Thums_UpAvg</v>
      </c>
      <c r="D1135" s="203" t="s">
        <v>198</v>
      </c>
      <c r="E1135" t="s">
        <v>309</v>
      </c>
      <c r="F1135" t="s">
        <v>392</v>
      </c>
      <c r="G1135">
        <v>254208.2</v>
      </c>
      <c r="H1135">
        <v>250538.9</v>
      </c>
      <c r="J1135" s="161">
        <f t="shared" si="29"/>
        <v>-1.4434231468536507E-2</v>
      </c>
    </row>
    <row r="1136" spans="3:10" hidden="1">
      <c r="C1136" s="203" t="str">
        <f t="shared" si="26"/>
        <v>MHVI_OOH_Thumsup_SpendAvg</v>
      </c>
      <c r="D1136" s="203" t="s">
        <v>198</v>
      </c>
      <c r="E1136" t="s">
        <v>329</v>
      </c>
      <c r="F1136" t="s">
        <v>392</v>
      </c>
      <c r="G1136">
        <v>1255953</v>
      </c>
      <c r="H1136">
        <v>0</v>
      </c>
    </row>
    <row r="1137" spans="3:10" hidden="1">
      <c r="C1137" s="203" t="str">
        <f t="shared" si="26"/>
        <v>MHVI_OOH_Thumsup_Spend_2015Avg</v>
      </c>
      <c r="D1137" s="203" t="s">
        <v>198</v>
      </c>
      <c r="E1137" t="s">
        <v>324</v>
      </c>
      <c r="F1137" t="s">
        <v>392</v>
      </c>
      <c r="G1137">
        <v>0</v>
      </c>
      <c r="H1137">
        <v>0</v>
      </c>
    </row>
    <row r="1138" spans="3:10" hidden="1">
      <c r="C1138" s="203" t="str">
        <f t="shared" si="26"/>
        <v>MHVI_OOH_Thumsup_Spend_2016Avg</v>
      </c>
      <c r="D1138" s="203" t="s">
        <v>198</v>
      </c>
      <c r="E1138" t="s">
        <v>325</v>
      </c>
      <c r="F1138" t="s">
        <v>392</v>
      </c>
      <c r="G1138">
        <v>0</v>
      </c>
      <c r="H1138">
        <v>0</v>
      </c>
    </row>
    <row r="1139" spans="3:10" hidden="1">
      <c r="C1139" s="203" t="str">
        <f t="shared" si="26"/>
        <v>MHVI_OOH_Thumsup_Spend_2017Avg</v>
      </c>
      <c r="D1139" s="203" t="s">
        <v>198</v>
      </c>
      <c r="E1139" t="s">
        <v>326</v>
      </c>
      <c r="F1139" t="s">
        <v>392</v>
      </c>
      <c r="G1139">
        <v>0</v>
      </c>
      <c r="H1139">
        <v>0</v>
      </c>
    </row>
    <row r="1140" spans="3:10" hidden="1">
      <c r="C1140" s="203" t="str">
        <f t="shared" si="26"/>
        <v>MHVI_OOH_Thumsup_Spend_2018Avg</v>
      </c>
      <c r="D1140" s="203" t="s">
        <v>198</v>
      </c>
      <c r="E1140" t="s">
        <v>327</v>
      </c>
      <c r="F1140" t="s">
        <v>392</v>
      </c>
      <c r="G1140">
        <v>0</v>
      </c>
      <c r="H1140">
        <v>0</v>
      </c>
    </row>
    <row r="1141" spans="3:10" hidden="1">
      <c r="C1141" s="203" t="str">
        <f t="shared" si="26"/>
        <v>MHVI_OOH_Thumsup_Spend_2019Avg</v>
      </c>
      <c r="D1141" s="203" t="s">
        <v>198</v>
      </c>
      <c r="E1141" t="s">
        <v>328</v>
      </c>
      <c r="F1141" t="s">
        <v>392</v>
      </c>
      <c r="G1141">
        <v>1255953</v>
      </c>
      <c r="H1141">
        <v>0</v>
      </c>
    </row>
    <row r="1142" spans="3:10" hidden="1">
      <c r="C1142" s="203" t="str">
        <f t="shared" si="26"/>
        <v>MHVI_OOS_CokeAvg</v>
      </c>
      <c r="D1142" s="203" t="s">
        <v>198</v>
      </c>
      <c r="E1142" t="s">
        <v>515</v>
      </c>
      <c r="F1142" t="s">
        <v>392</v>
      </c>
      <c r="G1142">
        <v>10.355029999999999</v>
      </c>
      <c r="H1142">
        <v>10.474930000000001</v>
      </c>
    </row>
    <row r="1143" spans="3:10" hidden="1">
      <c r="C1143" s="203" t="str">
        <f t="shared" si="26"/>
        <v>MHVI_OOS_FantaAvg</v>
      </c>
      <c r="D1143" s="203" t="s">
        <v>198</v>
      </c>
      <c r="E1143" t="s">
        <v>516</v>
      </c>
      <c r="F1143" t="s">
        <v>392</v>
      </c>
      <c r="G1143">
        <v>15.23898</v>
      </c>
      <c r="H1143">
        <v>15.97251</v>
      </c>
    </row>
    <row r="1144" spans="3:10" hidden="1">
      <c r="C1144" s="203" t="str">
        <f t="shared" si="26"/>
        <v>MHVI_OOS_LimcaAvg</v>
      </c>
      <c r="D1144" s="203" t="s">
        <v>198</v>
      </c>
      <c r="E1144" t="s">
        <v>517</v>
      </c>
      <c r="F1144" t="s">
        <v>392</v>
      </c>
      <c r="G1144">
        <v>11.319739999999999</v>
      </c>
      <c r="H1144">
        <v>12.09099</v>
      </c>
    </row>
    <row r="1145" spans="3:10" hidden="1">
      <c r="C1145" s="203" t="str">
        <f t="shared" si="26"/>
        <v>MHVI_OOS_SpriteAvg</v>
      </c>
      <c r="D1145" s="203" t="s">
        <v>198</v>
      </c>
      <c r="E1145" t="s">
        <v>518</v>
      </c>
      <c r="F1145" t="s">
        <v>392</v>
      </c>
      <c r="G1145">
        <v>14.39864</v>
      </c>
      <c r="H1145">
        <v>14.30463</v>
      </c>
    </row>
    <row r="1146" spans="3:10" hidden="1">
      <c r="C1146" s="203" t="str">
        <f t="shared" si="26"/>
        <v>MHVI_OOS_Thums_UpAvg</v>
      </c>
      <c r="D1146" s="203" t="s">
        <v>198</v>
      </c>
      <c r="E1146" t="s">
        <v>310</v>
      </c>
      <c r="F1146" t="s">
        <v>392</v>
      </c>
      <c r="G1146">
        <v>13.764670000000001</v>
      </c>
      <c r="H1146">
        <v>13.78992</v>
      </c>
    </row>
    <row r="1147" spans="3:10" hidden="1">
      <c r="C1147" s="203" t="str">
        <f t="shared" si="26"/>
        <v>MHVI_Price_7upAvg</v>
      </c>
      <c r="D1147" s="203" t="s">
        <v>198</v>
      </c>
      <c r="E1147" t="s">
        <v>296</v>
      </c>
      <c r="F1147" t="s">
        <v>392</v>
      </c>
      <c r="G1147">
        <v>57.976869999999998</v>
      </c>
      <c r="H1147">
        <v>55.477530000000002</v>
      </c>
      <c r="J1147" s="302">
        <f>H1147/G1147-1</f>
        <v>-4.3109260641355673E-2</v>
      </c>
    </row>
    <row r="1148" spans="3:10" hidden="1">
      <c r="C1148" s="203" t="str">
        <f t="shared" si="26"/>
        <v>MHVI_Price_Appy_FizzAvg</v>
      </c>
      <c r="D1148" s="203" t="s">
        <v>198</v>
      </c>
      <c r="E1148" t="s">
        <v>297</v>
      </c>
      <c r="F1148" t="s">
        <v>392</v>
      </c>
      <c r="G1148">
        <v>59.205300000000001</v>
      </c>
      <c r="H1148">
        <v>58.376550000000002</v>
      </c>
      <c r="J1148" s="161">
        <f t="shared" ref="J1148:J1161" si="30">H1148/G1148-1</f>
        <v>-1.3997902214835434E-2</v>
      </c>
    </row>
    <row r="1149" spans="3:10" hidden="1">
      <c r="C1149" s="203" t="str">
        <f t="shared" si="26"/>
        <v>MHVI_Price_CokeAvg</v>
      </c>
      <c r="D1149" s="203" t="s">
        <v>198</v>
      </c>
      <c r="E1149" t="s">
        <v>298</v>
      </c>
      <c r="F1149" t="s">
        <v>392</v>
      </c>
      <c r="G1149">
        <v>57.029290000000003</v>
      </c>
      <c r="H1149">
        <v>56.833260000000003</v>
      </c>
      <c r="J1149" s="161">
        <f t="shared" si="30"/>
        <v>-3.4373564882186347E-3</v>
      </c>
    </row>
    <row r="1150" spans="3:10" hidden="1">
      <c r="C1150" s="203" t="str">
        <f t="shared" si="26"/>
        <v>MHVI_Price_FantaAvg</v>
      </c>
      <c r="D1150" s="203" t="s">
        <v>198</v>
      </c>
      <c r="E1150" t="s">
        <v>299</v>
      </c>
      <c r="F1150" t="s">
        <v>392</v>
      </c>
      <c r="G1150">
        <v>55.224350000000001</v>
      </c>
      <c r="H1150">
        <v>55.789090000000002</v>
      </c>
      <c r="J1150" s="161">
        <f t="shared" si="30"/>
        <v>1.0226286049541455E-2</v>
      </c>
    </row>
    <row r="1151" spans="3:10" hidden="1">
      <c r="C1151" s="203" t="str">
        <f t="shared" si="26"/>
        <v>MHVI_Price_LimcaAvg</v>
      </c>
      <c r="D1151" s="203" t="s">
        <v>198</v>
      </c>
      <c r="E1151" t="s">
        <v>300</v>
      </c>
      <c r="F1151" t="s">
        <v>392</v>
      </c>
      <c r="G1151">
        <v>57.264420000000001</v>
      </c>
      <c r="H1151">
        <v>56.539160000000003</v>
      </c>
      <c r="J1151" s="161">
        <f t="shared" si="30"/>
        <v>-1.2665106884868438E-2</v>
      </c>
    </row>
    <row r="1152" spans="3:10" hidden="1">
      <c r="C1152" s="203" t="str">
        <f t="shared" si="26"/>
        <v>MHVI_Price_M_DewAvg</v>
      </c>
      <c r="D1152" s="203" t="s">
        <v>198</v>
      </c>
      <c r="E1152" t="s">
        <v>301</v>
      </c>
      <c r="F1152" t="s">
        <v>392</v>
      </c>
      <c r="G1152">
        <v>55.418950000000002</v>
      </c>
      <c r="H1152">
        <v>54.176589999999997</v>
      </c>
      <c r="J1152" s="302">
        <f t="shared" si="30"/>
        <v>-2.2417602643139301E-2</v>
      </c>
    </row>
    <row r="1153" spans="3:10" hidden="1">
      <c r="C1153" s="203" t="str">
        <f t="shared" si="26"/>
        <v>MHVI_Price_MirindaAvg</v>
      </c>
      <c r="D1153" s="203" t="s">
        <v>198</v>
      </c>
      <c r="E1153" t="s">
        <v>302</v>
      </c>
      <c r="F1153" t="s">
        <v>392</v>
      </c>
      <c r="G1153">
        <v>55.468330000000002</v>
      </c>
      <c r="H1153">
        <v>55.086489999999998</v>
      </c>
      <c r="J1153" s="161">
        <f t="shared" si="30"/>
        <v>-6.883928180278831E-3</v>
      </c>
    </row>
    <row r="1154" spans="3:10" hidden="1">
      <c r="C1154" s="203" t="str">
        <f t="shared" si="26"/>
        <v>MHVI_Price_PepsiAvg</v>
      </c>
      <c r="D1154" s="203" t="s">
        <v>198</v>
      </c>
      <c r="E1154" t="s">
        <v>303</v>
      </c>
      <c r="F1154" t="s">
        <v>392</v>
      </c>
      <c r="G1154">
        <v>57.411839999999998</v>
      </c>
      <c r="H1154">
        <v>56.525790000000001</v>
      </c>
      <c r="J1154" s="302">
        <f t="shared" si="30"/>
        <v>-1.5433227710521025E-2</v>
      </c>
    </row>
    <row r="1155" spans="3:10" hidden="1">
      <c r="C1155" s="203" t="str">
        <f t="shared" ref="C1155:C1218" si="31">D1155&amp;E1155&amp;F1155</f>
        <v>MHVI_Price_SpriteAvg</v>
      </c>
      <c r="D1155" s="203" t="s">
        <v>198</v>
      </c>
      <c r="E1155" t="s">
        <v>304</v>
      </c>
      <c r="F1155" t="s">
        <v>392</v>
      </c>
      <c r="G1155">
        <v>57.90936</v>
      </c>
      <c r="H1155">
        <v>58.745269999999998</v>
      </c>
      <c r="J1155" s="161">
        <f t="shared" si="30"/>
        <v>1.4434799486646055E-2</v>
      </c>
    </row>
    <row r="1156" spans="3:10" hidden="1">
      <c r="C1156" s="203" t="str">
        <f t="shared" si="31"/>
        <v>MHVI_Price_Thums_UpAvg</v>
      </c>
      <c r="D1156" s="203" t="s">
        <v>198</v>
      </c>
      <c r="E1156" t="s">
        <v>519</v>
      </c>
      <c r="F1156" t="s">
        <v>392</v>
      </c>
      <c r="G1156">
        <v>58.42539</v>
      </c>
      <c r="H1156">
        <v>59.520020000000002</v>
      </c>
      <c r="J1156" s="161">
        <f t="shared" si="30"/>
        <v>1.8735518924221095E-2</v>
      </c>
    </row>
    <row r="1157" spans="3:10" hidden="1">
      <c r="C1157" s="203" t="str">
        <f t="shared" si="31"/>
        <v>MHVI_Price_Thums_Up_ExpressAvg</v>
      </c>
      <c r="D1157" s="203" t="s">
        <v>198</v>
      </c>
      <c r="E1157" t="s">
        <v>346</v>
      </c>
      <c r="F1157" t="s">
        <v>392</v>
      </c>
      <c r="G1157">
        <v>79.776030000000006</v>
      </c>
      <c r="H1157">
        <v>80.19896</v>
      </c>
      <c r="J1157" s="161">
        <f t="shared" si="30"/>
        <v>5.3014671198854391E-3</v>
      </c>
    </row>
    <row r="1158" spans="3:10" hidden="1">
      <c r="C1158" s="203" t="str">
        <f t="shared" si="31"/>
        <v>MHVI_Price_Thums_Up_FridgeAvg</v>
      </c>
      <c r="D1158" s="203" t="s">
        <v>198</v>
      </c>
      <c r="E1158" t="s">
        <v>347</v>
      </c>
      <c r="F1158" t="s">
        <v>392</v>
      </c>
      <c r="G1158">
        <v>50.432259999999999</v>
      </c>
      <c r="H1158">
        <v>51.870449999999998</v>
      </c>
      <c r="J1158" s="161">
        <f t="shared" si="30"/>
        <v>2.8517262561701617E-2</v>
      </c>
    </row>
    <row r="1159" spans="3:10" hidden="1">
      <c r="C1159" s="203" t="str">
        <f t="shared" si="31"/>
        <v>MHVI_Price_Thums_Up_MobileAvg</v>
      </c>
      <c r="D1159" s="203" t="s">
        <v>198</v>
      </c>
      <c r="E1159" t="s">
        <v>348</v>
      </c>
      <c r="F1159" t="s">
        <v>392</v>
      </c>
      <c r="G1159">
        <v>58.392659999999999</v>
      </c>
      <c r="H1159">
        <v>59.542990000000003</v>
      </c>
      <c r="J1159" s="161">
        <f t="shared" si="30"/>
        <v>1.9699907488372803E-2</v>
      </c>
    </row>
    <row r="1160" spans="3:10" hidden="1">
      <c r="C1160" s="203" t="str">
        <f t="shared" si="31"/>
        <v>MHVI_Price_Thums_Up_PartyAvg</v>
      </c>
      <c r="D1160" s="203" t="s">
        <v>198</v>
      </c>
      <c r="E1160" t="s">
        <v>349</v>
      </c>
      <c r="F1160" t="s">
        <v>392</v>
      </c>
      <c r="G1160">
        <v>40.399799999999999</v>
      </c>
      <c r="H1160">
        <v>41.35886</v>
      </c>
      <c r="J1160" s="161">
        <f t="shared" si="30"/>
        <v>2.3739226431814142E-2</v>
      </c>
    </row>
    <row r="1161" spans="3:10" hidden="1">
      <c r="C1161" s="203" t="str">
        <f t="shared" si="31"/>
        <v>MHVI_Price_Thums_Up_RGBAvg</v>
      </c>
      <c r="D1161" s="203" t="s">
        <v>198</v>
      </c>
      <c r="E1161" t="s">
        <v>350</v>
      </c>
      <c r="F1161" t="s">
        <v>392</v>
      </c>
      <c r="G1161">
        <v>65.943160000000006</v>
      </c>
      <c r="H1161">
        <v>68.014619999999994</v>
      </c>
      <c r="J1161" s="161">
        <f t="shared" si="30"/>
        <v>3.1412810669066982E-2</v>
      </c>
    </row>
    <row r="1162" spans="3:10" hidden="1">
      <c r="C1162" s="203" t="str">
        <f t="shared" si="31"/>
        <v>MHVI_Print_Thumsup_SpendAvg</v>
      </c>
      <c r="D1162" s="203" t="s">
        <v>198</v>
      </c>
      <c r="E1162" t="s">
        <v>330</v>
      </c>
      <c r="F1162" t="s">
        <v>392</v>
      </c>
      <c r="G1162">
        <v>0</v>
      </c>
      <c r="H1162">
        <v>0</v>
      </c>
    </row>
    <row r="1163" spans="3:10" hidden="1">
      <c r="C1163" s="203" t="str">
        <f t="shared" si="31"/>
        <v>MHVI_Print_Thumsup_Spend_2015Avg</v>
      </c>
      <c r="D1163" s="203" t="s">
        <v>198</v>
      </c>
      <c r="E1163" t="s">
        <v>360</v>
      </c>
      <c r="F1163" t="s">
        <v>392</v>
      </c>
      <c r="G1163">
        <v>0</v>
      </c>
      <c r="H1163">
        <v>0</v>
      </c>
    </row>
    <row r="1164" spans="3:10" hidden="1">
      <c r="C1164" s="203" t="str">
        <f t="shared" si="31"/>
        <v>MHVI_Print_Thumsup_Spend_2016Avg</v>
      </c>
      <c r="D1164" s="203" t="s">
        <v>198</v>
      </c>
      <c r="E1164" t="s">
        <v>361</v>
      </c>
      <c r="F1164" t="s">
        <v>392</v>
      </c>
      <c r="G1164">
        <v>0</v>
      </c>
      <c r="H1164">
        <v>0</v>
      </c>
    </row>
    <row r="1165" spans="3:10" hidden="1">
      <c r="C1165" s="203" t="str">
        <f t="shared" si="31"/>
        <v>MHVI_Print_Thumsup_Spend_2017Avg</v>
      </c>
      <c r="D1165" s="203" t="s">
        <v>198</v>
      </c>
      <c r="E1165" t="s">
        <v>362</v>
      </c>
      <c r="F1165" t="s">
        <v>392</v>
      </c>
      <c r="G1165">
        <v>0</v>
      </c>
      <c r="H1165">
        <v>0</v>
      </c>
    </row>
    <row r="1166" spans="3:10" hidden="1">
      <c r="C1166" s="203" t="str">
        <f t="shared" si="31"/>
        <v>MHVI_Radio_Thumsup_SpendAvg</v>
      </c>
      <c r="D1166" s="203" t="s">
        <v>198</v>
      </c>
      <c r="E1166" t="s">
        <v>331</v>
      </c>
      <c r="F1166" t="s">
        <v>392</v>
      </c>
      <c r="G1166">
        <v>0</v>
      </c>
      <c r="H1166">
        <v>0</v>
      </c>
    </row>
    <row r="1167" spans="3:10" hidden="1">
      <c r="C1167" s="203" t="str">
        <f t="shared" si="31"/>
        <v>MHVI_Radio_Thumsup_Spend_2015Avg</v>
      </c>
      <c r="D1167" s="203" t="s">
        <v>198</v>
      </c>
      <c r="E1167" t="s">
        <v>522</v>
      </c>
      <c r="F1167" t="s">
        <v>392</v>
      </c>
      <c r="G1167">
        <v>0</v>
      </c>
      <c r="H1167">
        <v>0</v>
      </c>
    </row>
    <row r="1168" spans="3:10" hidden="1">
      <c r="C1168" s="203" t="str">
        <f t="shared" si="31"/>
        <v>MHVI_SOCF_7upAvg</v>
      </c>
      <c r="D1168" s="203" t="s">
        <v>198</v>
      </c>
      <c r="E1168" t="s">
        <v>527</v>
      </c>
      <c r="F1168" t="s">
        <v>392</v>
      </c>
      <c r="G1168">
        <v>3.9797150000000001</v>
      </c>
      <c r="H1168">
        <v>6.0931160000000002</v>
      </c>
    </row>
    <row r="1169" spans="3:8" hidden="1">
      <c r="C1169" s="203" t="str">
        <f t="shared" si="31"/>
        <v>MHVI_SOCF_Appy_FizzAvg</v>
      </c>
      <c r="D1169" s="203" t="s">
        <v>198</v>
      </c>
      <c r="E1169" t="s">
        <v>528</v>
      </c>
      <c r="F1169" t="s">
        <v>392</v>
      </c>
      <c r="G1169">
        <v>6.3819559999999997</v>
      </c>
      <c r="H1169">
        <v>4.0894529999999998</v>
      </c>
    </row>
    <row r="1170" spans="3:8" hidden="1">
      <c r="C1170" s="203" t="str">
        <f t="shared" si="31"/>
        <v>MHVI_SOCF_CokeAvg</v>
      </c>
      <c r="D1170" s="203" t="s">
        <v>198</v>
      </c>
      <c r="E1170" t="s">
        <v>529</v>
      </c>
      <c r="F1170" t="s">
        <v>392</v>
      </c>
      <c r="G1170">
        <v>5.7932499999999996</v>
      </c>
      <c r="H1170">
        <v>5.9338790000000001</v>
      </c>
    </row>
    <row r="1171" spans="3:8" hidden="1">
      <c r="C1171" s="203" t="str">
        <f t="shared" si="31"/>
        <v>MHVI_SOCF_FantaAvg</v>
      </c>
      <c r="D1171" s="203" t="s">
        <v>198</v>
      </c>
      <c r="E1171" t="s">
        <v>530</v>
      </c>
      <c r="F1171" t="s">
        <v>392</v>
      </c>
      <c r="G1171">
        <v>5.933624</v>
      </c>
      <c r="H1171">
        <v>4.7243820000000003</v>
      </c>
    </row>
    <row r="1172" spans="3:8" hidden="1">
      <c r="C1172" s="203" t="str">
        <f t="shared" si="31"/>
        <v>MHVI_SOCF_LimcaAvg</v>
      </c>
      <c r="D1172" s="203" t="s">
        <v>198</v>
      </c>
      <c r="E1172" t="s">
        <v>531</v>
      </c>
      <c r="F1172" t="s">
        <v>392</v>
      </c>
      <c r="G1172">
        <v>4.3947060000000002</v>
      </c>
      <c r="H1172">
        <v>4.2230949999999998</v>
      </c>
    </row>
    <row r="1173" spans="3:8" hidden="1">
      <c r="C1173" s="203" t="str">
        <f t="shared" si="31"/>
        <v>MHVI_SOCF_M_DewAvg</v>
      </c>
      <c r="D1173" s="203" t="s">
        <v>198</v>
      </c>
      <c r="E1173" t="s">
        <v>532</v>
      </c>
      <c r="F1173" t="s">
        <v>392</v>
      </c>
      <c r="G1173">
        <v>1.713811</v>
      </c>
      <c r="H1173">
        <v>2.3712219999999999</v>
      </c>
    </row>
    <row r="1174" spans="3:8" hidden="1">
      <c r="C1174" s="203" t="str">
        <f t="shared" si="31"/>
        <v>MHVI_SOCF_MirindaAvg</v>
      </c>
      <c r="D1174" s="203" t="s">
        <v>198</v>
      </c>
      <c r="E1174" t="s">
        <v>533</v>
      </c>
      <c r="F1174" t="s">
        <v>392</v>
      </c>
      <c r="G1174">
        <v>6.1797069999999996</v>
      </c>
      <c r="H1174">
        <v>7.155646</v>
      </c>
    </row>
    <row r="1175" spans="3:8" hidden="1">
      <c r="C1175" s="203" t="str">
        <f t="shared" si="31"/>
        <v>MHVI_SOCF_PepsiAvg</v>
      </c>
      <c r="D1175" s="203" t="s">
        <v>198</v>
      </c>
      <c r="E1175" t="s">
        <v>534</v>
      </c>
      <c r="F1175" t="s">
        <v>392</v>
      </c>
      <c r="G1175">
        <v>4.7237150000000003</v>
      </c>
      <c r="H1175">
        <v>6.8992290000000001</v>
      </c>
    </row>
    <row r="1176" spans="3:8" hidden="1">
      <c r="C1176" s="203" t="str">
        <f t="shared" si="31"/>
        <v>MHVI_SOCF_SpriteAvg</v>
      </c>
      <c r="D1176" s="203" t="s">
        <v>198</v>
      </c>
      <c r="E1176" t="s">
        <v>535</v>
      </c>
      <c r="F1176" t="s">
        <v>392</v>
      </c>
      <c r="G1176">
        <v>28.792470000000002</v>
      </c>
      <c r="H1176">
        <v>24.407240000000002</v>
      </c>
    </row>
    <row r="1177" spans="3:8" hidden="1">
      <c r="C1177" s="203" t="str">
        <f t="shared" si="31"/>
        <v>MHVI_SOCF_Thums_UpAvg</v>
      </c>
      <c r="D1177" s="203" t="s">
        <v>198</v>
      </c>
      <c r="E1177" t="s">
        <v>351</v>
      </c>
      <c r="F1177" t="s">
        <v>392</v>
      </c>
      <c r="G1177">
        <v>30.60877</v>
      </c>
      <c r="H1177">
        <v>27.201029999999999</v>
      </c>
    </row>
    <row r="1178" spans="3:8" hidden="1">
      <c r="C1178" s="203" t="str">
        <f t="shared" si="31"/>
        <v>MHVI_SOTS_7upAvg</v>
      </c>
      <c r="D1178" s="203" t="s">
        <v>198</v>
      </c>
      <c r="E1178" t="s">
        <v>536</v>
      </c>
      <c r="F1178" t="s">
        <v>392</v>
      </c>
      <c r="G1178">
        <v>4.4139699999999999</v>
      </c>
      <c r="H1178">
        <v>4.389983</v>
      </c>
    </row>
    <row r="1179" spans="3:8" hidden="1">
      <c r="C1179" s="203" t="str">
        <f t="shared" si="31"/>
        <v>MHVI_SOTS_Appy_FizzAvg</v>
      </c>
      <c r="D1179" s="203" t="s">
        <v>198</v>
      </c>
      <c r="E1179" t="s">
        <v>537</v>
      </c>
      <c r="F1179" t="s">
        <v>392</v>
      </c>
      <c r="G1179">
        <v>8.6696600000000004</v>
      </c>
      <c r="H1179">
        <v>5.0112350000000001</v>
      </c>
    </row>
    <row r="1180" spans="3:8" hidden="1">
      <c r="C1180" s="203" t="str">
        <f t="shared" si="31"/>
        <v>MHVI_SOTS_CokeAvg</v>
      </c>
      <c r="D1180" s="203" t="s">
        <v>198</v>
      </c>
      <c r="E1180" t="s">
        <v>538</v>
      </c>
      <c r="F1180" t="s">
        <v>392</v>
      </c>
      <c r="G1180">
        <v>4.8003920000000004</v>
      </c>
      <c r="H1180">
        <v>4.8089729999999999</v>
      </c>
    </row>
    <row r="1181" spans="3:8" hidden="1">
      <c r="C1181" s="203" t="str">
        <f t="shared" si="31"/>
        <v>MHVI_SOTS_FantaAvg</v>
      </c>
      <c r="D1181" s="203" t="s">
        <v>198</v>
      </c>
      <c r="E1181" t="s">
        <v>539</v>
      </c>
      <c r="F1181" t="s">
        <v>392</v>
      </c>
      <c r="G1181">
        <v>6.3714149999999998</v>
      </c>
      <c r="H1181">
        <v>5.1328420000000001</v>
      </c>
    </row>
    <row r="1182" spans="3:8" hidden="1">
      <c r="C1182" s="203" t="str">
        <f t="shared" si="31"/>
        <v>MHVI_SOTS_LimcaAvg</v>
      </c>
      <c r="D1182" s="203" t="s">
        <v>198</v>
      </c>
      <c r="E1182" t="s">
        <v>540</v>
      </c>
      <c r="F1182" t="s">
        <v>392</v>
      </c>
      <c r="G1182">
        <v>5.6989539999999996</v>
      </c>
      <c r="H1182">
        <v>5.0124190000000004</v>
      </c>
    </row>
    <row r="1183" spans="3:8" hidden="1">
      <c r="C1183" s="203" t="str">
        <f t="shared" si="31"/>
        <v>MHVI_SOTS_M_DewAvg</v>
      </c>
      <c r="D1183" s="203" t="s">
        <v>198</v>
      </c>
      <c r="E1183" t="s">
        <v>541</v>
      </c>
      <c r="F1183" t="s">
        <v>392</v>
      </c>
      <c r="G1183">
        <v>4.8412540000000002</v>
      </c>
      <c r="H1183">
        <v>5.2584419999999996</v>
      </c>
    </row>
    <row r="1184" spans="3:8" hidden="1">
      <c r="C1184" s="203" t="str">
        <f t="shared" si="31"/>
        <v>MHVI_SOTS_MirindaAvg</v>
      </c>
      <c r="D1184" s="203" t="s">
        <v>198</v>
      </c>
      <c r="E1184" t="s">
        <v>542</v>
      </c>
      <c r="F1184" t="s">
        <v>392</v>
      </c>
      <c r="G1184">
        <v>6.5959060000000003</v>
      </c>
      <c r="H1184">
        <v>5.556578</v>
      </c>
    </row>
    <row r="1185" spans="3:8" hidden="1">
      <c r="C1185" s="203" t="str">
        <f t="shared" si="31"/>
        <v>MHVI_SOTS_PepsiAvg</v>
      </c>
      <c r="D1185" s="203" t="s">
        <v>198</v>
      </c>
      <c r="E1185" t="s">
        <v>543</v>
      </c>
      <c r="F1185" t="s">
        <v>392</v>
      </c>
      <c r="G1185">
        <v>5.5807390000000003</v>
      </c>
      <c r="H1185">
        <v>6.2688179999999996</v>
      </c>
    </row>
    <row r="1186" spans="3:8" hidden="1">
      <c r="C1186" s="203" t="str">
        <f t="shared" si="31"/>
        <v>MHVI_SOTS_SpriteAvg</v>
      </c>
      <c r="D1186" s="203" t="s">
        <v>198</v>
      </c>
      <c r="E1186" t="s">
        <v>544</v>
      </c>
      <c r="F1186" t="s">
        <v>392</v>
      </c>
      <c r="G1186">
        <v>23.192039999999999</v>
      </c>
      <c r="H1186">
        <v>23.557009999999998</v>
      </c>
    </row>
    <row r="1187" spans="3:8" hidden="1">
      <c r="C1187" s="203" t="str">
        <f t="shared" si="31"/>
        <v>MHVI_SOTS_Thums_UpAvg</v>
      </c>
      <c r="D1187" s="203" t="s">
        <v>198</v>
      </c>
      <c r="E1187" t="s">
        <v>352</v>
      </c>
      <c r="F1187" t="s">
        <v>392</v>
      </c>
      <c r="G1187">
        <v>23.934449999999998</v>
      </c>
      <c r="H1187">
        <v>23.531289999999998</v>
      </c>
    </row>
    <row r="1188" spans="3:8" hidden="1">
      <c r="C1188" s="203" t="str">
        <f t="shared" si="31"/>
        <v>MHVI_SOWF_7upAvg</v>
      </c>
      <c r="D1188" s="203" t="s">
        <v>198</v>
      </c>
      <c r="E1188" t="s">
        <v>545</v>
      </c>
      <c r="F1188" t="s">
        <v>392</v>
      </c>
      <c r="G1188">
        <v>1.5924560000000001</v>
      </c>
      <c r="H1188">
        <v>2.5634030000000001</v>
      </c>
    </row>
    <row r="1189" spans="3:8" hidden="1">
      <c r="C1189" s="203" t="str">
        <f t="shared" si="31"/>
        <v>MHVI_SOWF_Appy_FizzAvg</v>
      </c>
      <c r="D1189" s="203" t="s">
        <v>198</v>
      </c>
      <c r="E1189" t="s">
        <v>546</v>
      </c>
      <c r="F1189" t="s">
        <v>392</v>
      </c>
      <c r="G1189">
        <v>4.5443100000000003</v>
      </c>
      <c r="H1189">
        <v>4.1900300000000001</v>
      </c>
    </row>
    <row r="1190" spans="3:8" hidden="1">
      <c r="C1190" s="203" t="str">
        <f t="shared" si="31"/>
        <v>MHVI_SOWF_CokeAvg</v>
      </c>
      <c r="D1190" s="203" t="s">
        <v>198</v>
      </c>
      <c r="E1190" t="s">
        <v>547</v>
      </c>
      <c r="F1190" t="s">
        <v>392</v>
      </c>
      <c r="G1190">
        <v>3.1695449999999998</v>
      </c>
      <c r="H1190">
        <v>2.7388279999999998</v>
      </c>
    </row>
    <row r="1191" spans="3:8" hidden="1">
      <c r="C1191" s="203" t="str">
        <f t="shared" si="31"/>
        <v>MHVI_SOWF_FantaAvg</v>
      </c>
      <c r="D1191" s="203" t="s">
        <v>198</v>
      </c>
      <c r="E1191" t="s">
        <v>548</v>
      </c>
      <c r="F1191" t="s">
        <v>392</v>
      </c>
      <c r="G1191">
        <v>4.4229050000000001</v>
      </c>
      <c r="H1191">
        <v>3.5594830000000002</v>
      </c>
    </row>
    <row r="1192" spans="3:8" hidden="1">
      <c r="C1192" s="203" t="str">
        <f t="shared" si="31"/>
        <v>MHVI_SOWF_LimcaAvg</v>
      </c>
      <c r="D1192" s="203" t="s">
        <v>198</v>
      </c>
      <c r="E1192" t="s">
        <v>549</v>
      </c>
      <c r="F1192" t="s">
        <v>392</v>
      </c>
      <c r="G1192">
        <v>4.6268690000000001</v>
      </c>
      <c r="H1192">
        <v>2.1708789999999998</v>
      </c>
    </row>
    <row r="1193" spans="3:8" hidden="1">
      <c r="C1193" s="203" t="str">
        <f t="shared" si="31"/>
        <v>MHVI_SOWF_M_DewAvg</v>
      </c>
      <c r="D1193" s="203" t="s">
        <v>198</v>
      </c>
      <c r="E1193" t="s">
        <v>550</v>
      </c>
      <c r="F1193" t="s">
        <v>392</v>
      </c>
      <c r="G1193">
        <v>1.861634</v>
      </c>
      <c r="H1193">
        <v>3.0938129999999999</v>
      </c>
    </row>
    <row r="1194" spans="3:8" hidden="1">
      <c r="C1194" s="203" t="str">
        <f t="shared" si="31"/>
        <v>MHVI_SOWF_MirindaAvg</v>
      </c>
      <c r="D1194" s="203" t="s">
        <v>198</v>
      </c>
      <c r="E1194" t="s">
        <v>551</v>
      </c>
      <c r="F1194" t="s">
        <v>392</v>
      </c>
      <c r="G1194">
        <v>3.070948</v>
      </c>
      <c r="H1194">
        <v>3.5432730000000001</v>
      </c>
    </row>
    <row r="1195" spans="3:8" hidden="1">
      <c r="C1195" s="203" t="str">
        <f t="shared" si="31"/>
        <v>MHVI_SOWF_PepsiAvg</v>
      </c>
      <c r="D1195" s="203" t="s">
        <v>198</v>
      </c>
      <c r="E1195" t="s">
        <v>552</v>
      </c>
      <c r="F1195" t="s">
        <v>392</v>
      </c>
      <c r="G1195">
        <v>3.498869</v>
      </c>
      <c r="H1195">
        <v>6.2246940000000004</v>
      </c>
    </row>
    <row r="1196" spans="3:8" hidden="1">
      <c r="C1196" s="203" t="str">
        <f t="shared" si="31"/>
        <v>MHVI_SOWF_SpriteAvg</v>
      </c>
      <c r="D1196" s="203" t="s">
        <v>198</v>
      </c>
      <c r="E1196" t="s">
        <v>553</v>
      </c>
      <c r="F1196" t="s">
        <v>392</v>
      </c>
      <c r="G1196">
        <v>29.043810000000001</v>
      </c>
      <c r="H1196">
        <v>27.226929999999999</v>
      </c>
    </row>
    <row r="1197" spans="3:8" hidden="1">
      <c r="C1197" s="203" t="str">
        <f t="shared" si="31"/>
        <v>MHVI_SOWF_Thums_UpAvg</v>
      </c>
      <c r="D1197" s="203" t="s">
        <v>198</v>
      </c>
      <c r="E1197" t="s">
        <v>311</v>
      </c>
      <c r="F1197" t="s">
        <v>392</v>
      </c>
      <c r="G1197">
        <v>31.071739999999998</v>
      </c>
      <c r="H1197">
        <v>24.843789999999998</v>
      </c>
    </row>
    <row r="1198" spans="3:8" hidden="1">
      <c r="C1198" s="203" t="str">
        <f t="shared" si="31"/>
        <v>MHVI_ThematicMHT_TV_GRPsAvg</v>
      </c>
      <c r="D1198" s="203" t="s">
        <v>198</v>
      </c>
      <c r="E1198" t="s">
        <v>342</v>
      </c>
      <c r="F1198" t="s">
        <v>392</v>
      </c>
      <c r="G1198">
        <v>0</v>
      </c>
      <c r="H1198">
        <v>0</v>
      </c>
    </row>
    <row r="1199" spans="3:8" hidden="1">
      <c r="C1199" s="203" t="str">
        <f t="shared" si="31"/>
        <v>MHVI_TheYoung_TV_GRPsAvg</v>
      </c>
      <c r="D1199" s="203" t="s">
        <v>198</v>
      </c>
      <c r="E1199" t="s">
        <v>343</v>
      </c>
      <c r="F1199" t="s">
        <v>392</v>
      </c>
      <c r="G1199">
        <v>0</v>
      </c>
      <c r="H1199">
        <v>0</v>
      </c>
    </row>
    <row r="1200" spans="3:8" hidden="1">
      <c r="C1200" s="203" t="str">
        <f t="shared" si="31"/>
        <v>MHVI_Total_Digital_Thumsup_Imp_2017Avg</v>
      </c>
      <c r="D1200" s="203" t="s">
        <v>198</v>
      </c>
      <c r="E1200" t="s">
        <v>317</v>
      </c>
      <c r="F1200" t="s">
        <v>392</v>
      </c>
      <c r="G1200">
        <v>0</v>
      </c>
      <c r="H1200">
        <v>0</v>
      </c>
    </row>
    <row r="1201" spans="3:8" hidden="1">
      <c r="C1201" s="203" t="str">
        <f t="shared" si="31"/>
        <v>MHVI_Total_Digital_Thumsup_Imp_2018Avg</v>
      </c>
      <c r="D1201" s="203" t="s">
        <v>198</v>
      </c>
      <c r="E1201" t="s">
        <v>318</v>
      </c>
      <c r="F1201" t="s">
        <v>392</v>
      </c>
      <c r="G1201">
        <v>0</v>
      </c>
      <c r="H1201">
        <v>0</v>
      </c>
    </row>
    <row r="1202" spans="3:8" hidden="1">
      <c r="C1202" s="203" t="str">
        <f t="shared" si="31"/>
        <v>MHVI_Total_Digital_Thumsup_Imp_2019Avg</v>
      </c>
      <c r="D1202" s="203" t="s">
        <v>198</v>
      </c>
      <c r="E1202" t="s">
        <v>319</v>
      </c>
      <c r="F1202" t="s">
        <v>392</v>
      </c>
      <c r="G1202">
        <v>9344335</v>
      </c>
      <c r="H1202">
        <v>0</v>
      </c>
    </row>
    <row r="1203" spans="3:8" hidden="1">
      <c r="C1203" s="203" t="str">
        <f t="shared" si="31"/>
        <v>MHVI_Total_Digital_Thumsup_Imp_2020Avg</v>
      </c>
      <c r="D1203" s="203" t="s">
        <v>198</v>
      </c>
      <c r="E1203" t="s">
        <v>396</v>
      </c>
      <c r="F1203" t="s">
        <v>392</v>
      </c>
      <c r="G1203">
        <v>0</v>
      </c>
      <c r="H1203">
        <v>2649128</v>
      </c>
    </row>
    <row r="1204" spans="3:8" hidden="1">
      <c r="C1204" s="203" t="str">
        <f t="shared" si="31"/>
        <v>MHVI_TU_UTC_TV_GRPsAvg</v>
      </c>
      <c r="D1204" s="203" t="s">
        <v>198</v>
      </c>
      <c r="E1204" t="s">
        <v>344</v>
      </c>
      <c r="F1204" t="s">
        <v>392</v>
      </c>
      <c r="G1204">
        <v>0</v>
      </c>
      <c r="H1204">
        <v>0</v>
      </c>
    </row>
    <row r="1205" spans="3:8" hidden="1">
      <c r="C1205" s="203" t="str">
        <f t="shared" si="31"/>
        <v>MHVI_TUChargedAvengers_TV_GRPsAvg</v>
      </c>
      <c r="D1205" s="203" t="s">
        <v>198</v>
      </c>
      <c r="E1205" t="s">
        <v>337</v>
      </c>
      <c r="F1205" t="s">
        <v>392</v>
      </c>
      <c r="G1205">
        <v>0</v>
      </c>
      <c r="H1205">
        <v>0</v>
      </c>
    </row>
    <row r="1206" spans="3:8" hidden="1">
      <c r="C1206" s="203" t="str">
        <f t="shared" si="31"/>
        <v>MHVI_TUChargedThematic_TV_GRPsAvg</v>
      </c>
      <c r="D1206" s="203" t="s">
        <v>198</v>
      </c>
      <c r="E1206" t="s">
        <v>338</v>
      </c>
      <c r="F1206" t="s">
        <v>392</v>
      </c>
      <c r="G1206">
        <v>0</v>
      </c>
      <c r="H1206">
        <v>0</v>
      </c>
    </row>
    <row r="1207" spans="3:8" hidden="1">
      <c r="C1207" s="203" t="str">
        <f t="shared" si="31"/>
        <v>MHVI_TUChase_TV_GRPsAvg</v>
      </c>
      <c r="D1207" s="203" t="s">
        <v>198</v>
      </c>
      <c r="E1207" t="s">
        <v>339</v>
      </c>
      <c r="F1207" t="s">
        <v>392</v>
      </c>
      <c r="G1207">
        <v>642.21799999999996</v>
      </c>
      <c r="H1207">
        <v>0</v>
      </c>
    </row>
    <row r="1208" spans="3:8" hidden="1">
      <c r="C1208" s="203" t="str">
        <f t="shared" si="31"/>
        <v>MHVI_TUIntrinsic_TV_GRPsAvg</v>
      </c>
      <c r="D1208" s="203" t="s">
        <v>198</v>
      </c>
      <c r="E1208" t="s">
        <v>340</v>
      </c>
      <c r="F1208" t="s">
        <v>392</v>
      </c>
      <c r="G1208">
        <v>0</v>
      </c>
      <c r="H1208">
        <v>0</v>
      </c>
    </row>
    <row r="1209" spans="3:8" hidden="1">
      <c r="C1209" s="203" t="str">
        <f t="shared" si="31"/>
        <v>MHVI_TV_TotalAvg</v>
      </c>
      <c r="D1209" s="203" t="s">
        <v>198</v>
      </c>
      <c r="E1209" t="s">
        <v>555</v>
      </c>
      <c r="F1209" t="s">
        <v>392</v>
      </c>
      <c r="G1209">
        <v>919.05200000000002</v>
      </c>
      <c r="H1209">
        <v>361.18900000000002</v>
      </c>
    </row>
    <row r="1210" spans="3:8" hidden="1">
      <c r="C1210" s="203" t="str">
        <f t="shared" si="31"/>
        <v>MHVI_TV_Total_2015Avg</v>
      </c>
      <c r="D1210" s="203" t="s">
        <v>198</v>
      </c>
      <c r="E1210" t="s">
        <v>84</v>
      </c>
      <c r="F1210" t="s">
        <v>392</v>
      </c>
      <c r="G1210">
        <v>0</v>
      </c>
      <c r="H1210">
        <v>0</v>
      </c>
    </row>
    <row r="1211" spans="3:8" hidden="1">
      <c r="C1211" s="203" t="str">
        <f t="shared" si="31"/>
        <v>MHVI_TV_Total_2016Avg</v>
      </c>
      <c r="D1211" s="203" t="s">
        <v>198</v>
      </c>
      <c r="E1211" t="s">
        <v>85</v>
      </c>
      <c r="F1211" t="s">
        <v>392</v>
      </c>
      <c r="G1211">
        <v>0</v>
      </c>
      <c r="H1211">
        <v>0</v>
      </c>
    </row>
    <row r="1212" spans="3:8" hidden="1">
      <c r="C1212" s="203" t="str">
        <f t="shared" si="31"/>
        <v>MHVI_TV_Total_2017Avg</v>
      </c>
      <c r="D1212" s="203" t="s">
        <v>198</v>
      </c>
      <c r="E1212" t="s">
        <v>86</v>
      </c>
      <c r="F1212" t="s">
        <v>392</v>
      </c>
      <c r="G1212">
        <v>0</v>
      </c>
      <c r="H1212">
        <v>0</v>
      </c>
    </row>
    <row r="1213" spans="3:8" hidden="1">
      <c r="C1213" s="203" t="str">
        <f t="shared" si="31"/>
        <v>MHVI_TV_Total_2018Avg</v>
      </c>
      <c r="D1213" s="203" t="s">
        <v>198</v>
      </c>
      <c r="E1213" t="s">
        <v>556</v>
      </c>
      <c r="F1213" t="s">
        <v>392</v>
      </c>
      <c r="G1213">
        <v>0</v>
      </c>
      <c r="H1213">
        <v>0</v>
      </c>
    </row>
    <row r="1214" spans="3:8" hidden="1">
      <c r="C1214" s="203" t="str">
        <f t="shared" si="31"/>
        <v>MHVI_TV_Total_2019Avg</v>
      </c>
      <c r="D1214" s="203" t="s">
        <v>198</v>
      </c>
      <c r="E1214" t="s">
        <v>557</v>
      </c>
      <c r="F1214" t="s">
        <v>392</v>
      </c>
      <c r="G1214">
        <v>919.05200000000002</v>
      </c>
      <c r="H1214">
        <v>0</v>
      </c>
    </row>
    <row r="1215" spans="3:8" hidden="1">
      <c r="C1215" s="203" t="str">
        <f t="shared" si="31"/>
        <v>MHVI_TV_Total_2020Avg</v>
      </c>
      <c r="D1215" s="203" t="s">
        <v>198</v>
      </c>
      <c r="E1215" t="s">
        <v>558</v>
      </c>
      <c r="F1215" t="s">
        <v>392</v>
      </c>
      <c r="G1215">
        <v>0</v>
      </c>
      <c r="H1215">
        <v>361.18900000000002</v>
      </c>
    </row>
    <row r="1216" spans="3:8" hidden="1">
      <c r="C1216" s="203" t="str">
        <f t="shared" si="31"/>
        <v>MHVI_VPO_7upAvg</v>
      </c>
      <c r="D1216" s="203" t="s">
        <v>198</v>
      </c>
      <c r="E1216" t="s">
        <v>561</v>
      </c>
      <c r="F1216" t="s">
        <v>392</v>
      </c>
      <c r="G1216">
        <v>2.3894099999999998</v>
      </c>
      <c r="H1216">
        <v>0</v>
      </c>
    </row>
    <row r="1217" spans="3:8" hidden="1">
      <c r="C1217" s="203" t="str">
        <f t="shared" si="31"/>
        <v>MHVI_VPO_Appy_FizzAvg</v>
      </c>
      <c r="D1217" s="203" t="s">
        <v>198</v>
      </c>
      <c r="E1217" t="s">
        <v>562</v>
      </c>
      <c r="F1217" t="s">
        <v>392</v>
      </c>
      <c r="G1217">
        <v>2.9719090000000001</v>
      </c>
      <c r="H1217">
        <v>0</v>
      </c>
    </row>
    <row r="1218" spans="3:8" hidden="1">
      <c r="C1218" s="203" t="str">
        <f t="shared" si="31"/>
        <v>MHVI_VPO_CokeAvg</v>
      </c>
      <c r="D1218" s="203" t="s">
        <v>198</v>
      </c>
      <c r="E1218" t="s">
        <v>563</v>
      </c>
      <c r="F1218" t="s">
        <v>392</v>
      </c>
      <c r="G1218">
        <v>3.0112480000000001</v>
      </c>
      <c r="H1218">
        <v>0</v>
      </c>
    </row>
    <row r="1219" spans="3:8" hidden="1">
      <c r="C1219" s="203" t="str">
        <f t="shared" ref="C1219:C1282" si="32">D1219&amp;E1219&amp;F1219</f>
        <v>MHVI_VPO_FantaAvg</v>
      </c>
      <c r="D1219" s="203" t="s">
        <v>198</v>
      </c>
      <c r="E1219" t="s">
        <v>564</v>
      </c>
      <c r="F1219" t="s">
        <v>392</v>
      </c>
      <c r="G1219">
        <v>2.3723179999999999</v>
      </c>
      <c r="H1219">
        <v>0</v>
      </c>
    </row>
    <row r="1220" spans="3:8" hidden="1">
      <c r="C1220" s="203" t="str">
        <f t="shared" si="32"/>
        <v>MHVI_VPO_LimcaAvg</v>
      </c>
      <c r="D1220" s="203" t="s">
        <v>198</v>
      </c>
      <c r="E1220" t="s">
        <v>565</v>
      </c>
      <c r="F1220" t="s">
        <v>392</v>
      </c>
      <c r="G1220">
        <v>3.1395979999999999</v>
      </c>
      <c r="H1220">
        <v>0</v>
      </c>
    </row>
    <row r="1221" spans="3:8" hidden="1">
      <c r="C1221" s="203" t="str">
        <f t="shared" si="32"/>
        <v>MHVI_VPO_M_DewAvg</v>
      </c>
      <c r="D1221" s="203" t="s">
        <v>198</v>
      </c>
      <c r="E1221" t="s">
        <v>566</v>
      </c>
      <c r="F1221" t="s">
        <v>392</v>
      </c>
      <c r="G1221">
        <v>2.7475670000000001</v>
      </c>
      <c r="H1221">
        <v>0</v>
      </c>
    </row>
    <row r="1222" spans="3:8" hidden="1">
      <c r="C1222" s="203" t="str">
        <f t="shared" si="32"/>
        <v>MHVI_VPO_MirindaAvg</v>
      </c>
      <c r="D1222" s="203" t="s">
        <v>198</v>
      </c>
      <c r="E1222" t="s">
        <v>567</v>
      </c>
      <c r="F1222" t="s">
        <v>392</v>
      </c>
      <c r="G1222">
        <v>2.5463469999999999</v>
      </c>
      <c r="H1222">
        <v>0</v>
      </c>
    </row>
    <row r="1223" spans="3:8" hidden="1">
      <c r="C1223" s="203" t="str">
        <f t="shared" si="32"/>
        <v>MHVI_VPO_PepsiAvg</v>
      </c>
      <c r="D1223" s="203" t="s">
        <v>198</v>
      </c>
      <c r="E1223" t="s">
        <v>568</v>
      </c>
      <c r="F1223" t="s">
        <v>392</v>
      </c>
      <c r="G1223">
        <v>2.6561080000000001</v>
      </c>
      <c r="H1223">
        <v>0</v>
      </c>
    </row>
    <row r="1224" spans="3:8" hidden="1">
      <c r="C1224" s="203" t="str">
        <f t="shared" si="32"/>
        <v>MHVI_VPO_SpriteAvg</v>
      </c>
      <c r="D1224" s="203" t="s">
        <v>198</v>
      </c>
      <c r="E1224" t="s">
        <v>569</v>
      </c>
      <c r="F1224" t="s">
        <v>392</v>
      </c>
      <c r="G1224">
        <v>4.9210729999999998</v>
      </c>
      <c r="H1224">
        <v>0</v>
      </c>
    </row>
    <row r="1225" spans="3:8" hidden="1">
      <c r="C1225" s="203" t="str">
        <f t="shared" si="32"/>
        <v>MHVI_VPO_Thums_UpAvg</v>
      </c>
      <c r="D1225" s="203" t="s">
        <v>198</v>
      </c>
      <c r="E1225" t="s">
        <v>570</v>
      </c>
      <c r="F1225" t="s">
        <v>392</v>
      </c>
      <c r="G1225">
        <v>5.3005880000000003</v>
      </c>
      <c r="H1225">
        <v>0</v>
      </c>
    </row>
    <row r="1226" spans="3:8" hidden="1">
      <c r="C1226" s="203" t="str">
        <f t="shared" si="32"/>
        <v>MHVI_WaveTVC_TV_GRPsAvg</v>
      </c>
      <c r="D1226" s="203" t="s">
        <v>198</v>
      </c>
      <c r="E1226" t="s">
        <v>345</v>
      </c>
      <c r="F1226" t="s">
        <v>392</v>
      </c>
      <c r="G1226">
        <v>0</v>
      </c>
      <c r="H1226">
        <v>0</v>
      </c>
    </row>
    <row r="1227" spans="3:8" hidden="1">
      <c r="C1227" s="203" t="str">
        <f t="shared" si="32"/>
        <v>MHVI_WD_7upAvg</v>
      </c>
      <c r="D1227" s="203" t="s">
        <v>198</v>
      </c>
      <c r="E1227" t="s">
        <v>571</v>
      </c>
      <c r="F1227" t="s">
        <v>392</v>
      </c>
      <c r="G1227">
        <v>42.348860000000002</v>
      </c>
      <c r="H1227">
        <v>43.907209999999999</v>
      </c>
    </row>
    <row r="1228" spans="3:8" hidden="1">
      <c r="C1228" s="203" t="str">
        <f t="shared" si="32"/>
        <v>MHVI_WD_Appy_FizzAvg</v>
      </c>
      <c r="D1228" s="203" t="s">
        <v>198</v>
      </c>
      <c r="E1228" t="s">
        <v>572</v>
      </c>
      <c r="F1228" t="s">
        <v>392</v>
      </c>
      <c r="G1228">
        <v>87.920490000000001</v>
      </c>
      <c r="H1228">
        <v>56.583579999999998</v>
      </c>
    </row>
    <row r="1229" spans="3:8" hidden="1">
      <c r="C1229" s="203" t="str">
        <f t="shared" si="32"/>
        <v>MHVI_WD_CokeAvg</v>
      </c>
      <c r="D1229" s="203" t="s">
        <v>198</v>
      </c>
      <c r="E1229" t="s">
        <v>573</v>
      </c>
      <c r="F1229" t="s">
        <v>392</v>
      </c>
      <c r="G1229">
        <v>47.053229999999999</v>
      </c>
      <c r="H1229">
        <v>46.342260000000003</v>
      </c>
    </row>
    <row r="1230" spans="3:8" hidden="1">
      <c r="C1230" s="203" t="str">
        <f t="shared" si="32"/>
        <v>MHVI_WD_FantaAvg</v>
      </c>
      <c r="D1230" s="203" t="s">
        <v>198</v>
      </c>
      <c r="E1230" t="s">
        <v>574</v>
      </c>
      <c r="F1230" t="s">
        <v>392</v>
      </c>
      <c r="G1230">
        <v>58.14085</v>
      </c>
      <c r="H1230">
        <v>52.447069999999997</v>
      </c>
    </row>
    <row r="1231" spans="3:8" hidden="1">
      <c r="C1231" s="203" t="str">
        <f t="shared" si="32"/>
        <v>MHVI_WD_LimcaAvg</v>
      </c>
      <c r="D1231" s="203" t="s">
        <v>198</v>
      </c>
      <c r="E1231" t="s">
        <v>575</v>
      </c>
      <c r="F1231" t="s">
        <v>392</v>
      </c>
      <c r="G1231">
        <v>55.481490000000001</v>
      </c>
      <c r="H1231">
        <v>50.671509999999998</v>
      </c>
    </row>
    <row r="1232" spans="3:8" hidden="1">
      <c r="C1232" s="203" t="str">
        <f t="shared" si="32"/>
        <v>MHVI_WD_M_DewAvg</v>
      </c>
      <c r="D1232" s="203" t="s">
        <v>198</v>
      </c>
      <c r="E1232" t="s">
        <v>576</v>
      </c>
      <c r="F1232" t="s">
        <v>392</v>
      </c>
      <c r="G1232">
        <v>34.89575</v>
      </c>
      <c r="H1232">
        <v>38.31371</v>
      </c>
    </row>
    <row r="1233" spans="3:8" hidden="1">
      <c r="C1233" s="203" t="str">
        <f t="shared" si="32"/>
        <v>MHVI_WD_MirindaAvg</v>
      </c>
      <c r="D1233" s="203" t="s">
        <v>198</v>
      </c>
      <c r="E1233" t="s">
        <v>577</v>
      </c>
      <c r="F1233" t="s">
        <v>392</v>
      </c>
      <c r="G1233">
        <v>52.726909999999997</v>
      </c>
      <c r="H1233">
        <v>46.635579999999997</v>
      </c>
    </row>
    <row r="1234" spans="3:8" hidden="1">
      <c r="C1234" s="203" t="str">
        <f t="shared" si="32"/>
        <v>MHVI_WD_PepsiAvg</v>
      </c>
      <c r="D1234" s="203" t="s">
        <v>198</v>
      </c>
      <c r="E1234" t="s">
        <v>578</v>
      </c>
      <c r="F1234" t="s">
        <v>392</v>
      </c>
      <c r="G1234">
        <v>46.496639999999999</v>
      </c>
      <c r="H1234">
        <v>48.501350000000002</v>
      </c>
    </row>
    <row r="1235" spans="3:8" hidden="1">
      <c r="C1235" s="203" t="str">
        <f t="shared" si="32"/>
        <v>MHVI_WD_SpriteAvg</v>
      </c>
      <c r="D1235" s="203" t="s">
        <v>198</v>
      </c>
      <c r="E1235" t="s">
        <v>579</v>
      </c>
      <c r="F1235" t="s">
        <v>392</v>
      </c>
      <c r="G1235">
        <v>89.974080000000001</v>
      </c>
      <c r="H1235">
        <v>85.147109999999998</v>
      </c>
    </row>
    <row r="1236" spans="3:8" hidden="1">
      <c r="C1236" s="203" t="str">
        <f t="shared" si="32"/>
        <v>MHVI_WD_Thums_UpAvg</v>
      </c>
      <c r="D1236" s="203" t="s">
        <v>198</v>
      </c>
      <c r="E1236" t="s">
        <v>580</v>
      </c>
      <c r="F1236" t="s">
        <v>392</v>
      </c>
      <c r="G1236">
        <v>89.208479999999994</v>
      </c>
      <c r="H1236">
        <v>83.659300000000002</v>
      </c>
    </row>
    <row r="1237" spans="3:8" hidden="1">
      <c r="C1237" s="203" t="str">
        <f t="shared" si="32"/>
        <v>MHVI_YouTube_Thumsup_ImpAvg</v>
      </c>
      <c r="D1237" s="203" t="s">
        <v>198</v>
      </c>
      <c r="E1237" t="s">
        <v>320</v>
      </c>
      <c r="F1237" t="s">
        <v>392</v>
      </c>
      <c r="G1237">
        <v>119917.1</v>
      </c>
      <c r="H1237">
        <v>1002010</v>
      </c>
    </row>
    <row r="1238" spans="3:8" hidden="1">
      <c r="C1238" s="203" t="str">
        <f t="shared" si="32"/>
        <v>MHWeight_BINDUAvg</v>
      </c>
      <c r="D1238" s="203" t="s">
        <v>198</v>
      </c>
      <c r="E1238" t="s">
        <v>602</v>
      </c>
      <c r="F1238" t="s">
        <v>392</v>
      </c>
      <c r="G1238">
        <v>8.4270000000000005E-3</v>
      </c>
      <c r="H1238">
        <v>8.4270000000000005E-3</v>
      </c>
    </row>
    <row r="1239" spans="3:8" hidden="1">
      <c r="C1239" s="203" t="str">
        <f t="shared" si="32"/>
        <v>MHWeight_Brand_7upAvg</v>
      </c>
      <c r="D1239" s="203" t="s">
        <v>198</v>
      </c>
      <c r="E1239" t="s">
        <v>581</v>
      </c>
      <c r="F1239" t="s">
        <v>392</v>
      </c>
      <c r="G1239">
        <v>0.14132900000000001</v>
      </c>
      <c r="H1239">
        <v>0.14132900000000001</v>
      </c>
    </row>
    <row r="1240" spans="3:8" hidden="1">
      <c r="C1240" s="203" t="str">
        <f t="shared" si="32"/>
        <v>MHWeight_Brand_Appy_FizzAvg</v>
      </c>
      <c r="D1240" s="203" t="s">
        <v>198</v>
      </c>
      <c r="E1240" t="s">
        <v>582</v>
      </c>
      <c r="F1240" t="s">
        <v>392</v>
      </c>
      <c r="G1240">
        <v>0.15648999999999999</v>
      </c>
      <c r="H1240">
        <v>0.15648999999999999</v>
      </c>
    </row>
    <row r="1241" spans="3:8" hidden="1">
      <c r="C1241" s="203" t="str">
        <f t="shared" si="32"/>
        <v>MHWeight_Brand_CokeAvg</v>
      </c>
      <c r="D1241" s="203" t="s">
        <v>198</v>
      </c>
      <c r="E1241" t="s">
        <v>583</v>
      </c>
      <c r="F1241" t="s">
        <v>392</v>
      </c>
      <c r="G1241">
        <v>0.16035099999999999</v>
      </c>
      <c r="H1241">
        <v>0.16035099999999999</v>
      </c>
    </row>
    <row r="1242" spans="3:8" hidden="1">
      <c r="C1242" s="203" t="str">
        <f t="shared" si="32"/>
        <v>MHWeight_Brand_FantaAvg</v>
      </c>
      <c r="D1242" s="203" t="s">
        <v>198</v>
      </c>
      <c r="E1242" t="s">
        <v>584</v>
      </c>
      <c r="F1242" t="s">
        <v>392</v>
      </c>
      <c r="G1242">
        <v>0.184722</v>
      </c>
      <c r="H1242">
        <v>0.184722</v>
      </c>
    </row>
    <row r="1243" spans="3:8" hidden="1">
      <c r="C1243" s="203" t="str">
        <f t="shared" si="32"/>
        <v>MHWeight_Brand_LimcaAvg</v>
      </c>
      <c r="D1243" s="203" t="s">
        <v>198</v>
      </c>
      <c r="E1243" t="s">
        <v>585</v>
      </c>
      <c r="F1243" t="s">
        <v>392</v>
      </c>
      <c r="G1243">
        <v>0.18493299999999999</v>
      </c>
      <c r="H1243">
        <v>0.18493299999999999</v>
      </c>
    </row>
    <row r="1244" spans="3:8" hidden="1">
      <c r="C1244" s="203" t="str">
        <f t="shared" si="32"/>
        <v>MHWeight_Brand_M_DewAvg</v>
      </c>
      <c r="D1244" s="203" t="s">
        <v>198</v>
      </c>
      <c r="E1244" t="s">
        <v>586</v>
      </c>
      <c r="F1244" t="s">
        <v>392</v>
      </c>
      <c r="G1244">
        <v>0.14744199999999999</v>
      </c>
      <c r="H1244">
        <v>0.14744199999999999</v>
      </c>
    </row>
    <row r="1245" spans="3:8" hidden="1">
      <c r="C1245" s="203" t="str">
        <f t="shared" si="32"/>
        <v>MHWeight_Brand_MirindaAvg</v>
      </c>
      <c r="D1245" s="203" t="s">
        <v>198</v>
      </c>
      <c r="E1245" t="s">
        <v>587</v>
      </c>
      <c r="F1245" t="s">
        <v>392</v>
      </c>
      <c r="G1245">
        <v>0.17774200000000001</v>
      </c>
      <c r="H1245">
        <v>0.17774200000000001</v>
      </c>
    </row>
    <row r="1246" spans="3:8" hidden="1">
      <c r="C1246" s="203" t="str">
        <f t="shared" si="32"/>
        <v>MHWeight_Brand_PepsiAvg</v>
      </c>
      <c r="D1246" s="203" t="s">
        <v>198</v>
      </c>
      <c r="E1246" t="s">
        <v>588</v>
      </c>
      <c r="F1246" t="s">
        <v>392</v>
      </c>
      <c r="G1246">
        <v>0.18147199999999999</v>
      </c>
      <c r="H1246">
        <v>0.18147199999999999</v>
      </c>
    </row>
    <row r="1247" spans="3:8" hidden="1">
      <c r="C1247" s="203" t="str">
        <f t="shared" si="32"/>
        <v>MHWeight_Brand_SpriteAvg</v>
      </c>
      <c r="D1247" s="203" t="s">
        <v>198</v>
      </c>
      <c r="E1247" t="s">
        <v>589</v>
      </c>
      <c r="F1247" t="s">
        <v>392</v>
      </c>
      <c r="G1247">
        <v>0.485925</v>
      </c>
      <c r="H1247">
        <v>0.485925</v>
      </c>
    </row>
    <row r="1248" spans="3:8" hidden="1">
      <c r="C1248" s="203" t="str">
        <f t="shared" si="32"/>
        <v>MHWeight_DAILEEAvg</v>
      </c>
      <c r="D1248" s="203" t="s">
        <v>198</v>
      </c>
      <c r="E1248" t="s">
        <v>603</v>
      </c>
      <c r="F1248" t="s">
        <v>392</v>
      </c>
      <c r="G1248">
        <v>3.3300000000000001E-3</v>
      </c>
      <c r="H1248">
        <v>3.3300000000000001E-3</v>
      </c>
    </row>
    <row r="1249" spans="3:8" hidden="1">
      <c r="C1249" s="203" t="str">
        <f t="shared" si="32"/>
        <v>MHWeight_ORSLAvg</v>
      </c>
      <c r="D1249" s="203" t="s">
        <v>198</v>
      </c>
      <c r="E1249" t="s">
        <v>590</v>
      </c>
      <c r="F1249" t="s">
        <v>392</v>
      </c>
      <c r="G1249">
        <v>1.2714E-2</v>
      </c>
      <c r="H1249">
        <v>1.2714E-2</v>
      </c>
    </row>
    <row r="1250" spans="3:8" hidden="1">
      <c r="C1250" s="203" t="str">
        <f t="shared" si="32"/>
        <v>MHWeight_SKU_ExpressAvg</v>
      </c>
      <c r="D1250" s="203" t="s">
        <v>198</v>
      </c>
      <c r="E1250" t="s">
        <v>592</v>
      </c>
      <c r="F1250" t="s">
        <v>392</v>
      </c>
      <c r="G1250">
        <v>0.118038</v>
      </c>
      <c r="H1250">
        <v>0.118038</v>
      </c>
    </row>
    <row r="1251" spans="3:8" hidden="1">
      <c r="C1251" s="203" t="str">
        <f t="shared" si="32"/>
        <v>MHWeight_SKU_FridgeAvg</v>
      </c>
      <c r="D1251" s="203" t="s">
        <v>198</v>
      </c>
      <c r="E1251" t="s">
        <v>593</v>
      </c>
      <c r="F1251" t="s">
        <v>392</v>
      </c>
      <c r="G1251">
        <v>0.123058</v>
      </c>
      <c r="H1251">
        <v>0.123058</v>
      </c>
    </row>
    <row r="1252" spans="3:8" hidden="1">
      <c r="C1252" s="203" t="str">
        <f t="shared" si="32"/>
        <v>MHWeight_SKU_MobileAvg</v>
      </c>
      <c r="D1252" s="203" t="s">
        <v>198</v>
      </c>
      <c r="E1252" t="s">
        <v>594</v>
      </c>
      <c r="F1252" t="s">
        <v>392</v>
      </c>
      <c r="G1252">
        <v>0.36844399999999999</v>
      </c>
      <c r="H1252">
        <v>0.36844399999999999</v>
      </c>
    </row>
    <row r="1253" spans="3:8" hidden="1">
      <c r="C1253" s="203" t="str">
        <f t="shared" si="32"/>
        <v>MHWeight_SKU_PartyAvg</v>
      </c>
      <c r="D1253" s="203" t="s">
        <v>198</v>
      </c>
      <c r="E1253" t="s">
        <v>595</v>
      </c>
      <c r="F1253" t="s">
        <v>392</v>
      </c>
      <c r="G1253">
        <v>0.182008</v>
      </c>
      <c r="H1253">
        <v>0.182008</v>
      </c>
    </row>
    <row r="1254" spans="3:8" hidden="1">
      <c r="C1254" s="203" t="str">
        <f t="shared" si="32"/>
        <v>MHWeight_SKU_RGBAvg</v>
      </c>
      <c r="D1254" s="203" t="s">
        <v>198</v>
      </c>
      <c r="E1254" t="s">
        <v>596</v>
      </c>
      <c r="F1254" t="s">
        <v>392</v>
      </c>
      <c r="G1254">
        <v>0.208452</v>
      </c>
      <c r="H1254">
        <v>0.208452</v>
      </c>
    </row>
    <row r="1255" spans="3:8" hidden="1">
      <c r="C1255" s="203" t="str">
        <f t="shared" si="32"/>
        <v>MHYearAvg</v>
      </c>
      <c r="D1255" s="203" t="s">
        <v>198</v>
      </c>
      <c r="E1255" t="s">
        <v>49</v>
      </c>
      <c r="F1255" t="s">
        <v>392</v>
      </c>
      <c r="G1255">
        <v>0</v>
      </c>
      <c r="H1255">
        <v>0</v>
      </c>
    </row>
    <row r="1256" spans="3:8" hidden="1">
      <c r="C1256" s="203" t="str">
        <f t="shared" si="32"/>
        <v>MHVI_TUChase_TV_GRPs_2020Avg</v>
      </c>
      <c r="D1256" s="203" t="s">
        <v>198</v>
      </c>
      <c r="E1256" t="s">
        <v>400</v>
      </c>
      <c r="F1256" t="s">
        <v>392</v>
      </c>
      <c r="G1256">
        <v>0</v>
      </c>
      <c r="H1256">
        <v>0.10299999999999999</v>
      </c>
    </row>
    <row r="1257" spans="3:8" hidden="1">
      <c r="C1257" s="203" t="str">
        <f t="shared" si="32"/>
        <v>MHVI_Pyramid_TV_GRPs_2020Avg</v>
      </c>
      <c r="D1257" s="203" t="s">
        <v>198</v>
      </c>
      <c r="E1257" t="s">
        <v>397</v>
      </c>
      <c r="F1257" t="s">
        <v>392</v>
      </c>
      <c r="G1257">
        <v>0</v>
      </c>
      <c r="H1257">
        <v>361.08600000000001</v>
      </c>
    </row>
    <row r="1258" spans="3:8" hidden="1">
      <c r="C1258" s="203" t="str">
        <f t="shared" si="32"/>
        <v>MHFree_Volume_PromoAvg</v>
      </c>
      <c r="D1258" s="203" t="s">
        <v>198</v>
      </c>
      <c r="E1258" t="s">
        <v>599</v>
      </c>
      <c r="F1258" t="s">
        <v>392</v>
      </c>
      <c r="G1258">
        <v>0</v>
      </c>
      <c r="H1258">
        <v>213573.6</v>
      </c>
    </row>
    <row r="1259" spans="3:8" hidden="1">
      <c r="C1259" s="203" t="str">
        <f t="shared" si="32"/>
        <v>MHCovid_19_Confirmed_CasesAvg</v>
      </c>
      <c r="D1259" s="203" t="s">
        <v>198</v>
      </c>
      <c r="E1259" t="s">
        <v>401</v>
      </c>
      <c r="F1259" t="s">
        <v>392</v>
      </c>
      <c r="G1259">
        <v>0</v>
      </c>
      <c r="H1259">
        <v>11219290</v>
      </c>
    </row>
    <row r="1260" spans="3:8" hidden="1">
      <c r="C1260" s="203" t="str">
        <f t="shared" si="32"/>
        <v>MHCovid_19_Active_CasesAvg</v>
      </c>
      <c r="D1260" s="203" t="s">
        <v>198</v>
      </c>
      <c r="E1260" t="s">
        <v>597</v>
      </c>
      <c r="F1260" t="s">
        <v>392</v>
      </c>
      <c r="G1260">
        <v>0</v>
      </c>
      <c r="H1260">
        <v>2469277</v>
      </c>
    </row>
    <row r="1261" spans="3:8" hidden="1">
      <c r="C1261" s="203" t="str">
        <f t="shared" si="32"/>
        <v>MHMobility_Retail_and_recreationAvg</v>
      </c>
      <c r="D1261" s="203" t="s">
        <v>198</v>
      </c>
      <c r="E1261" t="s">
        <v>380</v>
      </c>
      <c r="F1261" t="s">
        <v>392</v>
      </c>
      <c r="G1261">
        <v>0</v>
      </c>
      <c r="H1261">
        <v>-42.2986</v>
      </c>
    </row>
    <row r="1262" spans="3:8" hidden="1">
      <c r="C1262" s="203" t="str">
        <f t="shared" si="32"/>
        <v>MHMobility_Grocery_and_pharmacyAvg</v>
      </c>
      <c r="D1262" s="203" t="s">
        <v>198</v>
      </c>
      <c r="E1262" t="s">
        <v>364</v>
      </c>
      <c r="F1262" t="s">
        <v>392</v>
      </c>
      <c r="G1262">
        <v>0</v>
      </c>
      <c r="H1262">
        <v>-4.9846300000000001</v>
      </c>
    </row>
    <row r="1263" spans="3:8" hidden="1">
      <c r="C1263" s="203" t="str">
        <f t="shared" si="32"/>
        <v>MHMobility_ParksAvg</v>
      </c>
      <c r="D1263" s="203" t="s">
        <v>198</v>
      </c>
      <c r="E1263" t="s">
        <v>381</v>
      </c>
      <c r="F1263" t="s">
        <v>392</v>
      </c>
      <c r="G1263">
        <v>0</v>
      </c>
      <c r="H1263">
        <v>-32.760399999999997</v>
      </c>
    </row>
    <row r="1264" spans="3:8" hidden="1">
      <c r="C1264" s="203" t="str">
        <f t="shared" si="32"/>
        <v>MHMobility_Transit_stationsAvg</v>
      </c>
      <c r="D1264" s="203" t="s">
        <v>198</v>
      </c>
      <c r="E1264" t="s">
        <v>598</v>
      </c>
      <c r="F1264" t="s">
        <v>392</v>
      </c>
      <c r="G1264">
        <v>0</v>
      </c>
      <c r="H1264">
        <v>-33.142800000000001</v>
      </c>
    </row>
    <row r="1265" spans="3:9" hidden="1">
      <c r="C1265" s="203" t="str">
        <f t="shared" si="32"/>
        <v>MHMobility_WorkplacesAvg</v>
      </c>
      <c r="D1265" s="203" t="s">
        <v>198</v>
      </c>
      <c r="E1265" t="s">
        <v>366</v>
      </c>
      <c r="F1265" t="s">
        <v>392</v>
      </c>
      <c r="G1265">
        <v>0</v>
      </c>
      <c r="H1265">
        <v>-21.182200000000002</v>
      </c>
    </row>
    <row r="1266" spans="3:9" hidden="1">
      <c r="C1266" s="203" t="str">
        <f t="shared" si="32"/>
        <v>MHMobility_ResidentialAvg</v>
      </c>
      <c r="D1266" s="203" t="s">
        <v>198</v>
      </c>
      <c r="E1266" t="s">
        <v>365</v>
      </c>
      <c r="F1266" t="s">
        <v>392</v>
      </c>
      <c r="G1266">
        <v>0</v>
      </c>
      <c r="H1266">
        <v>16.202559999999998</v>
      </c>
    </row>
    <row r="1267" spans="3:9" hidden="1">
      <c r="C1267" s="203" t="str">
        <f t="shared" si="32"/>
        <v>MHPre_CovidAvg</v>
      </c>
      <c r="D1267" s="203" t="s">
        <v>198</v>
      </c>
      <c r="E1267" t="s">
        <v>367</v>
      </c>
      <c r="F1267" t="s">
        <v>392</v>
      </c>
      <c r="G1267">
        <v>0</v>
      </c>
      <c r="H1267">
        <v>0.1</v>
      </c>
    </row>
    <row r="1268" spans="3:9" hidden="1">
      <c r="C1268" s="203" t="str">
        <f t="shared" si="32"/>
        <v>GJSales_dep_Volume_UCSum</v>
      </c>
      <c r="D1268" t="s">
        <v>196</v>
      </c>
      <c r="E1268" s="203" t="s">
        <v>499</v>
      </c>
      <c r="F1268" s="203" t="s">
        <v>88</v>
      </c>
      <c r="G1268" s="203">
        <v>9054150.7904930003</v>
      </c>
      <c r="H1268" s="203">
        <v>6169288.1919050002</v>
      </c>
    </row>
    <row r="1269" spans="3:9" hidden="1">
      <c r="C1269" s="203" t="str">
        <f t="shared" si="32"/>
        <v>GJActivation_Assets_AllIndiaSum</v>
      </c>
      <c r="D1269" s="203" t="s">
        <v>196</v>
      </c>
      <c r="E1269" s="203" t="s">
        <v>332</v>
      </c>
      <c r="F1269" s="203" t="s">
        <v>88</v>
      </c>
      <c r="G1269" s="203">
        <v>500500</v>
      </c>
      <c r="H1269" s="203">
        <v>0</v>
      </c>
    </row>
    <row r="1270" spans="3:9" hidden="1">
      <c r="C1270" s="203" t="str">
        <f t="shared" si="32"/>
        <v>GJActivation_Assets_StatewiseSum</v>
      </c>
      <c r="D1270" s="203" t="s">
        <v>196</v>
      </c>
      <c r="E1270" s="203" t="s">
        <v>333</v>
      </c>
      <c r="F1270" s="203" t="s">
        <v>88</v>
      </c>
      <c r="G1270" s="203">
        <v>0</v>
      </c>
      <c r="H1270" s="203">
        <v>0</v>
      </c>
    </row>
    <row r="1271" spans="3:9" hidden="1">
      <c r="C1271" s="203" t="str">
        <f t="shared" si="32"/>
        <v>GJCostPerPointSum</v>
      </c>
      <c r="D1271" s="203" t="s">
        <v>196</v>
      </c>
      <c r="E1271" s="203" t="s">
        <v>500</v>
      </c>
      <c r="F1271" s="203" t="s">
        <v>88</v>
      </c>
      <c r="G1271" s="203">
        <v>109454.38885900001</v>
      </c>
      <c r="H1271" s="203">
        <v>109454.38885900001</v>
      </c>
    </row>
    <row r="1272" spans="3:9" hidden="1">
      <c r="C1272" s="203" t="str">
        <f t="shared" si="32"/>
        <v>GJCPISum</v>
      </c>
      <c r="D1272" s="203" t="s">
        <v>196</v>
      </c>
      <c r="E1272" s="203" t="s">
        <v>81</v>
      </c>
      <c r="F1272" s="203" t="s">
        <v>88</v>
      </c>
      <c r="G1272" s="203">
        <v>1414.4757000000002</v>
      </c>
      <c r="H1272" s="203">
        <v>1467.95507671</v>
      </c>
      <c r="I1272" s="179">
        <f>H1272/G1272-1</f>
        <v>3.7808621745852422E-2</v>
      </c>
    </row>
    <row r="1273" spans="3:9" hidden="1">
      <c r="C1273" s="203" t="str">
        <f t="shared" si="32"/>
        <v>GJEconomySum</v>
      </c>
      <c r="D1273" s="203" t="s">
        <v>196</v>
      </c>
      <c r="E1273" s="203" t="s">
        <v>11</v>
      </c>
      <c r="F1273" s="203" t="s">
        <v>88</v>
      </c>
      <c r="G1273" s="203">
        <v>11863790.722570999</v>
      </c>
      <c r="H1273" s="203">
        <v>11278621.59653488</v>
      </c>
    </row>
    <row r="1274" spans="3:9" hidden="1">
      <c r="C1274" s="203" t="str">
        <f t="shared" si="32"/>
        <v>GJLog_EconomySum</v>
      </c>
      <c r="D1274" s="203" t="s">
        <v>196</v>
      </c>
      <c r="E1274" s="203" t="s">
        <v>221</v>
      </c>
      <c r="F1274" s="203" t="s">
        <v>88</v>
      </c>
      <c r="G1274" s="203">
        <v>139.86416399999999</v>
      </c>
      <c r="H1274" s="203">
        <v>139.3526711408546</v>
      </c>
    </row>
    <row r="1275" spans="3:9" hidden="1">
      <c r="C1275" s="203" t="str">
        <f t="shared" si="32"/>
        <v>GJPopulationSum</v>
      </c>
      <c r="D1275" s="203" t="s">
        <v>196</v>
      </c>
      <c r="E1275" s="203" t="s">
        <v>501</v>
      </c>
      <c r="F1275" s="203" t="s">
        <v>88</v>
      </c>
      <c r="G1275" s="204">
        <v>427945073.29999989</v>
      </c>
      <c r="H1275" s="204">
        <v>427945073.29999989</v>
      </c>
    </row>
    <row r="1276" spans="3:9" hidden="1">
      <c r="C1276" s="203" t="str">
        <f t="shared" si="32"/>
        <v>GJPrecip_DampenedSum</v>
      </c>
      <c r="D1276" s="203" t="s">
        <v>196</v>
      </c>
      <c r="E1276" s="203" t="s">
        <v>312</v>
      </c>
      <c r="F1276" s="203" t="s">
        <v>88</v>
      </c>
      <c r="G1276" s="203">
        <v>21.223169599999999</v>
      </c>
      <c r="H1276" s="203">
        <v>21.24486720834344</v>
      </c>
    </row>
    <row r="1277" spans="3:9" hidden="1">
      <c r="C1277" s="203" t="str">
        <f t="shared" si="32"/>
        <v>GJPrecip_NormSum</v>
      </c>
      <c r="D1277" s="203" t="s">
        <v>196</v>
      </c>
      <c r="E1277" s="203" t="s">
        <v>80</v>
      </c>
      <c r="F1277" s="203" t="s">
        <v>88</v>
      </c>
      <c r="G1277" s="203">
        <v>14.8594565</v>
      </c>
      <c r="H1277" s="203">
        <v>15.5911642942984</v>
      </c>
    </row>
    <row r="1278" spans="3:9" hidden="1">
      <c r="C1278" s="203" t="str">
        <f t="shared" si="32"/>
        <v>GJprecip_Norm_NormSum</v>
      </c>
      <c r="D1278" s="203" t="s">
        <v>196</v>
      </c>
      <c r="E1278" s="203" t="s">
        <v>502</v>
      </c>
      <c r="F1278" s="203" t="s">
        <v>88</v>
      </c>
      <c r="G1278" s="203">
        <v>3.4552970999999997</v>
      </c>
      <c r="H1278" s="203">
        <v>3.4451206590298389</v>
      </c>
    </row>
    <row r="1279" spans="3:9" hidden="1">
      <c r="C1279" s="203" t="str">
        <f t="shared" si="32"/>
        <v>GJprecip0Sum</v>
      </c>
      <c r="D1279" s="203" t="s">
        <v>196</v>
      </c>
      <c r="E1279" s="203" t="s">
        <v>222</v>
      </c>
      <c r="F1279" s="203" t="s">
        <v>88</v>
      </c>
      <c r="G1279" s="203">
        <v>6.3637131000000009</v>
      </c>
      <c r="H1279" s="203">
        <v>5.6537029140450379</v>
      </c>
    </row>
    <row r="1280" spans="3:9" hidden="1">
      <c r="C1280" s="203" t="str">
        <f t="shared" si="32"/>
        <v>GJprecip1Sum</v>
      </c>
      <c r="D1280" s="203" t="s">
        <v>196</v>
      </c>
      <c r="E1280" s="203" t="s">
        <v>223</v>
      </c>
      <c r="F1280" s="203" t="s">
        <v>88</v>
      </c>
      <c r="G1280" s="203">
        <v>3.1207479</v>
      </c>
      <c r="H1280" s="203">
        <v>4.4625517160079076</v>
      </c>
    </row>
    <row r="1281" spans="3:8" hidden="1">
      <c r="C1281" s="203" t="str">
        <f t="shared" si="32"/>
        <v>GJSEAS_1517Sum</v>
      </c>
      <c r="D1281" s="203" t="s">
        <v>196</v>
      </c>
      <c r="E1281" s="203" t="s">
        <v>261</v>
      </c>
      <c r="F1281" s="203" t="s">
        <v>88</v>
      </c>
      <c r="G1281" s="203">
        <v>0</v>
      </c>
      <c r="H1281" s="203">
        <v>0</v>
      </c>
    </row>
    <row r="1282" spans="3:8" hidden="1">
      <c r="C1282" s="203" t="str">
        <f t="shared" si="32"/>
        <v>GJSEAS_1819Sum</v>
      </c>
      <c r="D1282" s="203" t="s">
        <v>196</v>
      </c>
      <c r="E1282" s="203" t="s">
        <v>262</v>
      </c>
      <c r="F1282" s="203" t="s">
        <v>88</v>
      </c>
      <c r="G1282" s="203">
        <v>9.9800281000000002</v>
      </c>
      <c r="H1282" s="203">
        <v>9.955218528311736</v>
      </c>
    </row>
    <row r="1283" spans="3:8" hidden="1">
      <c r="C1283" s="203" t="str">
        <f t="shared" ref="C1283:C1346" si="33">D1283&amp;E1283&amp;F1283</f>
        <v>GJSeasonalitySum</v>
      </c>
      <c r="D1283" s="203" t="s">
        <v>196</v>
      </c>
      <c r="E1283" s="203" t="s">
        <v>2</v>
      </c>
      <c r="F1283" s="203" t="s">
        <v>88</v>
      </c>
      <c r="G1283" s="203">
        <v>10.0376768</v>
      </c>
      <c r="H1283" s="203">
        <v>9.955218528311736</v>
      </c>
    </row>
    <row r="1284" spans="3:8" hidden="1">
      <c r="C1284" s="203" t="str">
        <f t="shared" si="33"/>
        <v>GJSOCF_0Sum</v>
      </c>
      <c r="D1284" s="203" t="s">
        <v>196</v>
      </c>
      <c r="E1284" s="203" t="s">
        <v>287</v>
      </c>
      <c r="F1284" s="203" t="s">
        <v>88</v>
      </c>
      <c r="G1284" s="203">
        <v>-6.4744395000000008</v>
      </c>
      <c r="H1284" s="203">
        <v>-3.3683333333333394</v>
      </c>
    </row>
    <row r="1285" spans="3:8" hidden="1">
      <c r="C1285" s="203" t="str">
        <f t="shared" si="33"/>
        <v>GJSOCF_1Sum</v>
      </c>
      <c r="D1285" s="203" t="s">
        <v>196</v>
      </c>
      <c r="E1285" s="203" t="s">
        <v>269</v>
      </c>
      <c r="F1285" s="203" t="s">
        <v>88</v>
      </c>
      <c r="G1285" s="203">
        <v>-1.5968684</v>
      </c>
      <c r="H1285" s="203">
        <v>-2.8628542897789346</v>
      </c>
    </row>
    <row r="1286" spans="3:8" hidden="1">
      <c r="C1286" s="203" t="str">
        <f t="shared" si="33"/>
        <v>GJSOTS_0Sum</v>
      </c>
      <c r="D1286" s="203" t="s">
        <v>196</v>
      </c>
      <c r="E1286" s="203" t="s">
        <v>286</v>
      </c>
      <c r="F1286" s="203" t="s">
        <v>88</v>
      </c>
      <c r="G1286" s="203">
        <v>-22.1540073</v>
      </c>
      <c r="H1286" s="203">
        <v>-16.95333333333333</v>
      </c>
    </row>
    <row r="1287" spans="3:8" hidden="1">
      <c r="C1287" s="203" t="str">
        <f t="shared" si="33"/>
        <v>GJSOTS_1Sum</v>
      </c>
      <c r="D1287" s="203" t="s">
        <v>196</v>
      </c>
      <c r="E1287" s="203" t="s">
        <v>270</v>
      </c>
      <c r="F1287" s="203" t="s">
        <v>88</v>
      </c>
      <c r="G1287" s="203">
        <v>-10.733120599999999</v>
      </c>
      <c r="H1287" s="203">
        <v>-7.7328826317256851</v>
      </c>
    </row>
    <row r="1288" spans="3:8" hidden="1">
      <c r="C1288" s="203" t="str">
        <f t="shared" si="33"/>
        <v>GJTemp_NormSum</v>
      </c>
      <c r="D1288" s="203" t="s">
        <v>196</v>
      </c>
      <c r="E1288" s="203" t="s">
        <v>78</v>
      </c>
      <c r="F1288" s="203" t="s">
        <v>88</v>
      </c>
      <c r="G1288" s="203">
        <v>338.95402989999997</v>
      </c>
      <c r="H1288" s="203">
        <v>339.17922091101826</v>
      </c>
    </row>
    <row r="1289" spans="3:8" hidden="1">
      <c r="C1289" s="203" t="str">
        <f t="shared" si="33"/>
        <v>GJTemp_Norm_NormSum</v>
      </c>
      <c r="D1289" s="203" t="s">
        <v>196</v>
      </c>
      <c r="E1289" s="203" t="s">
        <v>79</v>
      </c>
      <c r="F1289" s="203" t="s">
        <v>88</v>
      </c>
      <c r="G1289" s="203">
        <v>7.3990300999999992</v>
      </c>
      <c r="H1289" s="203">
        <v>7.4269747243624398</v>
      </c>
    </row>
    <row r="1290" spans="3:8" hidden="1">
      <c r="C1290" s="203" t="str">
        <f t="shared" si="33"/>
        <v>GJTemp0Sum</v>
      </c>
      <c r="D1290" s="203" t="s">
        <v>196</v>
      </c>
      <c r="E1290" s="203" t="s">
        <v>171</v>
      </c>
      <c r="F1290" s="203" t="s">
        <v>88</v>
      </c>
      <c r="G1290" s="203">
        <v>-4.0785667000000005</v>
      </c>
      <c r="H1290" s="203">
        <v>-1.8115655637298609</v>
      </c>
    </row>
    <row r="1291" spans="3:8" hidden="1">
      <c r="C1291" s="203" t="str">
        <f t="shared" si="33"/>
        <v>GJTemp1Sum</v>
      </c>
      <c r="D1291" s="203" t="s">
        <v>196</v>
      </c>
      <c r="E1291" s="203" t="s">
        <v>172</v>
      </c>
      <c r="F1291" s="203" t="s">
        <v>88</v>
      </c>
      <c r="G1291" s="203">
        <v>-2.3339700000000003</v>
      </c>
      <c r="H1291" s="203">
        <v>0.33570579845803172</v>
      </c>
    </row>
    <row r="1292" spans="3:8" hidden="1">
      <c r="C1292" s="203" t="str">
        <f t="shared" si="33"/>
        <v>GJTmax_DampenedSum</v>
      </c>
      <c r="D1292" s="203" t="s">
        <v>196</v>
      </c>
      <c r="E1292" s="203" t="s">
        <v>313</v>
      </c>
      <c r="F1292" s="203" t="s">
        <v>88</v>
      </c>
      <c r="G1292" s="203">
        <v>334.87546329999998</v>
      </c>
      <c r="H1292" s="203">
        <v>337.36765534728841</v>
      </c>
    </row>
    <row r="1293" spans="3:8" hidden="1">
      <c r="C1293" s="203" t="str">
        <f t="shared" si="33"/>
        <v>GJTV_MDEWSum</v>
      </c>
      <c r="D1293" s="203" t="s">
        <v>196</v>
      </c>
      <c r="E1293" s="203" t="s">
        <v>307</v>
      </c>
      <c r="F1293" s="203" t="s">
        <v>88</v>
      </c>
      <c r="G1293" s="203">
        <v>4056.75</v>
      </c>
      <c r="H1293" s="203">
        <v>0</v>
      </c>
    </row>
    <row r="1294" spans="3:8" hidden="1">
      <c r="C1294" s="203" t="str">
        <f t="shared" si="33"/>
        <v>GJTV_PSPSISum</v>
      </c>
      <c r="D1294" s="203" t="s">
        <v>196</v>
      </c>
      <c r="E1294" s="203" t="s">
        <v>308</v>
      </c>
      <c r="F1294" s="203" t="s">
        <v>88</v>
      </c>
      <c r="G1294" s="203">
        <v>4192.4199999999992</v>
      </c>
      <c r="H1294" s="203">
        <v>0</v>
      </c>
    </row>
    <row r="1295" spans="3:8" hidden="1">
      <c r="C1295" s="203" t="str">
        <f t="shared" si="33"/>
        <v>GJUnemploymentSum</v>
      </c>
      <c r="D1295" s="203" t="s">
        <v>196</v>
      </c>
      <c r="E1295" s="203" t="s">
        <v>3</v>
      </c>
      <c r="F1295" s="203" t="s">
        <v>88</v>
      </c>
      <c r="G1295" s="203">
        <v>0.47799999999999998</v>
      </c>
      <c r="H1295" s="203">
        <v>0.63700000000000012</v>
      </c>
    </row>
    <row r="1296" spans="3:8" hidden="1">
      <c r="C1296" s="203" t="str">
        <f t="shared" si="33"/>
        <v>GJVD_SOVSum</v>
      </c>
      <c r="D1296" s="203" t="s">
        <v>196</v>
      </c>
      <c r="E1296" s="203" t="s">
        <v>503</v>
      </c>
      <c r="F1296" s="203" t="s">
        <v>88</v>
      </c>
      <c r="G1296" s="203">
        <v>7.5305634000000001</v>
      </c>
      <c r="H1296" s="203">
        <v>0</v>
      </c>
    </row>
    <row r="1297" spans="3:8" hidden="1">
      <c r="C1297" s="203" t="str">
        <f t="shared" si="33"/>
        <v>GJVI_Cinema_Thumsup_SpendSum</v>
      </c>
      <c r="D1297" s="203" t="s">
        <v>196</v>
      </c>
      <c r="E1297" s="203" t="s">
        <v>323</v>
      </c>
      <c r="F1297" s="203" t="s">
        <v>88</v>
      </c>
      <c r="G1297" s="203">
        <v>0</v>
      </c>
      <c r="H1297" s="203">
        <v>0</v>
      </c>
    </row>
    <row r="1298" spans="3:8" hidden="1">
      <c r="C1298" s="203" t="str">
        <f t="shared" si="33"/>
        <v>GJVI_Cinema_Thumsup_Spend_2015Sum</v>
      </c>
      <c r="D1298" s="203" t="s">
        <v>196</v>
      </c>
      <c r="E1298" s="203" t="s">
        <v>357</v>
      </c>
      <c r="F1298" s="203" t="s">
        <v>88</v>
      </c>
      <c r="G1298" s="203">
        <v>0</v>
      </c>
      <c r="H1298" s="203">
        <v>0</v>
      </c>
    </row>
    <row r="1299" spans="3:8" hidden="1">
      <c r="C1299" s="203" t="str">
        <f t="shared" si="33"/>
        <v>GJVI_Consumer_Promo_Thumsup_Mobile_countSum</v>
      </c>
      <c r="D1299" s="203" t="s">
        <v>196</v>
      </c>
      <c r="E1299" s="203" t="s">
        <v>334</v>
      </c>
      <c r="F1299" s="203" t="s">
        <v>88</v>
      </c>
      <c r="G1299" s="203">
        <v>98463</v>
      </c>
      <c r="H1299" s="203">
        <v>0</v>
      </c>
    </row>
    <row r="1300" spans="3:8" hidden="1">
      <c r="C1300" s="203" t="str">
        <f t="shared" si="33"/>
        <v>GJVI_Desert_TV_GRPsSum</v>
      </c>
      <c r="D1300" s="203" t="s">
        <v>196</v>
      </c>
      <c r="E1300" s="203" t="s">
        <v>336</v>
      </c>
      <c r="F1300" s="203" t="s">
        <v>88</v>
      </c>
      <c r="G1300" s="203">
        <v>1592.29</v>
      </c>
      <c r="H1300" s="203">
        <v>0</v>
      </c>
    </row>
    <row r="1301" spans="3:8" hidden="1">
      <c r="C1301" s="203" t="str">
        <f t="shared" si="33"/>
        <v>GJVI_Experiential_Sampling_Thumsup_ReachSum</v>
      </c>
      <c r="D1301" s="203" t="s">
        <v>196</v>
      </c>
      <c r="E1301" s="203" t="s">
        <v>335</v>
      </c>
      <c r="F1301" s="203" t="s">
        <v>88</v>
      </c>
      <c r="G1301" s="203">
        <v>0</v>
      </c>
      <c r="H1301" s="203">
        <v>0</v>
      </c>
    </row>
    <row r="1302" spans="3:8" hidden="1">
      <c r="C1302" s="203" t="str">
        <f t="shared" si="33"/>
        <v>GJVI_Facebook_Instagram_Thumsup_ImpSum</v>
      </c>
      <c r="D1302" s="203" t="s">
        <v>196</v>
      </c>
      <c r="E1302" s="203" t="s">
        <v>315</v>
      </c>
      <c r="F1302" s="203" t="s">
        <v>88</v>
      </c>
      <c r="G1302" s="203">
        <v>0</v>
      </c>
      <c r="H1302" s="203">
        <v>8085078</v>
      </c>
    </row>
    <row r="1303" spans="3:8" hidden="1">
      <c r="C1303" s="203" t="str">
        <f t="shared" si="33"/>
        <v>GJVI_Facebook_Thumsup_ImpSum</v>
      </c>
      <c r="D1303" s="203" t="s">
        <v>196</v>
      </c>
      <c r="E1303" s="203" t="s">
        <v>314</v>
      </c>
      <c r="F1303" s="203" t="s">
        <v>88</v>
      </c>
      <c r="G1303" s="203">
        <v>14665164</v>
      </c>
      <c r="H1303" s="203">
        <v>0</v>
      </c>
    </row>
    <row r="1304" spans="3:8" hidden="1">
      <c r="C1304" s="203" t="str">
        <f t="shared" si="33"/>
        <v>GJVI_Hotstar_Thumsup_ImpSum</v>
      </c>
      <c r="D1304" s="203" t="s">
        <v>196</v>
      </c>
      <c r="E1304" s="203" t="s">
        <v>316</v>
      </c>
      <c r="F1304" s="203" t="s">
        <v>88</v>
      </c>
      <c r="G1304" s="203">
        <v>42559212.392241403</v>
      </c>
      <c r="H1304" s="203">
        <v>497841.00800596573</v>
      </c>
    </row>
    <row r="1305" spans="3:8" hidden="1">
      <c r="C1305" s="203" t="str">
        <f t="shared" si="33"/>
        <v>GJVI_IPS_7upSum</v>
      </c>
      <c r="D1305" s="203" t="s">
        <v>196</v>
      </c>
      <c r="E1305" s="203" t="s">
        <v>149</v>
      </c>
      <c r="F1305" s="203" t="s">
        <v>88</v>
      </c>
      <c r="G1305" s="203">
        <v>26.090010400000004</v>
      </c>
      <c r="H1305" s="203">
        <v>25.005909943000006</v>
      </c>
    </row>
    <row r="1306" spans="3:8" hidden="1">
      <c r="C1306" s="203" t="str">
        <f t="shared" si="33"/>
        <v>GJVI_IPS_Appy_FizzSum</v>
      </c>
      <c r="D1306" s="203" t="s">
        <v>196</v>
      </c>
      <c r="E1306" s="203" t="s">
        <v>150</v>
      </c>
      <c r="F1306" s="203" t="s">
        <v>88</v>
      </c>
      <c r="G1306" s="203">
        <v>18.132626900000002</v>
      </c>
      <c r="H1306" s="203">
        <v>18.267011826999997</v>
      </c>
    </row>
    <row r="1307" spans="3:8" hidden="1">
      <c r="C1307" s="203" t="str">
        <f t="shared" si="33"/>
        <v>GJVI_IPS_CokeSum</v>
      </c>
      <c r="D1307" s="203" t="s">
        <v>196</v>
      </c>
      <c r="E1307" s="203" t="s">
        <v>151</v>
      </c>
      <c r="F1307" s="203" t="s">
        <v>88</v>
      </c>
      <c r="G1307" s="203">
        <v>22.420596199999999</v>
      </c>
      <c r="H1307" s="203">
        <v>20.210355443000005</v>
      </c>
    </row>
    <row r="1308" spans="3:8" hidden="1">
      <c r="C1308" s="203" t="str">
        <f t="shared" si="33"/>
        <v>GJVI_IPS_DAVAT_LocalSum</v>
      </c>
      <c r="D1308" s="203" t="s">
        <v>196</v>
      </c>
      <c r="E1308" s="203" t="s">
        <v>353</v>
      </c>
      <c r="F1308" s="203" t="s">
        <v>88</v>
      </c>
      <c r="G1308" s="203">
        <v>41.924645700000006</v>
      </c>
      <c r="H1308" s="203">
        <v>36.28993127269792</v>
      </c>
    </row>
    <row r="1309" spans="3:8" hidden="1">
      <c r="C1309" s="203" t="str">
        <f t="shared" si="33"/>
        <v>GJVI_IPS_FantaSum</v>
      </c>
      <c r="D1309" s="203" t="s">
        <v>196</v>
      </c>
      <c r="E1309" s="203" t="s">
        <v>152</v>
      </c>
      <c r="F1309" s="203" t="s">
        <v>88</v>
      </c>
      <c r="G1309" s="203">
        <v>28.447791699999996</v>
      </c>
      <c r="H1309" s="203">
        <v>25.821110914999998</v>
      </c>
    </row>
    <row r="1310" spans="3:8" hidden="1">
      <c r="C1310" s="203" t="str">
        <f t="shared" si="33"/>
        <v>GJVI_IPS_LimcaSum</v>
      </c>
      <c r="D1310" s="203" t="s">
        <v>196</v>
      </c>
      <c r="E1310" s="203" t="s">
        <v>153</v>
      </c>
      <c r="F1310" s="203" t="s">
        <v>88</v>
      </c>
      <c r="G1310" s="203">
        <v>17.425870500000002</v>
      </c>
      <c r="H1310" s="203">
        <v>16.330498439000003</v>
      </c>
    </row>
    <row r="1311" spans="3:8" hidden="1">
      <c r="C1311" s="203" t="str">
        <f t="shared" si="33"/>
        <v>GJVI_IPS_M_DewSum</v>
      </c>
      <c r="D1311" s="203" t="s">
        <v>196</v>
      </c>
      <c r="E1311" s="203" t="s">
        <v>154</v>
      </c>
      <c r="F1311" s="203" t="s">
        <v>88</v>
      </c>
      <c r="G1311" s="203">
        <v>17.9812245</v>
      </c>
      <c r="H1311" s="203">
        <v>17.992229660000003</v>
      </c>
    </row>
    <row r="1312" spans="3:8" hidden="1">
      <c r="C1312" s="203" t="str">
        <f t="shared" si="33"/>
        <v>GJVI_IPS_MirindaSum</v>
      </c>
      <c r="D1312" s="203" t="s">
        <v>196</v>
      </c>
      <c r="E1312" s="203" t="s">
        <v>155</v>
      </c>
      <c r="F1312" s="203" t="s">
        <v>88</v>
      </c>
      <c r="G1312" s="203">
        <v>23.25375</v>
      </c>
      <c r="H1312" s="203">
        <v>22.193195813999999</v>
      </c>
    </row>
    <row r="1313" spans="3:8" hidden="1">
      <c r="C1313" s="203" t="str">
        <f t="shared" si="33"/>
        <v>GJVI_IPS_PepsiSum</v>
      </c>
      <c r="D1313" s="203" t="s">
        <v>196</v>
      </c>
      <c r="E1313" s="203" t="s">
        <v>156</v>
      </c>
      <c r="F1313" s="203" t="s">
        <v>88</v>
      </c>
      <c r="G1313" s="203">
        <v>28.226695800000002</v>
      </c>
      <c r="H1313" s="203">
        <v>27.994596168999994</v>
      </c>
    </row>
    <row r="1314" spans="3:8" hidden="1">
      <c r="C1314" s="203" t="str">
        <f t="shared" si="33"/>
        <v>GJVI_IPS_SOSYO_LocalSum</v>
      </c>
      <c r="D1314" s="203" t="s">
        <v>196</v>
      </c>
      <c r="E1314" s="203" t="s">
        <v>354</v>
      </c>
      <c r="F1314" s="203" t="s">
        <v>88</v>
      </c>
      <c r="G1314" s="203">
        <v>22.291069699999998</v>
      </c>
      <c r="H1314" s="203">
        <v>21.679096105581564</v>
      </c>
    </row>
    <row r="1315" spans="3:8" hidden="1">
      <c r="C1315" s="203" t="str">
        <f t="shared" si="33"/>
        <v>GJVI_IPS_SpriteSum</v>
      </c>
      <c r="D1315" s="203" t="s">
        <v>196</v>
      </c>
      <c r="E1315" s="203" t="s">
        <v>157</v>
      </c>
      <c r="F1315" s="203" t="s">
        <v>88</v>
      </c>
      <c r="G1315" s="203">
        <v>34.633862300000004</v>
      </c>
      <c r="H1315" s="203">
        <v>32.840406680000001</v>
      </c>
    </row>
    <row r="1316" spans="3:8" hidden="1">
      <c r="C1316" s="203" t="str">
        <f t="shared" si="33"/>
        <v>GJVI_IPS_Thums_UpSum</v>
      </c>
      <c r="D1316" s="203" t="s">
        <v>196</v>
      </c>
      <c r="E1316" s="203" t="s">
        <v>158</v>
      </c>
      <c r="F1316" s="203" t="s">
        <v>88</v>
      </c>
      <c r="G1316" s="203">
        <v>39.322560699999997</v>
      </c>
      <c r="H1316" s="203">
        <v>36.320969544</v>
      </c>
    </row>
    <row r="1317" spans="3:8" hidden="1">
      <c r="C1317" s="203" t="str">
        <f t="shared" si="33"/>
        <v>GJVI_Lift_TV_GRPsSum</v>
      </c>
      <c r="D1317" s="203" t="s">
        <v>196</v>
      </c>
      <c r="E1317" s="203" t="s">
        <v>341</v>
      </c>
      <c r="F1317" s="203" t="s">
        <v>88</v>
      </c>
      <c r="G1317" s="203">
        <v>0</v>
      </c>
      <c r="H1317" s="203">
        <v>0</v>
      </c>
    </row>
    <row r="1318" spans="3:8" hidden="1">
      <c r="C1318" s="203" t="str">
        <f t="shared" si="33"/>
        <v>GJVI_ND_7upSum</v>
      </c>
      <c r="D1318" s="203" t="s">
        <v>196</v>
      </c>
      <c r="E1318" s="203" t="s">
        <v>159</v>
      </c>
      <c r="F1318" s="203" t="s">
        <v>88</v>
      </c>
      <c r="G1318" s="203">
        <v>157.5639334</v>
      </c>
      <c r="H1318" s="203">
        <v>149.93159089000002</v>
      </c>
    </row>
    <row r="1319" spans="3:8" hidden="1">
      <c r="C1319" s="203" t="str">
        <f t="shared" si="33"/>
        <v>GJVI_ND_Appy_FizzSum</v>
      </c>
      <c r="D1319" s="203" t="s">
        <v>196</v>
      </c>
      <c r="E1319" s="203" t="s">
        <v>160</v>
      </c>
      <c r="F1319" s="203" t="s">
        <v>88</v>
      </c>
      <c r="G1319" s="203">
        <v>183.8441172</v>
      </c>
      <c r="H1319" s="203">
        <v>129.52838401000002</v>
      </c>
    </row>
    <row r="1320" spans="3:8" hidden="1">
      <c r="C1320" s="203" t="str">
        <f t="shared" si="33"/>
        <v>GJVI_ND_CokeSum</v>
      </c>
      <c r="D1320" s="203" t="s">
        <v>196</v>
      </c>
      <c r="E1320" s="203" t="s">
        <v>161</v>
      </c>
      <c r="F1320" s="203" t="s">
        <v>88</v>
      </c>
      <c r="G1320" s="203">
        <v>80.792358100000001</v>
      </c>
      <c r="H1320" s="203">
        <v>82.066542541999993</v>
      </c>
    </row>
    <row r="1321" spans="3:8" hidden="1">
      <c r="C1321" s="203" t="str">
        <f t="shared" si="33"/>
        <v>GJVI_ND_DAVAT_LocalSum</v>
      </c>
      <c r="D1321" s="203" t="s">
        <v>196</v>
      </c>
      <c r="E1321" s="203" t="s">
        <v>355</v>
      </c>
      <c r="F1321" s="203" t="s">
        <v>88</v>
      </c>
      <c r="G1321" s="203">
        <v>256.30059320000004</v>
      </c>
      <c r="H1321" s="203">
        <v>231.77209616359346</v>
      </c>
    </row>
    <row r="1322" spans="3:8" hidden="1">
      <c r="C1322" s="203" t="str">
        <f t="shared" si="33"/>
        <v>GJVI_ND_FantaSum</v>
      </c>
      <c r="D1322" s="203" t="s">
        <v>196</v>
      </c>
      <c r="E1322" s="203" t="s">
        <v>162</v>
      </c>
      <c r="F1322" s="203" t="s">
        <v>88</v>
      </c>
      <c r="G1322" s="203">
        <v>304.97892690000003</v>
      </c>
      <c r="H1322" s="203">
        <v>263.91593528999999</v>
      </c>
    </row>
    <row r="1323" spans="3:8" hidden="1">
      <c r="C1323" s="203" t="str">
        <f t="shared" si="33"/>
        <v>GJVI_ND_LimcaSum</v>
      </c>
      <c r="D1323" s="203" t="s">
        <v>196</v>
      </c>
      <c r="E1323" s="203" t="s">
        <v>163</v>
      </c>
      <c r="F1323" s="203" t="s">
        <v>88</v>
      </c>
      <c r="G1323" s="203">
        <v>155.13052830000001</v>
      </c>
      <c r="H1323" s="203">
        <v>119.96811382999998</v>
      </c>
    </row>
    <row r="1324" spans="3:8" hidden="1">
      <c r="C1324" s="203" t="str">
        <f t="shared" si="33"/>
        <v>GJVI_ND_M_DewSum</v>
      </c>
      <c r="D1324" s="203" t="s">
        <v>196</v>
      </c>
      <c r="E1324" s="203" t="s">
        <v>164</v>
      </c>
      <c r="F1324" s="203" t="s">
        <v>88</v>
      </c>
      <c r="G1324" s="203">
        <v>96.239290600000004</v>
      </c>
      <c r="H1324" s="203">
        <v>96.708855630000016</v>
      </c>
    </row>
    <row r="1325" spans="3:8" hidden="1">
      <c r="C1325" s="203" t="str">
        <f t="shared" si="33"/>
        <v>GJVI_ND_MirindaSum</v>
      </c>
      <c r="D1325" s="203" t="s">
        <v>196</v>
      </c>
      <c r="E1325" s="203" t="s">
        <v>165</v>
      </c>
      <c r="F1325" s="203" t="s">
        <v>88</v>
      </c>
      <c r="G1325" s="203">
        <v>136.22368179999998</v>
      </c>
      <c r="H1325" s="203">
        <v>122.24156196</v>
      </c>
    </row>
    <row r="1326" spans="3:8" hidden="1">
      <c r="C1326" s="203" t="str">
        <f t="shared" si="33"/>
        <v>GJVI_ND_PepsiSum</v>
      </c>
      <c r="D1326" s="203" t="s">
        <v>196</v>
      </c>
      <c r="E1326" s="203" t="s">
        <v>166</v>
      </c>
      <c r="F1326" s="203" t="s">
        <v>88</v>
      </c>
      <c r="G1326" s="203">
        <v>139.727146</v>
      </c>
      <c r="H1326" s="203">
        <v>145.24344840999998</v>
      </c>
    </row>
    <row r="1327" spans="3:8" hidden="1">
      <c r="C1327" s="203" t="str">
        <f t="shared" si="33"/>
        <v>GJVI_ND_SOSYO_LocalSum</v>
      </c>
      <c r="D1327" s="203" t="s">
        <v>196</v>
      </c>
      <c r="E1327" s="203" t="s">
        <v>356</v>
      </c>
      <c r="F1327" s="203" t="s">
        <v>88</v>
      </c>
      <c r="G1327" s="203">
        <v>120.1438481</v>
      </c>
      <c r="H1327" s="203">
        <v>119.405905</v>
      </c>
    </row>
    <row r="1328" spans="3:8" hidden="1">
      <c r="C1328" s="203" t="str">
        <f t="shared" si="33"/>
        <v>GJVI_ND_SpriteSum</v>
      </c>
      <c r="D1328" s="203" t="s">
        <v>196</v>
      </c>
      <c r="E1328" s="203" t="s">
        <v>167</v>
      </c>
      <c r="F1328" s="203" t="s">
        <v>88</v>
      </c>
      <c r="G1328" s="203">
        <v>465.51795669999996</v>
      </c>
      <c r="H1328" s="203">
        <v>424.34749463999998</v>
      </c>
    </row>
    <row r="1329" spans="3:8" hidden="1">
      <c r="C1329" s="203" t="str">
        <f t="shared" si="33"/>
        <v>GJVI_ND_Thums_UpSum</v>
      </c>
      <c r="D1329" s="203" t="s">
        <v>196</v>
      </c>
      <c r="E1329" s="203" t="s">
        <v>168</v>
      </c>
      <c r="F1329" s="203" t="s">
        <v>88</v>
      </c>
      <c r="G1329" s="203">
        <v>521.59492119999993</v>
      </c>
      <c r="H1329" s="203">
        <v>472.87591166999999</v>
      </c>
    </row>
    <row r="1330" spans="3:8" hidden="1">
      <c r="C1330" s="203" t="str">
        <f t="shared" si="33"/>
        <v>GJVI_Nstores_7upSum</v>
      </c>
      <c r="D1330" s="203" t="s">
        <v>196</v>
      </c>
      <c r="E1330" s="203" t="s">
        <v>506</v>
      </c>
      <c r="F1330" s="203" t="s">
        <v>88</v>
      </c>
      <c r="G1330" s="203">
        <v>368356.68773510004</v>
      </c>
      <c r="H1330" s="203">
        <v>402541.54386000003</v>
      </c>
    </row>
    <row r="1331" spans="3:8" hidden="1">
      <c r="C1331" s="203" t="str">
        <f t="shared" si="33"/>
        <v>GJVI_Nstores_Appy_FizzSum</v>
      </c>
      <c r="D1331" s="203" t="s">
        <v>196</v>
      </c>
      <c r="E1331" s="203" t="s">
        <v>507</v>
      </c>
      <c r="F1331" s="203" t="s">
        <v>88</v>
      </c>
      <c r="G1331" s="203">
        <v>411238.63790700003</v>
      </c>
      <c r="H1331" s="203">
        <v>329995.35313</v>
      </c>
    </row>
    <row r="1332" spans="3:8" hidden="1">
      <c r="C1332" s="203" t="str">
        <f t="shared" si="33"/>
        <v>GJVI_Nstores_CokeSum</v>
      </c>
      <c r="D1332" s="203" t="s">
        <v>196</v>
      </c>
      <c r="E1332" s="203" t="s">
        <v>508</v>
      </c>
      <c r="F1332" s="203" t="s">
        <v>88</v>
      </c>
      <c r="G1332" s="203">
        <v>190715.96337840002</v>
      </c>
      <c r="H1332" s="203">
        <v>247991.31085000001</v>
      </c>
    </row>
    <row r="1333" spans="3:8" hidden="1">
      <c r="C1333" s="203" t="str">
        <f t="shared" si="33"/>
        <v>GJVI_Nstores_DAVAT_LocalSum</v>
      </c>
      <c r="D1333" s="203" t="s">
        <v>196</v>
      </c>
      <c r="E1333" s="203" t="s">
        <v>604</v>
      </c>
      <c r="F1333" s="203" t="s">
        <v>88</v>
      </c>
      <c r="G1333" s="203">
        <v>594484.90913539997</v>
      </c>
      <c r="H1333" s="203">
        <v>652896.78552637016</v>
      </c>
    </row>
    <row r="1334" spans="3:8" hidden="1">
      <c r="C1334" s="203" t="str">
        <f t="shared" si="33"/>
        <v>GJVI_Nstores_FantaSum</v>
      </c>
      <c r="D1334" s="203" t="s">
        <v>196</v>
      </c>
      <c r="E1334" s="203" t="s">
        <v>509</v>
      </c>
      <c r="F1334" s="203" t="s">
        <v>88</v>
      </c>
      <c r="G1334" s="203">
        <v>710013.49410959997</v>
      </c>
      <c r="H1334" s="203">
        <v>692667.51542000007</v>
      </c>
    </row>
    <row r="1335" spans="3:8" hidden="1">
      <c r="C1335" s="203" t="str">
        <f t="shared" si="33"/>
        <v>GJVI_Nstores_LimcaSum</v>
      </c>
      <c r="D1335" s="203" t="s">
        <v>196</v>
      </c>
      <c r="E1335" s="203" t="s">
        <v>510</v>
      </c>
      <c r="F1335" s="203" t="s">
        <v>88</v>
      </c>
      <c r="G1335" s="203">
        <v>374002.91034599999</v>
      </c>
      <c r="H1335" s="203">
        <v>321153.35729999997</v>
      </c>
    </row>
    <row r="1336" spans="3:8" hidden="1">
      <c r="C1336" s="203" t="str">
        <f t="shared" si="33"/>
        <v>GJVI_Nstores_M_DewSum</v>
      </c>
      <c r="D1336" s="203" t="s">
        <v>196</v>
      </c>
      <c r="E1336" s="203" t="s">
        <v>511</v>
      </c>
      <c r="F1336" s="203" t="s">
        <v>88</v>
      </c>
      <c r="G1336" s="203">
        <v>221838.82329859998</v>
      </c>
      <c r="H1336" s="203">
        <v>240030.31483000002</v>
      </c>
    </row>
    <row r="1337" spans="3:8" hidden="1">
      <c r="C1337" s="203" t="str">
        <f t="shared" si="33"/>
        <v>GJVI_Nstores_MirindaSum</v>
      </c>
      <c r="D1337" s="203" t="s">
        <v>196</v>
      </c>
      <c r="E1337" s="203" t="s">
        <v>512</v>
      </c>
      <c r="F1337" s="203" t="s">
        <v>88</v>
      </c>
      <c r="G1337" s="203">
        <v>317070.01660420001</v>
      </c>
      <c r="H1337" s="203">
        <v>336984.18203999999</v>
      </c>
    </row>
    <row r="1338" spans="3:8" hidden="1">
      <c r="C1338" s="203" t="str">
        <f t="shared" si="33"/>
        <v>GJVI_Nstores_PepsiSum</v>
      </c>
      <c r="D1338" s="203" t="s">
        <v>196</v>
      </c>
      <c r="E1338" s="203" t="s">
        <v>513</v>
      </c>
      <c r="F1338" s="203" t="s">
        <v>88</v>
      </c>
      <c r="G1338" s="203">
        <v>330071.2133915</v>
      </c>
      <c r="H1338" s="203">
        <v>396608.81028999999</v>
      </c>
    </row>
    <row r="1339" spans="3:8" hidden="1">
      <c r="C1339" s="203" t="str">
        <f t="shared" si="33"/>
        <v>GJVI_Nstores_SOSYO_LocalSum</v>
      </c>
      <c r="D1339" s="203" t="s">
        <v>196</v>
      </c>
      <c r="E1339" s="203" t="s">
        <v>605</v>
      </c>
      <c r="F1339" s="203" t="s">
        <v>88</v>
      </c>
      <c r="G1339" s="203">
        <v>282902.7754409</v>
      </c>
      <c r="H1339" s="203">
        <v>321322.77831932396</v>
      </c>
    </row>
    <row r="1340" spans="3:8" hidden="1">
      <c r="C1340" s="203" t="str">
        <f t="shared" si="33"/>
        <v>GJVI_Nstores_SpriteSum</v>
      </c>
      <c r="D1340" s="203" t="s">
        <v>196</v>
      </c>
      <c r="E1340" s="203" t="s">
        <v>514</v>
      </c>
      <c r="F1340" s="203" t="s">
        <v>88</v>
      </c>
      <c r="G1340" s="203">
        <v>1083984.2101904</v>
      </c>
      <c r="H1340" s="203">
        <v>1128949.6145899999</v>
      </c>
    </row>
    <row r="1341" spans="3:8" hidden="1">
      <c r="C1341" s="203" t="str">
        <f t="shared" si="33"/>
        <v>GJVI_Nstores_Thums_UpSum</v>
      </c>
      <c r="D1341" s="203" t="s">
        <v>196</v>
      </c>
      <c r="E1341" s="203" t="s">
        <v>309</v>
      </c>
      <c r="F1341" s="203" t="s">
        <v>88</v>
      </c>
      <c r="G1341" s="203">
        <v>1210907.6537426</v>
      </c>
      <c r="H1341" s="203">
        <v>1274033.9135999999</v>
      </c>
    </row>
    <row r="1342" spans="3:8" hidden="1">
      <c r="C1342" s="203" t="str">
        <f t="shared" si="33"/>
        <v>GJVI_OOH_Thumsup_SpendSum</v>
      </c>
      <c r="D1342" s="203" t="s">
        <v>196</v>
      </c>
      <c r="E1342" s="203" t="s">
        <v>329</v>
      </c>
      <c r="F1342" s="203" t="s">
        <v>88</v>
      </c>
      <c r="G1342" s="203">
        <v>5563285.3599999994</v>
      </c>
      <c r="H1342" s="203">
        <v>0</v>
      </c>
    </row>
    <row r="1343" spans="3:8" hidden="1">
      <c r="C1343" s="203" t="str">
        <f t="shared" si="33"/>
        <v>GJVI_OOH_Thumsup_Spend_2016Sum</v>
      </c>
      <c r="D1343" s="203" t="s">
        <v>196</v>
      </c>
      <c r="E1343" s="203" t="s">
        <v>325</v>
      </c>
      <c r="F1343" s="203" t="s">
        <v>88</v>
      </c>
      <c r="G1343" s="203">
        <v>0</v>
      </c>
      <c r="H1343" s="203">
        <v>0</v>
      </c>
    </row>
    <row r="1344" spans="3:8" hidden="1">
      <c r="C1344" s="203" t="str">
        <f t="shared" si="33"/>
        <v>GJVI_OOH_Thumsup_Spend_2017Sum</v>
      </c>
      <c r="D1344" s="203" t="s">
        <v>196</v>
      </c>
      <c r="E1344" s="203" t="s">
        <v>326</v>
      </c>
      <c r="F1344" s="203" t="s">
        <v>88</v>
      </c>
      <c r="G1344" s="203">
        <v>0</v>
      </c>
      <c r="H1344" s="203">
        <v>0</v>
      </c>
    </row>
    <row r="1345" spans="3:8" hidden="1">
      <c r="C1345" s="203" t="str">
        <f t="shared" si="33"/>
        <v>GJVI_OOH_Thumsup_Spend_2018Sum</v>
      </c>
      <c r="D1345" s="203" t="s">
        <v>196</v>
      </c>
      <c r="E1345" s="203" t="s">
        <v>327</v>
      </c>
      <c r="F1345" s="203" t="s">
        <v>88</v>
      </c>
      <c r="G1345" s="203">
        <v>0</v>
      </c>
      <c r="H1345" s="203">
        <v>0</v>
      </c>
    </row>
    <row r="1346" spans="3:8" hidden="1">
      <c r="C1346" s="203" t="str">
        <f t="shared" si="33"/>
        <v>GJVI_OOH_Thumsup_Spend_2019Sum</v>
      </c>
      <c r="D1346" s="203" t="s">
        <v>196</v>
      </c>
      <c r="E1346" s="203" t="s">
        <v>328</v>
      </c>
      <c r="F1346" s="203" t="s">
        <v>88</v>
      </c>
      <c r="G1346" s="203">
        <v>5563285.3599999994</v>
      </c>
      <c r="H1346" s="203">
        <v>0</v>
      </c>
    </row>
    <row r="1347" spans="3:8" hidden="1">
      <c r="C1347" s="203" t="str">
        <f t="shared" ref="C1347:C1410" si="34">D1347&amp;E1347&amp;F1347</f>
        <v>GJVI_OOS_CokeSum</v>
      </c>
      <c r="D1347" s="203" t="s">
        <v>196</v>
      </c>
      <c r="E1347" s="203" t="s">
        <v>515</v>
      </c>
      <c r="F1347" s="203" t="s">
        <v>88</v>
      </c>
      <c r="G1347" s="203">
        <v>155.07086490000003</v>
      </c>
      <c r="H1347" s="203">
        <v>138.49315888000001</v>
      </c>
    </row>
    <row r="1348" spans="3:8" hidden="1">
      <c r="C1348" s="203" t="str">
        <f t="shared" si="34"/>
        <v>GJVI_OOS_FantaSum</v>
      </c>
      <c r="D1348" s="203" t="s">
        <v>196</v>
      </c>
      <c r="E1348" s="203" t="s">
        <v>516</v>
      </c>
      <c r="F1348" s="203" t="s">
        <v>88</v>
      </c>
      <c r="G1348" s="203">
        <v>128.64827019999998</v>
      </c>
      <c r="H1348" s="203">
        <v>121.22205237</v>
      </c>
    </row>
    <row r="1349" spans="3:8" hidden="1">
      <c r="C1349" s="203" t="str">
        <f t="shared" si="34"/>
        <v>GJVI_OOS_LimcaSum</v>
      </c>
      <c r="D1349" s="203" t="s">
        <v>196</v>
      </c>
      <c r="E1349" s="203" t="s">
        <v>517</v>
      </c>
      <c r="F1349" s="203" t="s">
        <v>88</v>
      </c>
      <c r="G1349" s="203">
        <v>147.44830579999999</v>
      </c>
      <c r="H1349" s="203">
        <v>125.09129722</v>
      </c>
    </row>
    <row r="1350" spans="3:8" hidden="1">
      <c r="C1350" s="203" t="str">
        <f t="shared" si="34"/>
        <v>GJVI_OOS_SpriteSum</v>
      </c>
      <c r="D1350" s="203" t="s">
        <v>196</v>
      </c>
      <c r="E1350" s="203" t="s">
        <v>518</v>
      </c>
      <c r="F1350" s="203" t="s">
        <v>88</v>
      </c>
      <c r="G1350" s="203">
        <v>107.94431160000001</v>
      </c>
      <c r="H1350" s="203">
        <v>95.429693570000012</v>
      </c>
    </row>
    <row r="1351" spans="3:8" hidden="1">
      <c r="C1351" s="203" t="str">
        <f t="shared" si="34"/>
        <v>GJVI_OOS_Thums_UpSum</v>
      </c>
      <c r="D1351" s="203" t="s">
        <v>196</v>
      </c>
      <c r="E1351" s="203" t="s">
        <v>310</v>
      </c>
      <c r="F1351" s="203" t="s">
        <v>88</v>
      </c>
      <c r="G1351" s="203">
        <v>117.57455399999999</v>
      </c>
      <c r="H1351" s="203">
        <v>93.470687422000012</v>
      </c>
    </row>
    <row r="1352" spans="3:8" hidden="1">
      <c r="C1352" s="203" t="str">
        <f t="shared" si="34"/>
        <v>GJVI_Price_7upSum</v>
      </c>
      <c r="D1352" s="203" t="s">
        <v>196</v>
      </c>
      <c r="E1352" s="203" t="s">
        <v>296</v>
      </c>
      <c r="F1352" s="203" t="s">
        <v>88</v>
      </c>
      <c r="G1352" s="203">
        <v>549.57144970000002</v>
      </c>
      <c r="H1352" s="203">
        <v>545.94924275598873</v>
      </c>
    </row>
    <row r="1353" spans="3:8" hidden="1">
      <c r="C1353" s="203" t="str">
        <f t="shared" si="34"/>
        <v>GJVI_Price_Appy_FizzSum</v>
      </c>
      <c r="D1353" s="203" t="s">
        <v>196</v>
      </c>
      <c r="E1353" s="203" t="s">
        <v>297</v>
      </c>
      <c r="F1353" s="203" t="s">
        <v>88</v>
      </c>
      <c r="G1353" s="203">
        <v>583.48128440000005</v>
      </c>
      <c r="H1353" s="203">
        <v>584.90562129937132</v>
      </c>
    </row>
    <row r="1354" spans="3:8" hidden="1">
      <c r="C1354" s="203" t="str">
        <f t="shared" si="34"/>
        <v>GJVI_Price_CokeSum</v>
      </c>
      <c r="D1354" s="203" t="s">
        <v>196</v>
      </c>
      <c r="E1354" s="203" t="s">
        <v>298</v>
      </c>
      <c r="F1354" s="203" t="s">
        <v>88</v>
      </c>
      <c r="G1354" s="203">
        <v>628.44436399999995</v>
      </c>
      <c r="H1354" s="203">
        <v>644.88139986151702</v>
      </c>
    </row>
    <row r="1355" spans="3:8" hidden="1">
      <c r="C1355" s="203" t="str">
        <f t="shared" si="34"/>
        <v>GJVI_Price_DAVAT_LocalSum</v>
      </c>
      <c r="D1355" s="203" t="s">
        <v>196</v>
      </c>
      <c r="E1355" s="203" t="s">
        <v>606</v>
      </c>
      <c r="F1355" s="203" t="s">
        <v>88</v>
      </c>
      <c r="G1355" s="203">
        <v>462.92076219999996</v>
      </c>
      <c r="H1355" s="203">
        <v>0</v>
      </c>
    </row>
    <row r="1356" spans="3:8" hidden="1">
      <c r="C1356" s="203" t="str">
        <f t="shared" si="34"/>
        <v>GJVI_Price_FantaSum</v>
      </c>
      <c r="D1356" s="203" t="s">
        <v>196</v>
      </c>
      <c r="E1356" s="203" t="s">
        <v>299</v>
      </c>
      <c r="F1356" s="203" t="s">
        <v>88</v>
      </c>
      <c r="G1356" s="203">
        <v>506.85785190000001</v>
      </c>
      <c r="H1356" s="203">
        <v>519.73161099287597</v>
      </c>
    </row>
    <row r="1357" spans="3:8" hidden="1">
      <c r="C1357" s="203" t="str">
        <f t="shared" si="34"/>
        <v>GJVI_Price_LimcaSum</v>
      </c>
      <c r="D1357" s="203" t="s">
        <v>196</v>
      </c>
      <c r="E1357" s="203" t="s">
        <v>300</v>
      </c>
      <c r="F1357" s="203" t="s">
        <v>88</v>
      </c>
      <c r="G1357" s="203">
        <v>547.99353129999997</v>
      </c>
      <c r="H1357" s="203">
        <v>576.31617596983335</v>
      </c>
    </row>
    <row r="1358" spans="3:8" hidden="1">
      <c r="C1358" s="203" t="str">
        <f t="shared" si="34"/>
        <v>GJVI_Price_M_DewSum</v>
      </c>
      <c r="D1358" s="203" t="s">
        <v>196</v>
      </c>
      <c r="E1358" s="203" t="s">
        <v>301</v>
      </c>
      <c r="F1358" s="203" t="s">
        <v>88</v>
      </c>
      <c r="G1358" s="203">
        <v>599.22660129999997</v>
      </c>
      <c r="H1358" s="203">
        <v>633.60757357577768</v>
      </c>
    </row>
    <row r="1359" spans="3:8" hidden="1">
      <c r="C1359" s="203" t="str">
        <f t="shared" si="34"/>
        <v>GJVI_Price_MirindaSum</v>
      </c>
      <c r="D1359" s="203" t="s">
        <v>196</v>
      </c>
      <c r="E1359" s="203" t="s">
        <v>302</v>
      </c>
      <c r="F1359" s="203" t="s">
        <v>88</v>
      </c>
      <c r="G1359" s="203">
        <v>524.82077470000002</v>
      </c>
      <c r="H1359" s="203">
        <v>516.9973654889211</v>
      </c>
    </row>
    <row r="1360" spans="3:8" hidden="1">
      <c r="C1360" s="203" t="str">
        <f t="shared" si="34"/>
        <v>GJVI_Price_PepsiSum</v>
      </c>
      <c r="D1360" s="203" t="s">
        <v>196</v>
      </c>
      <c r="E1360" s="203" t="s">
        <v>303</v>
      </c>
      <c r="F1360" s="203" t="s">
        <v>88</v>
      </c>
      <c r="G1360" s="203">
        <v>556.24202909999997</v>
      </c>
      <c r="H1360" s="203">
        <v>546.19736343704335</v>
      </c>
    </row>
    <row r="1361" spans="3:8" hidden="1">
      <c r="C1361" s="203" t="str">
        <f t="shared" si="34"/>
        <v>GJVI_Price_SOSYO_LocalSum</v>
      </c>
      <c r="D1361" s="203" t="s">
        <v>196</v>
      </c>
      <c r="E1361" s="203" t="s">
        <v>607</v>
      </c>
      <c r="F1361" s="203" t="s">
        <v>88</v>
      </c>
      <c r="G1361" s="203">
        <v>578.1538344999999</v>
      </c>
      <c r="H1361" s="203">
        <v>0</v>
      </c>
    </row>
    <row r="1362" spans="3:8" hidden="1">
      <c r="C1362" s="203" t="str">
        <f t="shared" si="34"/>
        <v>GJVI_Price_SpriteSum</v>
      </c>
      <c r="D1362" s="203" t="s">
        <v>196</v>
      </c>
      <c r="E1362" s="203" t="s">
        <v>304</v>
      </c>
      <c r="F1362" s="203" t="s">
        <v>88</v>
      </c>
      <c r="G1362" s="203">
        <v>538.23679479999998</v>
      </c>
      <c r="H1362" s="203">
        <v>547.34456972306828</v>
      </c>
    </row>
    <row r="1363" spans="3:8" hidden="1">
      <c r="C1363" s="203" t="str">
        <f t="shared" si="34"/>
        <v>GJVI_Price_Thums_UpSum</v>
      </c>
      <c r="D1363" s="203" t="s">
        <v>196</v>
      </c>
      <c r="E1363" s="203" t="s">
        <v>519</v>
      </c>
      <c r="F1363" s="203" t="s">
        <v>88</v>
      </c>
      <c r="G1363" s="203">
        <v>542.17511090000005</v>
      </c>
      <c r="H1363" s="203">
        <v>552.70864154849335</v>
      </c>
    </row>
    <row r="1364" spans="3:8" hidden="1">
      <c r="C1364" s="203" t="str">
        <f t="shared" si="34"/>
        <v>GJVI_Price_Thums_Up_ExpressSum</v>
      </c>
      <c r="D1364" s="203" t="s">
        <v>196</v>
      </c>
      <c r="E1364" s="203" t="s">
        <v>346</v>
      </c>
      <c r="F1364" s="203" t="s">
        <v>88</v>
      </c>
      <c r="G1364" s="203">
        <v>782.23246930000005</v>
      </c>
      <c r="H1364" s="203">
        <v>793.90715728205373</v>
      </c>
    </row>
    <row r="1365" spans="3:8" hidden="1">
      <c r="C1365" s="203" t="str">
        <f t="shared" si="34"/>
        <v>GJVI_Price_Thums_Up_FridgeSum</v>
      </c>
      <c r="D1365" s="203" t="s">
        <v>196</v>
      </c>
      <c r="E1365" s="203" t="s">
        <v>347</v>
      </c>
      <c r="F1365" s="203" t="s">
        <v>88</v>
      </c>
      <c r="G1365" s="203">
        <v>513.16851689999999</v>
      </c>
      <c r="H1365" s="203">
        <v>520.90883254206642</v>
      </c>
    </row>
    <row r="1366" spans="3:8" hidden="1">
      <c r="C1366" s="203" t="str">
        <f t="shared" si="34"/>
        <v>GJVI_Price_Thums_Up_MobileSum</v>
      </c>
      <c r="D1366" s="203" t="s">
        <v>196</v>
      </c>
      <c r="E1366" s="203" t="s">
        <v>348</v>
      </c>
      <c r="F1366" s="203" t="s">
        <v>88</v>
      </c>
      <c r="G1366" s="203">
        <v>534.72297249999997</v>
      </c>
      <c r="H1366" s="203">
        <v>562.62062659475055</v>
      </c>
    </row>
    <row r="1367" spans="3:8" hidden="1">
      <c r="C1367" s="203" t="str">
        <f t="shared" si="34"/>
        <v>GJVI_Price_Thums_Up_PartySum</v>
      </c>
      <c r="D1367" s="203" t="s">
        <v>196</v>
      </c>
      <c r="E1367" s="203" t="s">
        <v>349</v>
      </c>
      <c r="F1367" s="203" t="s">
        <v>88</v>
      </c>
      <c r="G1367" s="203">
        <v>401.75845870000001</v>
      </c>
      <c r="H1367" s="203">
        <v>416.61196051407671</v>
      </c>
    </row>
    <row r="1368" spans="3:8" hidden="1">
      <c r="C1368" s="203" t="str">
        <f t="shared" si="34"/>
        <v>GJVI_Price_Thums_Up_RGBSum</v>
      </c>
      <c r="D1368" s="203" t="s">
        <v>196</v>
      </c>
      <c r="E1368" s="203" t="s">
        <v>350</v>
      </c>
      <c r="F1368" s="203" t="s">
        <v>88</v>
      </c>
      <c r="G1368" s="203">
        <v>742.77466490000006</v>
      </c>
      <c r="H1368" s="203">
        <v>750.17461413710691</v>
      </c>
    </row>
    <row r="1369" spans="3:8" hidden="1">
      <c r="C1369" s="203" t="str">
        <f t="shared" si="34"/>
        <v>GJVI_Print_Thumsup_SpendSum</v>
      </c>
      <c r="D1369" s="203" t="s">
        <v>196</v>
      </c>
      <c r="E1369" s="203" t="s">
        <v>330</v>
      </c>
      <c r="F1369" s="203" t="s">
        <v>88</v>
      </c>
      <c r="G1369" s="203">
        <v>0</v>
      </c>
      <c r="H1369" s="203">
        <v>0</v>
      </c>
    </row>
    <row r="1370" spans="3:8" hidden="1">
      <c r="C1370" s="203" t="str">
        <f t="shared" si="34"/>
        <v>GJVI_Print_Thumsup_Spend_2015Sum</v>
      </c>
      <c r="D1370" s="203" t="s">
        <v>196</v>
      </c>
      <c r="E1370" s="203" t="s">
        <v>360</v>
      </c>
      <c r="F1370" s="203" t="s">
        <v>88</v>
      </c>
      <c r="G1370" s="203">
        <v>0</v>
      </c>
      <c r="H1370" s="203">
        <v>0</v>
      </c>
    </row>
    <row r="1371" spans="3:8" hidden="1">
      <c r="C1371" s="203" t="str">
        <f t="shared" si="34"/>
        <v>GJVI_Print_Thumsup_Spend_2017Sum</v>
      </c>
      <c r="D1371" s="203" t="s">
        <v>196</v>
      </c>
      <c r="E1371" s="203" t="s">
        <v>362</v>
      </c>
      <c r="F1371" s="203" t="s">
        <v>88</v>
      </c>
      <c r="G1371" s="203">
        <v>0</v>
      </c>
      <c r="H1371" s="203">
        <v>0</v>
      </c>
    </row>
    <row r="1372" spans="3:8" hidden="1">
      <c r="C1372" s="203" t="str">
        <f t="shared" si="34"/>
        <v>GJVI_SOCF_7upSum</v>
      </c>
      <c r="D1372" s="203" t="s">
        <v>196</v>
      </c>
      <c r="E1372" s="203" t="s">
        <v>527</v>
      </c>
      <c r="F1372" s="203" t="s">
        <v>88</v>
      </c>
      <c r="G1372" s="203">
        <v>52.170522699999999</v>
      </c>
      <c r="H1372" s="203">
        <v>73.3</v>
      </c>
    </row>
    <row r="1373" spans="3:8" hidden="1">
      <c r="C1373" s="203" t="str">
        <f t="shared" si="34"/>
        <v>GJVI_SOCF_Appy_FizzSum</v>
      </c>
      <c r="D1373" s="203" t="s">
        <v>196</v>
      </c>
      <c r="E1373" s="203" t="s">
        <v>528</v>
      </c>
      <c r="F1373" s="203" t="s">
        <v>88</v>
      </c>
      <c r="G1373" s="203">
        <v>46.141419299999995</v>
      </c>
      <c r="H1373" s="203">
        <v>31.52</v>
      </c>
    </row>
    <row r="1374" spans="3:8" hidden="1">
      <c r="C1374" s="203" t="str">
        <f t="shared" si="34"/>
        <v>GJVI_SOCF_CokeSum</v>
      </c>
      <c r="D1374" s="203" t="s">
        <v>196</v>
      </c>
      <c r="E1374" s="203" t="s">
        <v>529</v>
      </c>
      <c r="F1374" s="203" t="s">
        <v>88</v>
      </c>
      <c r="G1374" s="203">
        <v>29.811037999999996</v>
      </c>
      <c r="H1374" s="203">
        <v>25.669999999999998</v>
      </c>
    </row>
    <row r="1375" spans="3:8" hidden="1">
      <c r="C1375" s="203" t="str">
        <f t="shared" si="34"/>
        <v>GJVI_SOCF_DAVAT_LocalSum</v>
      </c>
      <c r="D1375" s="203" t="s">
        <v>196</v>
      </c>
      <c r="E1375" s="203" t="s">
        <v>608</v>
      </c>
      <c r="F1375" s="203" t="s">
        <v>88</v>
      </c>
      <c r="G1375" s="203">
        <v>33.298099100000002</v>
      </c>
      <c r="H1375" s="203">
        <v>0</v>
      </c>
    </row>
    <row r="1376" spans="3:8" hidden="1">
      <c r="C1376" s="203" t="str">
        <f t="shared" si="34"/>
        <v>GJVI_SOCF_FantaSum</v>
      </c>
      <c r="D1376" s="203" t="s">
        <v>196</v>
      </c>
      <c r="E1376" s="203" t="s">
        <v>530</v>
      </c>
      <c r="F1376" s="203" t="s">
        <v>88</v>
      </c>
      <c r="G1376" s="203">
        <v>128.3577707</v>
      </c>
      <c r="H1376" s="203">
        <v>107.28999999999999</v>
      </c>
    </row>
    <row r="1377" spans="3:8" hidden="1">
      <c r="C1377" s="203" t="str">
        <f t="shared" si="34"/>
        <v>GJVI_SOCF_LimcaSum</v>
      </c>
      <c r="D1377" s="203" t="s">
        <v>196</v>
      </c>
      <c r="E1377" s="203" t="s">
        <v>531</v>
      </c>
      <c r="F1377" s="203" t="s">
        <v>88</v>
      </c>
      <c r="G1377" s="203">
        <v>44.493018200000002</v>
      </c>
      <c r="H1377" s="203">
        <v>31.400000000000002</v>
      </c>
    </row>
    <row r="1378" spans="3:8" hidden="1">
      <c r="C1378" s="203" t="str">
        <f t="shared" si="34"/>
        <v>GJVI_SOCF_M_DewSum</v>
      </c>
      <c r="D1378" s="203" t="s">
        <v>196</v>
      </c>
      <c r="E1378" s="203" t="s">
        <v>532</v>
      </c>
      <c r="F1378" s="203" t="s">
        <v>88</v>
      </c>
      <c r="G1378" s="203">
        <v>21.5033064</v>
      </c>
      <c r="H1378" s="203">
        <v>26.080000000000002</v>
      </c>
    </row>
    <row r="1379" spans="3:8" hidden="1">
      <c r="C1379" s="203" t="str">
        <f t="shared" si="34"/>
        <v>GJVI_SOCF_MirindaSum</v>
      </c>
      <c r="D1379" s="203" t="s">
        <v>196</v>
      </c>
      <c r="E1379" s="203" t="s">
        <v>533</v>
      </c>
      <c r="F1379" s="203" t="s">
        <v>88</v>
      </c>
      <c r="G1379" s="203">
        <v>46.494152900000003</v>
      </c>
      <c r="H1379" s="203">
        <v>40.22</v>
      </c>
    </row>
    <row r="1380" spans="3:8" hidden="1">
      <c r="C1380" s="203" t="str">
        <f t="shared" si="34"/>
        <v>GJVI_SOCF_PepsiSum</v>
      </c>
      <c r="D1380" s="203" t="s">
        <v>196</v>
      </c>
      <c r="E1380" s="203" t="s">
        <v>534</v>
      </c>
      <c r="F1380" s="203" t="s">
        <v>88</v>
      </c>
      <c r="G1380" s="203">
        <v>52.911095500000002</v>
      </c>
      <c r="H1380" s="203">
        <v>65.36</v>
      </c>
    </row>
    <row r="1381" spans="3:8" hidden="1">
      <c r="C1381" s="203" t="str">
        <f t="shared" si="34"/>
        <v>GJVI_SOCF_SOSYO_LocalSum</v>
      </c>
      <c r="D1381" s="203" t="s">
        <v>196</v>
      </c>
      <c r="E1381" s="203" t="s">
        <v>609</v>
      </c>
      <c r="F1381" s="203" t="s">
        <v>88</v>
      </c>
      <c r="G1381" s="203">
        <v>37.266795200000004</v>
      </c>
      <c r="H1381" s="203">
        <v>0</v>
      </c>
    </row>
    <row r="1382" spans="3:8" hidden="1">
      <c r="C1382" s="203" t="str">
        <f t="shared" si="34"/>
        <v>GJVI_SOCF_SpriteSum</v>
      </c>
      <c r="D1382" s="203" t="s">
        <v>196</v>
      </c>
      <c r="E1382" s="203" t="s">
        <v>535</v>
      </c>
      <c r="F1382" s="203" t="s">
        <v>88</v>
      </c>
      <c r="G1382" s="203">
        <v>193.96604690000001</v>
      </c>
      <c r="H1382" s="203">
        <v>201.24</v>
      </c>
    </row>
    <row r="1383" spans="3:8" hidden="1">
      <c r="C1383" s="203" t="str">
        <f t="shared" si="34"/>
        <v>GJVI_SOCF_Thums_UpSum</v>
      </c>
      <c r="D1383" s="203" t="s">
        <v>196</v>
      </c>
      <c r="E1383" s="203" t="s">
        <v>351</v>
      </c>
      <c r="F1383" s="203" t="s">
        <v>88</v>
      </c>
      <c r="G1383" s="203">
        <v>257.30118570000002</v>
      </c>
      <c r="H1383" s="203">
        <v>259.72999999999996</v>
      </c>
    </row>
    <row r="1384" spans="3:8" hidden="1">
      <c r="C1384" s="203" t="str">
        <f t="shared" si="34"/>
        <v>GJVI_SOTS_7upSum</v>
      </c>
      <c r="D1384" s="203" t="s">
        <v>196</v>
      </c>
      <c r="E1384" s="203" t="s">
        <v>536</v>
      </c>
      <c r="F1384" s="203" t="s">
        <v>88</v>
      </c>
      <c r="G1384" s="203">
        <v>39.8493681</v>
      </c>
      <c r="H1384" s="203">
        <v>41.4</v>
      </c>
    </row>
    <row r="1385" spans="3:8" hidden="1">
      <c r="C1385" s="203" t="str">
        <f t="shared" si="34"/>
        <v>GJVI_SOTS_Appy_FizzSum</v>
      </c>
      <c r="D1385" s="203" t="s">
        <v>196</v>
      </c>
      <c r="E1385" s="203" t="s">
        <v>537</v>
      </c>
      <c r="F1385" s="203" t="s">
        <v>88</v>
      </c>
      <c r="G1385" s="203">
        <v>38.501036999999997</v>
      </c>
      <c r="H1385" s="203">
        <v>23.609999999999996</v>
      </c>
    </row>
    <row r="1386" spans="3:8" hidden="1">
      <c r="C1386" s="203" t="str">
        <f t="shared" si="34"/>
        <v>GJVI_SOTS_CokeSum</v>
      </c>
      <c r="D1386" s="203" t="s">
        <v>196</v>
      </c>
      <c r="E1386" s="203" t="s">
        <v>538</v>
      </c>
      <c r="F1386" s="203" t="s">
        <v>88</v>
      </c>
      <c r="G1386" s="203">
        <v>12.891446500000001</v>
      </c>
      <c r="H1386" s="203">
        <v>13.500000000000002</v>
      </c>
    </row>
    <row r="1387" spans="3:8" hidden="1">
      <c r="C1387" s="203" t="str">
        <f t="shared" si="34"/>
        <v>GJVI_SOTS_DAVAT_LocalSum</v>
      </c>
      <c r="D1387" s="203" t="s">
        <v>196</v>
      </c>
      <c r="E1387" s="203" t="s">
        <v>610</v>
      </c>
      <c r="F1387" s="203" t="s">
        <v>88</v>
      </c>
      <c r="G1387" s="203">
        <v>102.0995575</v>
      </c>
      <c r="H1387" s="203">
        <v>0</v>
      </c>
    </row>
    <row r="1388" spans="3:8" hidden="1">
      <c r="C1388" s="203" t="str">
        <f t="shared" si="34"/>
        <v>GJVI_SOTS_FantaSum</v>
      </c>
      <c r="D1388" s="203" t="s">
        <v>196</v>
      </c>
      <c r="E1388" s="203" t="s">
        <v>539</v>
      </c>
      <c r="F1388" s="203" t="s">
        <v>88</v>
      </c>
      <c r="G1388" s="203">
        <v>107.19616260000001</v>
      </c>
      <c r="H1388" s="203">
        <v>89.910000000000011</v>
      </c>
    </row>
    <row r="1389" spans="3:8" hidden="1">
      <c r="C1389" s="203" t="str">
        <f t="shared" si="34"/>
        <v>GJVI_SOTS_LimcaSum</v>
      </c>
      <c r="D1389" s="203" t="s">
        <v>196</v>
      </c>
      <c r="E1389" s="203" t="s">
        <v>540</v>
      </c>
      <c r="F1389" s="203" t="s">
        <v>88</v>
      </c>
      <c r="G1389" s="203">
        <v>23.636715600000002</v>
      </c>
      <c r="H1389" s="203">
        <v>17.62</v>
      </c>
    </row>
    <row r="1390" spans="3:8" hidden="1">
      <c r="C1390" s="203" t="str">
        <f t="shared" si="34"/>
        <v>GJVI_SOTS_M_DewSum</v>
      </c>
      <c r="D1390" s="203" t="s">
        <v>196</v>
      </c>
      <c r="E1390" s="203" t="s">
        <v>541</v>
      </c>
      <c r="F1390" s="203" t="s">
        <v>88</v>
      </c>
      <c r="G1390" s="203">
        <v>12.295124599999999</v>
      </c>
      <c r="H1390" s="203">
        <v>13.93</v>
      </c>
    </row>
    <row r="1391" spans="3:8" hidden="1">
      <c r="C1391" s="203" t="str">
        <f t="shared" si="34"/>
        <v>GJVI_SOTS_MirindaSum</v>
      </c>
      <c r="D1391" s="203" t="s">
        <v>196</v>
      </c>
      <c r="E1391" s="203" t="s">
        <v>542</v>
      </c>
      <c r="F1391" s="203" t="s">
        <v>88</v>
      </c>
      <c r="G1391" s="203">
        <v>29.937426300000002</v>
      </c>
      <c r="H1391" s="203">
        <v>28.700000000000003</v>
      </c>
    </row>
    <row r="1392" spans="3:8" hidden="1">
      <c r="C1392" s="203" t="str">
        <f t="shared" si="34"/>
        <v>GJVI_SOTS_PepsiSum</v>
      </c>
      <c r="D1392" s="203" t="s">
        <v>196</v>
      </c>
      <c r="E1392" s="203" t="s">
        <v>543</v>
      </c>
      <c r="F1392" s="203" t="s">
        <v>88</v>
      </c>
      <c r="G1392" s="203">
        <v>39.630005899999993</v>
      </c>
      <c r="H1392" s="203">
        <v>45.529999999999994</v>
      </c>
    </row>
    <row r="1393" spans="3:8" hidden="1">
      <c r="C1393" s="203" t="str">
        <f t="shared" si="34"/>
        <v>GJVI_SOTS_SOSYO_LocalSum</v>
      </c>
      <c r="D1393" s="203" t="s">
        <v>196</v>
      </c>
      <c r="E1393" s="203" t="s">
        <v>611</v>
      </c>
      <c r="F1393" s="203" t="s">
        <v>88</v>
      </c>
      <c r="G1393" s="203">
        <v>23.354399000000001</v>
      </c>
      <c r="H1393" s="203">
        <v>0</v>
      </c>
    </row>
    <row r="1394" spans="3:8" hidden="1">
      <c r="C1394" s="203" t="str">
        <f t="shared" si="34"/>
        <v>GJVI_SOTS_SpriteSum</v>
      </c>
      <c r="D1394" s="203" t="s">
        <v>196</v>
      </c>
      <c r="E1394" s="203" t="s">
        <v>544</v>
      </c>
      <c r="F1394" s="203" t="s">
        <v>88</v>
      </c>
      <c r="G1394" s="203">
        <v>191.3506074</v>
      </c>
      <c r="H1394" s="203">
        <v>178.67999999999998</v>
      </c>
    </row>
    <row r="1395" spans="3:8" hidden="1">
      <c r="C1395" s="203" t="str">
        <f t="shared" si="34"/>
        <v>GJVI_SOTS_Thums_UpSum</v>
      </c>
      <c r="D1395" s="203" t="s">
        <v>196</v>
      </c>
      <c r="E1395" s="203" t="s">
        <v>352</v>
      </c>
      <c r="F1395" s="203" t="s">
        <v>88</v>
      </c>
      <c r="G1395" s="203">
        <v>280.18666780000001</v>
      </c>
      <c r="H1395" s="203">
        <v>282</v>
      </c>
    </row>
    <row r="1396" spans="3:8" hidden="1">
      <c r="C1396" s="203" t="str">
        <f t="shared" si="34"/>
        <v>GJVI_SOWF_7upSum</v>
      </c>
      <c r="D1396" s="203" t="s">
        <v>196</v>
      </c>
      <c r="E1396" s="203" t="s">
        <v>545</v>
      </c>
      <c r="F1396" s="203" t="s">
        <v>88</v>
      </c>
      <c r="G1396" s="203">
        <v>44.049429499999995</v>
      </c>
      <c r="H1396" s="203">
        <v>43.63</v>
      </c>
    </row>
    <row r="1397" spans="3:8" hidden="1">
      <c r="C1397" s="203" t="str">
        <f t="shared" si="34"/>
        <v>GJVI_SOWF_Appy_FizzSum</v>
      </c>
      <c r="D1397" s="203" t="s">
        <v>196</v>
      </c>
      <c r="E1397" s="203" t="s">
        <v>546</v>
      </c>
      <c r="F1397" s="203" t="s">
        <v>88</v>
      </c>
      <c r="G1397" s="203">
        <v>93.769743800000015</v>
      </c>
      <c r="H1397" s="203">
        <v>69.83</v>
      </c>
    </row>
    <row r="1398" spans="3:8" hidden="1">
      <c r="C1398" s="203" t="str">
        <f t="shared" si="34"/>
        <v>GJVI_SOWF_CokeSum</v>
      </c>
      <c r="D1398" s="203" t="s">
        <v>196</v>
      </c>
      <c r="E1398" s="203" t="s">
        <v>547</v>
      </c>
      <c r="F1398" s="203" t="s">
        <v>88</v>
      </c>
      <c r="G1398" s="203">
        <v>4.7851327000000001</v>
      </c>
      <c r="H1398" s="203">
        <v>13.49</v>
      </c>
    </row>
    <row r="1399" spans="3:8" hidden="1">
      <c r="C1399" s="203" t="str">
        <f t="shared" si="34"/>
        <v>GJVI_SOWF_DAVAT_LocalSum</v>
      </c>
      <c r="D1399" s="203" t="s">
        <v>196</v>
      </c>
      <c r="E1399" s="203" t="s">
        <v>612</v>
      </c>
      <c r="F1399" s="203" t="s">
        <v>88</v>
      </c>
      <c r="G1399" s="203">
        <v>157.392653</v>
      </c>
      <c r="H1399" s="203">
        <v>0</v>
      </c>
    </row>
    <row r="1400" spans="3:8" hidden="1">
      <c r="C1400" s="203" t="str">
        <f t="shared" si="34"/>
        <v>GJVI_SOWF_FantaSum</v>
      </c>
      <c r="D1400" s="203" t="s">
        <v>196</v>
      </c>
      <c r="E1400" s="203" t="s">
        <v>548</v>
      </c>
      <c r="F1400" s="203" t="s">
        <v>88</v>
      </c>
      <c r="G1400" s="203">
        <v>144.166132</v>
      </c>
      <c r="H1400" s="203">
        <v>103.88</v>
      </c>
    </row>
    <row r="1401" spans="3:8" hidden="1">
      <c r="C1401" s="203" t="str">
        <f t="shared" si="34"/>
        <v>GJVI_SOWF_LimcaSum</v>
      </c>
      <c r="D1401" s="203" t="s">
        <v>196</v>
      </c>
      <c r="E1401" s="203" t="s">
        <v>549</v>
      </c>
      <c r="F1401" s="203" t="s">
        <v>88</v>
      </c>
      <c r="G1401" s="203">
        <v>30.815134700000002</v>
      </c>
      <c r="H1401" s="203">
        <v>19.740000000000002</v>
      </c>
    </row>
    <row r="1402" spans="3:8" hidden="1">
      <c r="C1402" s="203" t="str">
        <f t="shared" si="34"/>
        <v>GJVI_SOWF_M_DewSum</v>
      </c>
      <c r="D1402" s="203" t="s">
        <v>196</v>
      </c>
      <c r="E1402" s="203" t="s">
        <v>550</v>
      </c>
      <c r="F1402" s="203" t="s">
        <v>88</v>
      </c>
      <c r="G1402" s="203">
        <v>21.637730600000001</v>
      </c>
      <c r="H1402" s="203">
        <v>23.5</v>
      </c>
    </row>
    <row r="1403" spans="3:8" hidden="1">
      <c r="C1403" s="203" t="str">
        <f t="shared" si="34"/>
        <v>GJVI_SOWF_MirindaSum</v>
      </c>
      <c r="D1403" s="203" t="s">
        <v>196</v>
      </c>
      <c r="E1403" s="203" t="s">
        <v>551</v>
      </c>
      <c r="F1403" s="203" t="s">
        <v>88</v>
      </c>
      <c r="G1403" s="203">
        <v>11.6040223</v>
      </c>
      <c r="H1403" s="203">
        <v>27.41</v>
      </c>
    </row>
    <row r="1404" spans="3:8" hidden="1">
      <c r="C1404" s="203" t="str">
        <f t="shared" si="34"/>
        <v>GJVI_SOWF_PepsiSum</v>
      </c>
      <c r="D1404" s="203" t="s">
        <v>196</v>
      </c>
      <c r="E1404" s="203" t="s">
        <v>552</v>
      </c>
      <c r="F1404" s="203" t="s">
        <v>88</v>
      </c>
      <c r="G1404" s="203">
        <v>54.349141200000005</v>
      </c>
      <c r="H1404" s="203">
        <v>55.430000000000007</v>
      </c>
    </row>
    <row r="1405" spans="3:8" hidden="1">
      <c r="C1405" s="203" t="str">
        <f t="shared" si="34"/>
        <v>GJVI_SOWF_SOSYO_LocalSum</v>
      </c>
      <c r="D1405" s="203" t="s">
        <v>196</v>
      </c>
      <c r="E1405" s="203" t="s">
        <v>613</v>
      </c>
      <c r="F1405" s="203" t="s">
        <v>88</v>
      </c>
      <c r="G1405" s="203">
        <v>37.880277099999994</v>
      </c>
      <c r="H1405" s="203">
        <v>0</v>
      </c>
    </row>
    <row r="1406" spans="3:8" hidden="1">
      <c r="C1406" s="203" t="str">
        <f t="shared" si="34"/>
        <v>GJVI_SOWF_SpriteSum</v>
      </c>
      <c r="D1406" s="203" t="s">
        <v>196</v>
      </c>
      <c r="E1406" s="203" t="s">
        <v>553</v>
      </c>
      <c r="F1406" s="203" t="s">
        <v>88</v>
      </c>
      <c r="G1406" s="203">
        <v>137.60151240000002</v>
      </c>
      <c r="H1406" s="203">
        <v>151.60999999999999</v>
      </c>
    </row>
    <row r="1407" spans="3:8" hidden="1">
      <c r="C1407" s="203" t="str">
        <f t="shared" si="34"/>
        <v>GJVI_SOWF_Thums_UpSum</v>
      </c>
      <c r="D1407" s="203" t="s">
        <v>196</v>
      </c>
      <c r="E1407" s="203" t="s">
        <v>311</v>
      </c>
      <c r="F1407" s="203" t="s">
        <v>88</v>
      </c>
      <c r="G1407" s="203">
        <v>216.37481750000001</v>
      </c>
      <c r="H1407" s="203">
        <v>259.87</v>
      </c>
    </row>
    <row r="1408" spans="3:8" hidden="1">
      <c r="C1408" s="203" t="str">
        <f t="shared" si="34"/>
        <v>GJVI_ThematicMHT_TV_GRPsSum</v>
      </c>
      <c r="D1408" s="203" t="s">
        <v>196</v>
      </c>
      <c r="E1408" s="203" t="s">
        <v>342</v>
      </c>
      <c r="F1408" s="203" t="s">
        <v>88</v>
      </c>
      <c r="G1408" s="203">
        <v>0</v>
      </c>
      <c r="H1408" s="203">
        <v>0</v>
      </c>
    </row>
    <row r="1409" spans="3:8" hidden="1">
      <c r="C1409" s="203" t="str">
        <f t="shared" si="34"/>
        <v>GJVI_TheYoung_TV_GRPsSum</v>
      </c>
      <c r="D1409" s="203" t="s">
        <v>196</v>
      </c>
      <c r="E1409" s="203" t="s">
        <v>343</v>
      </c>
      <c r="F1409" s="203" t="s">
        <v>88</v>
      </c>
      <c r="G1409" s="203">
        <v>0</v>
      </c>
      <c r="H1409" s="203">
        <v>0</v>
      </c>
    </row>
    <row r="1410" spans="3:8" hidden="1">
      <c r="C1410" s="203" t="str">
        <f t="shared" si="34"/>
        <v>GJVI_Total_Digital_Thumsup_Imp_2017Sum</v>
      </c>
      <c r="D1410" s="203" t="s">
        <v>196</v>
      </c>
      <c r="E1410" s="203" t="s">
        <v>317</v>
      </c>
      <c r="F1410" s="203" t="s">
        <v>88</v>
      </c>
      <c r="G1410" s="203">
        <v>0</v>
      </c>
      <c r="H1410" s="203">
        <v>0</v>
      </c>
    </row>
    <row r="1411" spans="3:8" hidden="1">
      <c r="C1411" s="203" t="str">
        <f t="shared" ref="C1411:C1474" si="35">D1411&amp;E1411&amp;F1411</f>
        <v>GJVI_Total_Digital_Thumsup_Imp_2018Sum</v>
      </c>
      <c r="D1411" s="203" t="s">
        <v>196</v>
      </c>
      <c r="E1411" s="203" t="s">
        <v>318</v>
      </c>
      <c r="F1411" s="203" t="s">
        <v>88</v>
      </c>
      <c r="G1411" s="203">
        <v>0</v>
      </c>
      <c r="H1411" s="203">
        <v>0</v>
      </c>
    </row>
    <row r="1412" spans="3:8" hidden="1">
      <c r="C1412" s="203" t="str">
        <f t="shared" si="35"/>
        <v>GJVI_Total_Digital_Thumsup_Imp_2019Sum</v>
      </c>
      <c r="D1412" s="203" t="s">
        <v>196</v>
      </c>
      <c r="E1412" s="203" t="s">
        <v>319</v>
      </c>
      <c r="F1412" s="203" t="s">
        <v>88</v>
      </c>
      <c r="G1412" s="203">
        <v>58088503.392241403</v>
      </c>
      <c r="H1412" s="203">
        <v>0</v>
      </c>
    </row>
    <row r="1413" spans="3:8" hidden="1">
      <c r="C1413" s="203" t="str">
        <f t="shared" si="35"/>
        <v>GJVI_Total_Digital_Thumsup_Imp_2020Sum</v>
      </c>
      <c r="D1413" s="203" t="s">
        <v>196</v>
      </c>
      <c r="E1413" s="203" t="s">
        <v>396</v>
      </c>
      <c r="F1413" s="203" t="s">
        <v>88</v>
      </c>
      <c r="G1413" s="203">
        <v>0</v>
      </c>
      <c r="H1413" s="203">
        <v>10416841.008005966</v>
      </c>
    </row>
    <row r="1414" spans="3:8" hidden="1">
      <c r="C1414" s="203" t="str">
        <f t="shared" si="35"/>
        <v>GJVI_Transaction_DAVAT_LocalSum</v>
      </c>
      <c r="D1414" s="203" t="s">
        <v>196</v>
      </c>
      <c r="E1414" s="203" t="s">
        <v>614</v>
      </c>
      <c r="F1414" s="203" t="s">
        <v>88</v>
      </c>
      <c r="G1414" s="203">
        <v>65985209.60347499</v>
      </c>
      <c r="H1414" s="203">
        <v>0</v>
      </c>
    </row>
    <row r="1415" spans="3:8" hidden="1">
      <c r="C1415" s="203" t="str">
        <f t="shared" si="35"/>
        <v>GJVI_Transaction_SOSYO_LocalSum</v>
      </c>
      <c r="D1415" s="203" t="s">
        <v>196</v>
      </c>
      <c r="E1415" s="203" t="s">
        <v>615</v>
      </c>
      <c r="F1415" s="203" t="s">
        <v>88</v>
      </c>
      <c r="G1415" s="203">
        <v>12792357.652348999</v>
      </c>
      <c r="H1415" s="203">
        <v>0</v>
      </c>
    </row>
    <row r="1416" spans="3:8" hidden="1">
      <c r="C1416" s="203" t="str">
        <f t="shared" si="35"/>
        <v>GJVI_TU_UTC_TV_GRPsSum</v>
      </c>
      <c r="D1416" s="203" t="s">
        <v>196</v>
      </c>
      <c r="E1416" s="203" t="s">
        <v>344</v>
      </c>
      <c r="F1416" s="203" t="s">
        <v>88</v>
      </c>
      <c r="G1416" s="203">
        <v>0</v>
      </c>
      <c r="H1416" s="203">
        <v>0</v>
      </c>
    </row>
    <row r="1417" spans="3:8" hidden="1">
      <c r="C1417" s="203" t="str">
        <f t="shared" si="35"/>
        <v>GJVI_TUChargedAvengers_TV_GRPsSum</v>
      </c>
      <c r="D1417" s="203" t="s">
        <v>196</v>
      </c>
      <c r="E1417" s="203" t="s">
        <v>337</v>
      </c>
      <c r="F1417" s="203" t="s">
        <v>88</v>
      </c>
      <c r="G1417" s="203">
        <v>0</v>
      </c>
      <c r="H1417" s="203">
        <v>0</v>
      </c>
    </row>
    <row r="1418" spans="3:8" hidden="1">
      <c r="C1418" s="203" t="str">
        <f t="shared" si="35"/>
        <v>GJVI_TUChargedThematic_TV_GRPsSum</v>
      </c>
      <c r="D1418" s="203" t="s">
        <v>196</v>
      </c>
      <c r="E1418" s="203" t="s">
        <v>338</v>
      </c>
      <c r="F1418" s="203" t="s">
        <v>88</v>
      </c>
      <c r="G1418" s="203">
        <v>0</v>
      </c>
      <c r="H1418" s="203">
        <v>0</v>
      </c>
    </row>
    <row r="1419" spans="3:8" hidden="1">
      <c r="C1419" s="203" t="str">
        <f t="shared" si="35"/>
        <v>GJVI_TUChase_TV_GRPsSum</v>
      </c>
      <c r="D1419" s="203" t="s">
        <v>196</v>
      </c>
      <c r="E1419" s="203" t="s">
        <v>339</v>
      </c>
      <c r="F1419" s="203" t="s">
        <v>88</v>
      </c>
      <c r="G1419" s="203">
        <v>2769.97</v>
      </c>
      <c r="H1419" s="203">
        <v>0</v>
      </c>
    </row>
    <row r="1420" spans="3:8" hidden="1">
      <c r="C1420" s="203" t="str">
        <f t="shared" si="35"/>
        <v>GJVI_TUIntrinsic_TV_GRPsSum</v>
      </c>
      <c r="D1420" s="203" t="s">
        <v>196</v>
      </c>
      <c r="E1420" s="203" t="s">
        <v>340</v>
      </c>
      <c r="F1420" s="203" t="s">
        <v>88</v>
      </c>
      <c r="G1420" s="203">
        <v>0</v>
      </c>
      <c r="H1420" s="203">
        <v>0</v>
      </c>
    </row>
    <row r="1421" spans="3:8" hidden="1">
      <c r="C1421" s="203" t="str">
        <f t="shared" si="35"/>
        <v>GJVI_TV_TotalSum</v>
      </c>
      <c r="D1421" s="203" t="s">
        <v>196</v>
      </c>
      <c r="E1421" s="203" t="s">
        <v>555</v>
      </c>
      <c r="F1421" s="203" t="s">
        <v>88</v>
      </c>
      <c r="G1421" s="203">
        <v>4362.26</v>
      </c>
      <c r="H1421" s="203">
        <v>2671.43</v>
      </c>
    </row>
    <row r="1422" spans="3:8" hidden="1">
      <c r="C1422" s="203" t="str">
        <f t="shared" si="35"/>
        <v>GJVI_TV_Total_2015Sum</v>
      </c>
      <c r="D1422" s="203" t="s">
        <v>196</v>
      </c>
      <c r="E1422" s="203" t="s">
        <v>84</v>
      </c>
      <c r="F1422" s="203" t="s">
        <v>88</v>
      </c>
      <c r="G1422" s="203">
        <v>0</v>
      </c>
      <c r="H1422" s="203">
        <v>0</v>
      </c>
    </row>
    <row r="1423" spans="3:8" hidden="1">
      <c r="C1423" s="203" t="str">
        <f t="shared" si="35"/>
        <v>GJVI_TV_Total_2016Sum</v>
      </c>
      <c r="D1423" s="203" t="s">
        <v>196</v>
      </c>
      <c r="E1423" s="203" t="s">
        <v>85</v>
      </c>
      <c r="F1423" s="203" t="s">
        <v>88</v>
      </c>
      <c r="G1423" s="203">
        <v>0</v>
      </c>
      <c r="H1423" s="203">
        <v>0</v>
      </c>
    </row>
    <row r="1424" spans="3:8" hidden="1">
      <c r="C1424" s="203" t="str">
        <f t="shared" si="35"/>
        <v>GJVI_TV_Total_2017Sum</v>
      </c>
      <c r="D1424" s="203" t="s">
        <v>196</v>
      </c>
      <c r="E1424" s="203" t="s">
        <v>86</v>
      </c>
      <c r="F1424" s="203" t="s">
        <v>88</v>
      </c>
      <c r="G1424" s="203">
        <v>0</v>
      </c>
      <c r="H1424" s="203">
        <v>0</v>
      </c>
    </row>
    <row r="1425" spans="3:8" hidden="1">
      <c r="C1425" s="203" t="str">
        <f t="shared" si="35"/>
        <v>GJVI_TV_Total_2018Sum</v>
      </c>
      <c r="D1425" s="203" t="s">
        <v>196</v>
      </c>
      <c r="E1425" s="203" t="s">
        <v>556</v>
      </c>
      <c r="F1425" s="203" t="s">
        <v>88</v>
      </c>
      <c r="G1425" s="203">
        <v>0</v>
      </c>
      <c r="H1425" s="203">
        <v>0</v>
      </c>
    </row>
    <row r="1426" spans="3:8" hidden="1">
      <c r="C1426" s="203" t="str">
        <f t="shared" si="35"/>
        <v>GJVI_TV_Total_2019Sum</v>
      </c>
      <c r="D1426" s="203" t="s">
        <v>196</v>
      </c>
      <c r="E1426" s="203" t="s">
        <v>557</v>
      </c>
      <c r="F1426" s="203" t="s">
        <v>88</v>
      </c>
      <c r="G1426" s="203">
        <v>4362.26</v>
      </c>
      <c r="H1426" s="203">
        <v>0</v>
      </c>
    </row>
    <row r="1427" spans="3:8" hidden="1">
      <c r="C1427" s="203" t="str">
        <f t="shared" si="35"/>
        <v>GJVI_VPO_7upSum</v>
      </c>
      <c r="D1427" s="203" t="s">
        <v>196</v>
      </c>
      <c r="E1427" s="203" t="s">
        <v>561</v>
      </c>
      <c r="F1427" s="203" t="s">
        <v>88</v>
      </c>
      <c r="G1427" s="203">
        <v>34.060261699999998</v>
      </c>
      <c r="H1427" s="203">
        <v>0</v>
      </c>
    </row>
    <row r="1428" spans="3:8" hidden="1">
      <c r="C1428" s="203" t="str">
        <f t="shared" si="35"/>
        <v>GJVI_VPO_Appy_FizzSum</v>
      </c>
      <c r="D1428" s="203" t="s">
        <v>196</v>
      </c>
      <c r="E1428" s="203" t="s">
        <v>562</v>
      </c>
      <c r="F1428" s="203" t="s">
        <v>88</v>
      </c>
      <c r="G1428" s="203">
        <v>26.076386000000003</v>
      </c>
      <c r="H1428" s="203">
        <v>0</v>
      </c>
    </row>
    <row r="1429" spans="3:8" hidden="1">
      <c r="C1429" s="203" t="str">
        <f t="shared" si="35"/>
        <v>GJVI_VPO_CokeSum</v>
      </c>
      <c r="D1429" s="203" t="s">
        <v>196</v>
      </c>
      <c r="E1429" s="203" t="s">
        <v>563</v>
      </c>
      <c r="F1429" s="203" t="s">
        <v>88</v>
      </c>
      <c r="G1429" s="203">
        <v>25.993714100000002</v>
      </c>
      <c r="H1429" s="203">
        <v>0</v>
      </c>
    </row>
    <row r="1430" spans="3:8" hidden="1">
      <c r="C1430" s="203" t="str">
        <f t="shared" si="35"/>
        <v>GJVI_VPO_DAVAT_LocalSum</v>
      </c>
      <c r="D1430" s="203" t="s">
        <v>196</v>
      </c>
      <c r="E1430" s="203" t="s">
        <v>616</v>
      </c>
      <c r="F1430" s="203" t="s">
        <v>88</v>
      </c>
      <c r="G1430" s="203">
        <v>82.358337999999989</v>
      </c>
      <c r="H1430" s="203">
        <v>0</v>
      </c>
    </row>
    <row r="1431" spans="3:8" hidden="1">
      <c r="C1431" s="203" t="str">
        <f t="shared" si="35"/>
        <v>GJVI_VPO_FantaSum</v>
      </c>
      <c r="D1431" s="203" t="s">
        <v>196</v>
      </c>
      <c r="E1431" s="203" t="s">
        <v>564</v>
      </c>
      <c r="F1431" s="203" t="s">
        <v>88</v>
      </c>
      <c r="G1431" s="203">
        <v>44.5583381</v>
      </c>
      <c r="H1431" s="203">
        <v>0</v>
      </c>
    </row>
    <row r="1432" spans="3:8" hidden="1">
      <c r="C1432" s="203" t="str">
        <f t="shared" si="35"/>
        <v>GJVI_VPO_LimcaSum</v>
      </c>
      <c r="D1432" s="203" t="s">
        <v>196</v>
      </c>
      <c r="E1432" s="203" t="s">
        <v>565</v>
      </c>
      <c r="F1432" s="203" t="s">
        <v>88</v>
      </c>
      <c r="G1432" s="203">
        <v>20.2538026</v>
      </c>
      <c r="H1432" s="203">
        <v>0</v>
      </c>
    </row>
    <row r="1433" spans="3:8" hidden="1">
      <c r="C1433" s="203" t="str">
        <f t="shared" si="35"/>
        <v>GJVI_VPO_M_DewSum</v>
      </c>
      <c r="D1433" s="203" t="s">
        <v>196</v>
      </c>
      <c r="E1433" s="203" t="s">
        <v>566</v>
      </c>
      <c r="F1433" s="203" t="s">
        <v>88</v>
      </c>
      <c r="G1433" s="203">
        <v>15.583726500000001</v>
      </c>
      <c r="H1433" s="203">
        <v>0</v>
      </c>
    </row>
    <row r="1434" spans="3:8" hidden="1">
      <c r="C1434" s="203" t="str">
        <f t="shared" si="35"/>
        <v>GJVI_VPO_MirindaSum</v>
      </c>
      <c r="D1434" s="203" t="s">
        <v>196</v>
      </c>
      <c r="E1434" s="203" t="s">
        <v>567</v>
      </c>
      <c r="F1434" s="203" t="s">
        <v>88</v>
      </c>
      <c r="G1434" s="203">
        <v>30.086142000000002</v>
      </c>
      <c r="H1434" s="203">
        <v>0</v>
      </c>
    </row>
    <row r="1435" spans="3:8" hidden="1">
      <c r="C1435" s="203" t="str">
        <f t="shared" si="35"/>
        <v>GJVI_VPO_PepsiSum</v>
      </c>
      <c r="D1435" s="203" t="s">
        <v>196</v>
      </c>
      <c r="E1435" s="203" t="s">
        <v>568</v>
      </c>
      <c r="F1435" s="203" t="s">
        <v>88</v>
      </c>
      <c r="G1435" s="203">
        <v>39.775738100000005</v>
      </c>
      <c r="H1435" s="203">
        <v>0</v>
      </c>
    </row>
    <row r="1436" spans="3:8" hidden="1">
      <c r="C1436" s="203" t="str">
        <f t="shared" si="35"/>
        <v>GJVI_VPO_SOSYO_LocalSum</v>
      </c>
      <c r="D1436" s="203" t="s">
        <v>196</v>
      </c>
      <c r="E1436" s="203" t="s">
        <v>617</v>
      </c>
      <c r="F1436" s="203" t="s">
        <v>88</v>
      </c>
      <c r="G1436" s="203">
        <v>26.223172000000002</v>
      </c>
      <c r="H1436" s="203">
        <v>0</v>
      </c>
    </row>
    <row r="1437" spans="3:8" hidden="1">
      <c r="C1437" s="203" t="str">
        <f t="shared" si="35"/>
        <v>GJVI_VPO_SpriteSum</v>
      </c>
      <c r="D1437" s="203" t="s">
        <v>196</v>
      </c>
      <c r="E1437" s="203" t="s">
        <v>569</v>
      </c>
      <c r="F1437" s="203" t="s">
        <v>88</v>
      </c>
      <c r="G1437" s="203">
        <v>56.925078599999999</v>
      </c>
      <c r="H1437" s="203">
        <v>0</v>
      </c>
    </row>
    <row r="1438" spans="3:8" hidden="1">
      <c r="C1438" s="203" t="str">
        <f t="shared" si="35"/>
        <v>GJVI_VPO_Thums_UpSum</v>
      </c>
      <c r="D1438" s="203" t="s">
        <v>196</v>
      </c>
      <c r="E1438" s="203" t="s">
        <v>570</v>
      </c>
      <c r="F1438" s="203" t="s">
        <v>88</v>
      </c>
      <c r="G1438" s="203">
        <v>78.090709599999997</v>
      </c>
      <c r="H1438" s="203">
        <v>0</v>
      </c>
    </row>
    <row r="1439" spans="3:8" hidden="1">
      <c r="C1439" s="203" t="str">
        <f t="shared" si="35"/>
        <v>GJVI_WaveTVC_TV_GRPsSum</v>
      </c>
      <c r="D1439" s="203" t="s">
        <v>196</v>
      </c>
      <c r="E1439" s="203" t="s">
        <v>345</v>
      </c>
      <c r="F1439" s="203" t="s">
        <v>88</v>
      </c>
      <c r="G1439" s="203">
        <v>0</v>
      </c>
      <c r="H1439" s="203">
        <v>0</v>
      </c>
    </row>
    <row r="1440" spans="3:8" hidden="1">
      <c r="C1440" s="203" t="str">
        <f t="shared" si="35"/>
        <v>GJVI_WD_7upSum</v>
      </c>
      <c r="D1440" s="203" t="s">
        <v>196</v>
      </c>
      <c r="E1440" s="203" t="s">
        <v>571</v>
      </c>
      <c r="F1440" s="203" t="s">
        <v>88</v>
      </c>
      <c r="G1440" s="203">
        <v>246.4428111</v>
      </c>
      <c r="H1440" s="203">
        <v>234.8</v>
      </c>
    </row>
    <row r="1441" spans="3:8" hidden="1">
      <c r="C1441" s="203" t="str">
        <f t="shared" si="35"/>
        <v>GJVI_WD_Appy_FizzSum</v>
      </c>
      <c r="D1441" s="203" t="s">
        <v>196</v>
      </c>
      <c r="E1441" s="203" t="s">
        <v>572</v>
      </c>
      <c r="F1441" s="203" t="s">
        <v>88</v>
      </c>
      <c r="G1441" s="203">
        <v>429.97906030000007</v>
      </c>
      <c r="H1441" s="203">
        <v>303.23</v>
      </c>
    </row>
    <row r="1442" spans="3:8" hidden="1">
      <c r="C1442" s="203" t="str">
        <f t="shared" si="35"/>
        <v>GJVI_WD_CokeSum</v>
      </c>
      <c r="D1442" s="203" t="s">
        <v>196</v>
      </c>
      <c r="E1442" s="203" t="s">
        <v>573</v>
      </c>
      <c r="F1442" s="203" t="s">
        <v>88</v>
      </c>
      <c r="G1442" s="203">
        <v>217.58010060000001</v>
      </c>
      <c r="H1442" s="203">
        <v>202.51999999999998</v>
      </c>
    </row>
    <row r="1443" spans="3:8" hidden="1">
      <c r="C1443" s="203" t="str">
        <f t="shared" si="35"/>
        <v>GJVI_WD_DAVAT_LocalSum</v>
      </c>
      <c r="D1443" s="203" t="s">
        <v>196</v>
      </c>
      <c r="E1443" s="203" t="s">
        <v>618</v>
      </c>
      <c r="F1443" s="203" t="s">
        <v>88</v>
      </c>
      <c r="G1443" s="203">
        <v>384.72087639999995</v>
      </c>
      <c r="H1443" s="203">
        <v>0</v>
      </c>
    </row>
    <row r="1444" spans="3:8" hidden="1">
      <c r="C1444" s="203" t="str">
        <f t="shared" si="35"/>
        <v>GJVI_WD_FantaSum</v>
      </c>
      <c r="D1444" s="203" t="s">
        <v>196</v>
      </c>
      <c r="E1444" s="203" t="s">
        <v>574</v>
      </c>
      <c r="F1444" s="203" t="s">
        <v>88</v>
      </c>
      <c r="G1444" s="203">
        <v>551.60294869999996</v>
      </c>
      <c r="H1444" s="203">
        <v>485.36</v>
      </c>
    </row>
    <row r="1445" spans="3:8" hidden="1">
      <c r="C1445" s="203" t="str">
        <f t="shared" si="35"/>
        <v>GJVI_WD_LimcaSum</v>
      </c>
      <c r="D1445" s="203" t="s">
        <v>196</v>
      </c>
      <c r="E1445" s="203" t="s">
        <v>575</v>
      </c>
      <c r="F1445" s="203" t="s">
        <v>88</v>
      </c>
      <c r="G1445" s="203">
        <v>341.43447060000005</v>
      </c>
      <c r="H1445" s="203">
        <v>267.11</v>
      </c>
    </row>
    <row r="1446" spans="3:8" hidden="1">
      <c r="C1446" s="203" t="str">
        <f t="shared" si="35"/>
        <v>GJVI_WD_M_DewSum</v>
      </c>
      <c r="D1446" s="203" t="s">
        <v>196</v>
      </c>
      <c r="E1446" s="203" t="s">
        <v>576</v>
      </c>
      <c r="F1446" s="203" t="s">
        <v>88</v>
      </c>
      <c r="G1446" s="203">
        <v>168.69889930000002</v>
      </c>
      <c r="H1446" s="203">
        <v>169.06000000000003</v>
      </c>
    </row>
    <row r="1447" spans="3:8" hidden="1">
      <c r="C1447" s="203" t="str">
        <f t="shared" si="35"/>
        <v>GJVI_WD_MirindaSum</v>
      </c>
      <c r="D1447" s="203" t="s">
        <v>196</v>
      </c>
      <c r="E1447" s="203" t="s">
        <v>577</v>
      </c>
      <c r="F1447" s="203" t="s">
        <v>88</v>
      </c>
      <c r="G1447" s="203">
        <v>243.70247329999998</v>
      </c>
      <c r="H1447" s="203">
        <v>216.07</v>
      </c>
    </row>
    <row r="1448" spans="3:8" hidden="1">
      <c r="C1448" s="203" t="str">
        <f t="shared" si="35"/>
        <v>GJVI_WD_PepsiSum</v>
      </c>
      <c r="D1448" s="203" t="s">
        <v>196</v>
      </c>
      <c r="E1448" s="203" t="s">
        <v>578</v>
      </c>
      <c r="F1448" s="203" t="s">
        <v>88</v>
      </c>
      <c r="G1448" s="203">
        <v>221.60238850000002</v>
      </c>
      <c r="H1448" s="203">
        <v>229.11999999999995</v>
      </c>
    </row>
    <row r="1449" spans="3:8" hidden="1">
      <c r="C1449" s="203" t="str">
        <f t="shared" si="35"/>
        <v>GJVI_WD_SOSYO_LocalSum</v>
      </c>
      <c r="D1449" s="203" t="s">
        <v>196</v>
      </c>
      <c r="E1449" s="203" t="s">
        <v>619</v>
      </c>
      <c r="F1449" s="203" t="s">
        <v>88</v>
      </c>
      <c r="G1449" s="203">
        <v>237.97726740000002</v>
      </c>
      <c r="H1449" s="203">
        <v>0</v>
      </c>
    </row>
    <row r="1450" spans="3:8" hidden="1">
      <c r="C1450" s="203" t="str">
        <f t="shared" si="35"/>
        <v>GJVI_WD_SpriteSum</v>
      </c>
      <c r="D1450" s="203" t="s">
        <v>196</v>
      </c>
      <c r="E1450" s="203" t="s">
        <v>579</v>
      </c>
      <c r="F1450" s="203" t="s">
        <v>88</v>
      </c>
      <c r="G1450" s="203">
        <v>679.99063200000001</v>
      </c>
      <c r="H1450" s="203">
        <v>630.79000000000008</v>
      </c>
    </row>
    <row r="1451" spans="3:8" hidden="1">
      <c r="C1451" s="203" t="str">
        <f t="shared" si="35"/>
        <v>GJVI_WD_Thums_UpSum</v>
      </c>
      <c r="D1451" s="203" t="s">
        <v>196</v>
      </c>
      <c r="E1451" s="203" t="s">
        <v>580</v>
      </c>
      <c r="F1451" s="203" t="s">
        <v>88</v>
      </c>
      <c r="G1451" s="203">
        <v>710.34755919999998</v>
      </c>
      <c r="H1451" s="203">
        <v>654.41999999999996</v>
      </c>
    </row>
    <row r="1452" spans="3:8" hidden="1">
      <c r="C1452" s="203" t="str">
        <f t="shared" si="35"/>
        <v>GJVI_YouTube_Thumsup_ImpSum</v>
      </c>
      <c r="D1452" s="203" t="s">
        <v>196</v>
      </c>
      <c r="E1452" s="203" t="s">
        <v>320</v>
      </c>
      <c r="F1452" s="203" t="s">
        <v>88</v>
      </c>
      <c r="G1452" s="203">
        <v>864127</v>
      </c>
      <c r="H1452" s="203">
        <v>1833922</v>
      </c>
    </row>
    <row r="1453" spans="3:8" hidden="1">
      <c r="C1453" s="203" t="str">
        <f t="shared" si="35"/>
        <v>GJWeight_Brand_7upSum</v>
      </c>
      <c r="D1453" s="203" t="s">
        <v>196</v>
      </c>
      <c r="E1453" s="203" t="s">
        <v>581</v>
      </c>
      <c r="F1453" s="203" t="s">
        <v>88</v>
      </c>
      <c r="G1453" s="203">
        <v>1.124414</v>
      </c>
      <c r="H1453" s="203">
        <v>1.124414</v>
      </c>
    </row>
    <row r="1454" spans="3:8" hidden="1">
      <c r="C1454" s="203" t="str">
        <f t="shared" si="35"/>
        <v>GJWeight_Brand_Appy_FizzSum</v>
      </c>
      <c r="D1454" s="203" t="s">
        <v>196</v>
      </c>
      <c r="E1454" s="203" t="s">
        <v>582</v>
      </c>
      <c r="F1454" s="203" t="s">
        <v>88</v>
      </c>
      <c r="G1454" s="203">
        <v>0.55449700000000002</v>
      </c>
      <c r="H1454" s="203">
        <v>0.55449700000000002</v>
      </c>
    </row>
    <row r="1455" spans="3:8" hidden="1">
      <c r="C1455" s="203" t="str">
        <f t="shared" si="35"/>
        <v>GJWeight_Brand_CokeSum</v>
      </c>
      <c r="D1455" s="203" t="s">
        <v>196</v>
      </c>
      <c r="E1455" s="203" t="s">
        <v>583</v>
      </c>
      <c r="F1455" s="203" t="s">
        <v>88</v>
      </c>
      <c r="G1455" s="203">
        <v>0.48120400000000002</v>
      </c>
      <c r="H1455" s="203">
        <v>0.48120400000000002</v>
      </c>
    </row>
    <row r="1456" spans="3:8" hidden="1">
      <c r="C1456" s="203" t="str">
        <f t="shared" si="35"/>
        <v>GJWeight_Brand_FantaSum</v>
      </c>
      <c r="D1456" s="203" t="s">
        <v>196</v>
      </c>
      <c r="E1456" s="203" t="s">
        <v>584</v>
      </c>
      <c r="F1456" s="203" t="s">
        <v>88</v>
      </c>
      <c r="G1456" s="203">
        <v>2.5608729999999995</v>
      </c>
      <c r="H1456" s="203">
        <v>2.5608729999999995</v>
      </c>
    </row>
    <row r="1457" spans="3:8" hidden="1">
      <c r="C1457" s="203" t="str">
        <f t="shared" si="35"/>
        <v>GJWeight_Brand_LimcaSum</v>
      </c>
      <c r="D1457" s="203" t="s">
        <v>196</v>
      </c>
      <c r="E1457" s="203" t="s">
        <v>585</v>
      </c>
      <c r="F1457" s="203" t="s">
        <v>88</v>
      </c>
      <c r="G1457" s="203">
        <v>0.69753799999999988</v>
      </c>
      <c r="H1457" s="203">
        <v>0.69753799999999988</v>
      </c>
    </row>
    <row r="1458" spans="3:8" hidden="1">
      <c r="C1458" s="203" t="str">
        <f t="shared" si="35"/>
        <v>GJWeight_Brand_M_DewSum</v>
      </c>
      <c r="D1458" s="203" t="s">
        <v>196</v>
      </c>
      <c r="E1458" s="203" t="s">
        <v>586</v>
      </c>
      <c r="F1458" s="203" t="s">
        <v>88</v>
      </c>
      <c r="G1458" s="203">
        <v>0.39336900000000002</v>
      </c>
      <c r="H1458" s="203">
        <v>0.39336900000000002</v>
      </c>
    </row>
    <row r="1459" spans="3:8" hidden="1">
      <c r="C1459" s="203" t="str">
        <f t="shared" si="35"/>
        <v>GJWeight_Brand_MirindaSum</v>
      </c>
      <c r="D1459" s="203" t="s">
        <v>196</v>
      </c>
      <c r="E1459" s="203" t="s">
        <v>587</v>
      </c>
      <c r="F1459" s="203" t="s">
        <v>88</v>
      </c>
      <c r="G1459" s="203">
        <v>0.87591300000000016</v>
      </c>
      <c r="H1459" s="203">
        <v>0.87591300000000016</v>
      </c>
    </row>
    <row r="1460" spans="3:8" hidden="1">
      <c r="C1460" s="203" t="str">
        <f t="shared" si="35"/>
        <v>GJWeight_Brand_PepsiSum</v>
      </c>
      <c r="D1460" s="203" t="s">
        <v>196</v>
      </c>
      <c r="E1460" s="203" t="s">
        <v>588</v>
      </c>
      <c r="F1460" s="203" t="s">
        <v>88</v>
      </c>
      <c r="G1460" s="203">
        <v>1.227015</v>
      </c>
      <c r="H1460" s="203">
        <v>1.227015</v>
      </c>
    </row>
    <row r="1461" spans="3:8" hidden="1">
      <c r="C1461" s="203" t="str">
        <f t="shared" si="35"/>
        <v>GJWeight_Brand_SpriteSum</v>
      </c>
      <c r="D1461" s="203" t="s">
        <v>196</v>
      </c>
      <c r="E1461" s="203" t="s">
        <v>589</v>
      </c>
      <c r="F1461" s="203" t="s">
        <v>88</v>
      </c>
      <c r="G1461" s="203">
        <v>3.9593479999999999</v>
      </c>
      <c r="H1461" s="203">
        <v>3.9593479999999999</v>
      </c>
    </row>
    <row r="1462" spans="3:8" hidden="1">
      <c r="C1462" s="203" t="str">
        <f t="shared" si="35"/>
        <v>GJWeight_DAVATSum</v>
      </c>
      <c r="D1462" s="203" t="s">
        <v>196</v>
      </c>
      <c r="E1462" s="203" t="s">
        <v>620</v>
      </c>
      <c r="F1462" s="203" t="s">
        <v>88</v>
      </c>
      <c r="G1462" s="203">
        <v>2.7</v>
      </c>
      <c r="H1462" s="203">
        <v>2.7</v>
      </c>
    </row>
    <row r="1463" spans="3:8" hidden="1">
      <c r="C1463" s="203" t="str">
        <f t="shared" si="35"/>
        <v>GJWeight_SKU_ExpressSum</v>
      </c>
      <c r="D1463" s="203" t="s">
        <v>196</v>
      </c>
      <c r="E1463" s="203" t="s">
        <v>592</v>
      </c>
      <c r="F1463" s="203" t="s">
        <v>88</v>
      </c>
      <c r="G1463" s="203">
        <v>0.91477999999999993</v>
      </c>
      <c r="H1463" s="203">
        <v>0.91477999999999993</v>
      </c>
    </row>
    <row r="1464" spans="3:8" hidden="1">
      <c r="C1464" s="203" t="str">
        <f t="shared" si="35"/>
        <v>GJWeight_SKU_FridgeSum</v>
      </c>
      <c r="D1464" s="203" t="s">
        <v>196</v>
      </c>
      <c r="E1464" s="203" t="s">
        <v>593</v>
      </c>
      <c r="F1464" s="203" t="s">
        <v>88</v>
      </c>
      <c r="G1464" s="203">
        <v>2.6246059999999996</v>
      </c>
      <c r="H1464" s="203">
        <v>2.6246059999999996</v>
      </c>
    </row>
    <row r="1465" spans="3:8" hidden="1">
      <c r="C1465" s="203" t="str">
        <f t="shared" si="35"/>
        <v>GJWeight_SKU_MobileSum</v>
      </c>
      <c r="D1465" s="203" t="s">
        <v>196</v>
      </c>
      <c r="E1465" s="203" t="s">
        <v>594</v>
      </c>
      <c r="F1465" s="203" t="s">
        <v>88</v>
      </c>
      <c r="G1465" s="203">
        <v>3.6123640000000008</v>
      </c>
      <c r="H1465" s="203">
        <v>3.6123640000000008</v>
      </c>
    </row>
    <row r="1466" spans="3:8" hidden="1">
      <c r="C1466" s="203" t="str">
        <f t="shared" si="35"/>
        <v>GJWeight_SKU_PartySum</v>
      </c>
      <c r="D1466" s="203" t="s">
        <v>196</v>
      </c>
      <c r="E1466" s="203" t="s">
        <v>595</v>
      </c>
      <c r="F1466" s="203" t="s">
        <v>88</v>
      </c>
      <c r="G1466" s="203">
        <v>2.0985079999999994</v>
      </c>
      <c r="H1466" s="203">
        <v>2.0985079999999994</v>
      </c>
    </row>
    <row r="1467" spans="3:8" hidden="1">
      <c r="C1467" s="203" t="str">
        <f t="shared" si="35"/>
        <v>GJWeight_SKU_RGBSum</v>
      </c>
      <c r="D1467" s="203" t="s">
        <v>196</v>
      </c>
      <c r="E1467" s="203" t="s">
        <v>596</v>
      </c>
      <c r="F1467" s="203" t="s">
        <v>88</v>
      </c>
      <c r="G1467" s="203">
        <v>0.7497410000000001</v>
      </c>
      <c r="H1467" s="203">
        <v>0.7497410000000001</v>
      </c>
    </row>
    <row r="1468" spans="3:8" hidden="1">
      <c r="C1468" s="203" t="str">
        <f t="shared" si="35"/>
        <v>GJWeight_SOSYOSum</v>
      </c>
      <c r="D1468" s="203" t="s">
        <v>196</v>
      </c>
      <c r="E1468" s="203" t="s">
        <v>621</v>
      </c>
      <c r="F1468" s="203" t="s">
        <v>88</v>
      </c>
      <c r="G1468" s="203">
        <v>0.79999999999999993</v>
      </c>
      <c r="H1468" s="203">
        <v>0.79999999999999993</v>
      </c>
    </row>
    <row r="1469" spans="3:8" hidden="1">
      <c r="C1469" s="203" t="str">
        <f t="shared" si="35"/>
        <v>GJVI_Pyramid_TV_GRPs_2020Sum</v>
      </c>
      <c r="D1469" s="203" t="s">
        <v>196</v>
      </c>
      <c r="E1469" s="203" t="s">
        <v>397</v>
      </c>
      <c r="F1469" s="203" t="s">
        <v>88</v>
      </c>
      <c r="G1469" s="203">
        <v>0</v>
      </c>
      <c r="H1469" s="203">
        <v>2669.91</v>
      </c>
    </row>
    <row r="1470" spans="3:8" hidden="1">
      <c r="C1470" s="203" t="str">
        <f t="shared" si="35"/>
        <v>GJVI_TUChase_TV_GRPs_2020Sum</v>
      </c>
      <c r="D1470" s="203" t="s">
        <v>196</v>
      </c>
      <c r="E1470" s="203" t="s">
        <v>400</v>
      </c>
      <c r="F1470" s="203" t="s">
        <v>88</v>
      </c>
      <c r="G1470" s="203">
        <v>0</v>
      </c>
      <c r="H1470" s="203">
        <v>1.52</v>
      </c>
    </row>
    <row r="1471" spans="3:8" hidden="1">
      <c r="C1471" s="203" t="str">
        <f t="shared" si="35"/>
        <v>GJFree_Volume_Promo_2020Sum</v>
      </c>
      <c r="D1471" s="203" t="s">
        <v>196</v>
      </c>
      <c r="E1471" s="203" t="s">
        <v>394</v>
      </c>
      <c r="F1471" s="203" t="s">
        <v>88</v>
      </c>
      <c r="G1471" s="203">
        <v>0</v>
      </c>
      <c r="H1471" s="203">
        <v>950174</v>
      </c>
    </row>
    <row r="1472" spans="3:8" hidden="1">
      <c r="C1472" s="203" t="str">
        <f t="shared" si="35"/>
        <v>GJCovid_19_Confirmed_CasesSum</v>
      </c>
      <c r="D1472" s="203" t="s">
        <v>196</v>
      </c>
      <c r="E1472" s="203" t="s">
        <v>401</v>
      </c>
      <c r="F1472" s="203" t="s">
        <v>88</v>
      </c>
      <c r="G1472" s="203">
        <v>0</v>
      </c>
      <c r="H1472" s="303">
        <v>13185893</v>
      </c>
    </row>
    <row r="1473" spans="3:8" hidden="1">
      <c r="C1473" s="203" t="str">
        <f t="shared" si="35"/>
        <v>GJCovid_19_Active_CasesSum</v>
      </c>
      <c r="D1473" s="203" t="s">
        <v>196</v>
      </c>
      <c r="E1473" s="203" t="s">
        <v>597</v>
      </c>
      <c r="F1473" s="203" t="s">
        <v>88</v>
      </c>
      <c r="G1473" s="203">
        <v>0</v>
      </c>
      <c r="H1473" s="203">
        <v>2114405</v>
      </c>
    </row>
    <row r="1474" spans="3:8" hidden="1">
      <c r="C1474" s="203" t="str">
        <f t="shared" si="35"/>
        <v>GJMobility_Retail_and_recreationSum</v>
      </c>
      <c r="D1474" s="203" t="s">
        <v>196</v>
      </c>
      <c r="E1474" s="203" t="s">
        <v>380</v>
      </c>
      <c r="F1474" s="203" t="s">
        <v>88</v>
      </c>
      <c r="G1474" s="203">
        <v>0</v>
      </c>
      <c r="H1474" s="203">
        <v>-382.00835557047554</v>
      </c>
    </row>
    <row r="1475" spans="3:8" hidden="1">
      <c r="C1475" s="203" t="str">
        <f t="shared" ref="C1475:C1538" si="36">D1475&amp;E1475&amp;F1475</f>
        <v>GJMobility_Grocery_and_pharmacySum</v>
      </c>
      <c r="D1475" s="203" t="s">
        <v>196</v>
      </c>
      <c r="E1475" s="203" t="s">
        <v>364</v>
      </c>
      <c r="F1475" s="203" t="s">
        <v>88</v>
      </c>
      <c r="G1475" s="203">
        <v>0</v>
      </c>
      <c r="H1475" s="203">
        <v>-60.45887209489436</v>
      </c>
    </row>
    <row r="1476" spans="3:8" hidden="1">
      <c r="C1476" s="203" t="str">
        <f t="shared" si="36"/>
        <v>GJMobility_ParksSum</v>
      </c>
      <c r="D1476" s="203" t="s">
        <v>196</v>
      </c>
      <c r="E1476" s="203" t="s">
        <v>381</v>
      </c>
      <c r="F1476" s="203" t="s">
        <v>88</v>
      </c>
      <c r="G1476" s="203">
        <v>0</v>
      </c>
      <c r="H1476" s="203">
        <v>-278.31446869469391</v>
      </c>
    </row>
    <row r="1477" spans="3:8" hidden="1">
      <c r="C1477" s="203" t="str">
        <f t="shared" si="36"/>
        <v>GJMobility_Transit_stationsSum</v>
      </c>
      <c r="D1477" s="203" t="s">
        <v>196</v>
      </c>
      <c r="E1477" s="203" t="s">
        <v>598</v>
      </c>
      <c r="F1477" s="203" t="s">
        <v>88</v>
      </c>
      <c r="G1477" s="203">
        <v>0</v>
      </c>
      <c r="H1477" s="203">
        <v>-257.69148302372707</v>
      </c>
    </row>
    <row r="1478" spans="3:8" hidden="1">
      <c r="C1478" s="203" t="str">
        <f t="shared" si="36"/>
        <v>GJMobility_WorkplacesSum</v>
      </c>
      <c r="D1478" s="203" t="s">
        <v>196</v>
      </c>
      <c r="E1478" s="203" t="s">
        <v>366</v>
      </c>
      <c r="F1478" s="203" t="s">
        <v>88</v>
      </c>
      <c r="G1478" s="203">
        <v>0</v>
      </c>
      <c r="H1478" s="203">
        <v>-172.41222061043013</v>
      </c>
    </row>
    <row r="1479" spans="3:8" hidden="1">
      <c r="C1479" s="203" t="str">
        <f t="shared" si="36"/>
        <v>GJMobility_ResidentialSum</v>
      </c>
      <c r="D1479" s="203" t="s">
        <v>196</v>
      </c>
      <c r="E1479" s="203" t="s">
        <v>365</v>
      </c>
      <c r="F1479" s="203" t="s">
        <v>88</v>
      </c>
      <c r="G1479" s="203">
        <v>0</v>
      </c>
      <c r="H1479" s="203">
        <v>125.72687344088824</v>
      </c>
    </row>
    <row r="1480" spans="3:8" hidden="1">
      <c r="C1480" s="203" t="str">
        <f t="shared" si="36"/>
        <v>GJPre_CovidSum</v>
      </c>
      <c r="D1480" s="203" t="s">
        <v>196</v>
      </c>
      <c r="E1480" s="203" t="s">
        <v>367</v>
      </c>
      <c r="F1480" s="203" t="s">
        <v>88</v>
      </c>
      <c r="G1480" s="203">
        <v>0</v>
      </c>
      <c r="H1480" s="203">
        <v>1</v>
      </c>
    </row>
    <row r="1481" spans="3:8" hidden="1">
      <c r="C1481" s="203" t="str">
        <f t="shared" si="36"/>
        <v>GJSales_dep_Volume_UCAvg</v>
      </c>
      <c r="D1481" s="203" t="s">
        <v>196</v>
      </c>
      <c r="E1481" s="203" t="s">
        <v>499</v>
      </c>
      <c r="F1481" s="203" t="s">
        <v>392</v>
      </c>
      <c r="G1481" s="203">
        <v>905415.07904930005</v>
      </c>
      <c r="H1481" s="203">
        <v>616928.81919050007</v>
      </c>
    </row>
    <row r="1482" spans="3:8" hidden="1">
      <c r="C1482" s="203" t="str">
        <f t="shared" si="36"/>
        <v>GJActivation_Assets_AllIndiaAvg</v>
      </c>
      <c r="D1482" s="203" t="s">
        <v>196</v>
      </c>
      <c r="E1482" s="203" t="s">
        <v>332</v>
      </c>
      <c r="F1482" s="203" t="s">
        <v>392</v>
      </c>
      <c r="G1482" s="203">
        <v>50050</v>
      </c>
      <c r="H1482" s="203">
        <v>0</v>
      </c>
    </row>
    <row r="1483" spans="3:8" hidden="1">
      <c r="C1483" s="203" t="str">
        <f t="shared" si="36"/>
        <v>GJActivation_Assets_StatewiseAvg</v>
      </c>
      <c r="D1483" s="203" t="s">
        <v>196</v>
      </c>
      <c r="E1483" s="203" t="s">
        <v>333</v>
      </c>
      <c r="F1483" s="203" t="s">
        <v>392</v>
      </c>
      <c r="G1483" s="203">
        <v>0</v>
      </c>
      <c r="H1483" s="203">
        <v>0</v>
      </c>
    </row>
    <row r="1484" spans="3:8" hidden="1">
      <c r="C1484" s="203" t="str">
        <f t="shared" si="36"/>
        <v>GJCostPerPointAvg</v>
      </c>
      <c r="D1484" s="203" t="s">
        <v>196</v>
      </c>
      <c r="E1484" s="203" t="s">
        <v>500</v>
      </c>
      <c r="F1484" s="203" t="s">
        <v>392</v>
      </c>
      <c r="G1484" s="203">
        <v>10945.438885900001</v>
      </c>
      <c r="H1484" s="203">
        <v>10945.438885900001</v>
      </c>
    </row>
    <row r="1485" spans="3:8" hidden="1">
      <c r="C1485" s="203" t="str">
        <f t="shared" si="36"/>
        <v>GJCPIAvg</v>
      </c>
      <c r="D1485" s="203" t="s">
        <v>196</v>
      </c>
      <c r="E1485" s="203" t="s">
        <v>81</v>
      </c>
      <c r="F1485" s="203" t="s">
        <v>392</v>
      </c>
      <c r="G1485" s="203">
        <v>141.44757000000001</v>
      </c>
      <c r="H1485" s="203">
        <v>146.795507671</v>
      </c>
    </row>
    <row r="1486" spans="3:8" hidden="1">
      <c r="C1486" s="203" t="str">
        <f t="shared" si="36"/>
        <v>GJEconomyAvg</v>
      </c>
      <c r="D1486" s="203" t="s">
        <v>196</v>
      </c>
      <c r="E1486" s="203" t="s">
        <v>11</v>
      </c>
      <c r="F1486" s="203" t="s">
        <v>392</v>
      </c>
      <c r="G1486" s="203">
        <v>1186379.0722570999</v>
      </c>
      <c r="H1486" s="203">
        <v>1127862.1596534881</v>
      </c>
    </row>
    <row r="1487" spans="3:8" hidden="1">
      <c r="C1487" s="203" t="str">
        <f t="shared" si="36"/>
        <v>GJLog_EconomyAvg</v>
      </c>
      <c r="D1487" s="203" t="s">
        <v>196</v>
      </c>
      <c r="E1487" s="203" t="s">
        <v>221</v>
      </c>
      <c r="F1487" s="203" t="s">
        <v>392</v>
      </c>
      <c r="G1487" s="203">
        <v>13.9864164</v>
      </c>
      <c r="H1487" s="203">
        <v>13.935267114085459</v>
      </c>
    </row>
    <row r="1488" spans="3:8">
      <c r="C1488" s="203" t="str">
        <f t="shared" si="36"/>
        <v>GJPopulationAvg</v>
      </c>
      <c r="D1488" s="203" t="s">
        <v>196</v>
      </c>
      <c r="E1488" s="203" t="s">
        <v>501</v>
      </c>
      <c r="F1488" s="203" t="s">
        <v>392</v>
      </c>
      <c r="G1488" s="203">
        <v>42794507.329999991</v>
      </c>
      <c r="H1488" s="203">
        <v>42794507.329999991</v>
      </c>
    </row>
    <row r="1489" spans="3:8" hidden="1">
      <c r="C1489" s="203" t="str">
        <f t="shared" si="36"/>
        <v>GJPrecip_DampenedAvg</v>
      </c>
      <c r="D1489" s="203" t="s">
        <v>196</v>
      </c>
      <c r="E1489" s="203" t="s">
        <v>312</v>
      </c>
      <c r="F1489" s="203" t="s">
        <v>392</v>
      </c>
      <c r="G1489" s="203">
        <v>2.12231696</v>
      </c>
      <c r="H1489" s="203">
        <v>2.1244867208343439</v>
      </c>
    </row>
    <row r="1490" spans="3:8" hidden="1">
      <c r="C1490" s="203" t="str">
        <f t="shared" si="36"/>
        <v>GJPrecip_NormAvg</v>
      </c>
      <c r="D1490" s="203" t="s">
        <v>196</v>
      </c>
      <c r="E1490" s="203" t="s">
        <v>80</v>
      </c>
      <c r="F1490" s="203" t="s">
        <v>392</v>
      </c>
      <c r="G1490" s="203">
        <v>1.4859456500000001</v>
      </c>
      <c r="H1490" s="203">
        <v>1.5591164294298401</v>
      </c>
    </row>
    <row r="1491" spans="3:8" hidden="1">
      <c r="C1491" s="203" t="str">
        <f t="shared" si="36"/>
        <v>GJprecip_Norm_NormAvg</v>
      </c>
      <c r="D1491" s="203" t="s">
        <v>196</v>
      </c>
      <c r="E1491" s="203" t="s">
        <v>502</v>
      </c>
      <c r="F1491" s="203" t="s">
        <v>392</v>
      </c>
      <c r="G1491" s="203">
        <v>0.34552970999999999</v>
      </c>
      <c r="H1491" s="203">
        <v>0.34451206590298389</v>
      </c>
    </row>
    <row r="1492" spans="3:8" hidden="1">
      <c r="C1492" s="203" t="str">
        <f t="shared" si="36"/>
        <v>GJprecip0Avg</v>
      </c>
      <c r="D1492" s="203" t="s">
        <v>196</v>
      </c>
      <c r="E1492" s="203" t="s">
        <v>222</v>
      </c>
      <c r="F1492" s="203" t="s">
        <v>392</v>
      </c>
      <c r="G1492" s="203">
        <v>0.63637131000000013</v>
      </c>
      <c r="H1492" s="203">
        <v>0.56537029140450379</v>
      </c>
    </row>
    <row r="1493" spans="3:8" hidden="1">
      <c r="C1493" s="203" t="str">
        <f t="shared" si="36"/>
        <v>GJprecip1Avg</v>
      </c>
      <c r="D1493" s="203" t="s">
        <v>196</v>
      </c>
      <c r="E1493" s="203" t="s">
        <v>223</v>
      </c>
      <c r="F1493" s="203" t="s">
        <v>392</v>
      </c>
      <c r="G1493" s="203">
        <v>0.31207478999999999</v>
      </c>
      <c r="H1493" s="203">
        <v>0.44625517160079076</v>
      </c>
    </row>
    <row r="1494" spans="3:8" hidden="1">
      <c r="C1494" s="203" t="str">
        <f t="shared" si="36"/>
        <v>GJSEAS_1517Avg</v>
      </c>
      <c r="D1494" s="203" t="s">
        <v>196</v>
      </c>
      <c r="E1494" s="203" t="s">
        <v>261</v>
      </c>
      <c r="F1494" s="203" t="s">
        <v>392</v>
      </c>
      <c r="G1494" s="203">
        <v>0</v>
      </c>
      <c r="H1494" s="203">
        <v>0</v>
      </c>
    </row>
    <row r="1495" spans="3:8" hidden="1">
      <c r="C1495" s="203" t="str">
        <f t="shared" si="36"/>
        <v>GJSEAS_1819Avg</v>
      </c>
      <c r="D1495" s="203" t="s">
        <v>196</v>
      </c>
      <c r="E1495" s="203" t="s">
        <v>262</v>
      </c>
      <c r="F1495" s="203" t="s">
        <v>392</v>
      </c>
      <c r="G1495" s="203">
        <v>0.99800281000000002</v>
      </c>
      <c r="H1495" s="203">
        <v>0.99552185283117356</v>
      </c>
    </row>
    <row r="1496" spans="3:8" hidden="1">
      <c r="C1496" s="203" t="str">
        <f t="shared" si="36"/>
        <v>GJSeasonalityAvg</v>
      </c>
      <c r="D1496" s="203" t="s">
        <v>196</v>
      </c>
      <c r="E1496" s="203" t="s">
        <v>2</v>
      </c>
      <c r="F1496" s="203" t="s">
        <v>392</v>
      </c>
      <c r="G1496" s="203">
        <v>1.0037676799999999</v>
      </c>
      <c r="H1496" s="203">
        <v>0.99552185283117356</v>
      </c>
    </row>
    <row r="1497" spans="3:8" hidden="1">
      <c r="C1497" s="203" t="str">
        <f t="shared" si="36"/>
        <v>GJSOCF_0Avg</v>
      </c>
      <c r="D1497" s="203" t="s">
        <v>196</v>
      </c>
      <c r="E1497" s="203" t="s">
        <v>287</v>
      </c>
      <c r="F1497" s="203" t="s">
        <v>392</v>
      </c>
      <c r="G1497" s="203">
        <v>-0.6474439500000001</v>
      </c>
      <c r="H1497" s="203">
        <v>-0.33683333333333393</v>
      </c>
    </row>
    <row r="1498" spans="3:8" hidden="1">
      <c r="C1498" s="203" t="str">
        <f t="shared" si="36"/>
        <v>GJSOCF_1Avg</v>
      </c>
      <c r="D1498" s="203" t="s">
        <v>196</v>
      </c>
      <c r="E1498" s="203" t="s">
        <v>269</v>
      </c>
      <c r="F1498" s="203" t="s">
        <v>392</v>
      </c>
      <c r="G1498" s="203">
        <v>-0.15968684</v>
      </c>
      <c r="H1498" s="203">
        <v>-0.28628542897789344</v>
      </c>
    </row>
    <row r="1499" spans="3:8" hidden="1">
      <c r="C1499" s="203" t="str">
        <f t="shared" si="36"/>
        <v>GJSOTS_0Avg</v>
      </c>
      <c r="D1499" s="203" t="s">
        <v>196</v>
      </c>
      <c r="E1499" s="203" t="s">
        <v>286</v>
      </c>
      <c r="F1499" s="203" t="s">
        <v>392</v>
      </c>
      <c r="G1499" s="203">
        <v>-2.2154007299999998</v>
      </c>
      <c r="H1499" s="203">
        <v>-1.6953333333333329</v>
      </c>
    </row>
    <row r="1500" spans="3:8" hidden="1">
      <c r="C1500" s="203" t="str">
        <f t="shared" si="36"/>
        <v>GJSOTS_1Avg</v>
      </c>
      <c r="D1500" s="203" t="s">
        <v>196</v>
      </c>
      <c r="E1500" s="203" t="s">
        <v>270</v>
      </c>
      <c r="F1500" s="203" t="s">
        <v>392</v>
      </c>
      <c r="G1500" s="203">
        <v>-1.0733120599999999</v>
      </c>
      <c r="H1500" s="203">
        <v>-0.77328826317256849</v>
      </c>
    </row>
    <row r="1501" spans="3:8" hidden="1">
      <c r="C1501" s="203" t="str">
        <f t="shared" si="36"/>
        <v>GJTemp_NormAvg</v>
      </c>
      <c r="D1501" s="203" t="s">
        <v>196</v>
      </c>
      <c r="E1501" s="203" t="s">
        <v>78</v>
      </c>
      <c r="F1501" s="203" t="s">
        <v>392</v>
      </c>
      <c r="G1501" s="203">
        <v>33.895402989999994</v>
      </c>
      <c r="H1501" s="203">
        <v>33.917922091101829</v>
      </c>
    </row>
    <row r="1502" spans="3:8" hidden="1">
      <c r="C1502" s="203" t="str">
        <f t="shared" si="36"/>
        <v>GJTemp_Norm_NormAvg</v>
      </c>
      <c r="D1502" s="203" t="s">
        <v>196</v>
      </c>
      <c r="E1502" s="203" t="s">
        <v>79</v>
      </c>
      <c r="F1502" s="203" t="s">
        <v>392</v>
      </c>
      <c r="G1502" s="203">
        <v>0.73990300999999992</v>
      </c>
      <c r="H1502" s="203">
        <v>0.74269747243624396</v>
      </c>
    </row>
    <row r="1503" spans="3:8" hidden="1">
      <c r="C1503" s="203" t="str">
        <f t="shared" si="36"/>
        <v>GJTemp0Avg</v>
      </c>
      <c r="D1503" s="203" t="s">
        <v>196</v>
      </c>
      <c r="E1503" s="203" t="s">
        <v>171</v>
      </c>
      <c r="F1503" s="203" t="s">
        <v>392</v>
      </c>
      <c r="G1503" s="203">
        <v>-0.40785667000000003</v>
      </c>
      <c r="H1503" s="203">
        <v>-0.18115655637298608</v>
      </c>
    </row>
    <row r="1504" spans="3:8" hidden="1">
      <c r="C1504" s="203" t="str">
        <f t="shared" si="36"/>
        <v>GJTemp1Avg</v>
      </c>
      <c r="D1504" s="203" t="s">
        <v>196</v>
      </c>
      <c r="E1504" s="203" t="s">
        <v>172</v>
      </c>
      <c r="F1504" s="203" t="s">
        <v>392</v>
      </c>
      <c r="G1504" s="203">
        <v>-0.23339700000000002</v>
      </c>
      <c r="H1504" s="203">
        <v>3.3570579845803174E-2</v>
      </c>
    </row>
    <row r="1505" spans="3:10" hidden="1">
      <c r="C1505" s="203" t="str">
        <f t="shared" si="36"/>
        <v>GJTmax_DampenedAvg</v>
      </c>
      <c r="D1505" s="203" t="s">
        <v>196</v>
      </c>
      <c r="E1505" s="203" t="s">
        <v>313</v>
      </c>
      <c r="F1505" s="203" t="s">
        <v>392</v>
      </c>
      <c r="G1505" s="203">
        <v>33.487546330000001</v>
      </c>
      <c r="H1505" s="203">
        <v>33.736765534728839</v>
      </c>
    </row>
    <row r="1506" spans="3:10" hidden="1">
      <c r="C1506" s="203" t="str">
        <f t="shared" si="36"/>
        <v>GJTV_MDEWAvg</v>
      </c>
      <c r="D1506" s="203" t="s">
        <v>196</v>
      </c>
      <c r="E1506" s="203" t="s">
        <v>307</v>
      </c>
      <c r="F1506" s="203" t="s">
        <v>392</v>
      </c>
      <c r="G1506" s="203">
        <v>405.67500000000001</v>
      </c>
      <c r="H1506" s="203">
        <v>0</v>
      </c>
    </row>
    <row r="1507" spans="3:10" hidden="1">
      <c r="C1507" s="203" t="str">
        <f t="shared" si="36"/>
        <v>GJTV_PSPSIAvg</v>
      </c>
      <c r="D1507" s="203" t="s">
        <v>196</v>
      </c>
      <c r="E1507" s="203" t="s">
        <v>308</v>
      </c>
      <c r="F1507" s="203" t="s">
        <v>392</v>
      </c>
      <c r="G1507" s="203">
        <v>419.2419999999999</v>
      </c>
      <c r="H1507" s="203">
        <v>0</v>
      </c>
    </row>
    <row r="1508" spans="3:10" hidden="1">
      <c r="C1508" s="203" t="str">
        <f t="shared" si="36"/>
        <v>GJUnemploymentAvg</v>
      </c>
      <c r="D1508" s="203" t="s">
        <v>196</v>
      </c>
      <c r="E1508" s="203" t="s">
        <v>3</v>
      </c>
      <c r="F1508" s="203" t="s">
        <v>392</v>
      </c>
      <c r="G1508" s="203">
        <v>4.7799999999999995E-2</v>
      </c>
      <c r="H1508" s="203">
        <v>6.3700000000000007E-2</v>
      </c>
    </row>
    <row r="1509" spans="3:10" hidden="1">
      <c r="C1509" s="203" t="str">
        <f t="shared" si="36"/>
        <v>GJVD_SOVAvg</v>
      </c>
      <c r="D1509" s="203" t="s">
        <v>196</v>
      </c>
      <c r="E1509" s="203" t="s">
        <v>503</v>
      </c>
      <c r="F1509" s="203" t="s">
        <v>392</v>
      </c>
      <c r="G1509" s="203">
        <v>0.75305633999999999</v>
      </c>
      <c r="H1509" s="203">
        <v>0</v>
      </c>
    </row>
    <row r="1510" spans="3:10" hidden="1">
      <c r="C1510" s="203" t="str">
        <f t="shared" si="36"/>
        <v>GJVI_Cinema_Thumsup_SpendAvg</v>
      </c>
      <c r="D1510" s="203" t="s">
        <v>196</v>
      </c>
      <c r="E1510" s="203" t="s">
        <v>323</v>
      </c>
      <c r="F1510" s="203" t="s">
        <v>392</v>
      </c>
      <c r="G1510" s="203">
        <v>0</v>
      </c>
      <c r="H1510" s="203">
        <v>0</v>
      </c>
    </row>
    <row r="1511" spans="3:10" hidden="1">
      <c r="C1511" s="203" t="str">
        <f t="shared" si="36"/>
        <v>GJVI_Cinema_Thumsup_Spend_2015Avg</v>
      </c>
      <c r="D1511" s="203" t="s">
        <v>196</v>
      </c>
      <c r="E1511" s="203" t="s">
        <v>357</v>
      </c>
      <c r="F1511" s="203" t="s">
        <v>392</v>
      </c>
      <c r="G1511" s="203">
        <v>0</v>
      </c>
      <c r="H1511" s="203">
        <v>0</v>
      </c>
    </row>
    <row r="1512" spans="3:10" hidden="1">
      <c r="C1512" s="203" t="str">
        <f t="shared" si="36"/>
        <v>GJVI_Consumer_Promo_Thumsup_Mobile_countAvg</v>
      </c>
      <c r="D1512" s="203" t="s">
        <v>196</v>
      </c>
      <c r="E1512" s="203" t="s">
        <v>334</v>
      </c>
      <c r="F1512" s="203" t="s">
        <v>392</v>
      </c>
      <c r="G1512" s="203">
        <v>9846.2999999999993</v>
      </c>
      <c r="H1512" s="203">
        <v>0</v>
      </c>
    </row>
    <row r="1513" spans="3:10" hidden="1">
      <c r="C1513" s="203" t="str">
        <f t="shared" si="36"/>
        <v>GJVI_Desert_TV_GRPsAvg</v>
      </c>
      <c r="D1513" s="203" t="s">
        <v>196</v>
      </c>
      <c r="E1513" s="203" t="s">
        <v>336</v>
      </c>
      <c r="F1513" s="203" t="s">
        <v>392</v>
      </c>
      <c r="G1513" s="203">
        <v>159.22899999999998</v>
      </c>
      <c r="H1513" s="203">
        <v>0</v>
      </c>
    </row>
    <row r="1514" spans="3:10" hidden="1">
      <c r="C1514" s="203" t="str">
        <f t="shared" si="36"/>
        <v>GJVI_Experiential_Sampling_Thumsup_ReachAvg</v>
      </c>
      <c r="D1514" s="203" t="s">
        <v>196</v>
      </c>
      <c r="E1514" s="203" t="s">
        <v>335</v>
      </c>
      <c r="F1514" s="203" t="s">
        <v>392</v>
      </c>
      <c r="G1514" s="203">
        <v>0</v>
      </c>
      <c r="H1514" s="203">
        <v>0</v>
      </c>
    </row>
    <row r="1515" spans="3:10" hidden="1">
      <c r="C1515" s="203" t="str">
        <f t="shared" si="36"/>
        <v>GJVI_Facebook_Instagram_Thumsup_ImpAvg</v>
      </c>
      <c r="D1515" s="203" t="s">
        <v>196</v>
      </c>
      <c r="E1515" s="203" t="s">
        <v>315</v>
      </c>
      <c r="F1515" s="203" t="s">
        <v>392</v>
      </c>
      <c r="G1515" s="203">
        <v>0</v>
      </c>
      <c r="H1515" s="203">
        <v>808507.8</v>
      </c>
    </row>
    <row r="1516" spans="3:10" hidden="1">
      <c r="C1516" s="203" t="str">
        <f t="shared" si="36"/>
        <v>GJVI_Facebook_Thumsup_ImpAvg</v>
      </c>
      <c r="D1516" s="203" t="s">
        <v>196</v>
      </c>
      <c r="E1516" s="203" t="s">
        <v>314</v>
      </c>
      <c r="F1516" s="203" t="s">
        <v>392</v>
      </c>
      <c r="G1516" s="203">
        <v>1466516.4</v>
      </c>
      <c r="H1516" s="203">
        <v>0</v>
      </c>
    </row>
    <row r="1517" spans="3:10" hidden="1">
      <c r="C1517" s="203" t="str">
        <f t="shared" si="36"/>
        <v>GJVI_Hotstar_Thumsup_ImpAvg</v>
      </c>
      <c r="D1517" s="203" t="s">
        <v>196</v>
      </c>
      <c r="E1517" s="203" t="s">
        <v>316</v>
      </c>
      <c r="F1517" s="203" t="s">
        <v>392</v>
      </c>
      <c r="G1517" s="203">
        <v>4255921.2392241405</v>
      </c>
      <c r="H1517" s="203">
        <v>49784.10080059657</v>
      </c>
    </row>
    <row r="1518" spans="3:10" hidden="1">
      <c r="C1518" s="203" t="str">
        <f t="shared" si="36"/>
        <v>GJVI_IPS_7upAvg</v>
      </c>
      <c r="D1518" s="203" t="s">
        <v>196</v>
      </c>
      <c r="E1518" s="203" t="s">
        <v>149</v>
      </c>
      <c r="F1518" s="203" t="s">
        <v>392</v>
      </c>
      <c r="G1518" s="203">
        <v>2.6090010400000003</v>
      </c>
      <c r="H1518" s="203">
        <v>2.5005909943000004</v>
      </c>
      <c r="J1518" s="300">
        <f>H1518-G1518</f>
        <v>-0.1084100456999999</v>
      </c>
    </row>
    <row r="1519" spans="3:10" hidden="1">
      <c r="C1519" s="203" t="str">
        <f t="shared" si="36"/>
        <v>GJVI_IPS_Appy_FizzAvg</v>
      </c>
      <c r="D1519" s="203" t="s">
        <v>196</v>
      </c>
      <c r="E1519" s="203" t="s">
        <v>150</v>
      </c>
      <c r="F1519" s="203" t="s">
        <v>392</v>
      </c>
      <c r="G1519" s="203">
        <v>1.8132626900000002</v>
      </c>
      <c r="H1519" s="203">
        <v>1.8267011826999997</v>
      </c>
      <c r="J1519" s="300">
        <f t="shared" ref="J1519:J1529" si="37">H1519-G1519</f>
        <v>1.3438492699999527E-2</v>
      </c>
    </row>
    <row r="1520" spans="3:10" hidden="1">
      <c r="C1520" s="203" t="str">
        <f t="shared" si="36"/>
        <v>GJVI_IPS_CokeAvg</v>
      </c>
      <c r="D1520" s="203" t="s">
        <v>196</v>
      </c>
      <c r="E1520" s="203" t="s">
        <v>151</v>
      </c>
      <c r="F1520" s="203" t="s">
        <v>392</v>
      </c>
      <c r="G1520" s="203">
        <v>2.24205962</v>
      </c>
      <c r="H1520" s="203">
        <v>2.0210355443000005</v>
      </c>
      <c r="J1520" s="300">
        <f t="shared" si="37"/>
        <v>-0.22102407569999949</v>
      </c>
    </row>
    <row r="1521" spans="3:10" hidden="1">
      <c r="C1521" s="203" t="str">
        <f t="shared" si="36"/>
        <v>GJVI_IPS_DAVAT_LocalAvg</v>
      </c>
      <c r="D1521" s="203" t="s">
        <v>196</v>
      </c>
      <c r="E1521" s="203" t="s">
        <v>353</v>
      </c>
      <c r="F1521" s="203" t="s">
        <v>392</v>
      </c>
      <c r="G1521" s="203">
        <v>4.1924645700000003</v>
      </c>
      <c r="H1521" s="203">
        <v>3.628993127269792</v>
      </c>
      <c r="J1521" s="300">
        <f t="shared" si="37"/>
        <v>-0.56347144273020833</v>
      </c>
    </row>
    <row r="1522" spans="3:10" hidden="1">
      <c r="C1522" s="203" t="str">
        <f t="shared" si="36"/>
        <v>GJVI_IPS_FantaAvg</v>
      </c>
      <c r="D1522" s="203" t="s">
        <v>196</v>
      </c>
      <c r="E1522" s="203" t="s">
        <v>152</v>
      </c>
      <c r="F1522" s="203" t="s">
        <v>392</v>
      </c>
      <c r="G1522" s="203">
        <v>2.8447791699999998</v>
      </c>
      <c r="H1522" s="203">
        <v>2.5821110914999998</v>
      </c>
      <c r="J1522" s="300">
        <f t="shared" si="37"/>
        <v>-0.26266807849999996</v>
      </c>
    </row>
    <row r="1523" spans="3:10" hidden="1">
      <c r="C1523" s="203" t="str">
        <f t="shared" si="36"/>
        <v>GJVI_IPS_LimcaAvg</v>
      </c>
      <c r="D1523" s="203" t="s">
        <v>196</v>
      </c>
      <c r="E1523" s="203" t="s">
        <v>153</v>
      </c>
      <c r="F1523" s="203" t="s">
        <v>392</v>
      </c>
      <c r="G1523" s="203">
        <v>1.7425870500000002</v>
      </c>
      <c r="H1523" s="203">
        <v>1.6330498439000003</v>
      </c>
      <c r="J1523" s="300">
        <f t="shared" si="37"/>
        <v>-0.10953720609999995</v>
      </c>
    </row>
    <row r="1524" spans="3:10" hidden="1">
      <c r="C1524" s="203" t="str">
        <f t="shared" si="36"/>
        <v>GJVI_IPS_M_DewAvg</v>
      </c>
      <c r="D1524" s="203" t="s">
        <v>196</v>
      </c>
      <c r="E1524" s="203" t="s">
        <v>154</v>
      </c>
      <c r="F1524" s="203" t="s">
        <v>392</v>
      </c>
      <c r="G1524" s="203">
        <v>1.7981224499999999</v>
      </c>
      <c r="H1524" s="203">
        <v>1.7992229660000003</v>
      </c>
      <c r="J1524" s="300">
        <f t="shared" si="37"/>
        <v>1.1005160000003844E-3</v>
      </c>
    </row>
    <row r="1525" spans="3:10" hidden="1">
      <c r="C1525" s="203" t="str">
        <f t="shared" si="36"/>
        <v>GJVI_IPS_MirindaAvg</v>
      </c>
      <c r="D1525" s="203" t="s">
        <v>196</v>
      </c>
      <c r="E1525" s="203" t="s">
        <v>155</v>
      </c>
      <c r="F1525" s="203" t="s">
        <v>392</v>
      </c>
      <c r="G1525" s="203">
        <v>2.3253750000000002</v>
      </c>
      <c r="H1525" s="203">
        <v>2.2193195813999997</v>
      </c>
      <c r="J1525" s="300">
        <f t="shared" si="37"/>
        <v>-0.10605541860000045</v>
      </c>
    </row>
    <row r="1526" spans="3:10" hidden="1">
      <c r="C1526" s="203" t="str">
        <f t="shared" si="36"/>
        <v>GJVI_IPS_PepsiAvg</v>
      </c>
      <c r="D1526" s="203" t="s">
        <v>196</v>
      </c>
      <c r="E1526" s="203" t="s">
        <v>156</v>
      </c>
      <c r="F1526" s="203" t="s">
        <v>392</v>
      </c>
      <c r="G1526" s="203">
        <v>2.8226695800000003</v>
      </c>
      <c r="H1526" s="203">
        <v>2.7994596168999992</v>
      </c>
      <c r="J1526" s="300">
        <f t="shared" si="37"/>
        <v>-2.3209963100001119E-2</v>
      </c>
    </row>
    <row r="1527" spans="3:10" hidden="1">
      <c r="C1527" s="203" t="str">
        <f t="shared" si="36"/>
        <v>GJVI_IPS_SOSYO_LocalAvg</v>
      </c>
      <c r="D1527" s="203" t="s">
        <v>196</v>
      </c>
      <c r="E1527" s="203" t="s">
        <v>354</v>
      </c>
      <c r="F1527" s="203" t="s">
        <v>392</v>
      </c>
      <c r="G1527" s="203">
        <v>2.2291069699999997</v>
      </c>
      <c r="H1527" s="203">
        <v>2.1679096105581563</v>
      </c>
      <c r="J1527" s="300">
        <f t="shared" si="37"/>
        <v>-6.1197359441843346E-2</v>
      </c>
    </row>
    <row r="1528" spans="3:10" hidden="1">
      <c r="C1528" s="203" t="str">
        <f t="shared" si="36"/>
        <v>GJVI_IPS_SpriteAvg</v>
      </c>
      <c r="D1528" s="203" t="s">
        <v>196</v>
      </c>
      <c r="E1528" s="203" t="s">
        <v>157</v>
      </c>
      <c r="F1528" s="203" t="s">
        <v>392</v>
      </c>
      <c r="G1528" s="203">
        <v>3.4633862300000002</v>
      </c>
      <c r="H1528" s="203">
        <v>3.2840406680000003</v>
      </c>
      <c r="J1528" s="300">
        <f t="shared" si="37"/>
        <v>-0.17934556199999996</v>
      </c>
    </row>
    <row r="1529" spans="3:10" hidden="1">
      <c r="C1529" s="203" t="str">
        <f t="shared" si="36"/>
        <v>GJVI_IPS_Thums_UpAvg</v>
      </c>
      <c r="D1529" s="203" t="s">
        <v>196</v>
      </c>
      <c r="E1529" s="203" t="s">
        <v>158</v>
      </c>
      <c r="F1529" s="203" t="s">
        <v>392</v>
      </c>
      <c r="G1529" s="203">
        <v>3.9322560699999998</v>
      </c>
      <c r="H1529" s="203">
        <v>3.6320969544000001</v>
      </c>
      <c r="J1529" s="300">
        <f t="shared" si="37"/>
        <v>-0.30015911559999964</v>
      </c>
    </row>
    <row r="1530" spans="3:10" hidden="1">
      <c r="C1530" s="203" t="str">
        <f t="shared" si="36"/>
        <v>GJVI_Lift_TV_GRPsAvg</v>
      </c>
      <c r="D1530" s="203" t="s">
        <v>196</v>
      </c>
      <c r="E1530" s="203" t="s">
        <v>341</v>
      </c>
      <c r="F1530" s="203" t="s">
        <v>392</v>
      </c>
      <c r="G1530" s="203">
        <v>0</v>
      </c>
      <c r="H1530" s="203">
        <v>0</v>
      </c>
    </row>
    <row r="1531" spans="3:10" hidden="1">
      <c r="C1531" s="203" t="str">
        <f t="shared" si="36"/>
        <v>GJVI_ND_7upAvg</v>
      </c>
      <c r="D1531" s="203" t="s">
        <v>196</v>
      </c>
      <c r="E1531" s="203" t="s">
        <v>159</v>
      </c>
      <c r="F1531" s="203" t="s">
        <v>392</v>
      </c>
      <c r="G1531" s="203">
        <v>15.756393339999999</v>
      </c>
      <c r="H1531" s="203">
        <v>14.993159089000002</v>
      </c>
      <c r="J1531" s="301">
        <f>H1531-G1531</f>
        <v>-0.76323425099999653</v>
      </c>
    </row>
    <row r="1532" spans="3:10" hidden="1">
      <c r="C1532" s="203" t="str">
        <f t="shared" si="36"/>
        <v>GJVI_ND_Appy_FizzAvg</v>
      </c>
      <c r="D1532" s="203" t="s">
        <v>196</v>
      </c>
      <c r="E1532" s="203" t="s">
        <v>160</v>
      </c>
      <c r="F1532" s="203" t="s">
        <v>392</v>
      </c>
      <c r="G1532" s="203">
        <v>18.384411719999999</v>
      </c>
      <c r="H1532" s="203">
        <v>12.952838401000003</v>
      </c>
      <c r="J1532" s="301">
        <f t="shared" ref="J1532:J1541" si="38">H1532-G1532</f>
        <v>-5.4315733189999964</v>
      </c>
    </row>
    <row r="1533" spans="3:10" hidden="1">
      <c r="C1533" s="203" t="str">
        <f t="shared" si="36"/>
        <v>GJVI_ND_CokeAvg</v>
      </c>
      <c r="D1533" s="203" t="s">
        <v>196</v>
      </c>
      <c r="E1533" s="203" t="s">
        <v>161</v>
      </c>
      <c r="F1533" s="203" t="s">
        <v>392</v>
      </c>
      <c r="G1533" s="203">
        <v>8.0792358100000001</v>
      </c>
      <c r="H1533" s="203">
        <v>8.2066542542000001</v>
      </c>
      <c r="J1533" s="301">
        <f t="shared" si="38"/>
        <v>0.12741844419999993</v>
      </c>
    </row>
    <row r="1534" spans="3:10" hidden="1">
      <c r="C1534" s="203" t="str">
        <f t="shared" si="36"/>
        <v>GJVI_ND_DAVAT_LocalAvg</v>
      </c>
      <c r="D1534" s="203" t="s">
        <v>196</v>
      </c>
      <c r="E1534" s="203" t="s">
        <v>355</v>
      </c>
      <c r="F1534" s="203" t="s">
        <v>392</v>
      </c>
      <c r="G1534" s="203">
        <v>25.630059320000004</v>
      </c>
      <c r="H1534" s="203">
        <v>23.177209616359345</v>
      </c>
      <c r="J1534" s="301">
        <f t="shared" si="38"/>
        <v>-2.4528497036406591</v>
      </c>
    </row>
    <row r="1535" spans="3:10" hidden="1">
      <c r="C1535" s="203" t="str">
        <f t="shared" si="36"/>
        <v>GJVI_ND_FantaAvg</v>
      </c>
      <c r="D1535" s="203" t="s">
        <v>196</v>
      </c>
      <c r="E1535" s="203" t="s">
        <v>162</v>
      </c>
      <c r="F1535" s="203" t="s">
        <v>392</v>
      </c>
      <c r="G1535" s="203">
        <v>30.497892690000004</v>
      </c>
      <c r="H1535" s="203">
        <v>26.391593528999998</v>
      </c>
      <c r="J1535" s="301">
        <f t="shared" si="38"/>
        <v>-4.1062991610000061</v>
      </c>
    </row>
    <row r="1536" spans="3:10" hidden="1">
      <c r="C1536" s="203" t="str">
        <f t="shared" si="36"/>
        <v>GJVI_ND_LimcaAvg</v>
      </c>
      <c r="D1536" s="203" t="s">
        <v>196</v>
      </c>
      <c r="E1536" s="203" t="s">
        <v>163</v>
      </c>
      <c r="F1536" s="203" t="s">
        <v>392</v>
      </c>
      <c r="G1536" s="203">
        <v>15.513052830000001</v>
      </c>
      <c r="H1536" s="203">
        <v>11.996811382999997</v>
      </c>
      <c r="J1536" s="301">
        <f t="shared" si="38"/>
        <v>-3.5162414470000041</v>
      </c>
    </row>
    <row r="1537" spans="3:10" hidden="1">
      <c r="C1537" s="203" t="str">
        <f t="shared" si="36"/>
        <v>GJVI_ND_M_DewAvg</v>
      </c>
      <c r="D1537" s="203" t="s">
        <v>196</v>
      </c>
      <c r="E1537" s="203" t="s">
        <v>164</v>
      </c>
      <c r="F1537" s="203" t="s">
        <v>392</v>
      </c>
      <c r="G1537" s="203">
        <v>9.62392906</v>
      </c>
      <c r="H1537" s="203">
        <v>9.6708855630000023</v>
      </c>
      <c r="J1537" s="301">
        <f t="shared" si="38"/>
        <v>4.6956503000002314E-2</v>
      </c>
    </row>
    <row r="1538" spans="3:10" hidden="1">
      <c r="C1538" s="203" t="str">
        <f t="shared" si="36"/>
        <v>GJVI_ND_MirindaAvg</v>
      </c>
      <c r="D1538" s="203" t="s">
        <v>196</v>
      </c>
      <c r="E1538" s="203" t="s">
        <v>165</v>
      </c>
      <c r="F1538" s="203" t="s">
        <v>392</v>
      </c>
      <c r="G1538" s="203">
        <v>13.622368179999999</v>
      </c>
      <c r="H1538" s="203">
        <v>12.224156195999999</v>
      </c>
      <c r="J1538" s="301">
        <f t="shared" si="38"/>
        <v>-1.3982119839999996</v>
      </c>
    </row>
    <row r="1539" spans="3:10" hidden="1">
      <c r="C1539" s="203" t="str">
        <f t="shared" ref="C1539:C1602" si="39">D1539&amp;E1539&amp;F1539</f>
        <v>GJVI_ND_PepsiAvg</v>
      </c>
      <c r="D1539" s="203" t="s">
        <v>196</v>
      </c>
      <c r="E1539" s="203" t="s">
        <v>166</v>
      </c>
      <c r="F1539" s="203" t="s">
        <v>392</v>
      </c>
      <c r="G1539" s="203">
        <v>13.9727146</v>
      </c>
      <c r="H1539" s="203">
        <v>14.524344840999998</v>
      </c>
      <c r="J1539" s="301">
        <f t="shared" si="38"/>
        <v>0.55163024099999802</v>
      </c>
    </row>
    <row r="1540" spans="3:10" hidden="1">
      <c r="C1540" s="203" t="str">
        <f t="shared" si="39"/>
        <v>GJVI_ND_SOSYO_LocalAvg</v>
      </c>
      <c r="D1540" s="203" t="s">
        <v>196</v>
      </c>
      <c r="E1540" s="203" t="s">
        <v>356</v>
      </c>
      <c r="F1540" s="203" t="s">
        <v>392</v>
      </c>
      <c r="G1540" s="203">
        <v>12.014384809999999</v>
      </c>
      <c r="H1540" s="203">
        <v>11.940590500000001</v>
      </c>
      <c r="J1540" s="301">
        <f t="shared" si="38"/>
        <v>-7.3794309999998475E-2</v>
      </c>
    </row>
    <row r="1541" spans="3:10" hidden="1">
      <c r="C1541" s="203" t="str">
        <f t="shared" si="39"/>
        <v>GJVI_ND_SpriteAvg</v>
      </c>
      <c r="D1541" s="203" t="s">
        <v>196</v>
      </c>
      <c r="E1541" s="203" t="s">
        <v>167</v>
      </c>
      <c r="F1541" s="203" t="s">
        <v>392</v>
      </c>
      <c r="G1541" s="203">
        <v>46.551795669999997</v>
      </c>
      <c r="H1541" s="203">
        <v>42.434749463999999</v>
      </c>
      <c r="J1541" s="301">
        <f t="shared" si="38"/>
        <v>-4.1170462059999977</v>
      </c>
    </row>
    <row r="1542" spans="3:10" hidden="1">
      <c r="C1542" s="203" t="str">
        <f t="shared" si="39"/>
        <v>GJVI_ND_Thums_UpAvg</v>
      </c>
      <c r="D1542" s="203" t="s">
        <v>196</v>
      </c>
      <c r="E1542" s="203" t="s">
        <v>168</v>
      </c>
      <c r="F1542" s="203" t="s">
        <v>392</v>
      </c>
      <c r="G1542" s="203">
        <v>52.159492119999996</v>
      </c>
      <c r="H1542" s="203">
        <v>47.287591167000002</v>
      </c>
      <c r="J1542" s="299"/>
    </row>
    <row r="1543" spans="3:10" hidden="1">
      <c r="C1543" s="203" t="str">
        <f t="shared" si="39"/>
        <v>GJVI_Nstores_7upAvg</v>
      </c>
      <c r="D1543" s="203" t="s">
        <v>196</v>
      </c>
      <c r="E1543" s="203" t="s">
        <v>506</v>
      </c>
      <c r="F1543" s="203" t="s">
        <v>392</v>
      </c>
      <c r="G1543" s="203">
        <v>36835.668773510006</v>
      </c>
      <c r="H1543" s="203">
        <v>40254.154386000002</v>
      </c>
      <c r="J1543" s="161">
        <f>H1543/G1543-1</f>
        <v>9.2803679865542943E-2</v>
      </c>
    </row>
    <row r="1544" spans="3:10" hidden="1">
      <c r="C1544" s="203" t="str">
        <f t="shared" si="39"/>
        <v>GJVI_Nstores_Appy_FizzAvg</v>
      </c>
      <c r="D1544" s="203" t="s">
        <v>196</v>
      </c>
      <c r="E1544" s="203" t="s">
        <v>507</v>
      </c>
      <c r="F1544" s="203" t="s">
        <v>392</v>
      </c>
      <c r="G1544" s="203">
        <v>41123.863790700001</v>
      </c>
      <c r="H1544" s="203">
        <v>32999.535313</v>
      </c>
      <c r="J1544" s="161">
        <f t="shared" ref="J1544:J1554" si="40">H1544/G1544-1</f>
        <v>-0.19755751840461266</v>
      </c>
    </row>
    <row r="1545" spans="3:10" hidden="1">
      <c r="C1545" s="203" t="str">
        <f t="shared" si="39"/>
        <v>GJVI_Nstores_CokeAvg</v>
      </c>
      <c r="D1545" s="203" t="s">
        <v>196</v>
      </c>
      <c r="E1545" s="203" t="s">
        <v>508</v>
      </c>
      <c r="F1545" s="203" t="s">
        <v>392</v>
      </c>
      <c r="G1545" s="203">
        <v>19071.596337840001</v>
      </c>
      <c r="H1545" s="203">
        <v>24799.131085000001</v>
      </c>
      <c r="J1545" s="161">
        <f t="shared" si="40"/>
        <v>0.30031753219293877</v>
      </c>
    </row>
    <row r="1546" spans="3:10" hidden="1">
      <c r="C1546" s="203" t="str">
        <f t="shared" si="39"/>
        <v>GJVI_Nstores_DAVAT_LocalAvg</v>
      </c>
      <c r="D1546" s="203" t="s">
        <v>196</v>
      </c>
      <c r="E1546" s="203" t="s">
        <v>604</v>
      </c>
      <c r="F1546" s="203" t="s">
        <v>392</v>
      </c>
      <c r="G1546" s="203">
        <v>59448.490913539994</v>
      </c>
      <c r="H1546" s="203">
        <v>65289.678552637015</v>
      </c>
      <c r="J1546" s="161">
        <f t="shared" si="40"/>
        <v>9.8256281182852234E-2</v>
      </c>
    </row>
    <row r="1547" spans="3:10" hidden="1">
      <c r="C1547" s="203" t="str">
        <f t="shared" si="39"/>
        <v>GJVI_Nstores_FantaAvg</v>
      </c>
      <c r="D1547" s="203" t="s">
        <v>196</v>
      </c>
      <c r="E1547" s="203" t="s">
        <v>509</v>
      </c>
      <c r="F1547" s="203" t="s">
        <v>392</v>
      </c>
      <c r="G1547" s="203">
        <v>71001.34941096</v>
      </c>
      <c r="H1547" s="203">
        <v>69266.751542000013</v>
      </c>
      <c r="J1547" s="161">
        <f t="shared" si="40"/>
        <v>-2.4430491580097025E-2</v>
      </c>
    </row>
    <row r="1548" spans="3:10" hidden="1">
      <c r="C1548" s="203" t="str">
        <f t="shared" si="39"/>
        <v>GJVI_Nstores_LimcaAvg</v>
      </c>
      <c r="D1548" s="203" t="s">
        <v>196</v>
      </c>
      <c r="E1548" s="203" t="s">
        <v>510</v>
      </c>
      <c r="F1548" s="203" t="s">
        <v>392</v>
      </c>
      <c r="G1548" s="203">
        <v>37400.291034599999</v>
      </c>
      <c r="H1548" s="203">
        <v>32115.335729999999</v>
      </c>
      <c r="J1548" s="161">
        <f t="shared" si="40"/>
        <v>-0.14130786575192011</v>
      </c>
    </row>
    <row r="1549" spans="3:10" hidden="1">
      <c r="C1549" s="203" t="str">
        <f t="shared" si="39"/>
        <v>GJVI_Nstores_M_DewAvg</v>
      </c>
      <c r="D1549" s="203" t="s">
        <v>196</v>
      </c>
      <c r="E1549" s="203" t="s">
        <v>511</v>
      </c>
      <c r="F1549" s="203" t="s">
        <v>392</v>
      </c>
      <c r="G1549" s="203">
        <v>22183.882329859996</v>
      </c>
      <c r="H1549" s="203">
        <v>24003.031483000002</v>
      </c>
      <c r="J1549" s="161">
        <f t="shared" si="40"/>
        <v>8.2003191600569902E-2</v>
      </c>
    </row>
    <row r="1550" spans="3:10" hidden="1">
      <c r="C1550" s="203" t="str">
        <f t="shared" si="39"/>
        <v>GJVI_Nstores_MirindaAvg</v>
      </c>
      <c r="D1550" s="203" t="s">
        <v>196</v>
      </c>
      <c r="E1550" s="203" t="s">
        <v>512</v>
      </c>
      <c r="F1550" s="203" t="s">
        <v>392</v>
      </c>
      <c r="G1550" s="203">
        <v>31707.001660419999</v>
      </c>
      <c r="H1550" s="203">
        <v>33698.418204000001</v>
      </c>
      <c r="J1550" s="161">
        <f t="shared" si="40"/>
        <v>6.2806838846130919E-2</v>
      </c>
    </row>
    <row r="1551" spans="3:10" hidden="1">
      <c r="C1551" s="203" t="str">
        <f t="shared" si="39"/>
        <v>GJVI_Nstores_PepsiAvg</v>
      </c>
      <c r="D1551" s="203" t="s">
        <v>196</v>
      </c>
      <c r="E1551" s="203" t="s">
        <v>513</v>
      </c>
      <c r="F1551" s="203" t="s">
        <v>392</v>
      </c>
      <c r="G1551" s="203">
        <v>33007.121339149999</v>
      </c>
      <c r="H1551" s="203">
        <v>39660.881028999996</v>
      </c>
      <c r="J1551" s="161">
        <f t="shared" si="40"/>
        <v>0.2015855797142152</v>
      </c>
    </row>
    <row r="1552" spans="3:10" hidden="1">
      <c r="C1552" s="203" t="str">
        <f t="shared" si="39"/>
        <v>GJVI_Nstores_SOSYO_LocalAvg</v>
      </c>
      <c r="D1552" s="203" t="s">
        <v>196</v>
      </c>
      <c r="E1552" s="203" t="s">
        <v>605</v>
      </c>
      <c r="F1552" s="203" t="s">
        <v>392</v>
      </c>
      <c r="G1552" s="203">
        <v>28290.27754409</v>
      </c>
      <c r="H1552" s="203">
        <v>32132.277831932395</v>
      </c>
      <c r="J1552" s="161">
        <f t="shared" si="40"/>
        <v>0.13580638372510445</v>
      </c>
    </row>
    <row r="1553" spans="3:10" hidden="1">
      <c r="C1553" s="203" t="str">
        <f t="shared" si="39"/>
        <v>GJVI_Nstores_SpriteAvg</v>
      </c>
      <c r="D1553" s="203" t="s">
        <v>196</v>
      </c>
      <c r="E1553" s="203" t="s">
        <v>514</v>
      </c>
      <c r="F1553" s="203" t="s">
        <v>392</v>
      </c>
      <c r="G1553" s="203">
        <v>108398.42101904</v>
      </c>
      <c r="H1553" s="203">
        <v>112894.96145899998</v>
      </c>
      <c r="J1553" s="161">
        <f t="shared" si="40"/>
        <v>4.1481604599850952E-2</v>
      </c>
    </row>
    <row r="1554" spans="3:10" hidden="1">
      <c r="C1554" s="203" t="str">
        <f t="shared" si="39"/>
        <v>GJVI_Nstores_Thums_UpAvg</v>
      </c>
      <c r="D1554" s="203" t="s">
        <v>196</v>
      </c>
      <c r="E1554" s="203" t="s">
        <v>309</v>
      </c>
      <c r="F1554" s="203" t="s">
        <v>392</v>
      </c>
      <c r="G1554" s="203">
        <v>121090.76537425999</v>
      </c>
      <c r="H1554" s="203">
        <v>127403.39135999998</v>
      </c>
      <c r="J1554" s="161">
        <f t="shared" si="40"/>
        <v>5.2131357550093238E-2</v>
      </c>
    </row>
    <row r="1555" spans="3:10" hidden="1">
      <c r="C1555" s="203" t="str">
        <f t="shared" si="39"/>
        <v>GJVI_OOH_Thumsup_SpendAvg</v>
      </c>
      <c r="D1555" s="203" t="s">
        <v>196</v>
      </c>
      <c r="E1555" s="203" t="s">
        <v>329</v>
      </c>
      <c r="F1555" s="203" t="s">
        <v>392</v>
      </c>
      <c r="G1555" s="203">
        <v>556328.53599999996</v>
      </c>
      <c r="H1555" s="203">
        <v>0</v>
      </c>
    </row>
    <row r="1556" spans="3:10" hidden="1">
      <c r="C1556" s="203" t="str">
        <f t="shared" si="39"/>
        <v>GJVI_OOH_Thumsup_Spend_2016Avg</v>
      </c>
      <c r="D1556" s="203" t="s">
        <v>196</v>
      </c>
      <c r="E1556" s="203" t="s">
        <v>325</v>
      </c>
      <c r="F1556" s="203" t="s">
        <v>392</v>
      </c>
      <c r="G1556" s="203">
        <v>0</v>
      </c>
      <c r="H1556" s="203">
        <v>0</v>
      </c>
    </row>
    <row r="1557" spans="3:10" hidden="1">
      <c r="C1557" s="203" t="str">
        <f t="shared" si="39"/>
        <v>GJVI_OOH_Thumsup_Spend_2017Avg</v>
      </c>
      <c r="D1557" s="203" t="s">
        <v>196</v>
      </c>
      <c r="E1557" s="203" t="s">
        <v>326</v>
      </c>
      <c r="F1557" s="203" t="s">
        <v>392</v>
      </c>
      <c r="G1557" s="203">
        <v>0</v>
      </c>
      <c r="H1557" s="203">
        <v>0</v>
      </c>
    </row>
    <row r="1558" spans="3:10" hidden="1">
      <c r="C1558" s="203" t="str">
        <f t="shared" si="39"/>
        <v>GJVI_OOH_Thumsup_Spend_2018Avg</v>
      </c>
      <c r="D1558" s="203" t="s">
        <v>196</v>
      </c>
      <c r="E1558" s="203" t="s">
        <v>327</v>
      </c>
      <c r="F1558" s="203" t="s">
        <v>392</v>
      </c>
      <c r="G1558" s="203">
        <v>0</v>
      </c>
      <c r="H1558" s="203">
        <v>0</v>
      </c>
    </row>
    <row r="1559" spans="3:10" hidden="1">
      <c r="C1559" s="203" t="str">
        <f t="shared" si="39"/>
        <v>GJVI_OOH_Thumsup_Spend_2019Avg</v>
      </c>
      <c r="D1559" s="203" t="s">
        <v>196</v>
      </c>
      <c r="E1559" s="203" t="s">
        <v>328</v>
      </c>
      <c r="F1559" s="203" t="s">
        <v>392</v>
      </c>
      <c r="G1559" s="203">
        <v>556328.53599999996</v>
      </c>
      <c r="H1559" s="203">
        <v>0</v>
      </c>
    </row>
    <row r="1560" spans="3:10" hidden="1">
      <c r="C1560" s="203" t="str">
        <f t="shared" si="39"/>
        <v>GJVI_OOS_CokeAvg</v>
      </c>
      <c r="D1560" s="203" t="s">
        <v>196</v>
      </c>
      <c r="E1560" s="203" t="s">
        <v>515</v>
      </c>
      <c r="F1560" s="203" t="s">
        <v>392</v>
      </c>
      <c r="G1560" s="203">
        <v>15.507086490000002</v>
      </c>
      <c r="H1560" s="203">
        <v>13.849315888000001</v>
      </c>
    </row>
    <row r="1561" spans="3:10" hidden="1">
      <c r="C1561" s="203" t="str">
        <f t="shared" si="39"/>
        <v>GJVI_OOS_FantaAvg</v>
      </c>
      <c r="D1561" s="203" t="s">
        <v>196</v>
      </c>
      <c r="E1561" s="203" t="s">
        <v>516</v>
      </c>
      <c r="F1561" s="203" t="s">
        <v>392</v>
      </c>
      <c r="G1561" s="203">
        <v>12.864827019999998</v>
      </c>
      <c r="H1561" s="203">
        <v>12.122205236999999</v>
      </c>
    </row>
    <row r="1562" spans="3:10" hidden="1">
      <c r="C1562" s="203" t="str">
        <f t="shared" si="39"/>
        <v>GJVI_OOS_LimcaAvg</v>
      </c>
      <c r="D1562" s="203" t="s">
        <v>196</v>
      </c>
      <c r="E1562" s="203" t="s">
        <v>517</v>
      </c>
      <c r="F1562" s="203" t="s">
        <v>392</v>
      </c>
      <c r="G1562" s="203">
        <v>14.744830579999999</v>
      </c>
      <c r="H1562" s="203">
        <v>12.509129722000001</v>
      </c>
    </row>
    <row r="1563" spans="3:10" hidden="1">
      <c r="C1563" s="203" t="str">
        <f t="shared" si="39"/>
        <v>GJVI_OOS_SpriteAvg</v>
      </c>
      <c r="D1563" s="203" t="s">
        <v>196</v>
      </c>
      <c r="E1563" s="203" t="s">
        <v>518</v>
      </c>
      <c r="F1563" s="203" t="s">
        <v>392</v>
      </c>
      <c r="G1563" s="203">
        <v>10.79443116</v>
      </c>
      <c r="H1563" s="203">
        <v>9.5429693570000005</v>
      </c>
    </row>
    <row r="1564" spans="3:10" hidden="1">
      <c r="C1564" s="203" t="str">
        <f t="shared" si="39"/>
        <v>GJVI_OOS_Thums_UpAvg</v>
      </c>
      <c r="D1564" s="203" t="s">
        <v>196</v>
      </c>
      <c r="E1564" s="203" t="s">
        <v>310</v>
      </c>
      <c r="F1564" s="203" t="s">
        <v>392</v>
      </c>
      <c r="G1564" s="203">
        <v>11.7574554</v>
      </c>
      <c r="H1564" s="203">
        <v>9.3470687422000012</v>
      </c>
    </row>
    <row r="1565" spans="3:10" hidden="1">
      <c r="C1565" s="203" t="str">
        <f t="shared" si="39"/>
        <v>GJVI_Price_7upAvg</v>
      </c>
      <c r="D1565" s="203" t="s">
        <v>196</v>
      </c>
      <c r="E1565" s="203" t="s">
        <v>296</v>
      </c>
      <c r="F1565" s="203" t="s">
        <v>392</v>
      </c>
      <c r="G1565" s="203">
        <v>54.957144970000002</v>
      </c>
      <c r="H1565" s="203">
        <v>54.594924275598871</v>
      </c>
      <c r="J1565" s="161">
        <f>H1565/G1565-1</f>
        <v>-6.5909663720497003E-3</v>
      </c>
    </row>
    <row r="1566" spans="3:10" hidden="1">
      <c r="C1566" s="203" t="str">
        <f t="shared" si="39"/>
        <v>GJVI_Price_Appy_FizzAvg</v>
      </c>
      <c r="D1566" s="203" t="s">
        <v>196</v>
      </c>
      <c r="E1566" s="203" t="s">
        <v>297</v>
      </c>
      <c r="F1566" s="203" t="s">
        <v>392</v>
      </c>
      <c r="G1566" s="203">
        <v>58.348128440000004</v>
      </c>
      <c r="H1566" s="203">
        <v>58.490562129937132</v>
      </c>
      <c r="J1566" s="161">
        <f t="shared" ref="J1566:J1581" si="41">H1566/G1566-1</f>
        <v>2.4411012614329319E-3</v>
      </c>
    </row>
    <row r="1567" spans="3:10" hidden="1">
      <c r="C1567" s="203" t="str">
        <f t="shared" si="39"/>
        <v>GJVI_Price_CokeAvg</v>
      </c>
      <c r="D1567" s="203" t="s">
        <v>196</v>
      </c>
      <c r="E1567" s="203" t="s">
        <v>298</v>
      </c>
      <c r="F1567" s="203" t="s">
        <v>392</v>
      </c>
      <c r="G1567" s="203">
        <v>62.844436399999992</v>
      </c>
      <c r="H1567" s="203">
        <v>64.488139986151708</v>
      </c>
      <c r="J1567" s="161">
        <f t="shared" si="41"/>
        <v>2.6155116989031058E-2</v>
      </c>
    </row>
    <row r="1568" spans="3:10" hidden="1">
      <c r="C1568" s="203" t="str">
        <f t="shared" si="39"/>
        <v>GJVI_Price_DAVAT_LocalAvg</v>
      </c>
      <c r="D1568" s="203" t="s">
        <v>196</v>
      </c>
      <c r="E1568" s="203" t="s">
        <v>606</v>
      </c>
      <c r="F1568" s="203" t="s">
        <v>392</v>
      </c>
      <c r="G1568" s="203">
        <v>46.292076219999998</v>
      </c>
      <c r="H1568" s="203">
        <v>0</v>
      </c>
      <c r="J1568" s="302">
        <f t="shared" si="41"/>
        <v>-1</v>
      </c>
    </row>
    <row r="1569" spans="3:10" hidden="1">
      <c r="C1569" s="203" t="str">
        <f t="shared" si="39"/>
        <v>GJVI_Price_FantaAvg</v>
      </c>
      <c r="D1569" s="203" t="s">
        <v>196</v>
      </c>
      <c r="E1569" s="203" t="s">
        <v>299</v>
      </c>
      <c r="F1569" s="203" t="s">
        <v>392</v>
      </c>
      <c r="G1569" s="203">
        <v>50.685785190000004</v>
      </c>
      <c r="H1569" s="203">
        <v>51.973161099287594</v>
      </c>
      <c r="J1569" s="161">
        <f t="shared" si="41"/>
        <v>2.5399150954488636E-2</v>
      </c>
    </row>
    <row r="1570" spans="3:10" hidden="1">
      <c r="C1570" s="203" t="str">
        <f t="shared" si="39"/>
        <v>GJVI_Price_LimcaAvg</v>
      </c>
      <c r="D1570" s="203" t="s">
        <v>196</v>
      </c>
      <c r="E1570" s="203" t="s">
        <v>300</v>
      </c>
      <c r="F1570" s="203" t="s">
        <v>392</v>
      </c>
      <c r="G1570" s="203">
        <v>54.79935313</v>
      </c>
      <c r="H1570" s="203">
        <v>57.631617596983332</v>
      </c>
      <c r="J1570" s="302">
        <f t="shared" si="41"/>
        <v>5.1684268247918608E-2</v>
      </c>
    </row>
    <row r="1571" spans="3:10" hidden="1">
      <c r="C1571" s="203" t="str">
        <f t="shared" si="39"/>
        <v>GJVI_Price_M_DewAvg</v>
      </c>
      <c r="D1571" s="203" t="s">
        <v>196</v>
      </c>
      <c r="E1571" s="203" t="s">
        <v>301</v>
      </c>
      <c r="F1571" s="203" t="s">
        <v>392</v>
      </c>
      <c r="G1571" s="203">
        <v>59.922660129999997</v>
      </c>
      <c r="H1571" s="203">
        <v>63.360757357577768</v>
      </c>
      <c r="J1571" s="302">
        <f t="shared" si="41"/>
        <v>5.7375577454654714E-2</v>
      </c>
    </row>
    <row r="1572" spans="3:10" hidden="1">
      <c r="C1572" s="203" t="str">
        <f t="shared" si="39"/>
        <v>GJVI_Price_MirindaAvg</v>
      </c>
      <c r="D1572" s="203" t="s">
        <v>196</v>
      </c>
      <c r="E1572" s="203" t="s">
        <v>302</v>
      </c>
      <c r="F1572" s="203" t="s">
        <v>392</v>
      </c>
      <c r="G1572" s="203">
        <v>52.48207747</v>
      </c>
      <c r="H1572" s="203">
        <v>51.699736548892112</v>
      </c>
      <c r="J1572" s="161">
        <f t="shared" si="41"/>
        <v>-1.4906820743807114E-2</v>
      </c>
    </row>
    <row r="1573" spans="3:10" hidden="1">
      <c r="C1573" s="203" t="str">
        <f t="shared" si="39"/>
        <v>GJVI_Price_PepsiAvg</v>
      </c>
      <c r="D1573" s="203" t="s">
        <v>196</v>
      </c>
      <c r="E1573" s="203" t="s">
        <v>303</v>
      </c>
      <c r="F1573" s="203" t="s">
        <v>392</v>
      </c>
      <c r="G1573" s="203">
        <v>55.624202909999994</v>
      </c>
      <c r="H1573" s="203">
        <v>54.619736343704332</v>
      </c>
      <c r="J1573" s="161">
        <f t="shared" si="41"/>
        <v>-1.8058084678011288E-2</v>
      </c>
    </row>
    <row r="1574" spans="3:10" hidden="1">
      <c r="C1574" s="203" t="str">
        <f t="shared" si="39"/>
        <v>GJVI_Price_SOSYO_LocalAvg</v>
      </c>
      <c r="D1574" s="203" t="s">
        <v>196</v>
      </c>
      <c r="E1574" s="203" t="s">
        <v>607</v>
      </c>
      <c r="F1574" s="203" t="s">
        <v>392</v>
      </c>
      <c r="G1574" s="203">
        <v>57.815383449999992</v>
      </c>
      <c r="H1574" s="203">
        <v>0</v>
      </c>
      <c r="J1574" s="302">
        <f t="shared" si="41"/>
        <v>-1</v>
      </c>
    </row>
    <row r="1575" spans="3:10" hidden="1">
      <c r="C1575" s="203" t="str">
        <f t="shared" si="39"/>
        <v>GJVI_Price_SpriteAvg</v>
      </c>
      <c r="D1575" s="203" t="s">
        <v>196</v>
      </c>
      <c r="E1575" s="203" t="s">
        <v>304</v>
      </c>
      <c r="F1575" s="203" t="s">
        <v>392</v>
      </c>
      <c r="G1575" s="203">
        <v>53.823679479999996</v>
      </c>
      <c r="H1575" s="203">
        <v>54.73445697230683</v>
      </c>
      <c r="J1575" s="161">
        <f t="shared" si="41"/>
        <v>1.6921501857658505E-2</v>
      </c>
    </row>
    <row r="1576" spans="3:10" hidden="1">
      <c r="C1576" s="203" t="str">
        <f t="shared" si="39"/>
        <v>GJVI_Price_Thums_UpAvg</v>
      </c>
      <c r="D1576" s="203" t="s">
        <v>196</v>
      </c>
      <c r="E1576" s="203" t="s">
        <v>519</v>
      </c>
      <c r="F1576" s="203" t="s">
        <v>392</v>
      </c>
      <c r="G1576" s="203">
        <v>54.217511090000002</v>
      </c>
      <c r="H1576" s="203">
        <v>55.270864154849335</v>
      </c>
      <c r="J1576" s="161">
        <f t="shared" si="41"/>
        <v>1.9428281447681828E-2</v>
      </c>
    </row>
    <row r="1577" spans="3:10" hidden="1">
      <c r="C1577" s="203" t="str">
        <f t="shared" si="39"/>
        <v>GJVI_Price_Thums_Up_ExpressAvg</v>
      </c>
      <c r="D1577" s="203" t="s">
        <v>196</v>
      </c>
      <c r="E1577" s="203" t="s">
        <v>346</v>
      </c>
      <c r="F1577" s="203" t="s">
        <v>392</v>
      </c>
      <c r="G1577" s="203">
        <v>78.223246930000002</v>
      </c>
      <c r="H1577" s="203">
        <v>79.390715728205379</v>
      </c>
      <c r="J1577" s="161">
        <f t="shared" si="41"/>
        <v>1.4924831735124933E-2</v>
      </c>
    </row>
    <row r="1578" spans="3:10" hidden="1">
      <c r="C1578" s="203" t="str">
        <f t="shared" si="39"/>
        <v>GJVI_Price_Thums_Up_FridgeAvg</v>
      </c>
      <c r="D1578" s="203" t="s">
        <v>196</v>
      </c>
      <c r="E1578" s="203" t="s">
        <v>347</v>
      </c>
      <c r="F1578" s="203" t="s">
        <v>392</v>
      </c>
      <c r="G1578" s="203">
        <v>51.31685169</v>
      </c>
      <c r="H1578" s="203">
        <v>52.090883254206645</v>
      </c>
      <c r="J1578" s="161">
        <f t="shared" si="41"/>
        <v>1.5083379800508556E-2</v>
      </c>
    </row>
    <row r="1579" spans="3:10" hidden="1">
      <c r="C1579" s="203" t="str">
        <f t="shared" si="39"/>
        <v>GJVI_Price_Thums_Up_MobileAvg</v>
      </c>
      <c r="D1579" s="203" t="s">
        <v>196</v>
      </c>
      <c r="E1579" s="203" t="s">
        <v>348</v>
      </c>
      <c r="F1579" s="203" t="s">
        <v>392</v>
      </c>
      <c r="G1579" s="203">
        <v>53.472297249999997</v>
      </c>
      <c r="H1579" s="203">
        <v>56.262062659475056</v>
      </c>
      <c r="J1579" s="302">
        <f t="shared" si="41"/>
        <v>5.2172163025501206E-2</v>
      </c>
    </row>
    <row r="1580" spans="3:10" hidden="1">
      <c r="C1580" s="203" t="str">
        <f t="shared" si="39"/>
        <v>GJVI_Price_Thums_Up_PartyAvg</v>
      </c>
      <c r="D1580" s="203" t="s">
        <v>196</v>
      </c>
      <c r="E1580" s="203" t="s">
        <v>349</v>
      </c>
      <c r="F1580" s="203" t="s">
        <v>392</v>
      </c>
      <c r="G1580" s="203">
        <v>40.175845870000003</v>
      </c>
      <c r="H1580" s="203">
        <v>41.661196051407671</v>
      </c>
      <c r="J1580" s="161">
        <f t="shared" si="41"/>
        <v>3.6971223610672066E-2</v>
      </c>
    </row>
    <row r="1581" spans="3:10" hidden="1">
      <c r="C1581" s="203" t="str">
        <f t="shared" si="39"/>
        <v>GJVI_Price_Thums_Up_RGBAvg</v>
      </c>
      <c r="D1581" s="203" t="s">
        <v>196</v>
      </c>
      <c r="E1581" s="203" t="s">
        <v>350</v>
      </c>
      <c r="F1581" s="203" t="s">
        <v>392</v>
      </c>
      <c r="G1581" s="203">
        <v>74.277466490000009</v>
      </c>
      <c r="H1581" s="203">
        <v>75.017461413710691</v>
      </c>
      <c r="J1581" s="161">
        <f t="shared" si="41"/>
        <v>9.9625762519821581E-3</v>
      </c>
    </row>
    <row r="1582" spans="3:10" hidden="1">
      <c r="C1582" s="203" t="str">
        <f t="shared" si="39"/>
        <v>GJVI_Print_Thumsup_SpendAvg</v>
      </c>
      <c r="D1582" s="203" t="s">
        <v>196</v>
      </c>
      <c r="E1582" s="203" t="s">
        <v>330</v>
      </c>
      <c r="F1582" s="203" t="s">
        <v>392</v>
      </c>
      <c r="G1582" s="203">
        <v>0</v>
      </c>
      <c r="H1582" s="203">
        <v>0</v>
      </c>
    </row>
    <row r="1583" spans="3:10" hidden="1">
      <c r="C1583" s="203" t="str">
        <f t="shared" si="39"/>
        <v>GJVI_Print_Thumsup_Spend_2015Avg</v>
      </c>
      <c r="D1583" s="203" t="s">
        <v>196</v>
      </c>
      <c r="E1583" s="203" t="s">
        <v>360</v>
      </c>
      <c r="F1583" s="203" t="s">
        <v>392</v>
      </c>
      <c r="G1583" s="203">
        <v>0</v>
      </c>
      <c r="H1583" s="203">
        <v>0</v>
      </c>
    </row>
    <row r="1584" spans="3:10" hidden="1">
      <c r="C1584" s="203" t="str">
        <f t="shared" si="39"/>
        <v>GJVI_Print_Thumsup_Spend_2017Avg</v>
      </c>
      <c r="D1584" s="203" t="s">
        <v>196</v>
      </c>
      <c r="E1584" s="203" t="s">
        <v>362</v>
      </c>
      <c r="F1584" s="203" t="s">
        <v>392</v>
      </c>
      <c r="G1584" s="203">
        <v>0</v>
      </c>
      <c r="H1584" s="203">
        <v>0</v>
      </c>
    </row>
    <row r="1585" spans="3:8" hidden="1">
      <c r="C1585" s="203" t="str">
        <f t="shared" si="39"/>
        <v>GJVI_SOCF_7upAvg</v>
      </c>
      <c r="D1585" s="203" t="s">
        <v>196</v>
      </c>
      <c r="E1585" s="203" t="s">
        <v>527</v>
      </c>
      <c r="F1585" s="203" t="s">
        <v>392</v>
      </c>
      <c r="G1585" s="203">
        <v>5.2170522699999999</v>
      </c>
      <c r="H1585" s="203">
        <v>7.33</v>
      </c>
    </row>
    <row r="1586" spans="3:8" hidden="1">
      <c r="C1586" s="203" t="str">
        <f t="shared" si="39"/>
        <v>GJVI_SOCF_Appy_FizzAvg</v>
      </c>
      <c r="D1586" s="203" t="s">
        <v>196</v>
      </c>
      <c r="E1586" s="203" t="s">
        <v>528</v>
      </c>
      <c r="F1586" s="203" t="s">
        <v>392</v>
      </c>
      <c r="G1586" s="203">
        <v>4.6141419299999997</v>
      </c>
      <c r="H1586" s="203">
        <v>3.1520000000000001</v>
      </c>
    </row>
    <row r="1587" spans="3:8" hidden="1">
      <c r="C1587" s="203" t="str">
        <f t="shared" si="39"/>
        <v>GJVI_SOCF_CokeAvg</v>
      </c>
      <c r="D1587" s="203" t="s">
        <v>196</v>
      </c>
      <c r="E1587" s="203" t="s">
        <v>529</v>
      </c>
      <c r="F1587" s="203" t="s">
        <v>392</v>
      </c>
      <c r="G1587" s="203">
        <v>2.9811037999999996</v>
      </c>
      <c r="H1587" s="203">
        <v>2.5669999999999997</v>
      </c>
    </row>
    <row r="1588" spans="3:8" hidden="1">
      <c r="C1588" s="203" t="str">
        <f t="shared" si="39"/>
        <v>GJVI_SOCF_DAVAT_LocalAvg</v>
      </c>
      <c r="D1588" s="203" t="s">
        <v>196</v>
      </c>
      <c r="E1588" s="203" t="s">
        <v>608</v>
      </c>
      <c r="F1588" s="203" t="s">
        <v>392</v>
      </c>
      <c r="G1588" s="203">
        <v>3.3298099100000003</v>
      </c>
      <c r="H1588" s="203">
        <v>0</v>
      </c>
    </row>
    <row r="1589" spans="3:8" hidden="1">
      <c r="C1589" s="203" t="str">
        <f t="shared" si="39"/>
        <v>GJVI_SOCF_FantaAvg</v>
      </c>
      <c r="D1589" s="203" t="s">
        <v>196</v>
      </c>
      <c r="E1589" s="203" t="s">
        <v>530</v>
      </c>
      <c r="F1589" s="203" t="s">
        <v>392</v>
      </c>
      <c r="G1589" s="203">
        <v>12.835777070000001</v>
      </c>
      <c r="H1589" s="203">
        <v>10.728999999999999</v>
      </c>
    </row>
    <row r="1590" spans="3:8" hidden="1">
      <c r="C1590" s="203" t="str">
        <f t="shared" si="39"/>
        <v>GJVI_SOCF_LimcaAvg</v>
      </c>
      <c r="D1590" s="203" t="s">
        <v>196</v>
      </c>
      <c r="E1590" s="203" t="s">
        <v>531</v>
      </c>
      <c r="F1590" s="203" t="s">
        <v>392</v>
      </c>
      <c r="G1590" s="203">
        <v>4.4493018200000005</v>
      </c>
      <c r="H1590" s="203">
        <v>3.14</v>
      </c>
    </row>
    <row r="1591" spans="3:8" hidden="1">
      <c r="C1591" s="203" t="str">
        <f t="shared" si="39"/>
        <v>GJVI_SOCF_M_DewAvg</v>
      </c>
      <c r="D1591" s="203" t="s">
        <v>196</v>
      </c>
      <c r="E1591" s="203" t="s">
        <v>532</v>
      </c>
      <c r="F1591" s="203" t="s">
        <v>392</v>
      </c>
      <c r="G1591" s="203">
        <v>2.15033064</v>
      </c>
      <c r="H1591" s="203">
        <v>2.6080000000000001</v>
      </c>
    </row>
    <row r="1592" spans="3:8" hidden="1">
      <c r="C1592" s="203" t="str">
        <f t="shared" si="39"/>
        <v>GJVI_SOCF_MirindaAvg</v>
      </c>
      <c r="D1592" s="203" t="s">
        <v>196</v>
      </c>
      <c r="E1592" s="203" t="s">
        <v>533</v>
      </c>
      <c r="F1592" s="203" t="s">
        <v>392</v>
      </c>
      <c r="G1592" s="203">
        <v>4.6494152900000003</v>
      </c>
      <c r="H1592" s="203">
        <v>4.0220000000000002</v>
      </c>
    </row>
    <row r="1593" spans="3:8" hidden="1">
      <c r="C1593" s="203" t="str">
        <f t="shared" si="39"/>
        <v>GJVI_SOCF_PepsiAvg</v>
      </c>
      <c r="D1593" s="203" t="s">
        <v>196</v>
      </c>
      <c r="E1593" s="203" t="s">
        <v>534</v>
      </c>
      <c r="F1593" s="203" t="s">
        <v>392</v>
      </c>
      <c r="G1593" s="203">
        <v>5.2911095499999998</v>
      </c>
      <c r="H1593" s="203">
        <v>6.5359999999999996</v>
      </c>
    </row>
    <row r="1594" spans="3:8" hidden="1">
      <c r="C1594" s="203" t="str">
        <f t="shared" si="39"/>
        <v>GJVI_SOCF_SOSYO_LocalAvg</v>
      </c>
      <c r="D1594" s="203" t="s">
        <v>196</v>
      </c>
      <c r="E1594" s="203" t="s">
        <v>609</v>
      </c>
      <c r="F1594" s="203" t="s">
        <v>392</v>
      </c>
      <c r="G1594" s="203">
        <v>3.7266795200000002</v>
      </c>
      <c r="H1594" s="203">
        <v>0</v>
      </c>
    </row>
    <row r="1595" spans="3:8" hidden="1">
      <c r="C1595" s="203" t="str">
        <f t="shared" si="39"/>
        <v>GJVI_SOCF_SpriteAvg</v>
      </c>
      <c r="D1595" s="203" t="s">
        <v>196</v>
      </c>
      <c r="E1595" s="203" t="s">
        <v>535</v>
      </c>
      <c r="F1595" s="203" t="s">
        <v>392</v>
      </c>
      <c r="G1595" s="203">
        <v>19.39660469</v>
      </c>
      <c r="H1595" s="203">
        <v>20.124000000000002</v>
      </c>
    </row>
    <row r="1596" spans="3:8" hidden="1">
      <c r="C1596" s="203" t="str">
        <f t="shared" si="39"/>
        <v>GJVI_SOCF_Thums_UpAvg</v>
      </c>
      <c r="D1596" s="203" t="s">
        <v>196</v>
      </c>
      <c r="E1596" s="203" t="s">
        <v>351</v>
      </c>
      <c r="F1596" s="203" t="s">
        <v>392</v>
      </c>
      <c r="G1596" s="203">
        <v>25.730118570000002</v>
      </c>
      <c r="H1596" s="203">
        <v>25.972999999999995</v>
      </c>
    </row>
    <row r="1597" spans="3:8" hidden="1">
      <c r="C1597" s="203" t="str">
        <f t="shared" si="39"/>
        <v>GJVI_SOTS_7upAvg</v>
      </c>
      <c r="D1597" s="203" t="s">
        <v>196</v>
      </c>
      <c r="E1597" s="203" t="s">
        <v>536</v>
      </c>
      <c r="F1597" s="203" t="s">
        <v>392</v>
      </c>
      <c r="G1597" s="203">
        <v>3.9849368099999998</v>
      </c>
      <c r="H1597" s="203">
        <v>4.1399999999999997</v>
      </c>
    </row>
    <row r="1598" spans="3:8" hidden="1">
      <c r="C1598" s="203" t="str">
        <f t="shared" si="39"/>
        <v>GJVI_SOTS_Appy_FizzAvg</v>
      </c>
      <c r="D1598" s="203" t="s">
        <v>196</v>
      </c>
      <c r="E1598" s="203" t="s">
        <v>537</v>
      </c>
      <c r="F1598" s="203" t="s">
        <v>392</v>
      </c>
      <c r="G1598" s="203">
        <v>3.8501036999999996</v>
      </c>
      <c r="H1598" s="203">
        <v>2.3609999999999998</v>
      </c>
    </row>
    <row r="1599" spans="3:8" hidden="1">
      <c r="C1599" s="203" t="str">
        <f t="shared" si="39"/>
        <v>GJVI_SOTS_CokeAvg</v>
      </c>
      <c r="D1599" s="203" t="s">
        <v>196</v>
      </c>
      <c r="E1599" s="203" t="s">
        <v>538</v>
      </c>
      <c r="F1599" s="203" t="s">
        <v>392</v>
      </c>
      <c r="G1599" s="203">
        <v>1.2891446500000001</v>
      </c>
      <c r="H1599" s="203">
        <v>1.35</v>
      </c>
    </row>
    <row r="1600" spans="3:8" hidden="1">
      <c r="C1600" s="203" t="str">
        <f t="shared" si="39"/>
        <v>GJVI_SOTS_DAVAT_LocalAvg</v>
      </c>
      <c r="D1600" s="203" t="s">
        <v>196</v>
      </c>
      <c r="E1600" s="203" t="s">
        <v>610</v>
      </c>
      <c r="F1600" s="203" t="s">
        <v>392</v>
      </c>
      <c r="G1600" s="203">
        <v>10.209955750000001</v>
      </c>
      <c r="H1600" s="203">
        <v>0</v>
      </c>
    </row>
    <row r="1601" spans="3:8" hidden="1">
      <c r="C1601" s="203" t="str">
        <f t="shared" si="39"/>
        <v>GJVI_SOTS_FantaAvg</v>
      </c>
      <c r="D1601" s="203" t="s">
        <v>196</v>
      </c>
      <c r="E1601" s="203" t="s">
        <v>539</v>
      </c>
      <c r="F1601" s="203" t="s">
        <v>392</v>
      </c>
      <c r="G1601" s="203">
        <v>10.71961626</v>
      </c>
      <c r="H1601" s="203">
        <v>8.9910000000000014</v>
      </c>
    </row>
    <row r="1602" spans="3:8" hidden="1">
      <c r="C1602" s="203" t="str">
        <f t="shared" si="39"/>
        <v>GJVI_SOTS_LimcaAvg</v>
      </c>
      <c r="D1602" s="203" t="s">
        <v>196</v>
      </c>
      <c r="E1602" s="203" t="s">
        <v>540</v>
      </c>
      <c r="F1602" s="203" t="s">
        <v>392</v>
      </c>
      <c r="G1602" s="203">
        <v>2.3636715600000002</v>
      </c>
      <c r="H1602" s="203">
        <v>1.762</v>
      </c>
    </row>
    <row r="1603" spans="3:8" hidden="1">
      <c r="C1603" s="203" t="str">
        <f t="shared" ref="C1603:C1666" si="42">D1603&amp;E1603&amp;F1603</f>
        <v>GJVI_SOTS_M_DewAvg</v>
      </c>
      <c r="D1603" s="203" t="s">
        <v>196</v>
      </c>
      <c r="E1603" s="203" t="s">
        <v>541</v>
      </c>
      <c r="F1603" s="203" t="s">
        <v>392</v>
      </c>
      <c r="G1603" s="203">
        <v>1.22951246</v>
      </c>
      <c r="H1603" s="203">
        <v>1.393</v>
      </c>
    </row>
    <row r="1604" spans="3:8" hidden="1">
      <c r="C1604" s="203" t="str">
        <f t="shared" si="42"/>
        <v>GJVI_SOTS_MirindaAvg</v>
      </c>
      <c r="D1604" s="203" t="s">
        <v>196</v>
      </c>
      <c r="E1604" s="203" t="s">
        <v>542</v>
      </c>
      <c r="F1604" s="203" t="s">
        <v>392</v>
      </c>
      <c r="G1604" s="203">
        <v>2.9937426300000003</v>
      </c>
      <c r="H1604" s="203">
        <v>2.87</v>
      </c>
    </row>
    <row r="1605" spans="3:8" hidden="1">
      <c r="C1605" s="203" t="str">
        <f t="shared" si="42"/>
        <v>GJVI_SOTS_PepsiAvg</v>
      </c>
      <c r="D1605" s="203" t="s">
        <v>196</v>
      </c>
      <c r="E1605" s="203" t="s">
        <v>543</v>
      </c>
      <c r="F1605" s="203" t="s">
        <v>392</v>
      </c>
      <c r="G1605" s="203">
        <v>3.9630005899999992</v>
      </c>
      <c r="H1605" s="203">
        <v>4.552999999999999</v>
      </c>
    </row>
    <row r="1606" spans="3:8" hidden="1">
      <c r="C1606" s="203" t="str">
        <f t="shared" si="42"/>
        <v>GJVI_SOTS_SOSYO_LocalAvg</v>
      </c>
      <c r="D1606" s="203" t="s">
        <v>196</v>
      </c>
      <c r="E1606" s="203" t="s">
        <v>611</v>
      </c>
      <c r="F1606" s="203" t="s">
        <v>392</v>
      </c>
      <c r="G1606" s="203">
        <v>2.3354398999999999</v>
      </c>
      <c r="H1606" s="203">
        <v>0</v>
      </c>
    </row>
    <row r="1607" spans="3:8" hidden="1">
      <c r="C1607" s="203" t="str">
        <f t="shared" si="42"/>
        <v>GJVI_SOTS_SpriteAvg</v>
      </c>
      <c r="D1607" s="203" t="s">
        <v>196</v>
      </c>
      <c r="E1607" s="203" t="s">
        <v>544</v>
      </c>
      <c r="F1607" s="203" t="s">
        <v>392</v>
      </c>
      <c r="G1607" s="203">
        <v>19.13506074</v>
      </c>
      <c r="H1607" s="203">
        <v>17.867999999999999</v>
      </c>
    </row>
    <row r="1608" spans="3:8" hidden="1">
      <c r="C1608" s="203" t="str">
        <f t="shared" si="42"/>
        <v>GJVI_SOTS_Thums_UpAvg</v>
      </c>
      <c r="D1608" s="203" t="s">
        <v>196</v>
      </c>
      <c r="E1608" s="203" t="s">
        <v>352</v>
      </c>
      <c r="F1608" s="203" t="s">
        <v>392</v>
      </c>
      <c r="G1608" s="203">
        <v>28.01866678</v>
      </c>
      <c r="H1608" s="203">
        <v>28.2</v>
      </c>
    </row>
    <row r="1609" spans="3:8" hidden="1">
      <c r="C1609" s="203" t="str">
        <f t="shared" si="42"/>
        <v>GJVI_SOWF_7upAvg</v>
      </c>
      <c r="D1609" s="203" t="s">
        <v>196</v>
      </c>
      <c r="E1609" s="203" t="s">
        <v>545</v>
      </c>
      <c r="F1609" s="203" t="s">
        <v>392</v>
      </c>
      <c r="G1609" s="203">
        <v>4.4049429499999997</v>
      </c>
      <c r="H1609" s="203">
        <v>4.3630000000000004</v>
      </c>
    </row>
    <row r="1610" spans="3:8" hidden="1">
      <c r="C1610" s="203" t="str">
        <f t="shared" si="42"/>
        <v>GJVI_SOWF_Appy_FizzAvg</v>
      </c>
      <c r="D1610" s="203" t="s">
        <v>196</v>
      </c>
      <c r="E1610" s="203" t="s">
        <v>546</v>
      </c>
      <c r="F1610" s="203" t="s">
        <v>392</v>
      </c>
      <c r="G1610" s="203">
        <v>9.3769743800000018</v>
      </c>
      <c r="H1610" s="203">
        <v>6.9829999999999997</v>
      </c>
    </row>
    <row r="1611" spans="3:8" hidden="1">
      <c r="C1611" s="203" t="str">
        <f t="shared" si="42"/>
        <v>GJVI_SOWF_CokeAvg</v>
      </c>
      <c r="D1611" s="203" t="s">
        <v>196</v>
      </c>
      <c r="E1611" s="203" t="s">
        <v>547</v>
      </c>
      <c r="F1611" s="203" t="s">
        <v>392</v>
      </c>
      <c r="G1611" s="203">
        <v>0.47851326999999999</v>
      </c>
      <c r="H1611" s="203">
        <v>1.349</v>
      </c>
    </row>
    <row r="1612" spans="3:8" hidden="1">
      <c r="C1612" s="203" t="str">
        <f t="shared" si="42"/>
        <v>GJVI_SOWF_DAVAT_LocalAvg</v>
      </c>
      <c r="D1612" s="203" t="s">
        <v>196</v>
      </c>
      <c r="E1612" s="203" t="s">
        <v>612</v>
      </c>
      <c r="F1612" s="203" t="s">
        <v>392</v>
      </c>
      <c r="G1612" s="203">
        <v>15.7392653</v>
      </c>
      <c r="H1612" s="203">
        <v>0</v>
      </c>
    </row>
    <row r="1613" spans="3:8" hidden="1">
      <c r="C1613" s="203" t="str">
        <f t="shared" si="42"/>
        <v>GJVI_SOWF_FantaAvg</v>
      </c>
      <c r="D1613" s="203" t="s">
        <v>196</v>
      </c>
      <c r="E1613" s="203" t="s">
        <v>548</v>
      </c>
      <c r="F1613" s="203" t="s">
        <v>392</v>
      </c>
      <c r="G1613" s="203">
        <v>14.4166132</v>
      </c>
      <c r="H1613" s="203">
        <v>10.388</v>
      </c>
    </row>
    <row r="1614" spans="3:8" hidden="1">
      <c r="C1614" s="203" t="str">
        <f t="shared" si="42"/>
        <v>GJVI_SOWF_LimcaAvg</v>
      </c>
      <c r="D1614" s="203" t="s">
        <v>196</v>
      </c>
      <c r="E1614" s="203" t="s">
        <v>549</v>
      </c>
      <c r="F1614" s="203" t="s">
        <v>392</v>
      </c>
      <c r="G1614" s="203">
        <v>3.08151347</v>
      </c>
      <c r="H1614" s="203">
        <v>1.9740000000000002</v>
      </c>
    </row>
    <row r="1615" spans="3:8" hidden="1">
      <c r="C1615" s="203" t="str">
        <f t="shared" si="42"/>
        <v>GJVI_SOWF_M_DewAvg</v>
      </c>
      <c r="D1615" s="203" t="s">
        <v>196</v>
      </c>
      <c r="E1615" s="203" t="s">
        <v>550</v>
      </c>
      <c r="F1615" s="203" t="s">
        <v>392</v>
      </c>
      <c r="G1615" s="203">
        <v>2.16377306</v>
      </c>
      <c r="H1615" s="203">
        <v>2.35</v>
      </c>
    </row>
    <row r="1616" spans="3:8" hidden="1">
      <c r="C1616" s="203" t="str">
        <f t="shared" si="42"/>
        <v>GJVI_SOWF_MirindaAvg</v>
      </c>
      <c r="D1616" s="203" t="s">
        <v>196</v>
      </c>
      <c r="E1616" s="203" t="s">
        <v>551</v>
      </c>
      <c r="F1616" s="203" t="s">
        <v>392</v>
      </c>
      <c r="G1616" s="203">
        <v>1.1604022300000001</v>
      </c>
      <c r="H1616" s="203">
        <v>2.7410000000000001</v>
      </c>
    </row>
    <row r="1617" spans="3:8" hidden="1">
      <c r="C1617" s="203" t="str">
        <f t="shared" si="42"/>
        <v>GJVI_SOWF_PepsiAvg</v>
      </c>
      <c r="D1617" s="203" t="s">
        <v>196</v>
      </c>
      <c r="E1617" s="203" t="s">
        <v>552</v>
      </c>
      <c r="F1617" s="203" t="s">
        <v>392</v>
      </c>
      <c r="G1617" s="203">
        <v>5.4349141200000002</v>
      </c>
      <c r="H1617" s="203">
        <v>5.543000000000001</v>
      </c>
    </row>
    <row r="1618" spans="3:8" hidden="1">
      <c r="C1618" s="203" t="str">
        <f t="shared" si="42"/>
        <v>GJVI_SOWF_SOSYO_LocalAvg</v>
      </c>
      <c r="D1618" s="203" t="s">
        <v>196</v>
      </c>
      <c r="E1618" s="203" t="s">
        <v>613</v>
      </c>
      <c r="F1618" s="203" t="s">
        <v>392</v>
      </c>
      <c r="G1618" s="203">
        <v>3.7880277099999993</v>
      </c>
      <c r="H1618" s="203">
        <v>0</v>
      </c>
    </row>
    <row r="1619" spans="3:8" hidden="1">
      <c r="C1619" s="203" t="str">
        <f t="shared" si="42"/>
        <v>GJVI_SOWF_SpriteAvg</v>
      </c>
      <c r="D1619" s="203" t="s">
        <v>196</v>
      </c>
      <c r="E1619" s="203" t="s">
        <v>553</v>
      </c>
      <c r="F1619" s="203" t="s">
        <v>392</v>
      </c>
      <c r="G1619" s="203">
        <v>13.760151240000003</v>
      </c>
      <c r="H1619" s="203">
        <v>15.160999999999998</v>
      </c>
    </row>
    <row r="1620" spans="3:8" hidden="1">
      <c r="C1620" s="203" t="str">
        <f t="shared" si="42"/>
        <v>GJVI_SOWF_Thums_UpAvg</v>
      </c>
      <c r="D1620" s="203" t="s">
        <v>196</v>
      </c>
      <c r="E1620" s="203" t="s">
        <v>311</v>
      </c>
      <c r="F1620" s="203" t="s">
        <v>392</v>
      </c>
      <c r="G1620" s="203">
        <v>21.637481749999999</v>
      </c>
      <c r="H1620" s="203">
        <v>25.987000000000002</v>
      </c>
    </row>
    <row r="1621" spans="3:8" hidden="1">
      <c r="C1621" s="203" t="str">
        <f t="shared" si="42"/>
        <v>GJVI_ThematicMHT_TV_GRPsAvg</v>
      </c>
      <c r="D1621" s="203" t="s">
        <v>196</v>
      </c>
      <c r="E1621" s="203" t="s">
        <v>342</v>
      </c>
      <c r="F1621" s="203" t="s">
        <v>392</v>
      </c>
      <c r="G1621" s="203">
        <v>0</v>
      </c>
      <c r="H1621" s="203">
        <v>0</v>
      </c>
    </row>
    <row r="1622" spans="3:8" hidden="1">
      <c r="C1622" s="203" t="str">
        <f t="shared" si="42"/>
        <v>GJVI_TheYoung_TV_GRPsAvg</v>
      </c>
      <c r="D1622" s="203" t="s">
        <v>196</v>
      </c>
      <c r="E1622" s="203" t="s">
        <v>343</v>
      </c>
      <c r="F1622" s="203" t="s">
        <v>392</v>
      </c>
      <c r="G1622" s="203">
        <v>0</v>
      </c>
      <c r="H1622" s="203">
        <v>0</v>
      </c>
    </row>
    <row r="1623" spans="3:8" hidden="1">
      <c r="C1623" s="203" t="str">
        <f t="shared" si="42"/>
        <v>GJVI_Total_Digital_Thumsup_Imp_2017Avg</v>
      </c>
      <c r="D1623" s="203" t="s">
        <v>196</v>
      </c>
      <c r="E1623" s="203" t="s">
        <v>317</v>
      </c>
      <c r="F1623" s="203" t="s">
        <v>392</v>
      </c>
      <c r="G1623" s="203">
        <v>0</v>
      </c>
      <c r="H1623" s="203">
        <v>0</v>
      </c>
    </row>
    <row r="1624" spans="3:8" hidden="1">
      <c r="C1624" s="203" t="str">
        <f t="shared" si="42"/>
        <v>GJVI_Total_Digital_Thumsup_Imp_2018Avg</v>
      </c>
      <c r="D1624" s="203" t="s">
        <v>196</v>
      </c>
      <c r="E1624" s="203" t="s">
        <v>318</v>
      </c>
      <c r="F1624" s="203" t="s">
        <v>392</v>
      </c>
      <c r="G1624" s="203">
        <v>0</v>
      </c>
      <c r="H1624" s="203">
        <v>0</v>
      </c>
    </row>
    <row r="1625" spans="3:8" hidden="1">
      <c r="C1625" s="203" t="str">
        <f t="shared" si="42"/>
        <v>GJVI_Total_Digital_Thumsup_Imp_2019Avg</v>
      </c>
      <c r="D1625" s="203" t="s">
        <v>196</v>
      </c>
      <c r="E1625" s="203" t="s">
        <v>319</v>
      </c>
      <c r="F1625" s="203" t="s">
        <v>392</v>
      </c>
      <c r="G1625" s="203">
        <v>5808850.3392241402</v>
      </c>
      <c r="H1625" s="203">
        <v>0</v>
      </c>
    </row>
    <row r="1626" spans="3:8" hidden="1">
      <c r="C1626" s="203" t="str">
        <f t="shared" si="42"/>
        <v>GJVI_Total_Digital_Thumsup_Imp_2020Avg</v>
      </c>
      <c r="D1626" s="203" t="s">
        <v>196</v>
      </c>
      <c r="E1626" s="203" t="s">
        <v>396</v>
      </c>
      <c r="F1626" s="203" t="s">
        <v>392</v>
      </c>
      <c r="G1626" s="203">
        <v>0</v>
      </c>
      <c r="H1626" s="203">
        <v>1041684.1008005965</v>
      </c>
    </row>
    <row r="1627" spans="3:8" hidden="1">
      <c r="C1627" s="203" t="str">
        <f t="shared" si="42"/>
        <v>GJVI_Transaction_DAVAT_LocalAvg</v>
      </c>
      <c r="D1627" s="203" t="s">
        <v>196</v>
      </c>
      <c r="E1627" s="203" t="s">
        <v>614</v>
      </c>
      <c r="F1627" s="203" t="s">
        <v>392</v>
      </c>
      <c r="G1627" s="203">
        <v>6598520.9603474988</v>
      </c>
      <c r="H1627" s="203">
        <v>0</v>
      </c>
    </row>
    <row r="1628" spans="3:8" hidden="1">
      <c r="C1628" s="203" t="str">
        <f t="shared" si="42"/>
        <v>GJVI_Transaction_SOSYO_LocalAvg</v>
      </c>
      <c r="D1628" s="203" t="s">
        <v>196</v>
      </c>
      <c r="E1628" s="203" t="s">
        <v>615</v>
      </c>
      <c r="F1628" s="203" t="s">
        <v>392</v>
      </c>
      <c r="G1628" s="203">
        <v>1279235.7652348999</v>
      </c>
      <c r="H1628" s="203">
        <v>0</v>
      </c>
    </row>
    <row r="1629" spans="3:8" hidden="1">
      <c r="C1629" s="203" t="str">
        <f t="shared" si="42"/>
        <v>GJVI_TU_UTC_TV_GRPsAvg</v>
      </c>
      <c r="D1629" s="203" t="s">
        <v>196</v>
      </c>
      <c r="E1629" s="203" t="s">
        <v>344</v>
      </c>
      <c r="F1629" s="203" t="s">
        <v>392</v>
      </c>
      <c r="G1629" s="203">
        <v>0</v>
      </c>
      <c r="H1629" s="203">
        <v>0</v>
      </c>
    </row>
    <row r="1630" spans="3:8" hidden="1">
      <c r="C1630" s="203" t="str">
        <f t="shared" si="42"/>
        <v>GJVI_TUChargedAvengers_TV_GRPsAvg</v>
      </c>
      <c r="D1630" s="203" t="s">
        <v>196</v>
      </c>
      <c r="E1630" s="203" t="s">
        <v>337</v>
      </c>
      <c r="F1630" s="203" t="s">
        <v>392</v>
      </c>
      <c r="G1630" s="203">
        <v>0</v>
      </c>
      <c r="H1630" s="203">
        <v>0</v>
      </c>
    </row>
    <row r="1631" spans="3:8" hidden="1">
      <c r="C1631" s="203" t="str">
        <f t="shared" si="42"/>
        <v>GJVI_TUChargedThematic_TV_GRPsAvg</v>
      </c>
      <c r="D1631" s="203" t="s">
        <v>196</v>
      </c>
      <c r="E1631" s="203" t="s">
        <v>338</v>
      </c>
      <c r="F1631" s="203" t="s">
        <v>392</v>
      </c>
      <c r="G1631" s="203">
        <v>0</v>
      </c>
      <c r="H1631" s="203">
        <v>0</v>
      </c>
    </row>
    <row r="1632" spans="3:8" hidden="1">
      <c r="C1632" s="203" t="str">
        <f t="shared" si="42"/>
        <v>GJVI_TUChase_TV_GRPsAvg</v>
      </c>
      <c r="D1632" s="203" t="s">
        <v>196</v>
      </c>
      <c r="E1632" s="203" t="s">
        <v>339</v>
      </c>
      <c r="F1632" s="203" t="s">
        <v>392</v>
      </c>
      <c r="G1632" s="203">
        <v>276.99699999999996</v>
      </c>
      <c r="H1632" s="203">
        <v>0</v>
      </c>
    </row>
    <row r="1633" spans="3:8" hidden="1">
      <c r="C1633" s="203" t="str">
        <f t="shared" si="42"/>
        <v>GJVI_TUIntrinsic_TV_GRPsAvg</v>
      </c>
      <c r="D1633" s="203" t="s">
        <v>196</v>
      </c>
      <c r="E1633" s="203" t="s">
        <v>340</v>
      </c>
      <c r="F1633" s="203" t="s">
        <v>392</v>
      </c>
      <c r="G1633" s="203">
        <v>0</v>
      </c>
      <c r="H1633" s="203">
        <v>0</v>
      </c>
    </row>
    <row r="1634" spans="3:8" hidden="1">
      <c r="C1634" s="203" t="str">
        <f t="shared" si="42"/>
        <v>GJVI_TV_TotalAvg</v>
      </c>
      <c r="D1634" s="203" t="s">
        <v>196</v>
      </c>
      <c r="E1634" s="203" t="s">
        <v>555</v>
      </c>
      <c r="F1634" s="203" t="s">
        <v>392</v>
      </c>
      <c r="G1634" s="203">
        <v>436.226</v>
      </c>
      <c r="H1634" s="203">
        <v>267.14299999999997</v>
      </c>
    </row>
    <row r="1635" spans="3:8" hidden="1">
      <c r="C1635" s="203" t="str">
        <f t="shared" si="42"/>
        <v>GJVI_TV_Total_2015Avg</v>
      </c>
      <c r="D1635" s="203" t="s">
        <v>196</v>
      </c>
      <c r="E1635" s="203" t="s">
        <v>84</v>
      </c>
      <c r="F1635" s="203" t="s">
        <v>392</v>
      </c>
      <c r="G1635" s="203">
        <v>0</v>
      </c>
      <c r="H1635" s="203">
        <v>0</v>
      </c>
    </row>
    <row r="1636" spans="3:8" hidden="1">
      <c r="C1636" s="203" t="str">
        <f t="shared" si="42"/>
        <v>GJVI_TV_Total_2016Avg</v>
      </c>
      <c r="D1636" s="203" t="s">
        <v>196</v>
      </c>
      <c r="E1636" s="203" t="s">
        <v>85</v>
      </c>
      <c r="F1636" s="203" t="s">
        <v>392</v>
      </c>
      <c r="G1636" s="203">
        <v>0</v>
      </c>
      <c r="H1636" s="203">
        <v>0</v>
      </c>
    </row>
    <row r="1637" spans="3:8" hidden="1">
      <c r="C1637" s="203" t="str">
        <f t="shared" si="42"/>
        <v>GJVI_TV_Total_2017Avg</v>
      </c>
      <c r="D1637" s="203" t="s">
        <v>196</v>
      </c>
      <c r="E1637" s="203" t="s">
        <v>86</v>
      </c>
      <c r="F1637" s="203" t="s">
        <v>392</v>
      </c>
      <c r="G1637" s="203">
        <v>0</v>
      </c>
      <c r="H1637" s="203">
        <v>0</v>
      </c>
    </row>
    <row r="1638" spans="3:8" hidden="1">
      <c r="C1638" s="203" t="str">
        <f t="shared" si="42"/>
        <v>GJVI_TV_Total_2018Avg</v>
      </c>
      <c r="D1638" s="203" t="s">
        <v>196</v>
      </c>
      <c r="E1638" s="203" t="s">
        <v>556</v>
      </c>
      <c r="F1638" s="203" t="s">
        <v>392</v>
      </c>
      <c r="G1638" s="203">
        <v>0</v>
      </c>
      <c r="H1638" s="203">
        <v>0</v>
      </c>
    </row>
    <row r="1639" spans="3:8" hidden="1">
      <c r="C1639" s="203" t="str">
        <f t="shared" si="42"/>
        <v>GJVI_TV_Total_2019Avg</v>
      </c>
      <c r="D1639" s="203" t="s">
        <v>196</v>
      </c>
      <c r="E1639" s="203" t="s">
        <v>557</v>
      </c>
      <c r="F1639" s="203" t="s">
        <v>392</v>
      </c>
      <c r="G1639" s="203">
        <v>436.226</v>
      </c>
      <c r="H1639" s="203">
        <v>0</v>
      </c>
    </row>
    <row r="1640" spans="3:8" hidden="1">
      <c r="C1640" s="203" t="str">
        <f t="shared" si="42"/>
        <v>GJVI_VPO_7upAvg</v>
      </c>
      <c r="D1640" s="203" t="s">
        <v>196</v>
      </c>
      <c r="E1640" s="203" t="s">
        <v>561</v>
      </c>
      <c r="F1640" s="203" t="s">
        <v>392</v>
      </c>
      <c r="G1640" s="203">
        <v>3.4060261699999996</v>
      </c>
      <c r="H1640" s="203">
        <v>0</v>
      </c>
    </row>
    <row r="1641" spans="3:8" hidden="1">
      <c r="C1641" s="203" t="str">
        <f t="shared" si="42"/>
        <v>GJVI_VPO_Appy_FizzAvg</v>
      </c>
      <c r="D1641" s="203" t="s">
        <v>196</v>
      </c>
      <c r="E1641" s="203" t="s">
        <v>562</v>
      </c>
      <c r="F1641" s="203" t="s">
        <v>392</v>
      </c>
      <c r="G1641" s="203">
        <v>2.6076386000000005</v>
      </c>
      <c r="H1641" s="203">
        <v>0</v>
      </c>
    </row>
    <row r="1642" spans="3:8" hidden="1">
      <c r="C1642" s="203" t="str">
        <f t="shared" si="42"/>
        <v>GJVI_VPO_CokeAvg</v>
      </c>
      <c r="D1642" s="203" t="s">
        <v>196</v>
      </c>
      <c r="E1642" s="203" t="s">
        <v>563</v>
      </c>
      <c r="F1642" s="203" t="s">
        <v>392</v>
      </c>
      <c r="G1642" s="203">
        <v>2.5993714100000003</v>
      </c>
      <c r="H1642" s="203">
        <v>0</v>
      </c>
    </row>
    <row r="1643" spans="3:8" hidden="1">
      <c r="C1643" s="203" t="str">
        <f t="shared" si="42"/>
        <v>GJVI_VPO_DAVAT_LocalAvg</v>
      </c>
      <c r="D1643" s="203" t="s">
        <v>196</v>
      </c>
      <c r="E1643" s="203" t="s">
        <v>616</v>
      </c>
      <c r="F1643" s="203" t="s">
        <v>392</v>
      </c>
      <c r="G1643" s="203">
        <v>8.2358337999999982</v>
      </c>
      <c r="H1643" s="203">
        <v>0</v>
      </c>
    </row>
    <row r="1644" spans="3:8" hidden="1">
      <c r="C1644" s="203" t="str">
        <f t="shared" si="42"/>
        <v>GJVI_VPO_FantaAvg</v>
      </c>
      <c r="D1644" s="203" t="s">
        <v>196</v>
      </c>
      <c r="E1644" s="203" t="s">
        <v>564</v>
      </c>
      <c r="F1644" s="203" t="s">
        <v>392</v>
      </c>
      <c r="G1644" s="203">
        <v>4.4558338099999997</v>
      </c>
      <c r="H1644" s="203">
        <v>0</v>
      </c>
    </row>
    <row r="1645" spans="3:8" hidden="1">
      <c r="C1645" s="203" t="str">
        <f t="shared" si="42"/>
        <v>GJVI_VPO_LimcaAvg</v>
      </c>
      <c r="D1645" s="203" t="s">
        <v>196</v>
      </c>
      <c r="E1645" s="203" t="s">
        <v>565</v>
      </c>
      <c r="F1645" s="203" t="s">
        <v>392</v>
      </c>
      <c r="G1645" s="203">
        <v>2.0253802599999999</v>
      </c>
      <c r="H1645" s="203">
        <v>0</v>
      </c>
    </row>
    <row r="1646" spans="3:8" hidden="1">
      <c r="C1646" s="203" t="str">
        <f t="shared" si="42"/>
        <v>GJVI_VPO_M_DewAvg</v>
      </c>
      <c r="D1646" s="203" t="s">
        <v>196</v>
      </c>
      <c r="E1646" s="203" t="s">
        <v>566</v>
      </c>
      <c r="F1646" s="203" t="s">
        <v>392</v>
      </c>
      <c r="G1646" s="203">
        <v>1.5583726500000001</v>
      </c>
      <c r="H1646" s="203">
        <v>0</v>
      </c>
    </row>
    <row r="1647" spans="3:8" hidden="1">
      <c r="C1647" s="203" t="str">
        <f t="shared" si="42"/>
        <v>GJVI_VPO_MirindaAvg</v>
      </c>
      <c r="D1647" s="203" t="s">
        <v>196</v>
      </c>
      <c r="E1647" s="203" t="s">
        <v>567</v>
      </c>
      <c r="F1647" s="203" t="s">
        <v>392</v>
      </c>
      <c r="G1647" s="203">
        <v>3.0086142000000002</v>
      </c>
      <c r="H1647" s="203">
        <v>0</v>
      </c>
    </row>
    <row r="1648" spans="3:8" hidden="1">
      <c r="C1648" s="203" t="str">
        <f t="shared" si="42"/>
        <v>GJVI_VPO_PepsiAvg</v>
      </c>
      <c r="D1648" s="203" t="s">
        <v>196</v>
      </c>
      <c r="E1648" s="203" t="s">
        <v>568</v>
      </c>
      <c r="F1648" s="203" t="s">
        <v>392</v>
      </c>
      <c r="G1648" s="203">
        <v>3.9775738100000004</v>
      </c>
      <c r="H1648" s="203">
        <v>0</v>
      </c>
    </row>
    <row r="1649" spans="3:8" hidden="1">
      <c r="C1649" s="203" t="str">
        <f t="shared" si="42"/>
        <v>GJVI_VPO_SOSYO_LocalAvg</v>
      </c>
      <c r="D1649" s="203" t="s">
        <v>196</v>
      </c>
      <c r="E1649" s="203" t="s">
        <v>617</v>
      </c>
      <c r="F1649" s="203" t="s">
        <v>392</v>
      </c>
      <c r="G1649" s="203">
        <v>2.6223172000000003</v>
      </c>
      <c r="H1649" s="203">
        <v>0</v>
      </c>
    </row>
    <row r="1650" spans="3:8" hidden="1">
      <c r="C1650" s="203" t="str">
        <f t="shared" si="42"/>
        <v>GJVI_VPO_SpriteAvg</v>
      </c>
      <c r="D1650" s="203" t="s">
        <v>196</v>
      </c>
      <c r="E1650" s="203" t="s">
        <v>569</v>
      </c>
      <c r="F1650" s="203" t="s">
        <v>392</v>
      </c>
      <c r="G1650" s="203">
        <v>5.6925078600000001</v>
      </c>
      <c r="H1650" s="203">
        <v>0</v>
      </c>
    </row>
    <row r="1651" spans="3:8" hidden="1">
      <c r="C1651" s="203" t="str">
        <f t="shared" si="42"/>
        <v>GJVI_VPO_Thums_UpAvg</v>
      </c>
      <c r="D1651" s="203" t="s">
        <v>196</v>
      </c>
      <c r="E1651" s="203" t="s">
        <v>570</v>
      </c>
      <c r="F1651" s="203" t="s">
        <v>392</v>
      </c>
      <c r="G1651" s="203">
        <v>7.8090709599999997</v>
      </c>
      <c r="H1651" s="203">
        <v>0</v>
      </c>
    </row>
    <row r="1652" spans="3:8" hidden="1">
      <c r="C1652" s="203" t="str">
        <f t="shared" si="42"/>
        <v>GJVI_WaveTVC_TV_GRPsAvg</v>
      </c>
      <c r="D1652" s="203" t="s">
        <v>196</v>
      </c>
      <c r="E1652" s="203" t="s">
        <v>345</v>
      </c>
      <c r="F1652" s="203" t="s">
        <v>392</v>
      </c>
      <c r="G1652" s="203">
        <v>0</v>
      </c>
      <c r="H1652" s="203">
        <v>0</v>
      </c>
    </row>
    <row r="1653" spans="3:8" hidden="1">
      <c r="C1653" s="203" t="str">
        <f t="shared" si="42"/>
        <v>GJVI_WD_7upAvg</v>
      </c>
      <c r="D1653" s="203" t="s">
        <v>196</v>
      </c>
      <c r="E1653" s="203" t="s">
        <v>571</v>
      </c>
      <c r="F1653" s="203" t="s">
        <v>392</v>
      </c>
      <c r="G1653" s="203">
        <v>24.644281110000001</v>
      </c>
      <c r="H1653" s="203">
        <v>23.48</v>
      </c>
    </row>
    <row r="1654" spans="3:8" hidden="1">
      <c r="C1654" s="203" t="str">
        <f t="shared" si="42"/>
        <v>GJVI_WD_Appy_FizzAvg</v>
      </c>
      <c r="D1654" s="203" t="s">
        <v>196</v>
      </c>
      <c r="E1654" s="203" t="s">
        <v>572</v>
      </c>
      <c r="F1654" s="203" t="s">
        <v>392</v>
      </c>
      <c r="G1654" s="203">
        <v>42.99790603000001</v>
      </c>
      <c r="H1654" s="203">
        <v>30.323</v>
      </c>
    </row>
    <row r="1655" spans="3:8" hidden="1">
      <c r="C1655" s="203" t="str">
        <f t="shared" si="42"/>
        <v>GJVI_WD_CokeAvg</v>
      </c>
      <c r="D1655" s="203" t="s">
        <v>196</v>
      </c>
      <c r="E1655" s="203" t="s">
        <v>573</v>
      </c>
      <c r="F1655" s="203" t="s">
        <v>392</v>
      </c>
      <c r="G1655" s="203">
        <v>21.75801006</v>
      </c>
      <c r="H1655" s="203">
        <v>20.251999999999999</v>
      </c>
    </row>
    <row r="1656" spans="3:8" hidden="1">
      <c r="C1656" s="203" t="str">
        <f t="shared" si="42"/>
        <v>GJVI_WD_DAVAT_LocalAvg</v>
      </c>
      <c r="D1656" s="203" t="s">
        <v>196</v>
      </c>
      <c r="E1656" s="203" t="s">
        <v>618</v>
      </c>
      <c r="F1656" s="203" t="s">
        <v>392</v>
      </c>
      <c r="G1656" s="203">
        <v>38.472087639999998</v>
      </c>
      <c r="H1656" s="203">
        <v>0</v>
      </c>
    </row>
    <row r="1657" spans="3:8" hidden="1">
      <c r="C1657" s="203" t="str">
        <f t="shared" si="42"/>
        <v>GJVI_WD_FantaAvg</v>
      </c>
      <c r="D1657" s="203" t="s">
        <v>196</v>
      </c>
      <c r="E1657" s="203" t="s">
        <v>574</v>
      </c>
      <c r="F1657" s="203" t="s">
        <v>392</v>
      </c>
      <c r="G1657" s="203">
        <v>55.160294869999994</v>
      </c>
      <c r="H1657" s="203">
        <v>48.536000000000001</v>
      </c>
    </row>
    <row r="1658" spans="3:8" hidden="1">
      <c r="C1658" s="203" t="str">
        <f t="shared" si="42"/>
        <v>GJVI_WD_LimcaAvg</v>
      </c>
      <c r="D1658" s="203" t="s">
        <v>196</v>
      </c>
      <c r="E1658" s="203" t="s">
        <v>575</v>
      </c>
      <c r="F1658" s="203" t="s">
        <v>392</v>
      </c>
      <c r="G1658" s="203">
        <v>34.143447060000007</v>
      </c>
      <c r="H1658" s="203">
        <v>26.711000000000002</v>
      </c>
    </row>
    <row r="1659" spans="3:8" hidden="1">
      <c r="C1659" s="203" t="str">
        <f t="shared" si="42"/>
        <v>GJVI_WD_M_DewAvg</v>
      </c>
      <c r="D1659" s="203" t="s">
        <v>196</v>
      </c>
      <c r="E1659" s="203" t="s">
        <v>576</v>
      </c>
      <c r="F1659" s="203" t="s">
        <v>392</v>
      </c>
      <c r="G1659" s="203">
        <v>16.869889930000003</v>
      </c>
      <c r="H1659" s="203">
        <v>16.906000000000002</v>
      </c>
    </row>
    <row r="1660" spans="3:8" hidden="1">
      <c r="C1660" s="203" t="str">
        <f t="shared" si="42"/>
        <v>GJVI_WD_MirindaAvg</v>
      </c>
      <c r="D1660" s="203" t="s">
        <v>196</v>
      </c>
      <c r="E1660" s="203" t="s">
        <v>577</v>
      </c>
      <c r="F1660" s="203" t="s">
        <v>392</v>
      </c>
      <c r="G1660" s="203">
        <v>24.370247329999998</v>
      </c>
      <c r="H1660" s="203">
        <v>21.606999999999999</v>
      </c>
    </row>
    <row r="1661" spans="3:8" hidden="1">
      <c r="C1661" s="203" t="str">
        <f t="shared" si="42"/>
        <v>GJVI_WD_PepsiAvg</v>
      </c>
      <c r="D1661" s="203" t="s">
        <v>196</v>
      </c>
      <c r="E1661" s="203" t="s">
        <v>578</v>
      </c>
      <c r="F1661" s="203" t="s">
        <v>392</v>
      </c>
      <c r="G1661" s="203">
        <v>22.160238850000002</v>
      </c>
      <c r="H1661" s="203">
        <v>22.911999999999995</v>
      </c>
    </row>
    <row r="1662" spans="3:8" hidden="1">
      <c r="C1662" s="203" t="str">
        <f t="shared" si="42"/>
        <v>GJVI_WD_SOSYO_LocalAvg</v>
      </c>
      <c r="D1662" s="203" t="s">
        <v>196</v>
      </c>
      <c r="E1662" s="203" t="s">
        <v>619</v>
      </c>
      <c r="F1662" s="203" t="s">
        <v>392</v>
      </c>
      <c r="G1662" s="203">
        <v>23.797726740000002</v>
      </c>
      <c r="H1662" s="203">
        <v>0</v>
      </c>
    </row>
    <row r="1663" spans="3:8" hidden="1">
      <c r="C1663" s="203" t="str">
        <f t="shared" si="42"/>
        <v>GJVI_WD_SpriteAvg</v>
      </c>
      <c r="D1663" s="203" t="s">
        <v>196</v>
      </c>
      <c r="E1663" s="203" t="s">
        <v>579</v>
      </c>
      <c r="F1663" s="203" t="s">
        <v>392</v>
      </c>
      <c r="G1663" s="203">
        <v>67.999063199999995</v>
      </c>
      <c r="H1663" s="203">
        <v>63.079000000000008</v>
      </c>
    </row>
    <row r="1664" spans="3:8" hidden="1">
      <c r="C1664" s="203" t="str">
        <f t="shared" si="42"/>
        <v>GJVI_WD_Thums_UpAvg</v>
      </c>
      <c r="D1664" s="203" t="s">
        <v>196</v>
      </c>
      <c r="E1664" s="203" t="s">
        <v>580</v>
      </c>
      <c r="F1664" s="203" t="s">
        <v>392</v>
      </c>
      <c r="G1664" s="203">
        <v>71.034755919999995</v>
      </c>
      <c r="H1664" s="203">
        <v>65.441999999999993</v>
      </c>
    </row>
    <row r="1665" spans="3:8" hidden="1">
      <c r="C1665" s="203" t="str">
        <f t="shared" si="42"/>
        <v>GJVI_YouTube_Thumsup_ImpAvg</v>
      </c>
      <c r="D1665" s="203" t="s">
        <v>196</v>
      </c>
      <c r="E1665" s="203" t="s">
        <v>320</v>
      </c>
      <c r="F1665" s="203" t="s">
        <v>392</v>
      </c>
      <c r="G1665" s="203">
        <v>86412.7</v>
      </c>
      <c r="H1665" s="203">
        <v>183392.2</v>
      </c>
    </row>
    <row r="1666" spans="3:8" hidden="1">
      <c r="C1666" s="203" t="str">
        <f t="shared" si="42"/>
        <v>GJWeight_Brand_7upAvg</v>
      </c>
      <c r="D1666" s="203" t="s">
        <v>196</v>
      </c>
      <c r="E1666" s="203" t="s">
        <v>581</v>
      </c>
      <c r="F1666" s="203" t="s">
        <v>392</v>
      </c>
      <c r="G1666" s="203">
        <v>0.1124414</v>
      </c>
      <c r="H1666" s="203">
        <v>0.1124414</v>
      </c>
    </row>
    <row r="1667" spans="3:8" hidden="1">
      <c r="C1667" s="203" t="str">
        <f t="shared" ref="C1667:C1730" si="43">D1667&amp;E1667&amp;F1667</f>
        <v>GJWeight_Brand_Appy_FizzAvg</v>
      </c>
      <c r="D1667" s="203" t="s">
        <v>196</v>
      </c>
      <c r="E1667" s="203" t="s">
        <v>582</v>
      </c>
      <c r="F1667" s="203" t="s">
        <v>392</v>
      </c>
      <c r="G1667" s="203">
        <v>5.5449700000000005E-2</v>
      </c>
      <c r="H1667" s="203">
        <v>5.5449700000000005E-2</v>
      </c>
    </row>
    <row r="1668" spans="3:8" hidden="1">
      <c r="C1668" s="203" t="str">
        <f t="shared" si="43"/>
        <v>GJWeight_Brand_CokeAvg</v>
      </c>
      <c r="D1668" s="203" t="s">
        <v>196</v>
      </c>
      <c r="E1668" s="203" t="s">
        <v>583</v>
      </c>
      <c r="F1668" s="203" t="s">
        <v>392</v>
      </c>
      <c r="G1668" s="203">
        <v>4.8120400000000001E-2</v>
      </c>
      <c r="H1668" s="203">
        <v>4.8120400000000001E-2</v>
      </c>
    </row>
    <row r="1669" spans="3:8" hidden="1">
      <c r="C1669" s="203" t="str">
        <f t="shared" si="43"/>
        <v>GJWeight_Brand_FantaAvg</v>
      </c>
      <c r="D1669" s="203" t="s">
        <v>196</v>
      </c>
      <c r="E1669" s="203" t="s">
        <v>584</v>
      </c>
      <c r="F1669" s="203" t="s">
        <v>392</v>
      </c>
      <c r="G1669" s="203">
        <v>0.25608729999999996</v>
      </c>
      <c r="H1669" s="203">
        <v>0.25608729999999996</v>
      </c>
    </row>
    <row r="1670" spans="3:8" hidden="1">
      <c r="C1670" s="203" t="str">
        <f t="shared" si="43"/>
        <v>GJWeight_Brand_LimcaAvg</v>
      </c>
      <c r="D1670" s="203" t="s">
        <v>196</v>
      </c>
      <c r="E1670" s="203" t="s">
        <v>585</v>
      </c>
      <c r="F1670" s="203" t="s">
        <v>392</v>
      </c>
      <c r="G1670" s="203">
        <v>6.9753799999999991E-2</v>
      </c>
      <c r="H1670" s="203">
        <v>6.9753799999999991E-2</v>
      </c>
    </row>
    <row r="1671" spans="3:8" hidden="1">
      <c r="C1671" s="203" t="str">
        <f t="shared" si="43"/>
        <v>GJWeight_Brand_M_DewAvg</v>
      </c>
      <c r="D1671" s="203" t="s">
        <v>196</v>
      </c>
      <c r="E1671" s="203" t="s">
        <v>586</v>
      </c>
      <c r="F1671" s="203" t="s">
        <v>392</v>
      </c>
      <c r="G1671" s="203">
        <v>3.9336900000000001E-2</v>
      </c>
      <c r="H1671" s="203">
        <v>3.9336900000000001E-2</v>
      </c>
    </row>
    <row r="1672" spans="3:8" hidden="1">
      <c r="C1672" s="203" t="str">
        <f t="shared" si="43"/>
        <v>GJWeight_Brand_MirindaAvg</v>
      </c>
      <c r="D1672" s="203" t="s">
        <v>196</v>
      </c>
      <c r="E1672" s="203" t="s">
        <v>587</v>
      </c>
      <c r="F1672" s="203" t="s">
        <v>392</v>
      </c>
      <c r="G1672" s="203">
        <v>8.7591300000000011E-2</v>
      </c>
      <c r="H1672" s="203">
        <v>8.7591300000000011E-2</v>
      </c>
    </row>
    <row r="1673" spans="3:8" hidden="1">
      <c r="C1673" s="203" t="str">
        <f t="shared" si="43"/>
        <v>GJWeight_Brand_PepsiAvg</v>
      </c>
      <c r="D1673" s="203" t="s">
        <v>196</v>
      </c>
      <c r="E1673" s="203" t="s">
        <v>588</v>
      </c>
      <c r="F1673" s="203" t="s">
        <v>392</v>
      </c>
      <c r="G1673" s="203">
        <v>0.12270149999999999</v>
      </c>
      <c r="H1673" s="203">
        <v>0.12270149999999999</v>
      </c>
    </row>
    <row r="1674" spans="3:8" hidden="1">
      <c r="C1674" s="203" t="str">
        <f t="shared" si="43"/>
        <v>GJWeight_Brand_SpriteAvg</v>
      </c>
      <c r="D1674" s="203" t="s">
        <v>196</v>
      </c>
      <c r="E1674" s="203" t="s">
        <v>589</v>
      </c>
      <c r="F1674" s="203" t="s">
        <v>392</v>
      </c>
      <c r="G1674" s="203">
        <v>0.39593479999999998</v>
      </c>
      <c r="H1674" s="203">
        <v>0.39593479999999998</v>
      </c>
    </row>
    <row r="1675" spans="3:8" hidden="1">
      <c r="C1675" s="203" t="str">
        <f t="shared" si="43"/>
        <v>GJWeight_DAVATAvg</v>
      </c>
      <c r="D1675" s="203" t="s">
        <v>196</v>
      </c>
      <c r="E1675" s="203" t="s">
        <v>620</v>
      </c>
      <c r="F1675" s="203" t="s">
        <v>392</v>
      </c>
      <c r="G1675" s="203">
        <v>0.27</v>
      </c>
      <c r="H1675" s="203">
        <v>0.27</v>
      </c>
    </row>
    <row r="1676" spans="3:8" hidden="1">
      <c r="C1676" s="203" t="str">
        <f t="shared" si="43"/>
        <v>GJWeight_SKU_ExpressAvg</v>
      </c>
      <c r="D1676" s="203" t="s">
        <v>196</v>
      </c>
      <c r="E1676" s="203" t="s">
        <v>592</v>
      </c>
      <c r="F1676" s="203" t="s">
        <v>392</v>
      </c>
      <c r="G1676" s="203">
        <v>9.147799999999999E-2</v>
      </c>
      <c r="H1676" s="203">
        <v>9.147799999999999E-2</v>
      </c>
    </row>
    <row r="1677" spans="3:8" hidden="1">
      <c r="C1677" s="203" t="str">
        <f t="shared" si="43"/>
        <v>GJWeight_SKU_FridgeAvg</v>
      </c>
      <c r="D1677" s="203" t="s">
        <v>196</v>
      </c>
      <c r="E1677" s="203" t="s">
        <v>593</v>
      </c>
      <c r="F1677" s="203" t="s">
        <v>392</v>
      </c>
      <c r="G1677" s="203">
        <v>0.26246059999999993</v>
      </c>
      <c r="H1677" s="203">
        <v>0.26246059999999993</v>
      </c>
    </row>
    <row r="1678" spans="3:8" hidden="1">
      <c r="C1678" s="203" t="str">
        <f t="shared" si="43"/>
        <v>GJWeight_SKU_MobileAvg</v>
      </c>
      <c r="D1678" s="203" t="s">
        <v>196</v>
      </c>
      <c r="E1678" s="203" t="s">
        <v>594</v>
      </c>
      <c r="F1678" s="203" t="s">
        <v>392</v>
      </c>
      <c r="G1678" s="203">
        <v>0.36123640000000007</v>
      </c>
      <c r="H1678" s="203">
        <v>0.36123640000000007</v>
      </c>
    </row>
    <row r="1679" spans="3:8" hidden="1">
      <c r="C1679" s="203" t="str">
        <f t="shared" si="43"/>
        <v>GJWeight_SKU_PartyAvg</v>
      </c>
      <c r="D1679" s="203" t="s">
        <v>196</v>
      </c>
      <c r="E1679" s="203" t="s">
        <v>595</v>
      </c>
      <c r="F1679" s="203" t="s">
        <v>392</v>
      </c>
      <c r="G1679" s="203">
        <v>0.20985079999999995</v>
      </c>
      <c r="H1679" s="203">
        <v>0.20985079999999995</v>
      </c>
    </row>
    <row r="1680" spans="3:8" hidden="1">
      <c r="C1680" s="203" t="str">
        <f t="shared" si="43"/>
        <v>GJWeight_SKU_RGBAvg</v>
      </c>
      <c r="D1680" s="203" t="s">
        <v>196</v>
      </c>
      <c r="E1680" s="203" t="s">
        <v>596</v>
      </c>
      <c r="F1680" s="203" t="s">
        <v>392</v>
      </c>
      <c r="G1680" s="203">
        <v>7.4974100000000016E-2</v>
      </c>
      <c r="H1680" s="203">
        <v>7.4974100000000016E-2</v>
      </c>
    </row>
    <row r="1681" spans="3:8" hidden="1">
      <c r="C1681" s="203" t="str">
        <f t="shared" si="43"/>
        <v>GJWeight_SOSYOAvg</v>
      </c>
      <c r="D1681" s="203" t="s">
        <v>196</v>
      </c>
      <c r="E1681" s="203" t="s">
        <v>621</v>
      </c>
      <c r="F1681" s="203" t="s">
        <v>392</v>
      </c>
      <c r="G1681" s="203">
        <v>7.9999999999999988E-2</v>
      </c>
      <c r="H1681" s="203">
        <v>7.9999999999999988E-2</v>
      </c>
    </row>
    <row r="1682" spans="3:8" hidden="1">
      <c r="C1682" s="203" t="str">
        <f t="shared" si="43"/>
        <v>GJVI_Pyramid_TV_GRPs_2020Avg</v>
      </c>
      <c r="D1682" s="203" t="s">
        <v>196</v>
      </c>
      <c r="E1682" s="203" t="s">
        <v>397</v>
      </c>
      <c r="F1682" s="203" t="s">
        <v>392</v>
      </c>
      <c r="G1682" s="203">
        <v>0</v>
      </c>
      <c r="H1682" s="203">
        <v>266.99099999999999</v>
      </c>
    </row>
    <row r="1683" spans="3:8" hidden="1">
      <c r="C1683" s="203" t="str">
        <f t="shared" si="43"/>
        <v>GJVI_TUChase_TV_GRPs_2020Avg</v>
      </c>
      <c r="D1683" s="203" t="s">
        <v>196</v>
      </c>
      <c r="E1683" s="203" t="s">
        <v>400</v>
      </c>
      <c r="F1683" s="203" t="s">
        <v>392</v>
      </c>
      <c r="G1683" s="203">
        <v>0</v>
      </c>
      <c r="H1683" s="203">
        <v>0.152</v>
      </c>
    </row>
    <row r="1684" spans="3:8" hidden="1">
      <c r="C1684" s="203" t="str">
        <f t="shared" si="43"/>
        <v>GJFree_Volume_Promo_2020Avg</v>
      </c>
      <c r="D1684" s="203" t="s">
        <v>196</v>
      </c>
      <c r="E1684" s="203" t="s">
        <v>394</v>
      </c>
      <c r="F1684" s="203" t="s">
        <v>392</v>
      </c>
      <c r="G1684" s="203">
        <v>0</v>
      </c>
      <c r="H1684" s="203">
        <v>95017.4</v>
      </c>
    </row>
    <row r="1685" spans="3:8" hidden="1">
      <c r="C1685" s="203" t="str">
        <f t="shared" si="43"/>
        <v>GJCovid_19_Confirmed_CasesAvg</v>
      </c>
      <c r="D1685" s="203" t="s">
        <v>196</v>
      </c>
      <c r="E1685" s="203" t="s">
        <v>401</v>
      </c>
      <c r="F1685" s="203" t="s">
        <v>392</v>
      </c>
      <c r="G1685" s="203">
        <v>0</v>
      </c>
      <c r="H1685" s="203">
        <v>1318589.3</v>
      </c>
    </row>
    <row r="1686" spans="3:8" hidden="1">
      <c r="C1686" s="203" t="str">
        <f t="shared" si="43"/>
        <v>GJCovid_19_Active_CasesAvg</v>
      </c>
      <c r="D1686" s="203" t="s">
        <v>196</v>
      </c>
      <c r="E1686" s="203" t="s">
        <v>597</v>
      </c>
      <c r="F1686" s="203" t="s">
        <v>392</v>
      </c>
      <c r="G1686" s="203">
        <v>0</v>
      </c>
      <c r="H1686" s="203">
        <v>211440.5</v>
      </c>
    </row>
    <row r="1687" spans="3:8" hidden="1">
      <c r="C1687" s="203" t="str">
        <f t="shared" si="43"/>
        <v>GJMobility_Retail_and_recreationAvg</v>
      </c>
      <c r="D1687" s="203" t="s">
        <v>196</v>
      </c>
      <c r="E1687" s="203" t="s">
        <v>380</v>
      </c>
      <c r="F1687" s="203" t="s">
        <v>392</v>
      </c>
      <c r="G1687" s="203">
        <v>0</v>
      </c>
      <c r="H1687" s="203">
        <v>-38.200835557047554</v>
      </c>
    </row>
    <row r="1688" spans="3:8" hidden="1">
      <c r="C1688" s="203" t="str">
        <f t="shared" si="43"/>
        <v>GJMobility_Grocery_and_pharmacyAvg</v>
      </c>
      <c r="D1688" s="203" t="s">
        <v>196</v>
      </c>
      <c r="E1688" s="203" t="s">
        <v>364</v>
      </c>
      <c r="F1688" s="203" t="s">
        <v>392</v>
      </c>
      <c r="G1688" s="203">
        <v>0</v>
      </c>
      <c r="H1688" s="203">
        <v>-6.045887209489436</v>
      </c>
    </row>
    <row r="1689" spans="3:8" hidden="1">
      <c r="C1689" s="203" t="str">
        <f t="shared" si="43"/>
        <v>GJMobility_ParksAvg</v>
      </c>
      <c r="D1689" s="203" t="s">
        <v>196</v>
      </c>
      <c r="E1689" s="203" t="s">
        <v>381</v>
      </c>
      <c r="F1689" s="203" t="s">
        <v>392</v>
      </c>
      <c r="G1689" s="203">
        <v>0</v>
      </c>
      <c r="H1689" s="203">
        <v>-27.831446869469392</v>
      </c>
    </row>
    <row r="1690" spans="3:8" hidden="1">
      <c r="C1690" s="203" t="str">
        <f t="shared" si="43"/>
        <v>GJMobility_Transit_stationsAvg</v>
      </c>
      <c r="D1690" s="203" t="s">
        <v>196</v>
      </c>
      <c r="E1690" s="203" t="s">
        <v>598</v>
      </c>
      <c r="F1690" s="203" t="s">
        <v>392</v>
      </c>
      <c r="G1690" s="203">
        <v>0</v>
      </c>
      <c r="H1690" s="203">
        <v>-25.769148302372706</v>
      </c>
    </row>
    <row r="1691" spans="3:8" hidden="1">
      <c r="C1691" s="203" t="str">
        <f t="shared" si="43"/>
        <v>GJMobility_WorkplacesAvg</v>
      </c>
      <c r="D1691" s="203" t="s">
        <v>196</v>
      </c>
      <c r="E1691" s="203" t="s">
        <v>366</v>
      </c>
      <c r="F1691" s="203" t="s">
        <v>392</v>
      </c>
      <c r="G1691" s="203">
        <v>0</v>
      </c>
      <c r="H1691" s="203">
        <v>-17.241222061043011</v>
      </c>
    </row>
    <row r="1692" spans="3:8" hidden="1">
      <c r="C1692" s="203" t="str">
        <f t="shared" si="43"/>
        <v>GJMobility_ResidentialAvg</v>
      </c>
      <c r="D1692" s="203" t="s">
        <v>196</v>
      </c>
      <c r="E1692" s="203" t="s">
        <v>365</v>
      </c>
      <c r="F1692" s="203" t="s">
        <v>392</v>
      </c>
      <c r="G1692" s="203">
        <v>0</v>
      </c>
      <c r="H1692" s="203">
        <v>12.572687344088823</v>
      </c>
    </row>
    <row r="1693" spans="3:8" hidden="1">
      <c r="C1693" s="203" t="str">
        <f t="shared" si="43"/>
        <v>GJPre_CovidAvg</v>
      </c>
      <c r="D1693" s="203" t="s">
        <v>196</v>
      </c>
      <c r="E1693" s="203" t="s">
        <v>367</v>
      </c>
      <c r="F1693" s="203" t="s">
        <v>392</v>
      </c>
      <c r="G1693" s="203">
        <v>0</v>
      </c>
      <c r="H1693" s="203">
        <v>0.1</v>
      </c>
    </row>
    <row r="1694" spans="3:8" hidden="1">
      <c r="C1694" s="203" t="str">
        <f t="shared" si="43"/>
        <v>APTSales_dep_Volume_UCSum</v>
      </c>
      <c r="D1694" t="s">
        <v>99</v>
      </c>
      <c r="E1694" s="203" t="s">
        <v>499</v>
      </c>
      <c r="F1694" s="203" t="s">
        <v>88</v>
      </c>
      <c r="G1694" s="203">
        <v>45962735.227361999</v>
      </c>
      <c r="H1694" s="203">
        <v>43092395.780183993</v>
      </c>
    </row>
    <row r="1695" spans="3:8" hidden="1">
      <c r="C1695" s="203" t="str">
        <f t="shared" si="43"/>
        <v>APTActivation_Assets_AllIndiaSum</v>
      </c>
      <c r="D1695" s="203" t="s">
        <v>99</v>
      </c>
      <c r="E1695" s="203" t="s">
        <v>332</v>
      </c>
      <c r="F1695" s="203" t="s">
        <v>88</v>
      </c>
      <c r="G1695" s="203">
        <v>17224080</v>
      </c>
      <c r="H1695" s="203">
        <v>0</v>
      </c>
    </row>
    <row r="1696" spans="3:8" hidden="1">
      <c r="C1696" s="203" t="str">
        <f t="shared" si="43"/>
        <v>APTActivation_Assets_StatewiseSum</v>
      </c>
      <c r="D1696" s="203" t="s">
        <v>99</v>
      </c>
      <c r="E1696" s="203" t="s">
        <v>333</v>
      </c>
      <c r="F1696" s="203" t="s">
        <v>88</v>
      </c>
      <c r="G1696" s="203">
        <v>6620790</v>
      </c>
      <c r="H1696" s="203">
        <v>0</v>
      </c>
    </row>
    <row r="1697" spans="3:9" hidden="1">
      <c r="C1697" s="203" t="str">
        <f t="shared" si="43"/>
        <v>APTCostPerPointSum</v>
      </c>
      <c r="D1697" s="203" t="s">
        <v>99</v>
      </c>
      <c r="E1697" s="203" t="s">
        <v>500</v>
      </c>
      <c r="F1697" s="203" t="s">
        <v>88</v>
      </c>
      <c r="G1697" s="203">
        <v>92371.087207999997</v>
      </c>
      <c r="H1697" s="203">
        <v>92371.087207999997</v>
      </c>
    </row>
    <row r="1698" spans="3:9" hidden="1">
      <c r="C1698" s="203" t="str">
        <f t="shared" si="43"/>
        <v>APTCPISum</v>
      </c>
      <c r="D1698" s="203" t="s">
        <v>99</v>
      </c>
      <c r="E1698" s="203" t="s">
        <v>81</v>
      </c>
      <c r="F1698" s="203" t="s">
        <v>88</v>
      </c>
      <c r="G1698" s="203">
        <v>1438.5844000000002</v>
      </c>
      <c r="H1698" s="203">
        <v>1494.5140721600003</v>
      </c>
      <c r="I1698" s="179">
        <f>H1698/G1698-1</f>
        <v>3.8878269610041816E-2</v>
      </c>
    </row>
    <row r="1699" spans="3:9" hidden="1">
      <c r="C1699" s="203" t="str">
        <f t="shared" si="43"/>
        <v>APTEconomySum</v>
      </c>
      <c r="D1699" s="203" t="s">
        <v>99</v>
      </c>
      <c r="E1699" s="203" t="s">
        <v>11</v>
      </c>
      <c r="F1699" s="203" t="s">
        <v>88</v>
      </c>
      <c r="G1699" s="203">
        <v>13049320.995752398</v>
      </c>
      <c r="H1699" s="203">
        <v>12694149.253070675</v>
      </c>
    </row>
    <row r="1700" spans="3:9" hidden="1">
      <c r="C1700" s="203" t="str">
        <f t="shared" si="43"/>
        <v>APTLog_EconomySum</v>
      </c>
      <c r="D1700" s="203" t="s">
        <v>99</v>
      </c>
      <c r="E1700" s="203" t="s">
        <v>221</v>
      </c>
      <c r="F1700" s="203" t="s">
        <v>88</v>
      </c>
      <c r="G1700" s="203">
        <v>140.81016970000002</v>
      </c>
      <c r="H1700" s="203">
        <v>140.5349927295149</v>
      </c>
    </row>
    <row r="1701" spans="3:9" hidden="1">
      <c r="C1701" s="203" t="str">
        <f t="shared" si="43"/>
        <v>APTPopulationSum</v>
      </c>
      <c r="D1701" s="203" t="s">
        <v>99</v>
      </c>
      <c r="E1701" s="203" t="s">
        <v>501</v>
      </c>
      <c r="F1701" s="203" t="s">
        <v>88</v>
      </c>
      <c r="G1701" s="204">
        <v>361152733.10000002</v>
      </c>
      <c r="H1701" s="204">
        <v>361152733.10000002</v>
      </c>
    </row>
    <row r="1702" spans="3:9" hidden="1">
      <c r="C1702" s="203" t="str">
        <f t="shared" si="43"/>
        <v>APTPrecip_DampenedSum</v>
      </c>
      <c r="D1702" s="203" t="s">
        <v>99</v>
      </c>
      <c r="E1702" s="203" t="s">
        <v>312</v>
      </c>
      <c r="F1702" s="203" t="s">
        <v>88</v>
      </c>
      <c r="G1702" s="203">
        <v>21.127214799999997</v>
      </c>
      <c r="H1702" s="203">
        <v>31.321414015201235</v>
      </c>
    </row>
    <row r="1703" spans="3:9" hidden="1">
      <c r="C1703" s="203" t="str">
        <f t="shared" si="43"/>
        <v>APTPrecip_NormSum</v>
      </c>
      <c r="D1703" s="203" t="s">
        <v>99</v>
      </c>
      <c r="E1703" s="203" t="s">
        <v>80</v>
      </c>
      <c r="F1703" s="203" t="s">
        <v>88</v>
      </c>
      <c r="G1703" s="203">
        <v>18.9925453</v>
      </c>
      <c r="H1703" s="203">
        <v>20.56495195287075</v>
      </c>
    </row>
    <row r="1704" spans="3:9" hidden="1">
      <c r="C1704" s="203" t="str">
        <f t="shared" si="43"/>
        <v>APTprecip_Norm_NormSum</v>
      </c>
      <c r="D1704" s="203" t="s">
        <v>99</v>
      </c>
      <c r="E1704" s="203" t="s">
        <v>502</v>
      </c>
      <c r="F1704" s="203" t="s">
        <v>88</v>
      </c>
      <c r="G1704" s="203">
        <v>4.2852679</v>
      </c>
      <c r="H1704" s="203">
        <v>4.5269252353848701</v>
      </c>
    </row>
    <row r="1705" spans="3:9" hidden="1">
      <c r="C1705" s="203" t="str">
        <f t="shared" si="43"/>
        <v>APTprecip0Sum</v>
      </c>
      <c r="D1705" s="203" t="s">
        <v>99</v>
      </c>
      <c r="E1705" s="203" t="s">
        <v>222</v>
      </c>
      <c r="F1705" s="203" t="s">
        <v>88</v>
      </c>
      <c r="G1705" s="203">
        <v>2.1346694999999998</v>
      </c>
      <c r="H1705" s="203">
        <v>10.756462062330485</v>
      </c>
    </row>
    <row r="1706" spans="3:9" hidden="1">
      <c r="C1706" s="203" t="str">
        <f t="shared" si="43"/>
        <v>APTprecip1Sum</v>
      </c>
      <c r="D1706" s="203" t="s">
        <v>99</v>
      </c>
      <c r="E1706" s="203" t="s">
        <v>223</v>
      </c>
      <c r="F1706" s="203" t="s">
        <v>88</v>
      </c>
      <c r="G1706" s="203">
        <v>1.4598821000000002</v>
      </c>
      <c r="H1706" s="203">
        <v>7.1469907714061494</v>
      </c>
    </row>
    <row r="1707" spans="3:9" hidden="1">
      <c r="C1707" s="203" t="str">
        <f t="shared" si="43"/>
        <v>APTRamadan_DumSum</v>
      </c>
      <c r="D1707" s="203" t="s">
        <v>99</v>
      </c>
      <c r="E1707" s="203" t="s">
        <v>268</v>
      </c>
      <c r="F1707" s="203" t="s">
        <v>88</v>
      </c>
      <c r="G1707" s="203">
        <v>1</v>
      </c>
      <c r="H1707" s="203">
        <v>0</v>
      </c>
    </row>
    <row r="1708" spans="3:9" hidden="1">
      <c r="C1708" s="203" t="str">
        <f t="shared" si="43"/>
        <v>APTSEAS_1517Sum</v>
      </c>
      <c r="D1708" s="203" t="s">
        <v>99</v>
      </c>
      <c r="E1708" s="203" t="s">
        <v>261</v>
      </c>
      <c r="F1708" s="203" t="s">
        <v>88</v>
      </c>
      <c r="G1708" s="203">
        <v>0</v>
      </c>
      <c r="H1708" s="203">
        <v>0</v>
      </c>
    </row>
    <row r="1709" spans="3:9" hidden="1">
      <c r="C1709" s="203" t="str">
        <f t="shared" si="43"/>
        <v>APTSEAS_1819Sum</v>
      </c>
      <c r="D1709" s="203" t="s">
        <v>99</v>
      </c>
      <c r="E1709" s="203" t="s">
        <v>262</v>
      </c>
      <c r="F1709" s="203" t="s">
        <v>88</v>
      </c>
      <c r="G1709" s="203">
        <v>9.8949739999999995</v>
      </c>
      <c r="H1709" s="203">
        <v>10.101623254167329</v>
      </c>
    </row>
    <row r="1710" spans="3:9" hidden="1">
      <c r="C1710" s="203" t="str">
        <f t="shared" si="43"/>
        <v>APTSeasonalitySum</v>
      </c>
      <c r="D1710" s="203" t="s">
        <v>99</v>
      </c>
      <c r="E1710" s="203" t="s">
        <v>2</v>
      </c>
      <c r="F1710" s="203" t="s">
        <v>88</v>
      </c>
      <c r="G1710" s="203">
        <v>10.081355799999999</v>
      </c>
      <c r="H1710" s="203">
        <v>10.101623254167329</v>
      </c>
    </row>
    <row r="1711" spans="3:9" hidden="1">
      <c r="C1711" s="203" t="str">
        <f t="shared" si="43"/>
        <v>APTSOCF_0Sum</v>
      </c>
      <c r="D1711" s="203" t="s">
        <v>99</v>
      </c>
      <c r="E1711" s="203" t="s">
        <v>287</v>
      </c>
      <c r="F1711" s="203" t="s">
        <v>88</v>
      </c>
      <c r="G1711" s="203">
        <v>15.264487899999997</v>
      </c>
      <c r="H1711" s="203">
        <v>16.851378123504613</v>
      </c>
    </row>
    <row r="1712" spans="3:9" hidden="1">
      <c r="C1712" s="203" t="str">
        <f t="shared" si="43"/>
        <v>APTSOCF_1Sum</v>
      </c>
      <c r="D1712" s="203" t="s">
        <v>99</v>
      </c>
      <c r="E1712" s="203" t="s">
        <v>269</v>
      </c>
      <c r="F1712" s="203" t="s">
        <v>88</v>
      </c>
      <c r="G1712" s="203">
        <v>8.3756754000000004</v>
      </c>
      <c r="H1712" s="203">
        <v>10.061135226135374</v>
      </c>
    </row>
    <row r="1713" spans="3:8" hidden="1">
      <c r="C1713" s="203" t="str">
        <f t="shared" si="43"/>
        <v>APTSOTS_0Sum</v>
      </c>
      <c r="D1713" s="203" t="s">
        <v>99</v>
      </c>
      <c r="E1713" s="203" t="s">
        <v>286</v>
      </c>
      <c r="F1713" s="203" t="s">
        <v>88</v>
      </c>
      <c r="G1713" s="203">
        <v>14.0374427</v>
      </c>
      <c r="H1713" s="203">
        <v>4.7047680739864361</v>
      </c>
    </row>
    <row r="1714" spans="3:8" hidden="1">
      <c r="C1714" s="203" t="str">
        <f t="shared" si="43"/>
        <v>APTSOTS_1Sum</v>
      </c>
      <c r="D1714" s="203" t="s">
        <v>99</v>
      </c>
      <c r="E1714" s="203" t="s">
        <v>270</v>
      </c>
      <c r="F1714" s="203" t="s">
        <v>88</v>
      </c>
      <c r="G1714" s="203">
        <v>5.3358639000000005</v>
      </c>
      <c r="H1714" s="203">
        <v>4.1835490142828879</v>
      </c>
    </row>
    <row r="1715" spans="3:8" hidden="1">
      <c r="C1715" s="203" t="str">
        <f t="shared" si="43"/>
        <v>APTTemp_NormSum</v>
      </c>
      <c r="D1715" s="203" t="s">
        <v>99</v>
      </c>
      <c r="E1715" s="203" t="s">
        <v>78</v>
      </c>
      <c r="F1715" s="203" t="s">
        <v>88</v>
      </c>
      <c r="G1715" s="203">
        <v>335.91061899999994</v>
      </c>
      <c r="H1715" s="203">
        <v>335.43432171044776</v>
      </c>
    </row>
    <row r="1716" spans="3:8" hidden="1">
      <c r="C1716" s="203" t="str">
        <f t="shared" si="43"/>
        <v>APTTemp_Norm_NormSum</v>
      </c>
      <c r="D1716" s="203" t="s">
        <v>99</v>
      </c>
      <c r="E1716" s="203" t="s">
        <v>79</v>
      </c>
      <c r="F1716" s="203" t="s">
        <v>88</v>
      </c>
      <c r="G1716" s="203">
        <v>5.6437765999999998</v>
      </c>
      <c r="H1716" s="203">
        <v>5.7240100138100143</v>
      </c>
    </row>
    <row r="1717" spans="3:8" hidden="1">
      <c r="C1717" s="203" t="str">
        <f t="shared" si="43"/>
        <v>APTTemp0Sum</v>
      </c>
      <c r="D1717" s="203" t="s">
        <v>99</v>
      </c>
      <c r="E1717" s="203" t="s">
        <v>171</v>
      </c>
      <c r="F1717" s="203" t="s">
        <v>88</v>
      </c>
      <c r="G1717" s="203">
        <v>-2.5134287999999998</v>
      </c>
      <c r="H1717" s="203">
        <v>-4.4655721684685936</v>
      </c>
    </row>
    <row r="1718" spans="3:8" hidden="1">
      <c r="C1718" s="203" t="str">
        <f t="shared" si="43"/>
        <v>APTTemp1Sum</v>
      </c>
      <c r="D1718" s="203" t="s">
        <v>99</v>
      </c>
      <c r="E1718" s="203" t="s">
        <v>172</v>
      </c>
      <c r="F1718" s="203" t="s">
        <v>88</v>
      </c>
      <c r="G1718" s="203">
        <v>-5.7393499999999931E-2</v>
      </c>
      <c r="H1718" s="203">
        <v>-2.2158697271189567</v>
      </c>
    </row>
    <row r="1719" spans="3:8" hidden="1">
      <c r="C1719" s="203" t="str">
        <f t="shared" si="43"/>
        <v>APTTmax_DampenedSum</v>
      </c>
      <c r="D1719" s="203" t="s">
        <v>99</v>
      </c>
      <c r="E1719" s="203" t="s">
        <v>313</v>
      </c>
      <c r="F1719" s="203" t="s">
        <v>88</v>
      </c>
      <c r="G1719" s="203">
        <v>333.39719030000003</v>
      </c>
      <c r="H1719" s="203">
        <v>330.96874954197915</v>
      </c>
    </row>
    <row r="1720" spans="3:8" hidden="1">
      <c r="C1720" s="203" t="str">
        <f t="shared" si="43"/>
        <v>APTTV_7upSum</v>
      </c>
      <c r="D1720" s="203" t="s">
        <v>99</v>
      </c>
      <c r="E1720" s="203" t="s">
        <v>305</v>
      </c>
      <c r="F1720" s="203" t="s">
        <v>88</v>
      </c>
      <c r="G1720" s="203">
        <v>3636.08</v>
      </c>
      <c r="H1720" s="203">
        <v>6100.2599999999993</v>
      </c>
    </row>
    <row r="1721" spans="3:8" hidden="1">
      <c r="C1721" s="203" t="str">
        <f t="shared" si="43"/>
        <v>APTTV_APPYFIZZSum</v>
      </c>
      <c r="D1721" s="203" t="s">
        <v>99</v>
      </c>
      <c r="E1721" s="203" t="s">
        <v>306</v>
      </c>
      <c r="F1721" s="203" t="s">
        <v>88</v>
      </c>
      <c r="G1721" s="203">
        <v>5703.3</v>
      </c>
      <c r="H1721" s="203">
        <v>0</v>
      </c>
    </row>
    <row r="1722" spans="3:8" hidden="1">
      <c r="C1722" s="203" t="str">
        <f t="shared" si="43"/>
        <v>APTTV_MDEWSum</v>
      </c>
      <c r="D1722" s="203" t="s">
        <v>99</v>
      </c>
      <c r="E1722" s="203" t="s">
        <v>307</v>
      </c>
      <c r="F1722" s="203" t="s">
        <v>88</v>
      </c>
      <c r="G1722" s="203">
        <v>128.07000000000002</v>
      </c>
      <c r="H1722" s="203">
        <v>219.99</v>
      </c>
    </row>
    <row r="1723" spans="3:8" hidden="1">
      <c r="C1723" s="203" t="str">
        <f t="shared" si="43"/>
        <v>APTTV_PSPSISum</v>
      </c>
      <c r="D1723" s="203" t="s">
        <v>99</v>
      </c>
      <c r="E1723" s="203" t="s">
        <v>308</v>
      </c>
      <c r="F1723" s="203" t="s">
        <v>88</v>
      </c>
      <c r="G1723" s="203">
        <v>190.05</v>
      </c>
      <c r="H1723" s="203">
        <v>2612.2099999999991</v>
      </c>
    </row>
    <row r="1724" spans="3:8" hidden="1">
      <c r="C1724" s="203" t="str">
        <f t="shared" si="43"/>
        <v>APTUnemploymentSum</v>
      </c>
      <c r="D1724" s="203" t="s">
        <v>99</v>
      </c>
      <c r="E1724" s="203" t="s">
        <v>3</v>
      </c>
      <c r="F1724" s="203" t="s">
        <v>88</v>
      </c>
      <c r="G1724" s="203">
        <v>0.39950000000000002</v>
      </c>
      <c r="H1724" s="203">
        <v>0.77549999999999997</v>
      </c>
    </row>
    <row r="1725" spans="3:8" hidden="1">
      <c r="C1725" s="203" t="str">
        <f t="shared" si="43"/>
        <v>APTVD_SOVSum</v>
      </c>
      <c r="D1725" s="203" t="s">
        <v>99</v>
      </c>
      <c r="E1725" s="203" t="s">
        <v>503</v>
      </c>
      <c r="F1725" s="203" t="s">
        <v>88</v>
      </c>
      <c r="G1725" s="203">
        <v>8.2778407000000023</v>
      </c>
      <c r="H1725" s="203">
        <v>0</v>
      </c>
    </row>
    <row r="1726" spans="3:8" hidden="1">
      <c r="C1726" s="203" t="str">
        <f t="shared" si="43"/>
        <v>APTVI_Cinema_Thumsup_SpendSum</v>
      </c>
      <c r="D1726" s="203" t="s">
        <v>99</v>
      </c>
      <c r="E1726" s="203" t="s">
        <v>323</v>
      </c>
      <c r="F1726" s="203" t="s">
        <v>88</v>
      </c>
      <c r="G1726" s="203">
        <v>8320615.1500000004</v>
      </c>
      <c r="H1726" s="203">
        <v>1923046.8</v>
      </c>
    </row>
    <row r="1727" spans="3:8" hidden="1">
      <c r="C1727" s="203" t="str">
        <f t="shared" si="43"/>
        <v>APTVI_Cinema_Thumsup_Spend_2016Sum</v>
      </c>
      <c r="D1727" s="203" t="s">
        <v>99</v>
      </c>
      <c r="E1727" s="203" t="s">
        <v>363</v>
      </c>
      <c r="F1727" s="203" t="s">
        <v>88</v>
      </c>
      <c r="G1727" s="203">
        <v>0</v>
      </c>
      <c r="H1727" s="203">
        <v>0</v>
      </c>
    </row>
    <row r="1728" spans="3:8" hidden="1">
      <c r="C1728" s="203" t="str">
        <f t="shared" si="43"/>
        <v>APTVI_Cinema_Thumsup_Spend_2018Sum</v>
      </c>
      <c r="D1728" s="203" t="s">
        <v>99</v>
      </c>
      <c r="E1728" s="203" t="s">
        <v>321</v>
      </c>
      <c r="F1728" s="203" t="s">
        <v>88</v>
      </c>
      <c r="G1728" s="203">
        <v>0</v>
      </c>
      <c r="H1728" s="203">
        <v>0</v>
      </c>
    </row>
    <row r="1729" spans="3:10" hidden="1">
      <c r="C1729" s="203" t="str">
        <f t="shared" si="43"/>
        <v>APTVI_Cinema_Thumsup_Spend_2019Sum</v>
      </c>
      <c r="D1729" s="203" t="s">
        <v>99</v>
      </c>
      <c r="E1729" s="203" t="s">
        <v>322</v>
      </c>
      <c r="F1729" s="203" t="s">
        <v>88</v>
      </c>
      <c r="G1729" s="203">
        <v>8320615.1500000004</v>
      </c>
      <c r="H1729" s="203">
        <v>0</v>
      </c>
    </row>
    <row r="1730" spans="3:10" hidden="1">
      <c r="C1730" s="203" t="str">
        <f t="shared" si="43"/>
        <v>APTVI_Cinema_Thumsup_Spend_2020Sum</v>
      </c>
      <c r="D1730" s="203" t="s">
        <v>99</v>
      </c>
      <c r="E1730" s="203" t="s">
        <v>393</v>
      </c>
      <c r="F1730" s="203" t="s">
        <v>88</v>
      </c>
      <c r="G1730" s="203">
        <v>0</v>
      </c>
      <c r="H1730" s="203">
        <v>1923046.8</v>
      </c>
    </row>
    <row r="1731" spans="3:10" hidden="1">
      <c r="C1731" s="203" t="str">
        <f t="shared" ref="C1731:C1794" si="44">D1731&amp;E1731&amp;F1731</f>
        <v>APTVI_Consumer_Promo_Thumsup_Mobile_countSum</v>
      </c>
      <c r="D1731" s="203" t="s">
        <v>99</v>
      </c>
      <c r="E1731" s="203" t="s">
        <v>334</v>
      </c>
      <c r="F1731" s="203" t="s">
        <v>88</v>
      </c>
      <c r="G1731" s="203">
        <v>320619</v>
      </c>
      <c r="H1731" s="203">
        <v>0</v>
      </c>
    </row>
    <row r="1732" spans="3:10" hidden="1">
      <c r="C1732" s="203" t="str">
        <f t="shared" si="44"/>
        <v>APTVI_Desert_TV_GRPsSum</v>
      </c>
      <c r="D1732" s="203" t="s">
        <v>99</v>
      </c>
      <c r="E1732" s="203" t="s">
        <v>336</v>
      </c>
      <c r="F1732" s="203" t="s">
        <v>88</v>
      </c>
      <c r="G1732" s="203">
        <v>1916.4299999999996</v>
      </c>
      <c r="H1732" s="203">
        <v>0</v>
      </c>
    </row>
    <row r="1733" spans="3:10" hidden="1">
      <c r="C1733" s="203" t="str">
        <f t="shared" si="44"/>
        <v>APTVI_Experiential_Sampling_Thumsup_ReachSum</v>
      </c>
      <c r="D1733" s="203" t="s">
        <v>99</v>
      </c>
      <c r="E1733" s="203" t="s">
        <v>335</v>
      </c>
      <c r="F1733" s="203" t="s">
        <v>88</v>
      </c>
      <c r="G1733" s="203">
        <v>59489</v>
      </c>
      <c r="H1733" s="203">
        <v>0</v>
      </c>
    </row>
    <row r="1734" spans="3:10" hidden="1">
      <c r="C1734" s="203" t="str">
        <f t="shared" si="44"/>
        <v>APTVI_Facebook_Instagram_Thumsup_ImpSum</v>
      </c>
      <c r="D1734" s="203" t="s">
        <v>99</v>
      </c>
      <c r="E1734" s="203" t="s">
        <v>315</v>
      </c>
      <c r="F1734" s="203" t="s">
        <v>88</v>
      </c>
      <c r="G1734" s="203">
        <v>15490058</v>
      </c>
      <c r="H1734" s="203">
        <v>8010659</v>
      </c>
    </row>
    <row r="1735" spans="3:10" hidden="1">
      <c r="C1735" s="203" t="str">
        <f t="shared" si="44"/>
        <v>APTVI_Facebook_Thumsup_ImpSum</v>
      </c>
      <c r="D1735" s="203" t="s">
        <v>99</v>
      </c>
      <c r="E1735" s="203" t="s">
        <v>314</v>
      </c>
      <c r="F1735" s="203" t="s">
        <v>88</v>
      </c>
      <c r="G1735" s="203">
        <v>17854</v>
      </c>
      <c r="H1735" s="203">
        <v>13027755</v>
      </c>
    </row>
    <row r="1736" spans="3:10" hidden="1">
      <c r="C1736" s="203" t="str">
        <f t="shared" si="44"/>
        <v>APTVI_Hotstar_Thumsup_ImpSum</v>
      </c>
      <c r="D1736" s="203" t="s">
        <v>99</v>
      </c>
      <c r="E1736" s="203" t="s">
        <v>316</v>
      </c>
      <c r="F1736" s="203" t="s">
        <v>88</v>
      </c>
      <c r="G1736" s="203">
        <v>110101488.20949069</v>
      </c>
      <c r="H1736" s="203">
        <v>2674834.8370524459</v>
      </c>
    </row>
    <row r="1737" spans="3:10" hidden="1">
      <c r="C1737" s="203" t="str">
        <f t="shared" si="44"/>
        <v>APTVI_IPS_7upSum</v>
      </c>
      <c r="D1737" s="203" t="s">
        <v>99</v>
      </c>
      <c r="E1737" s="203" t="s">
        <v>149</v>
      </c>
      <c r="F1737" s="203" t="s">
        <v>88</v>
      </c>
      <c r="G1737" s="203">
        <v>22.986775500000004</v>
      </c>
      <c r="H1737" s="203">
        <v>22.142485826308246</v>
      </c>
      <c r="J1737">
        <f>H1737-G1737</f>
        <v>-0.84428967369175822</v>
      </c>
    </row>
    <row r="1738" spans="3:10" hidden="1">
      <c r="C1738" s="203" t="str">
        <f t="shared" si="44"/>
        <v>APTVI_IPS_Appy_FizzSum</v>
      </c>
      <c r="D1738" s="203" t="s">
        <v>99</v>
      </c>
      <c r="E1738" s="203" t="s">
        <v>150</v>
      </c>
      <c r="F1738" s="203" t="s">
        <v>88</v>
      </c>
      <c r="G1738" s="203">
        <v>23.764056</v>
      </c>
      <c r="H1738" s="203">
        <v>23.050389119074126</v>
      </c>
      <c r="J1738" s="299">
        <f t="shared" ref="J1738:J1750" si="45">H1738-G1738</f>
        <v>-0.71366688092587438</v>
      </c>
    </row>
    <row r="1739" spans="3:10" hidden="1">
      <c r="C1739" s="203" t="str">
        <f t="shared" si="44"/>
        <v>APTVI_IPS_ARTOS_LocalSum</v>
      </c>
      <c r="D1739" s="203" t="s">
        <v>99</v>
      </c>
      <c r="E1739" s="203" t="s">
        <v>290</v>
      </c>
      <c r="F1739" s="203" t="s">
        <v>88</v>
      </c>
      <c r="G1739" s="203">
        <v>27.718883499999997</v>
      </c>
      <c r="H1739" s="203">
        <v>29.129517557096985</v>
      </c>
      <c r="J1739" s="299">
        <f t="shared" si="45"/>
        <v>1.4106340570969884</v>
      </c>
    </row>
    <row r="1740" spans="3:10" hidden="1">
      <c r="C1740" s="203" t="str">
        <f t="shared" si="44"/>
        <v>APTVI_IPS_BINDU_LocalSum</v>
      </c>
      <c r="D1740" s="203" t="s">
        <v>99</v>
      </c>
      <c r="E1740" s="203" t="s">
        <v>291</v>
      </c>
      <c r="F1740" s="203" t="s">
        <v>88</v>
      </c>
      <c r="G1740" s="203">
        <v>15.6164874</v>
      </c>
      <c r="H1740" s="203">
        <v>28.058650103356293</v>
      </c>
      <c r="J1740" s="299">
        <f t="shared" si="45"/>
        <v>12.442162703356292</v>
      </c>
    </row>
    <row r="1741" spans="3:10" hidden="1">
      <c r="C1741" s="203" t="str">
        <f t="shared" si="44"/>
        <v>APTVI_IPS_CokeSum</v>
      </c>
      <c r="D1741" s="203" t="s">
        <v>99</v>
      </c>
      <c r="E1741" s="203" t="s">
        <v>151</v>
      </c>
      <c r="F1741" s="203" t="s">
        <v>88</v>
      </c>
      <c r="G1741" s="203">
        <v>16.138776499999999</v>
      </c>
      <c r="H1741" s="203">
        <v>15.50704427863986</v>
      </c>
      <c r="J1741" s="299">
        <f t="shared" si="45"/>
        <v>-0.63173222136013862</v>
      </c>
    </row>
    <row r="1742" spans="3:10" hidden="1">
      <c r="C1742" s="203" t="str">
        <f t="shared" si="44"/>
        <v>APTVI_IPS_DAILEE_LocalSum</v>
      </c>
      <c r="D1742" s="203" t="s">
        <v>99</v>
      </c>
      <c r="E1742" s="203" t="s">
        <v>600</v>
      </c>
      <c r="F1742" s="203" t="s">
        <v>88</v>
      </c>
      <c r="G1742" s="203">
        <v>36.400865899999999</v>
      </c>
      <c r="H1742" s="203">
        <v>26.672160472096124</v>
      </c>
      <c r="J1742" s="299">
        <f t="shared" si="45"/>
        <v>-9.7287054279038756</v>
      </c>
    </row>
    <row r="1743" spans="3:10" hidden="1">
      <c r="C1743" s="203" t="str">
        <f t="shared" si="44"/>
        <v>APTVI_IPS_FantaSum</v>
      </c>
      <c r="D1743" s="203" t="s">
        <v>99</v>
      </c>
      <c r="E1743" s="203" t="s">
        <v>152</v>
      </c>
      <c r="F1743" s="203" t="s">
        <v>88</v>
      </c>
      <c r="G1743" s="203">
        <v>28.086658900000003</v>
      </c>
      <c r="H1743" s="203">
        <v>27.930727938969159</v>
      </c>
      <c r="J1743" s="299">
        <f t="shared" si="45"/>
        <v>-0.15593096103084392</v>
      </c>
    </row>
    <row r="1744" spans="3:10" hidden="1">
      <c r="C1744" s="203" t="str">
        <f t="shared" si="44"/>
        <v>APTVI_IPS_LimcaSum</v>
      </c>
      <c r="D1744" s="203" t="s">
        <v>99</v>
      </c>
      <c r="E1744" s="203" t="s">
        <v>153</v>
      </c>
      <c r="F1744" s="203" t="s">
        <v>88</v>
      </c>
      <c r="G1744" s="203">
        <v>26.339850599999995</v>
      </c>
      <c r="H1744" s="203">
        <v>25.47026198633251</v>
      </c>
      <c r="J1744" s="299">
        <f t="shared" si="45"/>
        <v>-0.86958861366748508</v>
      </c>
    </row>
    <row r="1745" spans="3:10" hidden="1">
      <c r="C1745" s="203" t="str">
        <f t="shared" si="44"/>
        <v>APTVI_IPS_M_DewSum</v>
      </c>
      <c r="D1745" s="203" t="s">
        <v>99</v>
      </c>
      <c r="E1745" s="203" t="s">
        <v>154</v>
      </c>
      <c r="F1745" s="203" t="s">
        <v>88</v>
      </c>
      <c r="G1745" s="203">
        <v>13.498323300000003</v>
      </c>
      <c r="H1745" s="203">
        <v>14.263760112775612</v>
      </c>
      <c r="J1745" s="299">
        <f t="shared" si="45"/>
        <v>0.76543681277560971</v>
      </c>
    </row>
    <row r="1746" spans="3:10" hidden="1">
      <c r="C1746" s="203" t="str">
        <f t="shared" si="44"/>
        <v>APTVI_IPS_MirindaSum</v>
      </c>
      <c r="D1746" s="203" t="s">
        <v>99</v>
      </c>
      <c r="E1746" s="203" t="s">
        <v>155</v>
      </c>
      <c r="F1746" s="203" t="s">
        <v>88</v>
      </c>
      <c r="G1746" s="203">
        <v>22.066824700000002</v>
      </c>
      <c r="H1746" s="203">
        <v>21.123099603983917</v>
      </c>
      <c r="J1746" s="299">
        <f t="shared" si="45"/>
        <v>-0.94372509601608456</v>
      </c>
    </row>
    <row r="1747" spans="3:10" hidden="1">
      <c r="C1747" s="203" t="str">
        <f t="shared" si="44"/>
        <v>APTVI_IPS_ORSL_LocalSum</v>
      </c>
      <c r="D1747" s="203" t="s">
        <v>99</v>
      </c>
      <c r="E1747" s="203" t="s">
        <v>292</v>
      </c>
      <c r="F1747" s="203" t="s">
        <v>88</v>
      </c>
      <c r="G1747" s="203">
        <v>13.8164643</v>
      </c>
      <c r="H1747" s="203">
        <v>13.8164643</v>
      </c>
      <c r="J1747" s="299">
        <f t="shared" si="45"/>
        <v>0</v>
      </c>
    </row>
    <row r="1748" spans="3:10" hidden="1">
      <c r="C1748" s="203" t="str">
        <f t="shared" si="44"/>
        <v>APTVI_IPS_PepsiSum</v>
      </c>
      <c r="D1748" s="203" t="s">
        <v>99</v>
      </c>
      <c r="E1748" s="203" t="s">
        <v>156</v>
      </c>
      <c r="F1748" s="203" t="s">
        <v>88</v>
      </c>
      <c r="G1748" s="203">
        <v>22.2540084</v>
      </c>
      <c r="H1748" s="203">
        <v>22.050636070831509</v>
      </c>
      <c r="J1748" s="299">
        <f t="shared" si="45"/>
        <v>-0.20337232916849146</v>
      </c>
    </row>
    <row r="1749" spans="3:10" hidden="1">
      <c r="C1749" s="203" t="str">
        <f t="shared" si="44"/>
        <v>APTVI_IPS_SpriteSum</v>
      </c>
      <c r="D1749" s="203" t="s">
        <v>99</v>
      </c>
      <c r="E1749" s="203" t="s">
        <v>157</v>
      </c>
      <c r="F1749" s="203" t="s">
        <v>88</v>
      </c>
      <c r="G1749" s="203">
        <v>43.662206500000011</v>
      </c>
      <c r="H1749" s="203">
        <v>42.022123074094644</v>
      </c>
      <c r="J1749" s="299">
        <f t="shared" si="45"/>
        <v>-1.6400834259053667</v>
      </c>
    </row>
    <row r="1750" spans="3:10" hidden="1">
      <c r="C1750" s="203" t="str">
        <f t="shared" si="44"/>
        <v>APTVI_IPS_Thums_UpSum</v>
      </c>
      <c r="D1750" s="203" t="s">
        <v>99</v>
      </c>
      <c r="E1750" s="203" t="s">
        <v>158</v>
      </c>
      <c r="F1750" s="203" t="s">
        <v>88</v>
      </c>
      <c r="G1750" s="203">
        <v>45.224905299999996</v>
      </c>
      <c r="H1750" s="203">
        <v>42.440966538154136</v>
      </c>
      <c r="J1750" s="299">
        <f t="shared" si="45"/>
        <v>-2.7839387618458602</v>
      </c>
    </row>
    <row r="1751" spans="3:10" hidden="1">
      <c r="C1751" s="203" t="str">
        <f t="shared" si="44"/>
        <v>APTVI_Lift_TV_GRPsSum</v>
      </c>
      <c r="D1751" s="203" t="s">
        <v>99</v>
      </c>
      <c r="E1751" s="203" t="s">
        <v>341</v>
      </c>
      <c r="F1751" s="203" t="s">
        <v>88</v>
      </c>
      <c r="G1751" s="203">
        <v>0</v>
      </c>
      <c r="H1751" s="203">
        <v>0</v>
      </c>
    </row>
    <row r="1752" spans="3:10" hidden="1">
      <c r="C1752" s="203" t="str">
        <f t="shared" si="44"/>
        <v>APTVI_ND_7upSum</v>
      </c>
      <c r="D1752" s="203" t="s">
        <v>99</v>
      </c>
      <c r="E1752" s="203" t="s">
        <v>159</v>
      </c>
      <c r="F1752" s="203" t="s">
        <v>88</v>
      </c>
      <c r="G1752" s="203">
        <v>184.25271739999999</v>
      </c>
      <c r="H1752" s="203">
        <v>174.94237481847875</v>
      </c>
    </row>
    <row r="1753" spans="3:10" hidden="1">
      <c r="C1753" s="203" t="str">
        <f t="shared" si="44"/>
        <v>APTVI_ND_Appy_FizzSum</v>
      </c>
      <c r="D1753" s="203" t="s">
        <v>99</v>
      </c>
      <c r="E1753" s="203" t="s">
        <v>160</v>
      </c>
      <c r="F1753" s="203" t="s">
        <v>88</v>
      </c>
      <c r="G1753" s="203">
        <v>285.49204939999998</v>
      </c>
      <c r="H1753" s="203">
        <v>306.68762670655758</v>
      </c>
    </row>
    <row r="1754" spans="3:10" hidden="1">
      <c r="C1754" s="203" t="str">
        <f t="shared" si="44"/>
        <v>APTVI_ND_ARTOS_LocalSum</v>
      </c>
      <c r="D1754" s="203" t="s">
        <v>99</v>
      </c>
      <c r="E1754" s="203" t="s">
        <v>293</v>
      </c>
      <c r="F1754" s="203" t="s">
        <v>88</v>
      </c>
      <c r="G1754" s="203">
        <v>61.057637200000002</v>
      </c>
      <c r="H1754" s="203">
        <v>63.005238796724854</v>
      </c>
    </row>
    <row r="1755" spans="3:10" hidden="1">
      <c r="C1755" s="203" t="str">
        <f t="shared" si="44"/>
        <v>APTVI_ND_BINDU_LocalSum</v>
      </c>
      <c r="D1755" s="203" t="s">
        <v>99</v>
      </c>
      <c r="E1755" s="203" t="s">
        <v>294</v>
      </c>
      <c r="F1755" s="203" t="s">
        <v>88</v>
      </c>
      <c r="G1755" s="203">
        <v>88.676008400000001</v>
      </c>
      <c r="H1755" s="203">
        <v>105.40254776736961</v>
      </c>
    </row>
    <row r="1756" spans="3:10" hidden="1">
      <c r="C1756" s="203" t="str">
        <f t="shared" si="44"/>
        <v>APTVI_ND_CokeSum</v>
      </c>
      <c r="D1756" s="203" t="s">
        <v>99</v>
      </c>
      <c r="E1756" s="203" t="s">
        <v>161</v>
      </c>
      <c r="F1756" s="203" t="s">
        <v>88</v>
      </c>
      <c r="G1756" s="203">
        <v>135.40439309999999</v>
      </c>
      <c r="H1756" s="203">
        <v>121.69825104998505</v>
      </c>
    </row>
    <row r="1757" spans="3:10" hidden="1">
      <c r="C1757" s="203" t="str">
        <f t="shared" si="44"/>
        <v>APTVI_ND_DAILEE_LocalSum</v>
      </c>
      <c r="D1757" s="203" t="s">
        <v>99</v>
      </c>
      <c r="E1757" s="203" t="s">
        <v>601</v>
      </c>
      <c r="F1757" s="203" t="s">
        <v>88</v>
      </c>
      <c r="G1757" s="203">
        <v>108.74159999999999</v>
      </c>
      <c r="H1757" s="203">
        <v>72.043628996331307</v>
      </c>
    </row>
    <row r="1758" spans="3:10" hidden="1">
      <c r="C1758" s="203" t="str">
        <f t="shared" si="44"/>
        <v>APTVI_ND_FantaSum</v>
      </c>
      <c r="D1758" s="203" t="s">
        <v>99</v>
      </c>
      <c r="E1758" s="203" t="s">
        <v>162</v>
      </c>
      <c r="F1758" s="203" t="s">
        <v>88</v>
      </c>
      <c r="G1758" s="203">
        <v>258.0013573</v>
      </c>
      <c r="H1758" s="203">
        <v>236.63082102858624</v>
      </c>
    </row>
    <row r="1759" spans="3:10" hidden="1">
      <c r="C1759" s="203" t="str">
        <f t="shared" si="44"/>
        <v>APTVI_ND_LimcaSum</v>
      </c>
      <c r="D1759" s="203" t="s">
        <v>99</v>
      </c>
      <c r="E1759" s="203" t="s">
        <v>163</v>
      </c>
      <c r="F1759" s="203" t="s">
        <v>88</v>
      </c>
      <c r="G1759" s="203">
        <v>358.91146260000005</v>
      </c>
      <c r="H1759" s="203">
        <v>368.44365774815287</v>
      </c>
    </row>
    <row r="1760" spans="3:10" hidden="1">
      <c r="C1760" s="203" t="str">
        <f t="shared" si="44"/>
        <v>APTVI_ND_M_DewSum</v>
      </c>
      <c r="D1760" s="203" t="s">
        <v>99</v>
      </c>
      <c r="E1760" s="203" t="s">
        <v>164</v>
      </c>
      <c r="F1760" s="203" t="s">
        <v>88</v>
      </c>
      <c r="G1760" s="203">
        <v>70.203428500000015</v>
      </c>
      <c r="H1760" s="203">
        <v>65.610737802624882</v>
      </c>
    </row>
    <row r="1761" spans="3:8" hidden="1">
      <c r="C1761" s="203" t="str">
        <f t="shared" si="44"/>
        <v>APTVI_ND_MirindaSum</v>
      </c>
      <c r="D1761" s="203" t="s">
        <v>99</v>
      </c>
      <c r="E1761" s="203" t="s">
        <v>165</v>
      </c>
      <c r="F1761" s="203" t="s">
        <v>88</v>
      </c>
      <c r="G1761" s="203">
        <v>125.6048377</v>
      </c>
      <c r="H1761" s="203">
        <v>119.78825433369556</v>
      </c>
    </row>
    <row r="1762" spans="3:8" hidden="1">
      <c r="C1762" s="203" t="str">
        <f t="shared" si="44"/>
        <v>APTVI_ND_ORSL_LocalSum</v>
      </c>
      <c r="D1762" s="203" t="s">
        <v>99</v>
      </c>
      <c r="E1762" s="203" t="s">
        <v>295</v>
      </c>
      <c r="F1762" s="203" t="s">
        <v>88</v>
      </c>
      <c r="G1762" s="203">
        <v>208.70148639999999</v>
      </c>
      <c r="H1762" s="203">
        <v>0</v>
      </c>
    </row>
    <row r="1763" spans="3:8" hidden="1">
      <c r="C1763" s="203" t="str">
        <f t="shared" si="44"/>
        <v>APTVI_ND_PepsiSum</v>
      </c>
      <c r="D1763" s="203" t="s">
        <v>99</v>
      </c>
      <c r="E1763" s="203" t="s">
        <v>166</v>
      </c>
      <c r="F1763" s="203" t="s">
        <v>88</v>
      </c>
      <c r="G1763" s="203">
        <v>150.34200269999999</v>
      </c>
      <c r="H1763" s="203">
        <v>139.47000942205258</v>
      </c>
    </row>
    <row r="1764" spans="3:8" hidden="1">
      <c r="C1764" s="203" t="str">
        <f t="shared" si="44"/>
        <v>APTVI_ND_SpriteSum</v>
      </c>
      <c r="D1764" s="203" t="s">
        <v>99</v>
      </c>
      <c r="E1764" s="203" t="s">
        <v>167</v>
      </c>
      <c r="F1764" s="203" t="s">
        <v>88</v>
      </c>
      <c r="G1764" s="203">
        <v>699.05133179999996</v>
      </c>
      <c r="H1764" s="203">
        <v>709.24965433286957</v>
      </c>
    </row>
    <row r="1765" spans="3:8" hidden="1">
      <c r="C1765" s="203" t="str">
        <f t="shared" si="44"/>
        <v>APTVI_ND_Thums_UpSum</v>
      </c>
      <c r="D1765" s="203" t="s">
        <v>99</v>
      </c>
      <c r="E1765" s="203" t="s">
        <v>168</v>
      </c>
      <c r="F1765" s="203" t="s">
        <v>88</v>
      </c>
      <c r="G1765" s="203">
        <v>701.90470409999989</v>
      </c>
      <c r="H1765" s="203">
        <v>709.36561032093778</v>
      </c>
    </row>
    <row r="1766" spans="3:8" hidden="1">
      <c r="C1766" s="203" t="str">
        <f t="shared" si="44"/>
        <v>APTVI_Nstores_7upSum</v>
      </c>
      <c r="D1766" s="203" t="s">
        <v>99</v>
      </c>
      <c r="E1766" s="203" t="s">
        <v>506</v>
      </c>
      <c r="F1766" s="203" t="s">
        <v>88</v>
      </c>
      <c r="G1766" s="203">
        <v>624635.03049409995</v>
      </c>
      <c r="H1766" s="203">
        <v>676389.40180500189</v>
      </c>
    </row>
    <row r="1767" spans="3:8" hidden="1">
      <c r="C1767" s="203" t="str">
        <f t="shared" si="44"/>
        <v>APTVI_Nstores_Appy_FizzSum</v>
      </c>
      <c r="D1767" s="203" t="s">
        <v>99</v>
      </c>
      <c r="E1767" s="203" t="s">
        <v>507</v>
      </c>
      <c r="F1767" s="203" t="s">
        <v>88</v>
      </c>
      <c r="G1767" s="203">
        <v>986142.39882050001</v>
      </c>
      <c r="H1767" s="203">
        <v>1227186.6980523295</v>
      </c>
    </row>
    <row r="1768" spans="3:8" hidden="1">
      <c r="C1768" s="203" t="str">
        <f t="shared" si="44"/>
        <v>APTVI_Nstores_CokeSum</v>
      </c>
      <c r="D1768" s="203" t="s">
        <v>99</v>
      </c>
      <c r="E1768" s="203" t="s">
        <v>508</v>
      </c>
      <c r="F1768" s="203" t="s">
        <v>88</v>
      </c>
      <c r="G1768" s="203">
        <v>459038.91838439996</v>
      </c>
      <c r="H1768" s="203">
        <v>469646.57109219523</v>
      </c>
    </row>
    <row r="1769" spans="3:8" hidden="1">
      <c r="C1769" s="203" t="str">
        <f t="shared" si="44"/>
        <v>APTVI_Nstores_FantaSum</v>
      </c>
      <c r="D1769" s="203" t="s">
        <v>99</v>
      </c>
      <c r="E1769" s="203" t="s">
        <v>509</v>
      </c>
      <c r="F1769" s="203" t="s">
        <v>88</v>
      </c>
      <c r="G1769" s="203">
        <v>867446.49890500004</v>
      </c>
      <c r="H1769" s="203">
        <v>912022.49459991802</v>
      </c>
    </row>
    <row r="1770" spans="3:8" hidden="1">
      <c r="C1770" s="203" t="str">
        <f t="shared" si="44"/>
        <v>APTVI_Nstores_LimcaSum</v>
      </c>
      <c r="D1770" s="203" t="s">
        <v>99</v>
      </c>
      <c r="E1770" s="203" t="s">
        <v>510</v>
      </c>
      <c r="F1770" s="203" t="s">
        <v>88</v>
      </c>
      <c r="G1770" s="203">
        <v>1214595.2272925</v>
      </c>
      <c r="H1770" s="203">
        <v>1424804.2388231838</v>
      </c>
    </row>
    <row r="1771" spans="3:8" hidden="1">
      <c r="C1771" s="203" t="str">
        <f t="shared" si="44"/>
        <v>APTVI_Nstores_M_DewSum</v>
      </c>
      <c r="D1771" s="203" t="s">
        <v>99</v>
      </c>
      <c r="E1771" s="203" t="s">
        <v>511</v>
      </c>
      <c r="F1771" s="203" t="s">
        <v>88</v>
      </c>
      <c r="G1771" s="203">
        <v>240888.7701509</v>
      </c>
      <c r="H1771" s="203">
        <v>252486.21653342512</v>
      </c>
    </row>
    <row r="1772" spans="3:8" hidden="1">
      <c r="C1772" s="203" t="str">
        <f t="shared" si="44"/>
        <v>APTVI_Nstores_MirindaSum</v>
      </c>
      <c r="D1772" s="203" t="s">
        <v>99</v>
      </c>
      <c r="E1772" s="203" t="s">
        <v>512</v>
      </c>
      <c r="F1772" s="203" t="s">
        <v>88</v>
      </c>
      <c r="G1772" s="203">
        <v>434788.98701849999</v>
      </c>
      <c r="H1772" s="203">
        <v>478349.70975532191</v>
      </c>
    </row>
    <row r="1773" spans="3:8" hidden="1">
      <c r="C1773" s="203" t="str">
        <f t="shared" si="44"/>
        <v>APTVI_Nstores_PepsiSum</v>
      </c>
      <c r="D1773" s="203" t="s">
        <v>99</v>
      </c>
      <c r="E1773" s="203" t="s">
        <v>513</v>
      </c>
      <c r="F1773" s="203" t="s">
        <v>88</v>
      </c>
      <c r="G1773" s="203">
        <v>514862.646236</v>
      </c>
      <c r="H1773" s="203">
        <v>572802.5099281373</v>
      </c>
    </row>
    <row r="1774" spans="3:8" hidden="1">
      <c r="C1774" s="203" t="str">
        <f t="shared" si="44"/>
        <v>APTVI_Nstores_SpriteSum</v>
      </c>
      <c r="D1774" s="203" t="s">
        <v>99</v>
      </c>
      <c r="E1774" s="203" t="s">
        <v>514</v>
      </c>
      <c r="F1774" s="203" t="s">
        <v>88</v>
      </c>
      <c r="G1774" s="203">
        <v>2346432.1598244999</v>
      </c>
      <c r="H1774" s="203">
        <v>2732344.8665182479</v>
      </c>
    </row>
    <row r="1775" spans="3:8" hidden="1">
      <c r="C1775" s="203" t="str">
        <f t="shared" si="44"/>
        <v>APTVI_Nstores_Thums_UpSum</v>
      </c>
      <c r="D1775" s="203" t="s">
        <v>99</v>
      </c>
      <c r="E1775" s="203" t="s">
        <v>309</v>
      </c>
      <c r="F1775" s="203" t="s">
        <v>88</v>
      </c>
      <c r="G1775" s="203">
        <v>2350582.2625839002</v>
      </c>
      <c r="H1775" s="203">
        <v>2705464.7390403338</v>
      </c>
    </row>
    <row r="1776" spans="3:8" hidden="1">
      <c r="C1776" s="203" t="str">
        <f t="shared" si="44"/>
        <v>APTVI_OOH_Thumsup_SpendSum</v>
      </c>
      <c r="D1776" s="203" t="s">
        <v>99</v>
      </c>
      <c r="E1776" s="203" t="s">
        <v>329</v>
      </c>
      <c r="F1776" s="203" t="s">
        <v>88</v>
      </c>
      <c r="G1776" s="203">
        <v>15038504.206499998</v>
      </c>
      <c r="H1776" s="203">
        <v>2913029.9935000003</v>
      </c>
    </row>
    <row r="1777" spans="3:8" hidden="1">
      <c r="C1777" s="203" t="str">
        <f t="shared" si="44"/>
        <v>APTVI_OOH_Thumsup_Spend_2015Sum</v>
      </c>
      <c r="D1777" s="203" t="s">
        <v>99</v>
      </c>
      <c r="E1777" s="203" t="s">
        <v>324</v>
      </c>
      <c r="F1777" s="203" t="s">
        <v>88</v>
      </c>
      <c r="G1777" s="203">
        <v>0</v>
      </c>
      <c r="H1777" s="203">
        <v>0</v>
      </c>
    </row>
    <row r="1778" spans="3:8" hidden="1">
      <c r="C1778" s="203" t="str">
        <f t="shared" si="44"/>
        <v>APTVI_OOH_Thumsup_Spend_2016Sum</v>
      </c>
      <c r="D1778" s="203" t="s">
        <v>99</v>
      </c>
      <c r="E1778" s="203" t="s">
        <v>325</v>
      </c>
      <c r="F1778" s="203" t="s">
        <v>88</v>
      </c>
      <c r="G1778" s="203">
        <v>0</v>
      </c>
      <c r="H1778" s="203">
        <v>0</v>
      </c>
    </row>
    <row r="1779" spans="3:8" hidden="1">
      <c r="C1779" s="203" t="str">
        <f t="shared" si="44"/>
        <v>APTVI_OOH_Thumsup_Spend_2017Sum</v>
      </c>
      <c r="D1779" s="203" t="s">
        <v>99</v>
      </c>
      <c r="E1779" s="203" t="s">
        <v>326</v>
      </c>
      <c r="F1779" s="203" t="s">
        <v>88</v>
      </c>
      <c r="G1779" s="203">
        <v>0</v>
      </c>
      <c r="H1779" s="203">
        <v>0</v>
      </c>
    </row>
    <row r="1780" spans="3:8" hidden="1">
      <c r="C1780" s="203" t="str">
        <f t="shared" si="44"/>
        <v>APTVI_OOH_Thumsup_Spend_2018Sum</v>
      </c>
      <c r="D1780" s="203" t="s">
        <v>99</v>
      </c>
      <c r="E1780" s="203" t="s">
        <v>327</v>
      </c>
      <c r="F1780" s="203" t="s">
        <v>88</v>
      </c>
      <c r="G1780" s="203">
        <v>0</v>
      </c>
      <c r="H1780" s="203">
        <v>0</v>
      </c>
    </row>
    <row r="1781" spans="3:8" hidden="1">
      <c r="C1781" s="203" t="str">
        <f t="shared" si="44"/>
        <v>APTVI_OOH_Thumsup_Spend_2019Sum</v>
      </c>
      <c r="D1781" s="203" t="s">
        <v>99</v>
      </c>
      <c r="E1781" s="203" t="s">
        <v>328</v>
      </c>
      <c r="F1781" s="203" t="s">
        <v>88</v>
      </c>
      <c r="G1781" s="203">
        <v>15038504.206499998</v>
      </c>
      <c r="H1781" s="203">
        <v>0</v>
      </c>
    </row>
    <row r="1782" spans="3:8" hidden="1">
      <c r="C1782" s="203" t="str">
        <f t="shared" si="44"/>
        <v>APTVI_OOH_Thumsup_Spend_2020Sum</v>
      </c>
      <c r="D1782" s="203" t="s">
        <v>99</v>
      </c>
      <c r="E1782" s="203" t="s">
        <v>395</v>
      </c>
      <c r="F1782" s="203" t="s">
        <v>88</v>
      </c>
      <c r="G1782" s="203">
        <v>0</v>
      </c>
      <c r="H1782" s="203">
        <v>2913029.9935000003</v>
      </c>
    </row>
    <row r="1783" spans="3:8" hidden="1">
      <c r="C1783" s="203" t="str">
        <f t="shared" si="44"/>
        <v>APTVI_OOS_CokeSum</v>
      </c>
      <c r="D1783" s="203" t="s">
        <v>99</v>
      </c>
      <c r="E1783" s="203" t="s">
        <v>515</v>
      </c>
      <c r="F1783" s="203" t="s">
        <v>88</v>
      </c>
      <c r="G1783" s="203">
        <v>187.36584189999996</v>
      </c>
      <c r="H1783" s="203">
        <v>181.92376878592665</v>
      </c>
    </row>
    <row r="1784" spans="3:8" hidden="1">
      <c r="C1784" s="203" t="str">
        <f t="shared" si="44"/>
        <v>APTVI_OOS_FantaSum</v>
      </c>
      <c r="D1784" s="203" t="s">
        <v>99</v>
      </c>
      <c r="E1784" s="203" t="s">
        <v>516</v>
      </c>
      <c r="F1784" s="203" t="s">
        <v>88</v>
      </c>
      <c r="G1784" s="203">
        <v>203.99063849999999</v>
      </c>
      <c r="H1784" s="203">
        <v>172.15205494163615</v>
      </c>
    </row>
    <row r="1785" spans="3:8" hidden="1">
      <c r="C1785" s="203" t="str">
        <f t="shared" si="44"/>
        <v>APTVI_OOS_LimcaSum</v>
      </c>
      <c r="D1785" s="203" t="s">
        <v>99</v>
      </c>
      <c r="E1785" s="203" t="s">
        <v>517</v>
      </c>
      <c r="F1785" s="203" t="s">
        <v>88</v>
      </c>
      <c r="G1785" s="203">
        <v>184.3430798</v>
      </c>
      <c r="H1785" s="203">
        <v>158.33854946955671</v>
      </c>
    </row>
    <row r="1786" spans="3:8" hidden="1">
      <c r="C1786" s="203" t="str">
        <f t="shared" si="44"/>
        <v>APTVI_OOS_SpriteSum</v>
      </c>
      <c r="D1786" s="203" t="s">
        <v>99</v>
      </c>
      <c r="E1786" s="203" t="s">
        <v>518</v>
      </c>
      <c r="F1786" s="203" t="s">
        <v>88</v>
      </c>
      <c r="G1786" s="203">
        <v>161.12691740000002</v>
      </c>
      <c r="H1786" s="203">
        <v>143.52938512627517</v>
      </c>
    </row>
    <row r="1787" spans="3:8" hidden="1">
      <c r="C1787" s="203" t="str">
        <f t="shared" si="44"/>
        <v>APTVI_OOS_Thums_UpSum</v>
      </c>
      <c r="D1787" s="203" t="s">
        <v>99</v>
      </c>
      <c r="E1787" s="203" t="s">
        <v>310</v>
      </c>
      <c r="F1787" s="203" t="s">
        <v>88</v>
      </c>
      <c r="G1787" s="203">
        <v>149.59447309999999</v>
      </c>
      <c r="H1787" s="203">
        <v>138.21187368583472</v>
      </c>
    </row>
    <row r="1788" spans="3:8" hidden="1">
      <c r="C1788" s="203" t="str">
        <f t="shared" si="44"/>
        <v>APTVI_Price_7upSum</v>
      </c>
      <c r="D1788" s="203" t="s">
        <v>99</v>
      </c>
      <c r="E1788" s="203" t="s">
        <v>296</v>
      </c>
      <c r="F1788" s="203" t="s">
        <v>88</v>
      </c>
      <c r="G1788" s="203">
        <v>557.87312190000011</v>
      </c>
      <c r="H1788" s="203">
        <v>544.80234767903028</v>
      </c>
    </row>
    <row r="1789" spans="3:8" hidden="1">
      <c r="C1789" s="203" t="str">
        <f t="shared" si="44"/>
        <v>APTVI_Price_Appy_FizzSum</v>
      </c>
      <c r="D1789" s="203" t="s">
        <v>99</v>
      </c>
      <c r="E1789" s="203" t="s">
        <v>297</v>
      </c>
      <c r="F1789" s="203" t="s">
        <v>88</v>
      </c>
      <c r="G1789" s="203">
        <v>555.79045929999995</v>
      </c>
      <c r="H1789" s="203">
        <v>562.91609572373795</v>
      </c>
    </row>
    <row r="1790" spans="3:8" hidden="1">
      <c r="C1790" s="203" t="str">
        <f t="shared" si="44"/>
        <v>APTVI_Price_CokeSum</v>
      </c>
      <c r="D1790" s="203" t="s">
        <v>99</v>
      </c>
      <c r="E1790" s="203" t="s">
        <v>298</v>
      </c>
      <c r="F1790" s="203" t="s">
        <v>88</v>
      </c>
      <c r="G1790" s="203">
        <v>709.54044310000006</v>
      </c>
      <c r="H1790" s="203">
        <v>721.51221535875811</v>
      </c>
    </row>
    <row r="1791" spans="3:8" hidden="1">
      <c r="C1791" s="203" t="str">
        <f t="shared" si="44"/>
        <v>APTVI_Price_FantaSum</v>
      </c>
      <c r="D1791" s="203" t="s">
        <v>99</v>
      </c>
      <c r="E1791" s="203" t="s">
        <v>299</v>
      </c>
      <c r="F1791" s="203" t="s">
        <v>88</v>
      </c>
      <c r="G1791" s="203">
        <v>552.4712293</v>
      </c>
      <c r="H1791" s="203">
        <v>540.4904749849585</v>
      </c>
    </row>
    <row r="1792" spans="3:8" hidden="1">
      <c r="C1792" s="203" t="str">
        <f t="shared" si="44"/>
        <v>APTVI_Price_LimcaSum</v>
      </c>
      <c r="D1792" s="203" t="s">
        <v>99</v>
      </c>
      <c r="E1792" s="203" t="s">
        <v>300</v>
      </c>
      <c r="F1792" s="203" t="s">
        <v>88</v>
      </c>
      <c r="G1792" s="203">
        <v>582.07130549999999</v>
      </c>
      <c r="H1792" s="203">
        <v>579.15228186402612</v>
      </c>
    </row>
    <row r="1793" spans="3:8" hidden="1">
      <c r="C1793" s="203" t="str">
        <f t="shared" si="44"/>
        <v>APTVI_Price_M_DewSum</v>
      </c>
      <c r="D1793" s="203" t="s">
        <v>99</v>
      </c>
      <c r="E1793" s="203" t="s">
        <v>301</v>
      </c>
      <c r="F1793" s="203" t="s">
        <v>88</v>
      </c>
      <c r="G1793" s="203">
        <v>639.80207589999998</v>
      </c>
      <c r="H1793" s="203">
        <v>663.72847258439504</v>
      </c>
    </row>
    <row r="1794" spans="3:8" hidden="1">
      <c r="C1794" s="203" t="str">
        <f t="shared" si="44"/>
        <v>APTVI_Price_MirindaSum</v>
      </c>
      <c r="D1794" s="203" t="s">
        <v>99</v>
      </c>
      <c r="E1794" s="203" t="s">
        <v>302</v>
      </c>
      <c r="F1794" s="203" t="s">
        <v>88</v>
      </c>
      <c r="G1794" s="203">
        <v>553.17426739999996</v>
      </c>
      <c r="H1794" s="203">
        <v>534.69130414306221</v>
      </c>
    </row>
    <row r="1795" spans="3:8" hidden="1">
      <c r="C1795" s="203" t="str">
        <f t="shared" ref="C1795:C1858" si="46">D1795&amp;E1795&amp;F1795</f>
        <v>APTVI_Price_PepsiSum</v>
      </c>
      <c r="D1795" s="203" t="s">
        <v>99</v>
      </c>
      <c r="E1795" s="203" t="s">
        <v>303</v>
      </c>
      <c r="F1795" s="203" t="s">
        <v>88</v>
      </c>
      <c r="G1795" s="203">
        <v>564.85245950000001</v>
      </c>
      <c r="H1795" s="203">
        <v>550.98646923204319</v>
      </c>
    </row>
    <row r="1796" spans="3:8" hidden="1">
      <c r="C1796" s="203" t="str">
        <f t="shared" si="46"/>
        <v>APTVI_Price_SpriteSum</v>
      </c>
      <c r="D1796" s="203" t="s">
        <v>99</v>
      </c>
      <c r="E1796" s="203" t="s">
        <v>304</v>
      </c>
      <c r="F1796" s="203" t="s">
        <v>88</v>
      </c>
      <c r="G1796" s="203">
        <v>548.64846869999997</v>
      </c>
      <c r="H1796" s="203">
        <v>548.90375580696173</v>
      </c>
    </row>
    <row r="1797" spans="3:8" hidden="1">
      <c r="C1797" s="203" t="str">
        <f t="shared" si="46"/>
        <v>APTVI_Price_Thums_UpSum</v>
      </c>
      <c r="D1797" s="203" t="s">
        <v>99</v>
      </c>
      <c r="E1797" s="203" t="s">
        <v>519</v>
      </c>
      <c r="F1797" s="203" t="s">
        <v>88</v>
      </c>
      <c r="G1797" s="203">
        <v>541.90401580000002</v>
      </c>
      <c r="H1797" s="203">
        <v>546.30390424223742</v>
      </c>
    </row>
    <row r="1798" spans="3:8" hidden="1">
      <c r="C1798" s="203" t="str">
        <f t="shared" si="46"/>
        <v>APTVI_Price_Thums_Up_ExpressSum</v>
      </c>
      <c r="D1798" s="203" t="s">
        <v>99</v>
      </c>
      <c r="E1798" s="203" t="s">
        <v>346</v>
      </c>
      <c r="F1798" s="203" t="s">
        <v>88</v>
      </c>
      <c r="G1798" s="203">
        <v>784.1856004</v>
      </c>
      <c r="H1798" s="203">
        <v>797.72849367893832</v>
      </c>
    </row>
    <row r="1799" spans="3:8" hidden="1">
      <c r="C1799" s="203" t="str">
        <f t="shared" si="46"/>
        <v>APTVI_Price_Thums_Up_FridgeSum</v>
      </c>
      <c r="D1799" s="203" t="s">
        <v>99</v>
      </c>
      <c r="E1799" s="203" t="s">
        <v>347</v>
      </c>
      <c r="F1799" s="203" t="s">
        <v>88</v>
      </c>
      <c r="G1799" s="203">
        <v>512.73125470000002</v>
      </c>
      <c r="H1799" s="203">
        <v>520.44866630583147</v>
      </c>
    </row>
    <row r="1800" spans="3:8" hidden="1">
      <c r="C1800" s="203" t="str">
        <f t="shared" si="46"/>
        <v>APTVI_Price_Thums_Up_MobileSum</v>
      </c>
      <c r="D1800" s="203" t="s">
        <v>99</v>
      </c>
      <c r="E1800" s="203" t="s">
        <v>348</v>
      </c>
      <c r="F1800" s="203" t="s">
        <v>88</v>
      </c>
      <c r="G1800" s="203">
        <v>578.61937230000001</v>
      </c>
      <c r="H1800" s="203">
        <v>591.23925120560818</v>
      </c>
    </row>
    <row r="1801" spans="3:8" hidden="1">
      <c r="C1801" s="203" t="str">
        <f t="shared" si="46"/>
        <v>APTVI_Price_Thums_Up_PartySum</v>
      </c>
      <c r="D1801" s="203" t="s">
        <v>99</v>
      </c>
      <c r="E1801" s="203" t="s">
        <v>349</v>
      </c>
      <c r="F1801" s="203" t="s">
        <v>88</v>
      </c>
      <c r="G1801" s="203">
        <v>401.85383709999996</v>
      </c>
      <c r="H1801" s="203">
        <v>414.70100907961444</v>
      </c>
    </row>
    <row r="1802" spans="3:8" hidden="1">
      <c r="C1802" s="203" t="str">
        <f t="shared" si="46"/>
        <v>APTVI_Price_Thums_Up_RGBSum</v>
      </c>
      <c r="D1802" s="203" t="s">
        <v>99</v>
      </c>
      <c r="E1802" s="203" t="s">
        <v>350</v>
      </c>
      <c r="F1802" s="203" t="s">
        <v>88</v>
      </c>
      <c r="G1802" s="203">
        <v>622.15620289999993</v>
      </c>
      <c r="H1802" s="203">
        <v>575.82346952091109</v>
      </c>
    </row>
    <row r="1803" spans="3:8" hidden="1">
      <c r="C1803" s="203" t="str">
        <f t="shared" si="46"/>
        <v>APTVI_Print_Thumsup_SpendSum</v>
      </c>
      <c r="D1803" s="203" t="s">
        <v>99</v>
      </c>
      <c r="E1803" s="203" t="s">
        <v>330</v>
      </c>
      <c r="F1803" s="203" t="s">
        <v>88</v>
      </c>
      <c r="G1803" s="203">
        <v>0</v>
      </c>
      <c r="H1803" s="203">
        <v>0</v>
      </c>
    </row>
    <row r="1804" spans="3:8" hidden="1">
      <c r="C1804" s="203" t="str">
        <f t="shared" si="46"/>
        <v>APTVI_Print_Thumsup_Spend_2016Sum</v>
      </c>
      <c r="D1804" s="203" t="s">
        <v>99</v>
      </c>
      <c r="E1804" s="203" t="s">
        <v>361</v>
      </c>
      <c r="F1804" s="203" t="s">
        <v>88</v>
      </c>
      <c r="G1804" s="203">
        <v>0</v>
      </c>
      <c r="H1804" s="203">
        <v>0</v>
      </c>
    </row>
    <row r="1805" spans="3:8" hidden="1">
      <c r="C1805" s="203" t="str">
        <f t="shared" si="46"/>
        <v>APTVI_Print_Thumsup_Spend_2017Sum</v>
      </c>
      <c r="D1805" s="203" t="s">
        <v>99</v>
      </c>
      <c r="E1805" s="203" t="s">
        <v>362</v>
      </c>
      <c r="F1805" s="203" t="s">
        <v>88</v>
      </c>
      <c r="G1805" s="203">
        <v>0</v>
      </c>
      <c r="H1805" s="203">
        <v>0</v>
      </c>
    </row>
    <row r="1806" spans="3:8" hidden="1">
      <c r="C1806" s="203" t="str">
        <f t="shared" si="46"/>
        <v>APTVI_Radio_Thumsup_SpendSum</v>
      </c>
      <c r="D1806" s="203" t="s">
        <v>99</v>
      </c>
      <c r="E1806" s="203" t="s">
        <v>331</v>
      </c>
      <c r="F1806" s="203" t="s">
        <v>88</v>
      </c>
      <c r="G1806" s="203">
        <v>0</v>
      </c>
      <c r="H1806" s="203">
        <v>0</v>
      </c>
    </row>
    <row r="1807" spans="3:8" hidden="1">
      <c r="C1807" s="203" t="str">
        <f t="shared" si="46"/>
        <v>APTVI_Radio_Thumsup_Spend_2015Sum</v>
      </c>
      <c r="D1807" s="203" t="s">
        <v>99</v>
      </c>
      <c r="E1807" s="203" t="s">
        <v>522</v>
      </c>
      <c r="F1807" s="203" t="s">
        <v>88</v>
      </c>
      <c r="G1807" s="203">
        <v>0</v>
      </c>
      <c r="H1807" s="203">
        <v>0</v>
      </c>
    </row>
    <row r="1808" spans="3:8" hidden="1">
      <c r="C1808" s="203" t="str">
        <f t="shared" si="46"/>
        <v>APTVI_Radio_Thumsup_Spend_2016Sum</v>
      </c>
      <c r="D1808" s="203" t="s">
        <v>99</v>
      </c>
      <c r="E1808" s="203" t="s">
        <v>523</v>
      </c>
      <c r="F1808" s="203" t="s">
        <v>88</v>
      </c>
      <c r="G1808" s="203">
        <v>0</v>
      </c>
      <c r="H1808" s="203">
        <v>0</v>
      </c>
    </row>
    <row r="1809" spans="3:8" hidden="1">
      <c r="C1809" s="203" t="str">
        <f t="shared" si="46"/>
        <v>APTVI_SOCF_7upSum</v>
      </c>
      <c r="D1809" s="203" t="s">
        <v>99</v>
      </c>
      <c r="E1809" s="203" t="s">
        <v>527</v>
      </c>
      <c r="F1809" s="203" t="s">
        <v>88</v>
      </c>
      <c r="G1809" s="203">
        <v>30.156516499999999</v>
      </c>
      <c r="H1809" s="203">
        <v>27.629788640626643</v>
      </c>
    </row>
    <row r="1810" spans="3:8" hidden="1">
      <c r="C1810" s="203" t="str">
        <f t="shared" si="46"/>
        <v>APTVI_SOCF_Appy_FizzSum</v>
      </c>
      <c r="D1810" s="203" t="s">
        <v>99</v>
      </c>
      <c r="E1810" s="203" t="s">
        <v>528</v>
      </c>
      <c r="F1810" s="203" t="s">
        <v>88</v>
      </c>
      <c r="G1810" s="203">
        <v>34.558050700000003</v>
      </c>
      <c r="H1810" s="203">
        <v>39.746059287064682</v>
      </c>
    </row>
    <row r="1811" spans="3:8" hidden="1">
      <c r="C1811" s="203" t="str">
        <f t="shared" si="46"/>
        <v>APTVI_SOCF_CokeSum</v>
      </c>
      <c r="D1811" s="203" t="s">
        <v>99</v>
      </c>
      <c r="E1811" s="203" t="s">
        <v>529</v>
      </c>
      <c r="F1811" s="203" t="s">
        <v>88</v>
      </c>
      <c r="G1811" s="203">
        <v>13.6868391</v>
      </c>
      <c r="H1811" s="203">
        <v>13.005963203320496</v>
      </c>
    </row>
    <row r="1812" spans="3:8" hidden="1">
      <c r="C1812" s="203" t="str">
        <f t="shared" si="46"/>
        <v>APTVI_SOCF_FantaSum</v>
      </c>
      <c r="D1812" s="203" t="s">
        <v>99</v>
      </c>
      <c r="E1812" s="203" t="s">
        <v>530</v>
      </c>
      <c r="F1812" s="203" t="s">
        <v>88</v>
      </c>
      <c r="G1812" s="203">
        <v>50.007077600000009</v>
      </c>
      <c r="H1812" s="203">
        <v>41.009883872954994</v>
      </c>
    </row>
    <row r="1813" spans="3:8" hidden="1">
      <c r="C1813" s="203" t="str">
        <f t="shared" si="46"/>
        <v>APTVI_SOCF_LimcaSum</v>
      </c>
      <c r="D1813" s="203" t="s">
        <v>99</v>
      </c>
      <c r="E1813" s="203" t="s">
        <v>531</v>
      </c>
      <c r="F1813" s="203" t="s">
        <v>88</v>
      </c>
      <c r="G1813" s="203">
        <v>69.863344100000006</v>
      </c>
      <c r="H1813" s="203">
        <v>65.716096277695456</v>
      </c>
    </row>
    <row r="1814" spans="3:8" hidden="1">
      <c r="C1814" s="203" t="str">
        <f t="shared" si="46"/>
        <v>APTVI_SOCF_M_DewSum</v>
      </c>
      <c r="D1814" s="203" t="s">
        <v>99</v>
      </c>
      <c r="E1814" s="203" t="s">
        <v>532</v>
      </c>
      <c r="F1814" s="203" t="s">
        <v>88</v>
      </c>
      <c r="G1814" s="203">
        <v>4.9861321999999992</v>
      </c>
      <c r="H1814" s="203">
        <v>6.9396207367779406</v>
      </c>
    </row>
    <row r="1815" spans="3:8" hidden="1">
      <c r="C1815" s="203" t="str">
        <f t="shared" si="46"/>
        <v>APTVI_SOCF_MirindaSum</v>
      </c>
      <c r="D1815" s="203" t="s">
        <v>99</v>
      </c>
      <c r="E1815" s="203" t="s">
        <v>533</v>
      </c>
      <c r="F1815" s="203" t="s">
        <v>88</v>
      </c>
      <c r="G1815" s="203">
        <v>7.5452909000000004</v>
      </c>
      <c r="H1815" s="203">
        <v>12.718365382835101</v>
      </c>
    </row>
    <row r="1816" spans="3:8" hidden="1">
      <c r="C1816" s="203" t="str">
        <f t="shared" si="46"/>
        <v>APTVI_SOCF_PepsiSum</v>
      </c>
      <c r="D1816" s="203" t="s">
        <v>99</v>
      </c>
      <c r="E1816" s="203" t="s">
        <v>534</v>
      </c>
      <c r="F1816" s="203" t="s">
        <v>88</v>
      </c>
      <c r="G1816" s="203">
        <v>25.569720800000002</v>
      </c>
      <c r="H1816" s="203">
        <v>24.04642953236543</v>
      </c>
    </row>
    <row r="1817" spans="3:8" hidden="1">
      <c r="C1817" s="203" t="str">
        <f t="shared" si="46"/>
        <v>APTVI_SOCF_SpriteSum</v>
      </c>
      <c r="D1817" s="203" t="s">
        <v>99</v>
      </c>
      <c r="E1817" s="203" t="s">
        <v>535</v>
      </c>
      <c r="F1817" s="203" t="s">
        <v>88</v>
      </c>
      <c r="G1817" s="203">
        <v>343.05320429999995</v>
      </c>
      <c r="H1817" s="203">
        <v>329.81085500418487</v>
      </c>
    </row>
    <row r="1818" spans="3:8" hidden="1">
      <c r="C1818" s="203" t="str">
        <f t="shared" si="46"/>
        <v>APTVI_SOCF_Thums_UpSum</v>
      </c>
      <c r="D1818" s="203" t="s">
        <v>99</v>
      </c>
      <c r="E1818" s="203" t="s">
        <v>351</v>
      </c>
      <c r="F1818" s="203" t="s">
        <v>88</v>
      </c>
      <c r="G1818" s="203">
        <v>345.10535199999998</v>
      </c>
      <c r="H1818" s="203">
        <v>350.06251779272873</v>
      </c>
    </row>
    <row r="1819" spans="3:8" hidden="1">
      <c r="C1819" s="203" t="str">
        <f t="shared" si="46"/>
        <v>APTVI_SOTS_7upSum</v>
      </c>
      <c r="D1819" s="203" t="s">
        <v>99</v>
      </c>
      <c r="E1819" s="203" t="s">
        <v>536</v>
      </c>
      <c r="F1819" s="203" t="s">
        <v>88</v>
      </c>
      <c r="G1819" s="203">
        <v>27.506291700000002</v>
      </c>
      <c r="H1819" s="203">
        <v>25.55188233601648</v>
      </c>
    </row>
    <row r="1820" spans="3:8" hidden="1">
      <c r="C1820" s="203" t="str">
        <f t="shared" si="46"/>
        <v>APTVI_SOTS_Appy_FizzSum</v>
      </c>
      <c r="D1820" s="203" t="s">
        <v>99</v>
      </c>
      <c r="E1820" s="203" t="s">
        <v>537</v>
      </c>
      <c r="F1820" s="203" t="s">
        <v>88</v>
      </c>
      <c r="G1820" s="203">
        <v>44.013989199999997</v>
      </c>
      <c r="H1820" s="203">
        <v>44.143124605563166</v>
      </c>
    </row>
    <row r="1821" spans="3:8" hidden="1">
      <c r="C1821" s="203" t="str">
        <f t="shared" si="46"/>
        <v>APTVI_SOTS_CokeSum</v>
      </c>
      <c r="D1821" s="203" t="s">
        <v>99</v>
      </c>
      <c r="E1821" s="203" t="s">
        <v>538</v>
      </c>
      <c r="F1821" s="203" t="s">
        <v>88</v>
      </c>
      <c r="G1821" s="203">
        <v>11.061048</v>
      </c>
      <c r="H1821" s="203">
        <v>10.342322154013511</v>
      </c>
    </row>
    <row r="1822" spans="3:8" hidden="1">
      <c r="C1822" s="203" t="str">
        <f t="shared" si="46"/>
        <v>APTVI_SOTS_FantaSum</v>
      </c>
      <c r="D1822" s="203" t="s">
        <v>99</v>
      </c>
      <c r="E1822" s="203" t="s">
        <v>539</v>
      </c>
      <c r="F1822" s="203" t="s">
        <v>88</v>
      </c>
      <c r="G1822" s="203">
        <v>44.533922699999998</v>
      </c>
      <c r="H1822" s="203">
        <v>41.944382005351244</v>
      </c>
    </row>
    <row r="1823" spans="3:8" hidden="1">
      <c r="C1823" s="203" t="str">
        <f t="shared" si="46"/>
        <v>APTVI_SOTS_LimcaSum</v>
      </c>
      <c r="D1823" s="203" t="s">
        <v>99</v>
      </c>
      <c r="E1823" s="203" t="s">
        <v>540</v>
      </c>
      <c r="F1823" s="203" t="s">
        <v>88</v>
      </c>
      <c r="G1823" s="203">
        <v>58.613890699999999</v>
      </c>
      <c r="H1823" s="203">
        <v>60.792352376611582</v>
      </c>
    </row>
    <row r="1824" spans="3:8" hidden="1">
      <c r="C1824" s="203" t="str">
        <f t="shared" si="46"/>
        <v>APTVI_SOTS_M_DewSum</v>
      </c>
      <c r="D1824" s="203" t="s">
        <v>99</v>
      </c>
      <c r="E1824" s="203" t="s">
        <v>541</v>
      </c>
      <c r="F1824" s="203" t="s">
        <v>88</v>
      </c>
      <c r="G1824" s="203">
        <v>6.3233926999999994</v>
      </c>
      <c r="H1824" s="203">
        <v>6.4658393946909003</v>
      </c>
    </row>
    <row r="1825" spans="3:8" hidden="1">
      <c r="C1825" s="203" t="str">
        <f t="shared" si="46"/>
        <v>APTVI_SOTS_MirindaSum</v>
      </c>
      <c r="D1825" s="203" t="s">
        <v>99</v>
      </c>
      <c r="E1825" s="203" t="s">
        <v>542</v>
      </c>
      <c r="F1825" s="203" t="s">
        <v>88</v>
      </c>
      <c r="G1825" s="203">
        <v>14.286738199999998</v>
      </c>
      <c r="H1825" s="203">
        <v>15.983510351938349</v>
      </c>
    </row>
    <row r="1826" spans="3:8" hidden="1">
      <c r="C1826" s="203" t="str">
        <f t="shared" si="46"/>
        <v>APTVI_SOTS_PepsiSum</v>
      </c>
      <c r="D1826" s="203" t="s">
        <v>99</v>
      </c>
      <c r="E1826" s="203" t="s">
        <v>543</v>
      </c>
      <c r="F1826" s="203" t="s">
        <v>88</v>
      </c>
      <c r="G1826" s="203">
        <v>21.645730700000001</v>
      </c>
      <c r="H1826" s="203">
        <v>20.177844889559811</v>
      </c>
    </row>
    <row r="1827" spans="3:8" hidden="1">
      <c r="C1827" s="203" t="str">
        <f t="shared" si="46"/>
        <v>APTVI_SOTS_SpriteSum</v>
      </c>
      <c r="D1827" s="203" t="s">
        <v>99</v>
      </c>
      <c r="E1827" s="203" t="s">
        <v>544</v>
      </c>
      <c r="F1827" s="203" t="s">
        <v>88</v>
      </c>
      <c r="G1827" s="203">
        <v>313.39100010000004</v>
      </c>
      <c r="H1827" s="203">
        <v>311.06001268855761</v>
      </c>
    </row>
    <row r="1828" spans="3:8" hidden="1">
      <c r="C1828" s="203" t="str">
        <f t="shared" si="46"/>
        <v>APTVI_SOTS_Thums_UpSum</v>
      </c>
      <c r="D1828" s="203" t="s">
        <v>99</v>
      </c>
      <c r="E1828" s="203" t="s">
        <v>352</v>
      </c>
      <c r="F1828" s="203" t="s">
        <v>88</v>
      </c>
      <c r="G1828" s="203">
        <v>373.42851159999992</v>
      </c>
      <c r="H1828" s="203">
        <v>365.03679080992657</v>
      </c>
    </row>
    <row r="1829" spans="3:8" hidden="1">
      <c r="C1829" s="203" t="str">
        <f t="shared" si="46"/>
        <v>APTVI_SOWF_7upSum</v>
      </c>
      <c r="D1829" s="203" t="s">
        <v>99</v>
      </c>
      <c r="E1829" s="203" t="s">
        <v>545</v>
      </c>
      <c r="F1829" s="203" t="s">
        <v>88</v>
      </c>
      <c r="G1829" s="203">
        <v>72.474082399999986</v>
      </c>
      <c r="H1829" s="203">
        <v>41.09075192279311</v>
      </c>
    </row>
    <row r="1830" spans="3:8" hidden="1">
      <c r="C1830" s="203" t="str">
        <f t="shared" si="46"/>
        <v>APTVI_SOWF_Appy_FizzSum</v>
      </c>
      <c r="D1830" s="203" t="s">
        <v>99</v>
      </c>
      <c r="E1830" s="203" t="s">
        <v>546</v>
      </c>
      <c r="F1830" s="203" t="s">
        <v>88</v>
      </c>
      <c r="G1830" s="203">
        <v>86.754050400000011</v>
      </c>
      <c r="H1830" s="203">
        <v>83.717145849128244</v>
      </c>
    </row>
    <row r="1831" spans="3:8" hidden="1">
      <c r="C1831" s="203" t="str">
        <f t="shared" si="46"/>
        <v>APTVI_SOWF_CokeSum</v>
      </c>
      <c r="D1831" s="203" t="s">
        <v>99</v>
      </c>
      <c r="E1831" s="203" t="s">
        <v>547</v>
      </c>
      <c r="F1831" s="203" t="s">
        <v>88</v>
      </c>
      <c r="G1831" s="203">
        <v>9.2426732999999999</v>
      </c>
      <c r="H1831" s="203">
        <v>16.789348523436537</v>
      </c>
    </row>
    <row r="1832" spans="3:8" hidden="1">
      <c r="C1832" s="203" t="str">
        <f t="shared" si="46"/>
        <v>APTVI_SOWF_FantaSum</v>
      </c>
      <c r="D1832" s="203" t="s">
        <v>99</v>
      </c>
      <c r="E1832" s="203" t="s">
        <v>548</v>
      </c>
      <c r="F1832" s="203" t="s">
        <v>88</v>
      </c>
      <c r="G1832" s="203">
        <v>60.208158699999998</v>
      </c>
      <c r="H1832" s="203">
        <v>53.196329374497417</v>
      </c>
    </row>
    <row r="1833" spans="3:8" hidden="1">
      <c r="C1833" s="203" t="str">
        <f t="shared" si="46"/>
        <v>APTVI_SOWF_LimcaSum</v>
      </c>
      <c r="D1833" s="203" t="s">
        <v>99</v>
      </c>
      <c r="E1833" s="203" t="s">
        <v>549</v>
      </c>
      <c r="F1833" s="203" t="s">
        <v>88</v>
      </c>
      <c r="G1833" s="203">
        <v>64.772864900000002</v>
      </c>
      <c r="H1833" s="203">
        <v>71.44506812973934</v>
      </c>
    </row>
    <row r="1834" spans="3:8" hidden="1">
      <c r="C1834" s="203" t="str">
        <f t="shared" si="46"/>
        <v>APTVI_SOWF_M_DewSum</v>
      </c>
      <c r="D1834" s="203" t="s">
        <v>99</v>
      </c>
      <c r="E1834" s="203" t="s">
        <v>550</v>
      </c>
      <c r="F1834" s="203" t="s">
        <v>88</v>
      </c>
      <c r="G1834" s="203">
        <v>6.4385854</v>
      </c>
      <c r="H1834" s="203">
        <v>11.779781592484674</v>
      </c>
    </row>
    <row r="1835" spans="3:8" hidden="1">
      <c r="C1835" s="203" t="str">
        <f t="shared" si="46"/>
        <v>APTVI_SOWF_MirindaSum</v>
      </c>
      <c r="D1835" s="203" t="s">
        <v>99</v>
      </c>
      <c r="E1835" s="203" t="s">
        <v>551</v>
      </c>
      <c r="F1835" s="203" t="s">
        <v>88</v>
      </c>
      <c r="G1835" s="203">
        <v>23.923481000000002</v>
      </c>
      <c r="H1835" s="203">
        <v>21.828097208957139</v>
      </c>
    </row>
    <row r="1836" spans="3:8" hidden="1">
      <c r="C1836" s="203" t="str">
        <f t="shared" si="46"/>
        <v>APTVI_SOWF_PepsiSum</v>
      </c>
      <c r="D1836" s="203" t="s">
        <v>99</v>
      </c>
      <c r="E1836" s="203" t="s">
        <v>552</v>
      </c>
      <c r="F1836" s="203" t="s">
        <v>88</v>
      </c>
      <c r="G1836" s="203">
        <v>25.870126400000004</v>
      </c>
      <c r="H1836" s="203">
        <v>21.070083199117551</v>
      </c>
    </row>
    <row r="1837" spans="3:8" hidden="1">
      <c r="C1837" s="203" t="str">
        <f t="shared" si="46"/>
        <v>APTVI_SOWF_SpriteSum</v>
      </c>
      <c r="D1837" s="203" t="s">
        <v>99</v>
      </c>
      <c r="E1837" s="203" t="s">
        <v>553</v>
      </c>
      <c r="F1837" s="203" t="s">
        <v>88</v>
      </c>
      <c r="G1837" s="203">
        <v>254.62726480000003</v>
      </c>
      <c r="H1837" s="203">
        <v>263.02094024254484</v>
      </c>
    </row>
    <row r="1838" spans="3:8" hidden="1">
      <c r="C1838" s="203" t="str">
        <f t="shared" si="46"/>
        <v>APTVI_SOWF_Thums_UpSum</v>
      </c>
      <c r="D1838" s="203" t="s">
        <v>99</v>
      </c>
      <c r="E1838" s="203" t="s">
        <v>311</v>
      </c>
      <c r="F1838" s="203" t="s">
        <v>88</v>
      </c>
      <c r="G1838" s="203">
        <v>243.91111270000002</v>
      </c>
      <c r="H1838" s="203">
        <v>269.05034793522594</v>
      </c>
    </row>
    <row r="1839" spans="3:8" hidden="1">
      <c r="C1839" s="203" t="str">
        <f t="shared" si="46"/>
        <v>APTVI_ThematicMHT_TV_GRPsSum</v>
      </c>
      <c r="D1839" s="203" t="s">
        <v>99</v>
      </c>
      <c r="E1839" s="203" t="s">
        <v>342</v>
      </c>
      <c r="F1839" s="203" t="s">
        <v>88</v>
      </c>
      <c r="G1839" s="203">
        <v>0</v>
      </c>
      <c r="H1839" s="203">
        <v>0</v>
      </c>
    </row>
    <row r="1840" spans="3:8" hidden="1">
      <c r="C1840" s="203" t="str">
        <f t="shared" si="46"/>
        <v>APTVI_TheYoung_TV_GRPsSum</v>
      </c>
      <c r="D1840" s="203" t="s">
        <v>99</v>
      </c>
      <c r="E1840" s="203" t="s">
        <v>343</v>
      </c>
      <c r="F1840" s="203" t="s">
        <v>88</v>
      </c>
      <c r="G1840" s="203">
        <v>0</v>
      </c>
      <c r="H1840" s="203">
        <v>0</v>
      </c>
    </row>
    <row r="1841" spans="3:8" hidden="1">
      <c r="C1841" s="203" t="str">
        <f t="shared" si="46"/>
        <v>APTVI_Total_Digital_Thumsup_Imp_2017Sum</v>
      </c>
      <c r="D1841" s="203" t="s">
        <v>99</v>
      </c>
      <c r="E1841" s="203" t="s">
        <v>317</v>
      </c>
      <c r="F1841" s="203" t="s">
        <v>88</v>
      </c>
      <c r="G1841" s="203">
        <v>0</v>
      </c>
      <c r="H1841" s="203">
        <v>0</v>
      </c>
    </row>
    <row r="1842" spans="3:8" hidden="1">
      <c r="C1842" s="203" t="str">
        <f t="shared" si="46"/>
        <v>APTVI_Total_Digital_Thumsup_Imp_2018Sum</v>
      </c>
      <c r="D1842" s="203" t="s">
        <v>99</v>
      </c>
      <c r="E1842" s="203" t="s">
        <v>318</v>
      </c>
      <c r="F1842" s="203" t="s">
        <v>88</v>
      </c>
      <c r="G1842" s="203">
        <v>0</v>
      </c>
      <c r="H1842" s="203">
        <v>0</v>
      </c>
    </row>
    <row r="1843" spans="3:8" hidden="1">
      <c r="C1843" s="203" t="str">
        <f t="shared" si="46"/>
        <v>APTVI_Total_Digital_Thumsup_Imp_2019Sum</v>
      </c>
      <c r="D1843" s="203" t="s">
        <v>99</v>
      </c>
      <c r="E1843" s="203" t="s">
        <v>319</v>
      </c>
      <c r="F1843" s="203" t="s">
        <v>88</v>
      </c>
      <c r="G1843" s="203">
        <v>126696598.2094907</v>
      </c>
      <c r="H1843" s="203">
        <v>0</v>
      </c>
    </row>
    <row r="1844" spans="3:8" hidden="1">
      <c r="C1844" s="203" t="str">
        <f t="shared" si="46"/>
        <v>APTVI_Total_Digital_Thumsup_Imp_2020Sum</v>
      </c>
      <c r="D1844" s="203" t="s">
        <v>99</v>
      </c>
      <c r="E1844" s="203" t="s">
        <v>396</v>
      </c>
      <c r="F1844" s="203" t="s">
        <v>88</v>
      </c>
      <c r="G1844" s="203">
        <v>0</v>
      </c>
      <c r="H1844" s="203">
        <v>29706370.837052446</v>
      </c>
    </row>
    <row r="1845" spans="3:8" hidden="1">
      <c r="C1845" s="203" t="str">
        <f t="shared" si="46"/>
        <v>APTVI_TU_UTC_TV_GRPsSum</v>
      </c>
      <c r="D1845" s="203" t="s">
        <v>99</v>
      </c>
      <c r="E1845" s="203" t="s">
        <v>344</v>
      </c>
      <c r="F1845" s="203" t="s">
        <v>88</v>
      </c>
      <c r="G1845" s="203">
        <v>0</v>
      </c>
      <c r="H1845" s="203">
        <v>0</v>
      </c>
    </row>
    <row r="1846" spans="3:8" hidden="1">
      <c r="C1846" s="203" t="str">
        <f t="shared" si="46"/>
        <v>APTVI_TUChargedAvengers_TV_GRPsSum</v>
      </c>
      <c r="D1846" s="203" t="s">
        <v>99</v>
      </c>
      <c r="E1846" s="203" t="s">
        <v>337</v>
      </c>
      <c r="F1846" s="203" t="s">
        <v>88</v>
      </c>
      <c r="G1846" s="203">
        <v>0</v>
      </c>
      <c r="H1846" s="203">
        <v>0</v>
      </c>
    </row>
    <row r="1847" spans="3:8" hidden="1">
      <c r="C1847" s="203" t="str">
        <f t="shared" si="46"/>
        <v>APTVI_TUChargedThematic_TV_GRPsSum</v>
      </c>
      <c r="D1847" s="203" t="s">
        <v>99</v>
      </c>
      <c r="E1847" s="203" t="s">
        <v>338</v>
      </c>
      <c r="F1847" s="203" t="s">
        <v>88</v>
      </c>
      <c r="G1847" s="203">
        <v>0</v>
      </c>
      <c r="H1847" s="203">
        <v>0</v>
      </c>
    </row>
    <row r="1848" spans="3:8" hidden="1">
      <c r="C1848" s="203" t="str">
        <f t="shared" si="46"/>
        <v>APTVI_TUChase_TV_GRPsSum</v>
      </c>
      <c r="D1848" s="203" t="s">
        <v>99</v>
      </c>
      <c r="E1848" s="203" t="s">
        <v>339</v>
      </c>
      <c r="F1848" s="203" t="s">
        <v>88</v>
      </c>
      <c r="G1848" s="203">
        <v>4487.8499999999995</v>
      </c>
      <c r="H1848" s="203">
        <v>0</v>
      </c>
    </row>
    <row r="1849" spans="3:8" hidden="1">
      <c r="C1849" s="203" t="str">
        <f t="shared" si="46"/>
        <v>APTVI_TUIntrinsic_TV_GRPsSum</v>
      </c>
      <c r="D1849" s="203" t="s">
        <v>99</v>
      </c>
      <c r="E1849" s="203" t="s">
        <v>340</v>
      </c>
      <c r="F1849" s="203" t="s">
        <v>88</v>
      </c>
      <c r="G1849" s="203">
        <v>0</v>
      </c>
      <c r="H1849" s="203">
        <v>0</v>
      </c>
    </row>
    <row r="1850" spans="3:8" hidden="1">
      <c r="C1850" s="203" t="str">
        <f t="shared" si="46"/>
        <v>APTVI_TV_TotalSum</v>
      </c>
      <c r="D1850" s="203" t="s">
        <v>99</v>
      </c>
      <c r="E1850" s="203" t="s">
        <v>555</v>
      </c>
      <c r="F1850" s="203" t="s">
        <v>88</v>
      </c>
      <c r="G1850" s="203">
        <v>6404.2799999999988</v>
      </c>
      <c r="H1850" s="203">
        <v>4590.6399999999994</v>
      </c>
    </row>
    <row r="1851" spans="3:8" hidden="1">
      <c r="C1851" s="203" t="str">
        <f t="shared" si="46"/>
        <v>APTVI_TV_Total_2015Sum</v>
      </c>
      <c r="D1851" s="203" t="s">
        <v>99</v>
      </c>
      <c r="E1851" s="203" t="s">
        <v>84</v>
      </c>
      <c r="F1851" s="203" t="s">
        <v>88</v>
      </c>
      <c r="G1851" s="203">
        <v>0</v>
      </c>
      <c r="H1851" s="203">
        <v>0</v>
      </c>
    </row>
    <row r="1852" spans="3:8" hidden="1">
      <c r="C1852" s="203" t="str">
        <f t="shared" si="46"/>
        <v>APTVI_TV_Total_2016Sum</v>
      </c>
      <c r="D1852" s="203" t="s">
        <v>99</v>
      </c>
      <c r="E1852" s="203" t="s">
        <v>85</v>
      </c>
      <c r="F1852" s="203" t="s">
        <v>88</v>
      </c>
      <c r="G1852" s="203">
        <v>0</v>
      </c>
      <c r="H1852" s="203">
        <v>0</v>
      </c>
    </row>
    <row r="1853" spans="3:8" hidden="1">
      <c r="C1853" s="203" t="str">
        <f t="shared" si="46"/>
        <v>APTVI_TV_Total_2017Sum</v>
      </c>
      <c r="D1853" s="203" t="s">
        <v>99</v>
      </c>
      <c r="E1853" s="203" t="s">
        <v>86</v>
      </c>
      <c r="F1853" s="203" t="s">
        <v>88</v>
      </c>
      <c r="G1853" s="203">
        <v>0</v>
      </c>
      <c r="H1853" s="203">
        <v>0</v>
      </c>
    </row>
    <row r="1854" spans="3:8" hidden="1">
      <c r="C1854" s="203" t="str">
        <f t="shared" si="46"/>
        <v>APTVI_TV_Total_2018Sum</v>
      </c>
      <c r="D1854" s="203" t="s">
        <v>99</v>
      </c>
      <c r="E1854" s="203" t="s">
        <v>556</v>
      </c>
      <c r="F1854" s="203" t="s">
        <v>88</v>
      </c>
      <c r="G1854" s="203">
        <v>0</v>
      </c>
      <c r="H1854" s="203">
        <v>0</v>
      </c>
    </row>
    <row r="1855" spans="3:8" hidden="1">
      <c r="C1855" s="203" t="str">
        <f t="shared" si="46"/>
        <v>APTVI_TV_Total_2019Sum</v>
      </c>
      <c r="D1855" s="203" t="s">
        <v>99</v>
      </c>
      <c r="E1855" s="203" t="s">
        <v>557</v>
      </c>
      <c r="F1855" s="203" t="s">
        <v>88</v>
      </c>
      <c r="G1855" s="203">
        <v>6404.2799999999988</v>
      </c>
      <c r="H1855" s="203">
        <v>0</v>
      </c>
    </row>
    <row r="1856" spans="3:8" hidden="1">
      <c r="C1856" s="203" t="str">
        <f t="shared" si="46"/>
        <v>APTVI_VPO_7upSum</v>
      </c>
      <c r="D1856" s="203" t="s">
        <v>99</v>
      </c>
      <c r="E1856" s="203" t="s">
        <v>561</v>
      </c>
      <c r="F1856" s="203" t="s">
        <v>88</v>
      </c>
      <c r="G1856" s="203">
        <v>64.542847899999998</v>
      </c>
      <c r="H1856" s="203">
        <v>0</v>
      </c>
    </row>
    <row r="1857" spans="3:8" hidden="1">
      <c r="C1857" s="203" t="str">
        <f t="shared" si="46"/>
        <v>APTVI_VPO_Appy_FizzSum</v>
      </c>
      <c r="D1857" s="203" t="s">
        <v>99</v>
      </c>
      <c r="E1857" s="203" t="s">
        <v>562</v>
      </c>
      <c r="F1857" s="203" t="s">
        <v>88</v>
      </c>
      <c r="G1857" s="203">
        <v>45.301537999999994</v>
      </c>
      <c r="H1857" s="203">
        <v>0</v>
      </c>
    </row>
    <row r="1858" spans="3:8" hidden="1">
      <c r="C1858" s="203" t="str">
        <f t="shared" si="46"/>
        <v>APTVI_VPO_CokeSum</v>
      </c>
      <c r="D1858" s="203" t="s">
        <v>99</v>
      </c>
      <c r="E1858" s="203" t="s">
        <v>563</v>
      </c>
      <c r="F1858" s="203" t="s">
        <v>88</v>
      </c>
      <c r="G1858" s="203">
        <v>30.898494099999997</v>
      </c>
      <c r="H1858" s="203">
        <v>0</v>
      </c>
    </row>
    <row r="1859" spans="3:8" hidden="1">
      <c r="C1859" s="203" t="str">
        <f t="shared" ref="C1859:C1922" si="47">D1859&amp;E1859&amp;F1859</f>
        <v>APTVI_VPO_FantaSum</v>
      </c>
      <c r="D1859" s="203" t="s">
        <v>99</v>
      </c>
      <c r="E1859" s="203" t="s">
        <v>564</v>
      </c>
      <c r="F1859" s="203" t="s">
        <v>88</v>
      </c>
      <c r="G1859" s="203">
        <v>76.456786000000008</v>
      </c>
      <c r="H1859" s="203">
        <v>0</v>
      </c>
    </row>
    <row r="1860" spans="3:8" hidden="1">
      <c r="C1860" s="203" t="str">
        <f t="shared" si="47"/>
        <v>APTVI_VPO_LimcaSum</v>
      </c>
      <c r="D1860" s="203" t="s">
        <v>99</v>
      </c>
      <c r="E1860" s="203" t="s">
        <v>565</v>
      </c>
      <c r="F1860" s="203" t="s">
        <v>88</v>
      </c>
      <c r="G1860" s="203">
        <v>71.649767700000012</v>
      </c>
      <c r="H1860" s="203">
        <v>0</v>
      </c>
    </row>
    <row r="1861" spans="3:8" hidden="1">
      <c r="C1861" s="203" t="str">
        <f t="shared" si="47"/>
        <v>APTVI_VPO_M_DewSum</v>
      </c>
      <c r="D1861" s="203" t="s">
        <v>99</v>
      </c>
      <c r="E1861" s="203" t="s">
        <v>566</v>
      </c>
      <c r="F1861" s="203" t="s">
        <v>88</v>
      </c>
      <c r="G1861" s="203">
        <v>26.958614499999999</v>
      </c>
      <c r="H1861" s="203">
        <v>0</v>
      </c>
    </row>
    <row r="1862" spans="3:8" hidden="1">
      <c r="C1862" s="203" t="str">
        <f t="shared" si="47"/>
        <v>APTVI_VPO_MirindaSum</v>
      </c>
      <c r="D1862" s="203" t="s">
        <v>99</v>
      </c>
      <c r="E1862" s="203" t="s">
        <v>567</v>
      </c>
      <c r="F1862" s="203" t="s">
        <v>88</v>
      </c>
      <c r="G1862" s="203">
        <v>48.218457299999997</v>
      </c>
      <c r="H1862" s="203">
        <v>0</v>
      </c>
    </row>
    <row r="1863" spans="3:8" hidden="1">
      <c r="C1863" s="203" t="str">
        <f t="shared" si="47"/>
        <v>APTVI_VPO_PepsiSum</v>
      </c>
      <c r="D1863" s="203" t="s">
        <v>99</v>
      </c>
      <c r="E1863" s="203" t="s">
        <v>568</v>
      </c>
      <c r="F1863" s="203" t="s">
        <v>88</v>
      </c>
      <c r="G1863" s="203">
        <v>58.3258151</v>
      </c>
      <c r="H1863" s="203">
        <v>0</v>
      </c>
    </row>
    <row r="1864" spans="3:8" hidden="1">
      <c r="C1864" s="203" t="str">
        <f t="shared" si="47"/>
        <v>APTVI_VPO_SpriteSum</v>
      </c>
      <c r="D1864" s="203" t="s">
        <v>99</v>
      </c>
      <c r="E1864" s="203" t="s">
        <v>569</v>
      </c>
      <c r="F1864" s="203" t="s">
        <v>88</v>
      </c>
      <c r="G1864" s="203">
        <v>167.83389080000001</v>
      </c>
      <c r="H1864" s="203">
        <v>0</v>
      </c>
    </row>
    <row r="1865" spans="3:8" hidden="1">
      <c r="C1865" s="203" t="str">
        <f t="shared" si="47"/>
        <v>APTVI_VPO_Thums_UpSum</v>
      </c>
      <c r="D1865" s="203" t="s">
        <v>99</v>
      </c>
      <c r="E1865" s="203" t="s">
        <v>570</v>
      </c>
      <c r="F1865" s="203" t="s">
        <v>88</v>
      </c>
      <c r="G1865" s="203">
        <v>207.96072029999996</v>
      </c>
      <c r="H1865" s="203">
        <v>0</v>
      </c>
    </row>
    <row r="1866" spans="3:8" hidden="1">
      <c r="C1866" s="203" t="str">
        <f t="shared" si="47"/>
        <v>APTVI_WaveTVC_TV_GRPsSum</v>
      </c>
      <c r="D1866" s="203" t="s">
        <v>99</v>
      </c>
      <c r="E1866" s="203" t="s">
        <v>345</v>
      </c>
      <c r="F1866" s="203" t="s">
        <v>88</v>
      </c>
      <c r="G1866" s="203">
        <v>0</v>
      </c>
      <c r="H1866" s="203">
        <v>0</v>
      </c>
    </row>
    <row r="1867" spans="3:8" hidden="1">
      <c r="C1867" s="203" t="str">
        <f t="shared" si="47"/>
        <v>APTVI_WD_7upSum</v>
      </c>
      <c r="D1867" s="203" t="s">
        <v>99</v>
      </c>
      <c r="E1867" s="203" t="s">
        <v>571</v>
      </c>
      <c r="F1867" s="203" t="s">
        <v>88</v>
      </c>
      <c r="G1867" s="203">
        <v>214.44385839999998</v>
      </c>
      <c r="H1867" s="203">
        <v>199.22246788699985</v>
      </c>
    </row>
    <row r="1868" spans="3:8" hidden="1">
      <c r="C1868" s="203" t="str">
        <f t="shared" si="47"/>
        <v>APTVI_WD_Appy_FizzSum</v>
      </c>
      <c r="D1868" s="203" t="s">
        <v>99</v>
      </c>
      <c r="E1868" s="203" t="s">
        <v>572</v>
      </c>
      <c r="F1868" s="203" t="s">
        <v>88</v>
      </c>
      <c r="G1868" s="203">
        <v>481.28273180000002</v>
      </c>
      <c r="H1868" s="203">
        <v>513.84455034091866</v>
      </c>
    </row>
    <row r="1869" spans="3:8" hidden="1">
      <c r="C1869" s="203" t="str">
        <f t="shared" si="47"/>
        <v>APTVI_WD_CokeSum</v>
      </c>
      <c r="D1869" s="203" t="s">
        <v>99</v>
      </c>
      <c r="E1869" s="203" t="s">
        <v>573</v>
      </c>
      <c r="F1869" s="203" t="s">
        <v>88</v>
      </c>
      <c r="G1869" s="203">
        <v>341.14629110000004</v>
      </c>
      <c r="H1869" s="203">
        <v>289.26796883495211</v>
      </c>
    </row>
    <row r="1870" spans="3:8" hidden="1">
      <c r="C1870" s="203" t="str">
        <f t="shared" si="47"/>
        <v>APTVI_WD_FantaSum</v>
      </c>
      <c r="D1870" s="203" t="s">
        <v>99</v>
      </c>
      <c r="E1870" s="203" t="s">
        <v>574</v>
      </c>
      <c r="F1870" s="203" t="s">
        <v>88</v>
      </c>
      <c r="G1870" s="203">
        <v>485.26790130000006</v>
      </c>
      <c r="H1870" s="203">
        <v>433.46327106894034</v>
      </c>
    </row>
    <row r="1871" spans="3:8" hidden="1">
      <c r="C1871" s="203" t="str">
        <f t="shared" si="47"/>
        <v>APTVI_WD_LimcaSum</v>
      </c>
      <c r="D1871" s="203" t="s">
        <v>99</v>
      </c>
      <c r="E1871" s="203" t="s">
        <v>575</v>
      </c>
      <c r="F1871" s="203" t="s">
        <v>88</v>
      </c>
      <c r="G1871" s="203">
        <v>588.9678778</v>
      </c>
      <c r="H1871" s="203">
        <v>619.45576799593255</v>
      </c>
    </row>
    <row r="1872" spans="3:8" hidden="1">
      <c r="C1872" s="203" t="str">
        <f t="shared" si="47"/>
        <v>APTVI_WD_M_DewSum</v>
      </c>
      <c r="D1872" s="203" t="s">
        <v>99</v>
      </c>
      <c r="E1872" s="203" t="s">
        <v>576</v>
      </c>
      <c r="F1872" s="203" t="s">
        <v>88</v>
      </c>
      <c r="G1872" s="203">
        <v>124.98522120000001</v>
      </c>
      <c r="H1872" s="203">
        <v>114.60047270899265</v>
      </c>
    </row>
    <row r="1873" spans="3:8" hidden="1">
      <c r="C1873" s="203" t="str">
        <f t="shared" si="47"/>
        <v>APTVI_WD_MirindaSum</v>
      </c>
      <c r="D1873" s="203" t="s">
        <v>99</v>
      </c>
      <c r="E1873" s="203" t="s">
        <v>577</v>
      </c>
      <c r="F1873" s="203" t="s">
        <v>88</v>
      </c>
      <c r="G1873" s="203">
        <v>145.75352039999996</v>
      </c>
      <c r="H1873" s="203">
        <v>145.29629644816254</v>
      </c>
    </row>
    <row r="1874" spans="3:8" hidden="1">
      <c r="C1874" s="203" t="str">
        <f t="shared" si="47"/>
        <v>APTVI_WD_PepsiSum</v>
      </c>
      <c r="D1874" s="203" t="s">
        <v>99</v>
      </c>
      <c r="E1874" s="203" t="s">
        <v>578</v>
      </c>
      <c r="F1874" s="203" t="s">
        <v>88</v>
      </c>
      <c r="G1874" s="203">
        <v>159.75453290000002</v>
      </c>
      <c r="H1874" s="203">
        <v>150.73583301140962</v>
      </c>
    </row>
    <row r="1875" spans="3:8" hidden="1">
      <c r="C1875" s="203" t="str">
        <f t="shared" si="47"/>
        <v>APTVI_WD_SpriteSum</v>
      </c>
      <c r="D1875" s="203" t="s">
        <v>99</v>
      </c>
      <c r="E1875" s="203" t="s">
        <v>579</v>
      </c>
      <c r="F1875" s="203" t="s">
        <v>88</v>
      </c>
      <c r="G1875" s="203">
        <v>898.8881318</v>
      </c>
      <c r="H1875" s="203">
        <v>906.54125363764365</v>
      </c>
    </row>
    <row r="1876" spans="3:8" hidden="1">
      <c r="C1876" s="203" t="str">
        <f t="shared" si="47"/>
        <v>APTVI_WD_Thums_UpSum</v>
      </c>
      <c r="D1876" s="203" t="s">
        <v>99</v>
      </c>
      <c r="E1876" s="203" t="s">
        <v>580</v>
      </c>
      <c r="F1876" s="203" t="s">
        <v>88</v>
      </c>
      <c r="G1876" s="203">
        <v>902.24968590000015</v>
      </c>
      <c r="H1876" s="203">
        <v>900.02937719032809</v>
      </c>
    </row>
    <row r="1877" spans="3:8" hidden="1">
      <c r="C1877" s="203" t="str">
        <f t="shared" si="47"/>
        <v>APTVI_YouTube_Thumsup_ImpSum</v>
      </c>
      <c r="D1877" s="203" t="s">
        <v>99</v>
      </c>
      <c r="E1877" s="203" t="s">
        <v>320</v>
      </c>
      <c r="F1877" s="203" t="s">
        <v>88</v>
      </c>
      <c r="G1877" s="203">
        <v>1087198</v>
      </c>
      <c r="H1877" s="203">
        <v>5993122</v>
      </c>
    </row>
    <row r="1878" spans="3:8" hidden="1">
      <c r="C1878" s="203" t="str">
        <f t="shared" si="47"/>
        <v>APTWeight_ARTOSSum</v>
      </c>
      <c r="D1878" s="203" t="s">
        <v>99</v>
      </c>
      <c r="E1878" s="203" t="s">
        <v>622</v>
      </c>
      <c r="F1878" s="203" t="s">
        <v>88</v>
      </c>
      <c r="G1878" s="203">
        <v>0.40788700000000006</v>
      </c>
      <c r="H1878" s="203">
        <v>0.40788700000000006</v>
      </c>
    </row>
    <row r="1879" spans="3:8" hidden="1">
      <c r="C1879" s="203" t="str">
        <f t="shared" si="47"/>
        <v>APTWeight_BINDUSum</v>
      </c>
      <c r="D1879" s="203" t="s">
        <v>99</v>
      </c>
      <c r="E1879" s="203" t="s">
        <v>602</v>
      </c>
      <c r="F1879" s="203" t="s">
        <v>88</v>
      </c>
      <c r="G1879" s="203">
        <v>0.38602200000000009</v>
      </c>
      <c r="H1879" s="203">
        <v>0.38602200000000009</v>
      </c>
    </row>
    <row r="1880" spans="3:8" hidden="1">
      <c r="C1880" s="203" t="str">
        <f t="shared" si="47"/>
        <v>APTWeight_Brand_7upSum</v>
      </c>
      <c r="D1880" s="203" t="s">
        <v>99</v>
      </c>
      <c r="E1880" s="203" t="s">
        <v>581</v>
      </c>
      <c r="F1880" s="203" t="s">
        <v>88</v>
      </c>
      <c r="G1880" s="203">
        <v>0.72477499999999984</v>
      </c>
      <c r="H1880" s="203">
        <v>0.72477499999999984</v>
      </c>
    </row>
    <row r="1881" spans="3:8" hidden="1">
      <c r="C1881" s="203" t="str">
        <f t="shared" si="47"/>
        <v>APTWeight_Brand_Appy_FizzSum</v>
      </c>
      <c r="D1881" s="203" t="s">
        <v>99</v>
      </c>
      <c r="E1881" s="203" t="s">
        <v>582</v>
      </c>
      <c r="F1881" s="203" t="s">
        <v>88</v>
      </c>
      <c r="G1881" s="203">
        <v>1.084568</v>
      </c>
      <c r="H1881" s="203">
        <v>1.084568</v>
      </c>
    </row>
    <row r="1882" spans="3:8" hidden="1">
      <c r="C1882" s="203" t="str">
        <f t="shared" si="47"/>
        <v>APTWeight_Brand_CokeSum</v>
      </c>
      <c r="D1882" s="203" t="s">
        <v>99</v>
      </c>
      <c r="E1882" s="203" t="s">
        <v>583</v>
      </c>
      <c r="F1882" s="203" t="s">
        <v>88</v>
      </c>
      <c r="G1882" s="203">
        <v>0.269704</v>
      </c>
      <c r="H1882" s="203">
        <v>0.269704</v>
      </c>
    </row>
    <row r="1883" spans="3:8" hidden="1">
      <c r="C1883" s="203" t="str">
        <f t="shared" si="47"/>
        <v>APTWeight_Brand_FantaSum</v>
      </c>
      <c r="D1883" s="203" t="s">
        <v>99</v>
      </c>
      <c r="E1883" s="203" t="s">
        <v>584</v>
      </c>
      <c r="F1883" s="203" t="s">
        <v>88</v>
      </c>
      <c r="G1883" s="203">
        <v>1.2147840000000001</v>
      </c>
      <c r="H1883" s="203">
        <v>1.2147840000000001</v>
      </c>
    </row>
    <row r="1884" spans="3:8" hidden="1">
      <c r="C1884" s="203" t="str">
        <f t="shared" si="47"/>
        <v>APTWeight_Brand_LimcaSum</v>
      </c>
      <c r="D1884" s="203" t="s">
        <v>99</v>
      </c>
      <c r="E1884" s="203" t="s">
        <v>585</v>
      </c>
      <c r="F1884" s="203" t="s">
        <v>88</v>
      </c>
      <c r="G1884" s="203">
        <v>1.5195010000000002</v>
      </c>
      <c r="H1884" s="203">
        <v>1.5195010000000002</v>
      </c>
    </row>
    <row r="1885" spans="3:8" hidden="1">
      <c r="C1885" s="203" t="str">
        <f t="shared" si="47"/>
        <v>APTWeight_Brand_M_DewSum</v>
      </c>
      <c r="D1885" s="203" t="s">
        <v>99</v>
      </c>
      <c r="E1885" s="203" t="s">
        <v>586</v>
      </c>
      <c r="F1885" s="203" t="s">
        <v>88</v>
      </c>
      <c r="G1885" s="203">
        <v>0.11681200000000001</v>
      </c>
      <c r="H1885" s="203">
        <v>0.11681200000000001</v>
      </c>
    </row>
    <row r="1886" spans="3:8" hidden="1">
      <c r="C1886" s="203" t="str">
        <f t="shared" si="47"/>
        <v>APTWeight_Brand_MirindaSum</v>
      </c>
      <c r="D1886" s="203" t="s">
        <v>99</v>
      </c>
      <c r="E1886" s="203" t="s">
        <v>587</v>
      </c>
      <c r="F1886" s="203" t="s">
        <v>88</v>
      </c>
      <c r="G1886" s="203">
        <v>0.38207099999999999</v>
      </c>
      <c r="H1886" s="203">
        <v>0.38207099999999999</v>
      </c>
    </row>
    <row r="1887" spans="3:8" hidden="1">
      <c r="C1887" s="203" t="str">
        <f t="shared" si="47"/>
        <v>APTWeight_Brand_PepsiSum</v>
      </c>
      <c r="D1887" s="203" t="s">
        <v>99</v>
      </c>
      <c r="E1887" s="203" t="s">
        <v>588</v>
      </c>
      <c r="F1887" s="203" t="s">
        <v>88</v>
      </c>
      <c r="G1887" s="203">
        <v>0.54521900000000001</v>
      </c>
      <c r="H1887" s="203">
        <v>0.54521900000000001</v>
      </c>
    </row>
    <row r="1888" spans="3:8" hidden="1">
      <c r="C1888" s="203" t="str">
        <f t="shared" si="47"/>
        <v>APTWeight_Brand_SpriteSum</v>
      </c>
      <c r="D1888" s="203" t="s">
        <v>99</v>
      </c>
      <c r="E1888" s="203" t="s">
        <v>589</v>
      </c>
      <c r="F1888" s="203" t="s">
        <v>88</v>
      </c>
      <c r="G1888" s="203">
        <v>4.4664270000000004</v>
      </c>
      <c r="H1888" s="203">
        <v>4.4664270000000004</v>
      </c>
    </row>
    <row r="1889" spans="3:8" hidden="1">
      <c r="C1889" s="203" t="str">
        <f t="shared" si="47"/>
        <v>APTWeight_DAILEESum</v>
      </c>
      <c r="D1889" s="203" t="s">
        <v>99</v>
      </c>
      <c r="E1889" s="203" t="s">
        <v>603</v>
      </c>
      <c r="F1889" s="203" t="s">
        <v>88</v>
      </c>
      <c r="G1889" s="203">
        <v>0.172264</v>
      </c>
      <c r="H1889" s="203">
        <v>0.172264</v>
      </c>
    </row>
    <row r="1890" spans="3:8" hidden="1">
      <c r="C1890" s="203" t="str">
        <f t="shared" si="47"/>
        <v>APTWeight_ORSLSum</v>
      </c>
      <c r="D1890" s="203" t="s">
        <v>99</v>
      </c>
      <c r="E1890" s="203" t="s">
        <v>590</v>
      </c>
      <c r="F1890" s="203" t="s">
        <v>88</v>
      </c>
      <c r="G1890" s="203">
        <v>0.4286600000000001</v>
      </c>
      <c r="H1890" s="203">
        <v>0.4286600000000001</v>
      </c>
    </row>
    <row r="1891" spans="3:8" hidden="1">
      <c r="C1891" s="203" t="str">
        <f t="shared" si="47"/>
        <v>APTWeight_SKU_ExpressSum</v>
      </c>
      <c r="D1891" s="203" t="s">
        <v>99</v>
      </c>
      <c r="E1891" s="203" t="s">
        <v>592</v>
      </c>
      <c r="F1891" s="203" t="s">
        <v>88</v>
      </c>
      <c r="G1891" s="203">
        <v>1.3941600000000001</v>
      </c>
      <c r="H1891" s="203">
        <v>1.3941600000000001</v>
      </c>
    </row>
    <row r="1892" spans="3:8" hidden="1">
      <c r="C1892" s="203" t="str">
        <f t="shared" si="47"/>
        <v>APTWeight_SKU_FridgeSum</v>
      </c>
      <c r="D1892" s="203" t="s">
        <v>99</v>
      </c>
      <c r="E1892" s="203" t="s">
        <v>593</v>
      </c>
      <c r="F1892" s="203" t="s">
        <v>88</v>
      </c>
      <c r="G1892" s="203">
        <v>2.6047060000000006</v>
      </c>
      <c r="H1892" s="203">
        <v>2.6047060000000006</v>
      </c>
    </row>
    <row r="1893" spans="3:8" hidden="1">
      <c r="C1893" s="203" t="str">
        <f t="shared" si="47"/>
        <v>APTWeight_SKU_MobileSum</v>
      </c>
      <c r="D1893" s="203" t="s">
        <v>99</v>
      </c>
      <c r="E1893" s="203" t="s">
        <v>594</v>
      </c>
      <c r="F1893" s="203" t="s">
        <v>88</v>
      </c>
      <c r="G1893" s="203">
        <v>2.169333</v>
      </c>
      <c r="H1893" s="203">
        <v>2.169333</v>
      </c>
    </row>
    <row r="1894" spans="3:8" hidden="1">
      <c r="C1894" s="203" t="str">
        <f t="shared" si="47"/>
        <v>APTWeight_SKU_PartySum</v>
      </c>
      <c r="D1894" s="203" t="s">
        <v>99</v>
      </c>
      <c r="E1894" s="203" t="s">
        <v>595</v>
      </c>
      <c r="F1894" s="203" t="s">
        <v>88</v>
      </c>
      <c r="G1894" s="203">
        <v>3.0799099999999995</v>
      </c>
      <c r="H1894" s="203">
        <v>3.0799099999999995</v>
      </c>
    </row>
    <row r="1895" spans="3:8" hidden="1">
      <c r="C1895" s="203" t="str">
        <f t="shared" si="47"/>
        <v>APTWeight_SKU_RGBSum</v>
      </c>
      <c r="D1895" s="203" t="s">
        <v>99</v>
      </c>
      <c r="E1895" s="203" t="s">
        <v>596</v>
      </c>
      <c r="F1895" s="203" t="s">
        <v>88</v>
      </c>
      <c r="G1895" s="203">
        <v>0.75189099999999998</v>
      </c>
      <c r="H1895" s="203">
        <v>0.75189099999999998</v>
      </c>
    </row>
    <row r="1896" spans="3:8" hidden="1">
      <c r="C1896" s="203" t="str">
        <f t="shared" si="47"/>
        <v>APTVI_Pyramid_TV_GRPs_2020Sum</v>
      </c>
      <c r="D1896" s="203" t="s">
        <v>99</v>
      </c>
      <c r="E1896" s="203" t="s">
        <v>397</v>
      </c>
      <c r="F1896" s="203" t="s">
        <v>88</v>
      </c>
      <c r="G1896" s="203">
        <v>0</v>
      </c>
      <c r="H1896" s="203">
        <v>4205.7299999999996</v>
      </c>
    </row>
    <row r="1897" spans="3:8" hidden="1">
      <c r="C1897" s="203" t="str">
        <f t="shared" si="47"/>
        <v>APTVI_SLN_TV_GRPs_2020Sum</v>
      </c>
      <c r="D1897" s="203" t="s">
        <v>99</v>
      </c>
      <c r="E1897" s="203" t="s">
        <v>398</v>
      </c>
      <c r="F1897" s="203" t="s">
        <v>88</v>
      </c>
      <c r="G1897" s="203">
        <v>0</v>
      </c>
      <c r="H1897" s="203">
        <v>383.74</v>
      </c>
    </row>
    <row r="1898" spans="3:8" hidden="1">
      <c r="C1898" s="203" t="str">
        <f t="shared" si="47"/>
        <v>APTVI_TUCharged_Desert_TV_GRPs_2020Sum</v>
      </c>
      <c r="D1898" s="203" t="s">
        <v>99</v>
      </c>
      <c r="E1898" s="203" t="s">
        <v>399</v>
      </c>
      <c r="F1898" s="203" t="s">
        <v>88</v>
      </c>
      <c r="G1898" s="203">
        <v>0</v>
      </c>
      <c r="H1898" s="203">
        <v>0.09</v>
      </c>
    </row>
    <row r="1899" spans="3:8" hidden="1">
      <c r="C1899" s="203" t="str">
        <f t="shared" si="47"/>
        <v>APTVI_TUChase_TV_GRPs_2020Sum</v>
      </c>
      <c r="D1899" s="203" t="s">
        <v>99</v>
      </c>
      <c r="E1899" s="203" t="s">
        <v>400</v>
      </c>
      <c r="F1899" s="203" t="s">
        <v>88</v>
      </c>
      <c r="G1899" s="203">
        <v>0</v>
      </c>
      <c r="H1899" s="203">
        <v>1.08</v>
      </c>
    </row>
    <row r="1900" spans="3:8" hidden="1">
      <c r="C1900" s="203" t="str">
        <f t="shared" si="47"/>
        <v>APTFree_Volume_Promo_2020Sum</v>
      </c>
      <c r="D1900" s="203" t="s">
        <v>99</v>
      </c>
      <c r="E1900" s="203" t="s">
        <v>394</v>
      </c>
      <c r="F1900" s="203" t="s">
        <v>88</v>
      </c>
      <c r="G1900" s="203">
        <v>0</v>
      </c>
      <c r="H1900" s="203">
        <v>3456476</v>
      </c>
    </row>
    <row r="1901" spans="3:8" hidden="1">
      <c r="C1901" s="203" t="str">
        <f t="shared" si="47"/>
        <v>APTCovid_19_Confirmed_CasesSum</v>
      </c>
      <c r="D1901" s="203" t="s">
        <v>99</v>
      </c>
      <c r="E1901" s="203" t="s">
        <v>401</v>
      </c>
      <c r="F1901" s="203" t="s">
        <v>88</v>
      </c>
      <c r="G1901" s="203">
        <v>0</v>
      </c>
      <c r="H1901" s="303">
        <v>67378169</v>
      </c>
    </row>
    <row r="1902" spans="3:8" hidden="1">
      <c r="C1902" s="203" t="str">
        <f t="shared" si="47"/>
        <v>APTCovid_19_Active_CasesSum</v>
      </c>
      <c r="D1902" s="203" t="s">
        <v>99</v>
      </c>
      <c r="E1902" s="203" t="s">
        <v>597</v>
      </c>
      <c r="F1902" s="203" t="s">
        <v>88</v>
      </c>
      <c r="G1902" s="203">
        <v>0</v>
      </c>
      <c r="H1902" s="203">
        <v>10334401</v>
      </c>
    </row>
    <row r="1903" spans="3:8" hidden="1">
      <c r="C1903" s="203" t="str">
        <f t="shared" si="47"/>
        <v>APTMobility_Retail_and_recreationSum</v>
      </c>
      <c r="D1903" s="203" t="s">
        <v>99</v>
      </c>
      <c r="E1903" s="203" t="s">
        <v>380</v>
      </c>
      <c r="F1903" s="203" t="s">
        <v>88</v>
      </c>
      <c r="G1903" s="203">
        <v>0</v>
      </c>
      <c r="H1903" s="203">
        <v>-413.90111827956991</v>
      </c>
    </row>
    <row r="1904" spans="3:8" hidden="1">
      <c r="C1904" s="203" t="str">
        <f t="shared" si="47"/>
        <v>APTMobility_Grocery_and_pharmacySum</v>
      </c>
      <c r="D1904" s="203" t="s">
        <v>99</v>
      </c>
      <c r="E1904" s="203" t="s">
        <v>364</v>
      </c>
      <c r="F1904" s="203" t="s">
        <v>88</v>
      </c>
      <c r="G1904" s="203">
        <v>0</v>
      </c>
      <c r="H1904" s="203">
        <v>-37.710150537634405</v>
      </c>
    </row>
    <row r="1905" spans="3:8" hidden="1">
      <c r="C1905" s="203" t="str">
        <f t="shared" si="47"/>
        <v>APTMobility_ParksSum</v>
      </c>
      <c r="D1905" s="203" t="s">
        <v>99</v>
      </c>
      <c r="E1905" s="203" t="s">
        <v>381</v>
      </c>
      <c r="F1905" s="203" t="s">
        <v>88</v>
      </c>
      <c r="G1905" s="203">
        <v>0</v>
      </c>
      <c r="H1905" s="203">
        <v>-325.39101075268815</v>
      </c>
    </row>
    <row r="1906" spans="3:8" hidden="1">
      <c r="C1906" s="203" t="str">
        <f t="shared" si="47"/>
        <v>APTMobility_Transit_stationsSum</v>
      </c>
      <c r="D1906" s="203" t="s">
        <v>99</v>
      </c>
      <c r="E1906" s="203" t="s">
        <v>598</v>
      </c>
      <c r="F1906" s="203" t="s">
        <v>88</v>
      </c>
      <c r="G1906" s="203">
        <v>0</v>
      </c>
      <c r="H1906" s="203">
        <v>-277.01561290322587</v>
      </c>
    </row>
    <row r="1907" spans="3:8" hidden="1">
      <c r="C1907" s="203" t="str">
        <f t="shared" si="47"/>
        <v>APTMobility_WorkplacesSum</v>
      </c>
      <c r="D1907" s="203" t="s">
        <v>99</v>
      </c>
      <c r="E1907" s="203" t="s">
        <v>366</v>
      </c>
      <c r="F1907" s="203" t="s">
        <v>88</v>
      </c>
      <c r="G1907" s="203">
        <v>0</v>
      </c>
      <c r="H1907" s="203">
        <v>-192.18055913978498</v>
      </c>
    </row>
    <row r="1908" spans="3:8" hidden="1">
      <c r="C1908" s="203" t="str">
        <f t="shared" si="47"/>
        <v>APTMobility_ResidentialSum</v>
      </c>
      <c r="D1908" s="203" t="s">
        <v>99</v>
      </c>
      <c r="E1908" s="203" t="s">
        <v>365</v>
      </c>
      <c r="F1908" s="203" t="s">
        <v>88</v>
      </c>
      <c r="G1908" s="203">
        <v>0</v>
      </c>
      <c r="H1908" s="203">
        <v>146.06791397849463</v>
      </c>
    </row>
    <row r="1909" spans="3:8" hidden="1">
      <c r="C1909" s="203" t="str">
        <f t="shared" si="47"/>
        <v>APTPre_CovidSum</v>
      </c>
      <c r="D1909" s="203" t="s">
        <v>99</v>
      </c>
      <c r="E1909" s="203" t="s">
        <v>367</v>
      </c>
      <c r="F1909" s="203" t="s">
        <v>88</v>
      </c>
      <c r="G1909" s="203">
        <v>0</v>
      </c>
      <c r="H1909" s="203">
        <v>1</v>
      </c>
    </row>
    <row r="1910" spans="3:8" hidden="1">
      <c r="C1910" s="203" t="str">
        <f t="shared" si="47"/>
        <v>APTSales_dep_Volume_UCAvg</v>
      </c>
      <c r="D1910" s="203" t="s">
        <v>99</v>
      </c>
      <c r="E1910" s="203" t="s">
        <v>499</v>
      </c>
      <c r="F1910" s="203" t="s">
        <v>392</v>
      </c>
      <c r="G1910" s="203">
        <v>4596273.5227362001</v>
      </c>
      <c r="H1910" s="203">
        <v>4309239.578018399</v>
      </c>
    </row>
    <row r="1911" spans="3:8" hidden="1">
      <c r="C1911" s="203" t="str">
        <f t="shared" si="47"/>
        <v>APTActivation_Assets_AllIndiaAvg</v>
      </c>
      <c r="D1911" s="203" t="s">
        <v>99</v>
      </c>
      <c r="E1911" s="203" t="s">
        <v>332</v>
      </c>
      <c r="F1911" s="203" t="s">
        <v>392</v>
      </c>
      <c r="G1911" s="203">
        <v>1722408</v>
      </c>
      <c r="H1911" s="203">
        <v>0</v>
      </c>
    </row>
    <row r="1912" spans="3:8" hidden="1">
      <c r="C1912" s="203" t="str">
        <f t="shared" si="47"/>
        <v>APTActivation_Assets_StatewiseAvg</v>
      </c>
      <c r="D1912" s="203" t="s">
        <v>99</v>
      </c>
      <c r="E1912" s="203" t="s">
        <v>333</v>
      </c>
      <c r="F1912" s="203" t="s">
        <v>392</v>
      </c>
      <c r="G1912" s="203">
        <v>662079</v>
      </c>
      <c r="H1912" s="203">
        <v>0</v>
      </c>
    </row>
    <row r="1913" spans="3:8" hidden="1">
      <c r="C1913" s="203" t="str">
        <f t="shared" si="47"/>
        <v>APTCostPerPointAvg</v>
      </c>
      <c r="D1913" s="203" t="s">
        <v>99</v>
      </c>
      <c r="E1913" s="203" t="s">
        <v>500</v>
      </c>
      <c r="F1913" s="203" t="s">
        <v>392</v>
      </c>
      <c r="G1913" s="203">
        <v>9237.108720799999</v>
      </c>
      <c r="H1913" s="203">
        <v>9237.108720799999</v>
      </c>
    </row>
    <row r="1914" spans="3:8" hidden="1">
      <c r="C1914" s="203" t="str">
        <f t="shared" si="47"/>
        <v>APTCPIAvg</v>
      </c>
      <c r="D1914" s="203" t="s">
        <v>99</v>
      </c>
      <c r="E1914" s="203" t="s">
        <v>81</v>
      </c>
      <c r="F1914" s="203" t="s">
        <v>392</v>
      </c>
      <c r="G1914" s="203">
        <v>143.85844000000003</v>
      </c>
      <c r="H1914" s="203">
        <v>149.45140721600004</v>
      </c>
    </row>
    <row r="1915" spans="3:8" hidden="1">
      <c r="C1915" s="203" t="str">
        <f t="shared" si="47"/>
        <v>APTEconomyAvg</v>
      </c>
      <c r="D1915" s="203" t="s">
        <v>99</v>
      </c>
      <c r="E1915" s="203" t="s">
        <v>11</v>
      </c>
      <c r="F1915" s="203" t="s">
        <v>392</v>
      </c>
      <c r="G1915" s="203">
        <v>1304932.0995752397</v>
      </c>
      <c r="H1915" s="203">
        <v>1269414.9253070676</v>
      </c>
    </row>
    <row r="1916" spans="3:8" hidden="1">
      <c r="C1916" s="203" t="str">
        <f t="shared" si="47"/>
        <v>APTLog_EconomyAvg</v>
      </c>
      <c r="D1916" s="203" t="s">
        <v>99</v>
      </c>
      <c r="E1916" s="203" t="s">
        <v>221</v>
      </c>
      <c r="F1916" s="203" t="s">
        <v>392</v>
      </c>
      <c r="G1916" s="203">
        <v>14.081016970000002</v>
      </c>
      <c r="H1916" s="203">
        <v>14.053499272951489</v>
      </c>
    </row>
    <row r="1917" spans="3:8">
      <c r="C1917" s="203" t="str">
        <f t="shared" si="47"/>
        <v>APTPopulationAvg</v>
      </c>
      <c r="D1917" s="203" t="s">
        <v>99</v>
      </c>
      <c r="E1917" s="203" t="s">
        <v>501</v>
      </c>
      <c r="F1917" s="203" t="s">
        <v>392</v>
      </c>
      <c r="G1917" s="203">
        <v>36115273.310000002</v>
      </c>
      <c r="H1917" s="203">
        <v>36115273.310000002</v>
      </c>
    </row>
    <row r="1918" spans="3:8" hidden="1">
      <c r="C1918" s="203" t="str">
        <f t="shared" si="47"/>
        <v>APTPrecip_DampenedAvg</v>
      </c>
      <c r="D1918" s="203" t="s">
        <v>99</v>
      </c>
      <c r="E1918" s="203" t="s">
        <v>312</v>
      </c>
      <c r="F1918" s="203" t="s">
        <v>392</v>
      </c>
      <c r="G1918" s="203">
        <v>2.1127214799999998</v>
      </c>
      <c r="H1918" s="203">
        <v>3.1321414015201237</v>
      </c>
    </row>
    <row r="1919" spans="3:8" hidden="1">
      <c r="C1919" s="203" t="str">
        <f t="shared" si="47"/>
        <v>APTPrecip_NormAvg</v>
      </c>
      <c r="D1919" s="203" t="s">
        <v>99</v>
      </c>
      <c r="E1919" s="203" t="s">
        <v>80</v>
      </c>
      <c r="F1919" s="203" t="s">
        <v>392</v>
      </c>
      <c r="G1919" s="203">
        <v>1.8992545299999999</v>
      </c>
      <c r="H1919" s="203">
        <v>2.0564951952870749</v>
      </c>
    </row>
    <row r="1920" spans="3:8" hidden="1">
      <c r="C1920" s="203" t="str">
        <f t="shared" si="47"/>
        <v>APTprecip_Norm_NormAvg</v>
      </c>
      <c r="D1920" s="203" t="s">
        <v>99</v>
      </c>
      <c r="E1920" s="203" t="s">
        <v>502</v>
      </c>
      <c r="F1920" s="203" t="s">
        <v>392</v>
      </c>
      <c r="G1920" s="203">
        <v>0.42852678999999999</v>
      </c>
      <c r="H1920" s="203">
        <v>0.45269252353848699</v>
      </c>
    </row>
    <row r="1921" spans="3:8" hidden="1">
      <c r="C1921" s="203" t="str">
        <f t="shared" si="47"/>
        <v>APTprecip0Avg</v>
      </c>
      <c r="D1921" s="203" t="s">
        <v>99</v>
      </c>
      <c r="E1921" s="203" t="s">
        <v>222</v>
      </c>
      <c r="F1921" s="203" t="s">
        <v>392</v>
      </c>
      <c r="G1921" s="203">
        <v>0.21346694999999999</v>
      </c>
      <c r="H1921" s="203">
        <v>1.0756462062330485</v>
      </c>
    </row>
    <row r="1922" spans="3:8" hidden="1">
      <c r="C1922" s="203" t="str">
        <f t="shared" si="47"/>
        <v>APTprecip1Avg</v>
      </c>
      <c r="D1922" s="203" t="s">
        <v>99</v>
      </c>
      <c r="E1922" s="203" t="s">
        <v>223</v>
      </c>
      <c r="F1922" s="203" t="s">
        <v>392</v>
      </c>
      <c r="G1922" s="203">
        <v>0.14598821000000001</v>
      </c>
      <c r="H1922" s="203">
        <v>0.71469907714061498</v>
      </c>
    </row>
    <row r="1923" spans="3:8" hidden="1">
      <c r="C1923" s="203" t="str">
        <f t="shared" ref="C1923:C1986" si="48">D1923&amp;E1923&amp;F1923</f>
        <v>APTRamadan_DumAvg</v>
      </c>
      <c r="D1923" s="203" t="s">
        <v>99</v>
      </c>
      <c r="E1923" s="203" t="s">
        <v>268</v>
      </c>
      <c r="F1923" s="203" t="s">
        <v>392</v>
      </c>
      <c r="G1923" s="203">
        <v>0.1</v>
      </c>
      <c r="H1923" s="203">
        <v>0</v>
      </c>
    </row>
    <row r="1924" spans="3:8" hidden="1">
      <c r="C1924" s="203" t="str">
        <f t="shared" si="48"/>
        <v>APTSEAS_1517Avg</v>
      </c>
      <c r="D1924" s="203" t="s">
        <v>99</v>
      </c>
      <c r="E1924" s="203" t="s">
        <v>261</v>
      </c>
      <c r="F1924" s="203" t="s">
        <v>392</v>
      </c>
      <c r="G1924" s="203">
        <v>0</v>
      </c>
      <c r="H1924" s="203">
        <v>0</v>
      </c>
    </row>
    <row r="1925" spans="3:8" hidden="1">
      <c r="C1925" s="203" t="str">
        <f t="shared" si="48"/>
        <v>APTSEAS_1819Avg</v>
      </c>
      <c r="D1925" s="203" t="s">
        <v>99</v>
      </c>
      <c r="E1925" s="203" t="s">
        <v>262</v>
      </c>
      <c r="F1925" s="203" t="s">
        <v>392</v>
      </c>
      <c r="G1925" s="203">
        <v>0.98949739999999997</v>
      </c>
      <c r="H1925" s="203">
        <v>1.0101623254167329</v>
      </c>
    </row>
    <row r="1926" spans="3:8" hidden="1">
      <c r="C1926" s="203" t="str">
        <f t="shared" si="48"/>
        <v>APTSeasonalityAvg</v>
      </c>
      <c r="D1926" s="203" t="s">
        <v>99</v>
      </c>
      <c r="E1926" s="203" t="s">
        <v>2</v>
      </c>
      <c r="F1926" s="203" t="s">
        <v>392</v>
      </c>
      <c r="G1926" s="203">
        <v>1.0081355799999998</v>
      </c>
      <c r="H1926" s="203">
        <v>1.0101623254167329</v>
      </c>
    </row>
    <row r="1927" spans="3:8" hidden="1">
      <c r="C1927" s="203" t="str">
        <f t="shared" si="48"/>
        <v>APTSOCF_0Avg</v>
      </c>
      <c r="D1927" s="203" t="s">
        <v>99</v>
      </c>
      <c r="E1927" s="203" t="s">
        <v>287</v>
      </c>
      <c r="F1927" s="203" t="s">
        <v>392</v>
      </c>
      <c r="G1927" s="203">
        <v>1.5264487899999997</v>
      </c>
      <c r="H1927" s="203">
        <v>1.6851378123504612</v>
      </c>
    </row>
    <row r="1928" spans="3:8" hidden="1">
      <c r="C1928" s="203" t="str">
        <f t="shared" si="48"/>
        <v>APTSOCF_1Avg</v>
      </c>
      <c r="D1928" s="203" t="s">
        <v>99</v>
      </c>
      <c r="E1928" s="203" t="s">
        <v>269</v>
      </c>
      <c r="F1928" s="203" t="s">
        <v>392</v>
      </c>
      <c r="G1928" s="203">
        <v>0.83756754</v>
      </c>
      <c r="H1928" s="203">
        <v>1.0061135226135374</v>
      </c>
    </row>
    <row r="1929" spans="3:8" hidden="1">
      <c r="C1929" s="203" t="str">
        <f t="shared" si="48"/>
        <v>APTSOTS_0Avg</v>
      </c>
      <c r="D1929" s="203" t="s">
        <v>99</v>
      </c>
      <c r="E1929" s="203" t="s">
        <v>286</v>
      </c>
      <c r="F1929" s="203" t="s">
        <v>392</v>
      </c>
      <c r="G1929" s="203">
        <v>1.40374427</v>
      </c>
      <c r="H1929" s="203">
        <v>0.47047680739864361</v>
      </c>
    </row>
    <row r="1930" spans="3:8" hidden="1">
      <c r="C1930" s="203" t="str">
        <f t="shared" si="48"/>
        <v>APTSOTS_1Avg</v>
      </c>
      <c r="D1930" s="203" t="s">
        <v>99</v>
      </c>
      <c r="E1930" s="203" t="s">
        <v>270</v>
      </c>
      <c r="F1930" s="203" t="s">
        <v>392</v>
      </c>
      <c r="G1930" s="203">
        <v>0.53358639000000008</v>
      </c>
      <c r="H1930" s="203">
        <v>0.41835490142828879</v>
      </c>
    </row>
    <row r="1931" spans="3:8" hidden="1">
      <c r="C1931" s="203" t="str">
        <f t="shared" si="48"/>
        <v>APTTemp_NormAvg</v>
      </c>
      <c r="D1931" s="203" t="s">
        <v>99</v>
      </c>
      <c r="E1931" s="203" t="s">
        <v>78</v>
      </c>
      <c r="F1931" s="203" t="s">
        <v>392</v>
      </c>
      <c r="G1931" s="203">
        <v>33.591061899999993</v>
      </c>
      <c r="H1931" s="203">
        <v>33.543432171044778</v>
      </c>
    </row>
    <row r="1932" spans="3:8" hidden="1">
      <c r="C1932" s="203" t="str">
        <f t="shared" si="48"/>
        <v>APTTemp_Norm_NormAvg</v>
      </c>
      <c r="D1932" s="203" t="s">
        <v>99</v>
      </c>
      <c r="E1932" s="203" t="s">
        <v>79</v>
      </c>
      <c r="F1932" s="203" t="s">
        <v>392</v>
      </c>
      <c r="G1932" s="203">
        <v>0.56437766</v>
      </c>
      <c r="H1932" s="203">
        <v>0.57240100138100147</v>
      </c>
    </row>
    <row r="1933" spans="3:8" hidden="1">
      <c r="C1933" s="203" t="str">
        <f t="shared" si="48"/>
        <v>APTTemp0Avg</v>
      </c>
      <c r="D1933" s="203" t="s">
        <v>99</v>
      </c>
      <c r="E1933" s="203" t="s">
        <v>171</v>
      </c>
      <c r="F1933" s="203" t="s">
        <v>392</v>
      </c>
      <c r="G1933" s="203">
        <v>-0.25134287999999999</v>
      </c>
      <c r="H1933" s="203">
        <v>-0.44655721684685934</v>
      </c>
    </row>
    <row r="1934" spans="3:8" hidden="1">
      <c r="C1934" s="203" t="str">
        <f t="shared" si="48"/>
        <v>APTTemp1Avg</v>
      </c>
      <c r="D1934" s="203" t="s">
        <v>99</v>
      </c>
      <c r="E1934" s="203" t="s">
        <v>172</v>
      </c>
      <c r="F1934" s="203" t="s">
        <v>392</v>
      </c>
      <c r="G1934" s="203">
        <v>-5.7393499999999929E-3</v>
      </c>
      <c r="H1934" s="203">
        <v>-0.22158697271189567</v>
      </c>
    </row>
    <row r="1935" spans="3:8" hidden="1">
      <c r="C1935" s="203" t="str">
        <f t="shared" si="48"/>
        <v>APTTmax_DampenedAvg</v>
      </c>
      <c r="D1935" s="203" t="s">
        <v>99</v>
      </c>
      <c r="E1935" s="203" t="s">
        <v>313</v>
      </c>
      <c r="F1935" s="203" t="s">
        <v>392</v>
      </c>
      <c r="G1935" s="203">
        <v>33.339719030000005</v>
      </c>
      <c r="H1935" s="203">
        <v>33.096874954197915</v>
      </c>
    </row>
    <row r="1936" spans="3:8" hidden="1">
      <c r="C1936" s="203" t="str">
        <f t="shared" si="48"/>
        <v>APTTV_7upAvg</v>
      </c>
      <c r="D1936" s="203" t="s">
        <v>99</v>
      </c>
      <c r="E1936" s="203" t="s">
        <v>305</v>
      </c>
      <c r="F1936" s="203" t="s">
        <v>392</v>
      </c>
      <c r="G1936" s="203">
        <v>363.608</v>
      </c>
      <c r="H1936" s="203">
        <v>610.02599999999995</v>
      </c>
    </row>
    <row r="1937" spans="3:8" hidden="1">
      <c r="C1937" s="203" t="str">
        <f t="shared" si="48"/>
        <v>APTTV_APPYFIZZAvg</v>
      </c>
      <c r="D1937" s="203" t="s">
        <v>99</v>
      </c>
      <c r="E1937" s="203" t="s">
        <v>306</v>
      </c>
      <c r="F1937" s="203" t="s">
        <v>392</v>
      </c>
      <c r="G1937" s="203">
        <v>570.33000000000004</v>
      </c>
      <c r="H1937" s="203">
        <v>0</v>
      </c>
    </row>
    <row r="1938" spans="3:8" hidden="1">
      <c r="C1938" s="203" t="str">
        <f t="shared" si="48"/>
        <v>APTTV_MDEWAvg</v>
      </c>
      <c r="D1938" s="203" t="s">
        <v>99</v>
      </c>
      <c r="E1938" s="203" t="s">
        <v>307</v>
      </c>
      <c r="F1938" s="203" t="s">
        <v>392</v>
      </c>
      <c r="G1938" s="203">
        <v>12.807000000000002</v>
      </c>
      <c r="H1938" s="203">
        <v>21.999000000000002</v>
      </c>
    </row>
    <row r="1939" spans="3:8" hidden="1">
      <c r="C1939" s="203" t="str">
        <f t="shared" si="48"/>
        <v>APTTV_PSPSIAvg</v>
      </c>
      <c r="D1939" s="203" t="s">
        <v>99</v>
      </c>
      <c r="E1939" s="203" t="s">
        <v>308</v>
      </c>
      <c r="F1939" s="203" t="s">
        <v>392</v>
      </c>
      <c r="G1939" s="203">
        <v>19.005000000000003</v>
      </c>
      <c r="H1939" s="203">
        <v>261.22099999999989</v>
      </c>
    </row>
    <row r="1940" spans="3:8" hidden="1">
      <c r="C1940" s="203" t="str">
        <f t="shared" si="48"/>
        <v>APTUnemploymentAvg</v>
      </c>
      <c r="D1940" s="203" t="s">
        <v>99</v>
      </c>
      <c r="E1940" s="203" t="s">
        <v>3</v>
      </c>
      <c r="F1940" s="203" t="s">
        <v>392</v>
      </c>
      <c r="G1940" s="203">
        <v>3.9949999999999999E-2</v>
      </c>
      <c r="H1940" s="203">
        <v>7.7549999999999994E-2</v>
      </c>
    </row>
    <row r="1941" spans="3:8" hidden="1">
      <c r="C1941" s="203" t="str">
        <f t="shared" si="48"/>
        <v>APTVD_SOVAvg</v>
      </c>
      <c r="D1941" s="203" t="s">
        <v>99</v>
      </c>
      <c r="E1941" s="203" t="s">
        <v>503</v>
      </c>
      <c r="F1941" s="203" t="s">
        <v>392</v>
      </c>
      <c r="G1941" s="203">
        <v>0.8277840700000002</v>
      </c>
      <c r="H1941" s="203">
        <v>0</v>
      </c>
    </row>
    <row r="1942" spans="3:8" hidden="1">
      <c r="C1942" s="203" t="str">
        <f t="shared" si="48"/>
        <v>APTVI_Cinema_Thumsup_SpendAvg</v>
      </c>
      <c r="D1942" s="203" t="s">
        <v>99</v>
      </c>
      <c r="E1942" s="203" t="s">
        <v>323</v>
      </c>
      <c r="F1942" s="203" t="s">
        <v>392</v>
      </c>
      <c r="G1942" s="203">
        <v>832061.51500000001</v>
      </c>
      <c r="H1942" s="203">
        <v>192304.68</v>
      </c>
    </row>
    <row r="1943" spans="3:8" hidden="1">
      <c r="C1943" s="203" t="str">
        <f t="shared" si="48"/>
        <v>APTVI_Cinema_Thumsup_Spend_2016Avg</v>
      </c>
      <c r="D1943" s="203" t="s">
        <v>99</v>
      </c>
      <c r="E1943" s="203" t="s">
        <v>363</v>
      </c>
      <c r="F1943" s="203" t="s">
        <v>392</v>
      </c>
      <c r="G1943" s="203">
        <v>0</v>
      </c>
      <c r="H1943" s="203">
        <v>0</v>
      </c>
    </row>
    <row r="1944" spans="3:8" hidden="1">
      <c r="C1944" s="203" t="str">
        <f t="shared" si="48"/>
        <v>APTVI_Cinema_Thumsup_Spend_2018Avg</v>
      </c>
      <c r="D1944" s="203" t="s">
        <v>99</v>
      </c>
      <c r="E1944" s="203" t="s">
        <v>321</v>
      </c>
      <c r="F1944" s="203" t="s">
        <v>392</v>
      </c>
      <c r="G1944" s="203">
        <v>0</v>
      </c>
      <c r="H1944" s="203">
        <v>0</v>
      </c>
    </row>
    <row r="1945" spans="3:8" hidden="1">
      <c r="C1945" s="203" t="str">
        <f t="shared" si="48"/>
        <v>APTVI_Cinema_Thumsup_Spend_2019Avg</v>
      </c>
      <c r="D1945" s="203" t="s">
        <v>99</v>
      </c>
      <c r="E1945" s="203" t="s">
        <v>322</v>
      </c>
      <c r="F1945" s="203" t="s">
        <v>392</v>
      </c>
      <c r="G1945" s="203">
        <v>832061.51500000001</v>
      </c>
      <c r="H1945" s="203">
        <v>0</v>
      </c>
    </row>
    <row r="1946" spans="3:8" hidden="1">
      <c r="C1946" s="203" t="str">
        <f t="shared" si="48"/>
        <v>APTVI_Cinema_Thumsup_Spend_2020Avg</v>
      </c>
      <c r="D1946" s="203" t="s">
        <v>99</v>
      </c>
      <c r="E1946" s="203" t="s">
        <v>393</v>
      </c>
      <c r="F1946" s="203" t="s">
        <v>392</v>
      </c>
      <c r="G1946" s="203">
        <v>0</v>
      </c>
      <c r="H1946" s="203">
        <v>192304.68</v>
      </c>
    </row>
    <row r="1947" spans="3:8" hidden="1">
      <c r="C1947" s="203" t="str">
        <f t="shared" si="48"/>
        <v>APTVI_Consumer_Promo_Thumsup_Mobile_countAvg</v>
      </c>
      <c r="D1947" s="203" t="s">
        <v>99</v>
      </c>
      <c r="E1947" s="203" t="s">
        <v>334</v>
      </c>
      <c r="F1947" s="203" t="s">
        <v>392</v>
      </c>
      <c r="G1947" s="203">
        <v>32061.9</v>
      </c>
      <c r="H1947" s="203">
        <v>0</v>
      </c>
    </row>
    <row r="1948" spans="3:8" hidden="1">
      <c r="C1948" s="203" t="str">
        <f t="shared" si="48"/>
        <v>APTVI_Desert_TV_GRPsAvg</v>
      </c>
      <c r="D1948" s="203" t="s">
        <v>99</v>
      </c>
      <c r="E1948" s="203" t="s">
        <v>336</v>
      </c>
      <c r="F1948" s="203" t="s">
        <v>392</v>
      </c>
      <c r="G1948" s="203">
        <v>191.64299999999997</v>
      </c>
      <c r="H1948" s="203">
        <v>0</v>
      </c>
    </row>
    <row r="1949" spans="3:8" hidden="1">
      <c r="C1949" s="203" t="str">
        <f t="shared" si="48"/>
        <v>APTVI_Experiential_Sampling_Thumsup_ReachAvg</v>
      </c>
      <c r="D1949" s="203" t="s">
        <v>99</v>
      </c>
      <c r="E1949" s="203" t="s">
        <v>335</v>
      </c>
      <c r="F1949" s="203" t="s">
        <v>392</v>
      </c>
      <c r="G1949" s="203">
        <v>5948.9</v>
      </c>
      <c r="H1949" s="203">
        <v>0</v>
      </c>
    </row>
    <row r="1950" spans="3:8" hidden="1">
      <c r="C1950" s="203" t="str">
        <f t="shared" si="48"/>
        <v>APTVI_Facebook_Instagram_Thumsup_ImpAvg</v>
      </c>
      <c r="D1950" s="203" t="s">
        <v>99</v>
      </c>
      <c r="E1950" s="203" t="s">
        <v>315</v>
      </c>
      <c r="F1950" s="203" t="s">
        <v>392</v>
      </c>
      <c r="G1950" s="203">
        <v>1549005.8</v>
      </c>
      <c r="H1950" s="203">
        <v>801065.9</v>
      </c>
    </row>
    <row r="1951" spans="3:8" hidden="1">
      <c r="C1951" s="203" t="str">
        <f t="shared" si="48"/>
        <v>APTVI_Facebook_Thumsup_ImpAvg</v>
      </c>
      <c r="D1951" s="203" t="s">
        <v>99</v>
      </c>
      <c r="E1951" s="203" t="s">
        <v>314</v>
      </c>
      <c r="F1951" s="203" t="s">
        <v>392</v>
      </c>
      <c r="G1951" s="203">
        <v>1785.4</v>
      </c>
      <c r="H1951" s="203">
        <v>1302775.5</v>
      </c>
    </row>
    <row r="1952" spans="3:8" hidden="1">
      <c r="C1952" s="203" t="str">
        <f t="shared" si="48"/>
        <v>APTVI_Hotstar_Thumsup_ImpAvg</v>
      </c>
      <c r="D1952" s="203" t="s">
        <v>99</v>
      </c>
      <c r="E1952" s="203" t="s">
        <v>316</v>
      </c>
      <c r="F1952" s="203" t="s">
        <v>392</v>
      </c>
      <c r="G1952" s="203">
        <v>11010148.820949068</v>
      </c>
      <c r="H1952" s="203">
        <v>267483.48370524461</v>
      </c>
    </row>
    <row r="1953" spans="3:10" hidden="1">
      <c r="C1953" s="203" t="str">
        <f t="shared" si="48"/>
        <v>APTVI_IPS_7upAvg</v>
      </c>
      <c r="D1953" s="203" t="s">
        <v>99</v>
      </c>
      <c r="E1953" s="203" t="s">
        <v>149</v>
      </c>
      <c r="F1953" s="203" t="s">
        <v>392</v>
      </c>
      <c r="G1953" s="203">
        <v>2.2986775500000003</v>
      </c>
      <c r="H1953" s="203">
        <v>2.2142485826308245</v>
      </c>
      <c r="J1953" s="301">
        <f t="shared" ref="J1953:J1966" si="49">H1953-G1953</f>
        <v>-8.4428967369175822E-2</v>
      </c>
    </row>
    <row r="1954" spans="3:10" hidden="1">
      <c r="C1954" s="203" t="str">
        <f t="shared" si="48"/>
        <v>APTVI_IPS_Appy_FizzAvg</v>
      </c>
      <c r="D1954" s="203" t="s">
        <v>99</v>
      </c>
      <c r="E1954" s="203" t="s">
        <v>150</v>
      </c>
      <c r="F1954" s="203" t="s">
        <v>392</v>
      </c>
      <c r="G1954" s="203">
        <v>2.3764056</v>
      </c>
      <c r="H1954" s="203">
        <v>2.3050389119074124</v>
      </c>
      <c r="J1954" s="301">
        <f t="shared" si="49"/>
        <v>-7.1366688092587616E-2</v>
      </c>
    </row>
    <row r="1955" spans="3:10" hidden="1">
      <c r="C1955" s="203" t="str">
        <f t="shared" si="48"/>
        <v>APTVI_IPS_ARTOS_LocalAvg</v>
      </c>
      <c r="D1955" s="203" t="s">
        <v>99</v>
      </c>
      <c r="E1955" s="203" t="s">
        <v>290</v>
      </c>
      <c r="F1955" s="203" t="s">
        <v>392</v>
      </c>
      <c r="G1955" s="203">
        <v>2.7718883499999998</v>
      </c>
      <c r="H1955" s="203">
        <v>2.9129517557096984</v>
      </c>
      <c r="J1955" s="301">
        <f t="shared" si="49"/>
        <v>0.14106340570969866</v>
      </c>
    </row>
    <row r="1956" spans="3:10" hidden="1">
      <c r="C1956" s="203" t="str">
        <f t="shared" si="48"/>
        <v>APTVI_IPS_BINDU_LocalAvg</v>
      </c>
      <c r="D1956" s="203" t="s">
        <v>99</v>
      </c>
      <c r="E1956" s="203" t="s">
        <v>291</v>
      </c>
      <c r="F1956" s="203" t="s">
        <v>392</v>
      </c>
      <c r="G1956" s="203">
        <v>1.5616487400000001</v>
      </c>
      <c r="H1956" s="203">
        <v>2.8058650103356291</v>
      </c>
      <c r="J1956" s="300">
        <f t="shared" si="49"/>
        <v>1.244216270335629</v>
      </c>
    </row>
    <row r="1957" spans="3:10" hidden="1">
      <c r="C1957" s="203" t="str">
        <f t="shared" si="48"/>
        <v>APTVI_IPS_CokeAvg</v>
      </c>
      <c r="D1957" s="203" t="s">
        <v>99</v>
      </c>
      <c r="E1957" s="203" t="s">
        <v>151</v>
      </c>
      <c r="F1957" s="203" t="s">
        <v>392</v>
      </c>
      <c r="G1957" s="203">
        <v>1.6138776499999998</v>
      </c>
      <c r="H1957" s="203">
        <v>1.5507044278639861</v>
      </c>
      <c r="J1957" s="301">
        <f t="shared" si="49"/>
        <v>-6.3173222136013729E-2</v>
      </c>
    </row>
    <row r="1958" spans="3:10" hidden="1">
      <c r="C1958" s="203" t="str">
        <f t="shared" si="48"/>
        <v>APTVI_IPS_DAILEE_LocalAvg</v>
      </c>
      <c r="D1958" s="203" t="s">
        <v>99</v>
      </c>
      <c r="E1958" s="203" t="s">
        <v>600</v>
      </c>
      <c r="F1958" s="203" t="s">
        <v>392</v>
      </c>
      <c r="G1958" s="203">
        <v>3.6400865900000001</v>
      </c>
      <c r="H1958" s="203">
        <v>2.6672160472096125</v>
      </c>
      <c r="J1958" s="301">
        <f t="shared" si="49"/>
        <v>-0.97287054279038765</v>
      </c>
    </row>
    <row r="1959" spans="3:10" hidden="1">
      <c r="C1959" s="203" t="str">
        <f t="shared" si="48"/>
        <v>APTVI_IPS_FantaAvg</v>
      </c>
      <c r="D1959" s="203" t="s">
        <v>99</v>
      </c>
      <c r="E1959" s="203" t="s">
        <v>152</v>
      </c>
      <c r="F1959" s="203" t="s">
        <v>392</v>
      </c>
      <c r="G1959" s="203">
        <v>2.8086658900000003</v>
      </c>
      <c r="H1959" s="203">
        <v>2.7930727938969158</v>
      </c>
      <c r="J1959" s="301">
        <f t="shared" si="49"/>
        <v>-1.5593096103084569E-2</v>
      </c>
    </row>
    <row r="1960" spans="3:10" hidden="1">
      <c r="C1960" s="203" t="str">
        <f t="shared" si="48"/>
        <v>APTVI_IPS_LimcaAvg</v>
      </c>
      <c r="D1960" s="203" t="s">
        <v>99</v>
      </c>
      <c r="E1960" s="203" t="s">
        <v>153</v>
      </c>
      <c r="F1960" s="203" t="s">
        <v>392</v>
      </c>
      <c r="G1960" s="203">
        <v>2.6339850599999997</v>
      </c>
      <c r="H1960" s="203">
        <v>2.547026198633251</v>
      </c>
      <c r="J1960" s="301">
        <f t="shared" si="49"/>
        <v>-8.6958861366748685E-2</v>
      </c>
    </row>
    <row r="1961" spans="3:10" hidden="1">
      <c r="C1961" s="203" t="str">
        <f t="shared" si="48"/>
        <v>APTVI_IPS_M_DewAvg</v>
      </c>
      <c r="D1961" s="203" t="s">
        <v>99</v>
      </c>
      <c r="E1961" s="203" t="s">
        <v>154</v>
      </c>
      <c r="F1961" s="203" t="s">
        <v>392</v>
      </c>
      <c r="G1961" s="203">
        <v>1.3498323300000004</v>
      </c>
      <c r="H1961" s="203">
        <v>1.4263760112775612</v>
      </c>
      <c r="J1961" s="301">
        <f t="shared" si="49"/>
        <v>7.6543681277560838E-2</v>
      </c>
    </row>
    <row r="1962" spans="3:10" hidden="1">
      <c r="C1962" s="203" t="str">
        <f t="shared" si="48"/>
        <v>APTVI_IPS_MirindaAvg</v>
      </c>
      <c r="D1962" s="203" t="s">
        <v>99</v>
      </c>
      <c r="E1962" s="203" t="s">
        <v>155</v>
      </c>
      <c r="F1962" s="203" t="s">
        <v>392</v>
      </c>
      <c r="G1962" s="203">
        <v>2.2066824700000001</v>
      </c>
      <c r="H1962" s="203">
        <v>2.1123099603983917</v>
      </c>
      <c r="J1962" s="301">
        <f t="shared" si="49"/>
        <v>-9.4372509601608368E-2</v>
      </c>
    </row>
    <row r="1963" spans="3:10" hidden="1">
      <c r="C1963" s="203" t="str">
        <f t="shared" si="48"/>
        <v>APTVI_IPS_ORSL_LocalAvg</v>
      </c>
      <c r="D1963" s="203" t="s">
        <v>99</v>
      </c>
      <c r="E1963" s="203" t="s">
        <v>292</v>
      </c>
      <c r="F1963" s="203" t="s">
        <v>392</v>
      </c>
      <c r="G1963" s="203">
        <v>1.38164643</v>
      </c>
      <c r="H1963" s="203">
        <v>1.38164643</v>
      </c>
      <c r="J1963" s="301">
        <f t="shared" si="49"/>
        <v>0</v>
      </c>
    </row>
    <row r="1964" spans="3:10" hidden="1">
      <c r="C1964" s="203" t="str">
        <f t="shared" si="48"/>
        <v>APTVI_IPS_PepsiAvg</v>
      </c>
      <c r="D1964" s="203" t="s">
        <v>99</v>
      </c>
      <c r="E1964" s="203" t="s">
        <v>156</v>
      </c>
      <c r="F1964" s="203" t="s">
        <v>392</v>
      </c>
      <c r="G1964" s="203">
        <v>2.2254008399999998</v>
      </c>
      <c r="H1964" s="203">
        <v>2.2050636070831509</v>
      </c>
      <c r="J1964" s="301">
        <f t="shared" si="49"/>
        <v>-2.0337232916848969E-2</v>
      </c>
    </row>
    <row r="1965" spans="3:10" hidden="1">
      <c r="C1965" s="203" t="str">
        <f t="shared" si="48"/>
        <v>APTVI_IPS_SpriteAvg</v>
      </c>
      <c r="D1965" s="203" t="s">
        <v>99</v>
      </c>
      <c r="E1965" s="203" t="s">
        <v>157</v>
      </c>
      <c r="F1965" s="203" t="s">
        <v>392</v>
      </c>
      <c r="G1965" s="203">
        <v>4.3662206500000007</v>
      </c>
      <c r="H1965" s="203">
        <v>4.2022123074094644</v>
      </c>
      <c r="J1965" s="301">
        <f t="shared" si="49"/>
        <v>-0.16400834259053632</v>
      </c>
    </row>
    <row r="1966" spans="3:10" hidden="1">
      <c r="C1966" s="203" t="str">
        <f t="shared" si="48"/>
        <v>APTVI_IPS_Thums_UpAvg</v>
      </c>
      <c r="D1966" s="203" t="s">
        <v>99</v>
      </c>
      <c r="E1966" s="203" t="s">
        <v>158</v>
      </c>
      <c r="F1966" s="203" t="s">
        <v>392</v>
      </c>
      <c r="G1966" s="203">
        <v>4.5224905299999998</v>
      </c>
      <c r="H1966" s="203">
        <v>4.2440966538154132</v>
      </c>
      <c r="J1966" s="301">
        <f t="shared" si="49"/>
        <v>-0.27839387618458655</v>
      </c>
    </row>
    <row r="1967" spans="3:10" hidden="1">
      <c r="C1967" s="203" t="str">
        <f t="shared" si="48"/>
        <v>APTVI_Lift_TV_GRPsAvg</v>
      </c>
      <c r="D1967" s="203" t="s">
        <v>99</v>
      </c>
      <c r="E1967" s="203" t="s">
        <v>341</v>
      </c>
      <c r="F1967" s="203" t="s">
        <v>392</v>
      </c>
      <c r="G1967" s="203">
        <v>0</v>
      </c>
      <c r="H1967" s="203">
        <v>0</v>
      </c>
    </row>
    <row r="1968" spans="3:10" hidden="1">
      <c r="C1968" s="203" t="str">
        <f t="shared" si="48"/>
        <v>APTVI_ND_7upAvg</v>
      </c>
      <c r="D1968" s="203" t="s">
        <v>99</v>
      </c>
      <c r="E1968" s="203" t="s">
        <v>159</v>
      </c>
      <c r="F1968" s="203" t="s">
        <v>392</v>
      </c>
      <c r="G1968" s="203">
        <v>18.425271739999999</v>
      </c>
      <c r="H1968" s="203">
        <v>17.494237481847875</v>
      </c>
      <c r="J1968" s="301">
        <f>H1968-G1968</f>
        <v>-0.93103425815212404</v>
      </c>
    </row>
    <row r="1969" spans="3:10" hidden="1">
      <c r="C1969" s="203" t="str">
        <f t="shared" si="48"/>
        <v>APTVI_ND_Appy_FizzAvg</v>
      </c>
      <c r="D1969" s="203" t="s">
        <v>99</v>
      </c>
      <c r="E1969" s="203" t="s">
        <v>160</v>
      </c>
      <c r="F1969" s="203" t="s">
        <v>392</v>
      </c>
      <c r="G1969" s="203">
        <v>28.549204939999999</v>
      </c>
      <c r="H1969" s="203">
        <v>30.668762670655759</v>
      </c>
      <c r="J1969" s="301">
        <f t="shared" ref="J1969:J1981" si="50">H1969-G1969</f>
        <v>2.1195577306557603</v>
      </c>
    </row>
    <row r="1970" spans="3:10" hidden="1">
      <c r="C1970" s="203" t="str">
        <f t="shared" si="48"/>
        <v>APTVI_ND_ARTOS_LocalAvg</v>
      </c>
      <c r="D1970" s="203" t="s">
        <v>99</v>
      </c>
      <c r="E1970" s="203" t="s">
        <v>293</v>
      </c>
      <c r="F1970" s="203" t="s">
        <v>392</v>
      </c>
      <c r="G1970" s="203">
        <v>6.1057637200000006</v>
      </c>
      <c r="H1970" s="203">
        <v>6.3005238796724852</v>
      </c>
      <c r="J1970" s="301">
        <f t="shared" si="50"/>
        <v>0.19476015967248461</v>
      </c>
    </row>
    <row r="1971" spans="3:10" hidden="1">
      <c r="C1971" s="203" t="str">
        <f t="shared" si="48"/>
        <v>APTVI_ND_BINDU_LocalAvg</v>
      </c>
      <c r="D1971" s="203" t="s">
        <v>99</v>
      </c>
      <c r="E1971" s="203" t="s">
        <v>294</v>
      </c>
      <c r="F1971" s="203" t="s">
        <v>392</v>
      </c>
      <c r="G1971" s="203">
        <v>8.8676008399999997</v>
      </c>
      <c r="H1971" s="203">
        <v>10.540254776736962</v>
      </c>
      <c r="J1971" s="301">
        <f t="shared" si="50"/>
        <v>1.6726539367369622</v>
      </c>
    </row>
    <row r="1972" spans="3:10" hidden="1">
      <c r="C1972" s="203" t="str">
        <f t="shared" si="48"/>
        <v>APTVI_ND_CokeAvg</v>
      </c>
      <c r="D1972" s="203" t="s">
        <v>99</v>
      </c>
      <c r="E1972" s="203" t="s">
        <v>161</v>
      </c>
      <c r="F1972" s="203" t="s">
        <v>392</v>
      </c>
      <c r="G1972" s="203">
        <v>13.54043931</v>
      </c>
      <c r="H1972" s="203">
        <v>12.169825104998505</v>
      </c>
      <c r="J1972" s="301">
        <f t="shared" si="50"/>
        <v>-1.3706142050014947</v>
      </c>
    </row>
    <row r="1973" spans="3:10" hidden="1">
      <c r="C1973" s="203" t="str">
        <f t="shared" si="48"/>
        <v>APTVI_ND_DAILEE_LocalAvg</v>
      </c>
      <c r="D1973" s="203" t="s">
        <v>99</v>
      </c>
      <c r="E1973" s="203" t="s">
        <v>601</v>
      </c>
      <c r="F1973" s="203" t="s">
        <v>392</v>
      </c>
      <c r="G1973" s="203">
        <v>10.87416</v>
      </c>
      <c r="H1973" s="203">
        <v>7.2043628996331304</v>
      </c>
      <c r="J1973" s="301">
        <f t="shared" si="50"/>
        <v>-3.6697971003668695</v>
      </c>
    </row>
    <row r="1974" spans="3:10" hidden="1">
      <c r="C1974" s="203" t="str">
        <f t="shared" si="48"/>
        <v>APTVI_ND_FantaAvg</v>
      </c>
      <c r="D1974" s="203" t="s">
        <v>99</v>
      </c>
      <c r="E1974" s="203" t="s">
        <v>162</v>
      </c>
      <c r="F1974" s="203" t="s">
        <v>392</v>
      </c>
      <c r="G1974" s="203">
        <v>25.800135730000001</v>
      </c>
      <c r="H1974" s="203">
        <v>23.663082102858624</v>
      </c>
      <c r="J1974" s="301">
        <f t="shared" si="50"/>
        <v>-2.1370536271413769</v>
      </c>
    </row>
    <row r="1975" spans="3:10" hidden="1">
      <c r="C1975" s="203" t="str">
        <f t="shared" si="48"/>
        <v>APTVI_ND_LimcaAvg</v>
      </c>
      <c r="D1975" s="203" t="s">
        <v>99</v>
      </c>
      <c r="E1975" s="203" t="s">
        <v>163</v>
      </c>
      <c r="F1975" s="203" t="s">
        <v>392</v>
      </c>
      <c r="G1975" s="203">
        <v>35.891146260000006</v>
      </c>
      <c r="H1975" s="203">
        <v>36.844365774815287</v>
      </c>
      <c r="J1975" s="301">
        <f t="shared" si="50"/>
        <v>0.95321951481528089</v>
      </c>
    </row>
    <row r="1976" spans="3:10" hidden="1">
      <c r="C1976" s="203" t="str">
        <f t="shared" si="48"/>
        <v>APTVI_ND_M_DewAvg</v>
      </c>
      <c r="D1976" s="203" t="s">
        <v>99</v>
      </c>
      <c r="E1976" s="203" t="s">
        <v>164</v>
      </c>
      <c r="F1976" s="203" t="s">
        <v>392</v>
      </c>
      <c r="G1976" s="203">
        <v>7.0203428500000014</v>
      </c>
      <c r="H1976" s="203">
        <v>6.5610737802624879</v>
      </c>
      <c r="J1976" s="301">
        <f t="shared" si="50"/>
        <v>-0.45926906973751347</v>
      </c>
    </row>
    <row r="1977" spans="3:10" hidden="1">
      <c r="C1977" s="203" t="str">
        <f t="shared" si="48"/>
        <v>APTVI_ND_MirindaAvg</v>
      </c>
      <c r="D1977" s="203" t="s">
        <v>99</v>
      </c>
      <c r="E1977" s="203" t="s">
        <v>165</v>
      </c>
      <c r="F1977" s="203" t="s">
        <v>392</v>
      </c>
      <c r="G1977" s="203">
        <v>12.560483770000001</v>
      </c>
      <c r="H1977" s="203">
        <v>11.978825433369556</v>
      </c>
      <c r="J1977" s="301">
        <f t="shared" si="50"/>
        <v>-0.58165833663044531</v>
      </c>
    </row>
    <row r="1978" spans="3:10" hidden="1">
      <c r="C1978" s="203" t="str">
        <f t="shared" si="48"/>
        <v>APTVI_ND_ORSL_LocalAvg</v>
      </c>
      <c r="D1978" s="203" t="s">
        <v>99</v>
      </c>
      <c r="E1978" s="203" t="s">
        <v>295</v>
      </c>
      <c r="F1978" s="203" t="s">
        <v>392</v>
      </c>
      <c r="G1978" s="203">
        <v>20.87014864</v>
      </c>
      <c r="H1978" s="203">
        <v>0</v>
      </c>
      <c r="J1978" s="301">
        <f t="shared" si="50"/>
        <v>-20.87014864</v>
      </c>
    </row>
    <row r="1979" spans="3:10" hidden="1">
      <c r="C1979" s="203" t="str">
        <f t="shared" si="48"/>
        <v>APTVI_ND_PepsiAvg</v>
      </c>
      <c r="D1979" s="203" t="s">
        <v>99</v>
      </c>
      <c r="E1979" s="203" t="s">
        <v>166</v>
      </c>
      <c r="F1979" s="203" t="s">
        <v>392</v>
      </c>
      <c r="G1979" s="203">
        <v>15.034200269999999</v>
      </c>
      <c r="H1979" s="203">
        <v>13.947000942205259</v>
      </c>
      <c r="J1979" s="301">
        <f t="shared" si="50"/>
        <v>-1.0871993277947407</v>
      </c>
    </row>
    <row r="1980" spans="3:10" hidden="1">
      <c r="C1980" s="203" t="str">
        <f t="shared" si="48"/>
        <v>APTVI_ND_SpriteAvg</v>
      </c>
      <c r="D1980" s="203" t="s">
        <v>99</v>
      </c>
      <c r="E1980" s="203" t="s">
        <v>167</v>
      </c>
      <c r="F1980" s="203" t="s">
        <v>392</v>
      </c>
      <c r="G1980" s="203">
        <v>69.905133179999993</v>
      </c>
      <c r="H1980" s="203">
        <v>70.924965433286957</v>
      </c>
      <c r="J1980" s="301">
        <f t="shared" si="50"/>
        <v>1.0198322532869639</v>
      </c>
    </row>
    <row r="1981" spans="3:10" hidden="1">
      <c r="C1981" s="203" t="str">
        <f t="shared" si="48"/>
        <v>APTVI_ND_Thums_UpAvg</v>
      </c>
      <c r="D1981" s="203" t="s">
        <v>99</v>
      </c>
      <c r="E1981" s="203" t="s">
        <v>168</v>
      </c>
      <c r="F1981" s="203" t="s">
        <v>392</v>
      </c>
      <c r="G1981" s="203">
        <v>70.190470409999989</v>
      </c>
      <c r="H1981" s="203">
        <v>70.936561032093778</v>
      </c>
      <c r="J1981" s="301">
        <f t="shared" si="50"/>
        <v>0.74609062209378862</v>
      </c>
    </row>
    <row r="1982" spans="3:10" hidden="1">
      <c r="C1982" s="203" t="str">
        <f t="shared" si="48"/>
        <v>APTVI_Nstores_7upAvg</v>
      </c>
      <c r="D1982" s="203" t="s">
        <v>99</v>
      </c>
      <c r="E1982" s="203" t="s">
        <v>506</v>
      </c>
      <c r="F1982" s="203" t="s">
        <v>392</v>
      </c>
      <c r="G1982" s="203">
        <v>62463.503049409992</v>
      </c>
      <c r="H1982" s="203">
        <v>67638.940180500183</v>
      </c>
      <c r="J1982" s="161">
        <f>H1982/G1982-1</f>
        <v>8.2855377595398627E-2</v>
      </c>
    </row>
    <row r="1983" spans="3:10" hidden="1">
      <c r="C1983" s="203" t="str">
        <f t="shared" si="48"/>
        <v>APTVI_Nstores_Appy_FizzAvg</v>
      </c>
      <c r="D1983" s="203" t="s">
        <v>99</v>
      </c>
      <c r="E1983" s="203" t="s">
        <v>507</v>
      </c>
      <c r="F1983" s="203" t="s">
        <v>392</v>
      </c>
      <c r="G1983" s="203">
        <v>98614.239882049995</v>
      </c>
      <c r="H1983" s="203">
        <v>122718.66980523294</v>
      </c>
      <c r="J1983" s="161">
        <f t="shared" ref="J1983:J1991" si="51">H1983/G1983-1</f>
        <v>0.24443153394493189</v>
      </c>
    </row>
    <row r="1984" spans="3:10" hidden="1">
      <c r="C1984" s="203" t="str">
        <f t="shared" si="48"/>
        <v>APTVI_Nstores_CokeAvg</v>
      </c>
      <c r="D1984" s="203" t="s">
        <v>99</v>
      </c>
      <c r="E1984" s="203" t="s">
        <v>508</v>
      </c>
      <c r="F1984" s="203" t="s">
        <v>392</v>
      </c>
      <c r="G1984" s="203">
        <v>45903.891838439995</v>
      </c>
      <c r="H1984" s="203">
        <v>46964.657109219523</v>
      </c>
      <c r="J1984" s="161">
        <f t="shared" si="51"/>
        <v>2.3108395133748516E-2</v>
      </c>
    </row>
    <row r="1985" spans="3:10" hidden="1">
      <c r="C1985" s="203" t="str">
        <f t="shared" si="48"/>
        <v>APTVI_Nstores_FantaAvg</v>
      </c>
      <c r="D1985" s="203" t="s">
        <v>99</v>
      </c>
      <c r="E1985" s="203" t="s">
        <v>509</v>
      </c>
      <c r="F1985" s="203" t="s">
        <v>392</v>
      </c>
      <c r="G1985" s="203">
        <v>86744.649890500004</v>
      </c>
      <c r="H1985" s="203">
        <v>91202.249459991799</v>
      </c>
      <c r="J1985" s="161">
        <f t="shared" si="51"/>
        <v>5.1387602291538936E-2</v>
      </c>
    </row>
    <row r="1986" spans="3:10" hidden="1">
      <c r="C1986" s="203" t="str">
        <f t="shared" si="48"/>
        <v>APTVI_Nstores_LimcaAvg</v>
      </c>
      <c r="D1986" s="203" t="s">
        <v>99</v>
      </c>
      <c r="E1986" s="203" t="s">
        <v>510</v>
      </c>
      <c r="F1986" s="203" t="s">
        <v>392</v>
      </c>
      <c r="G1986" s="203">
        <v>121459.52272924999</v>
      </c>
      <c r="H1986" s="203">
        <v>142480.42388231837</v>
      </c>
      <c r="J1986" s="161">
        <f t="shared" si="51"/>
        <v>0.17306918947744321</v>
      </c>
    </row>
    <row r="1987" spans="3:10" hidden="1">
      <c r="C1987" s="203" t="str">
        <f t="shared" ref="C1987:C2050" si="52">D1987&amp;E1987&amp;F1987</f>
        <v>APTVI_Nstores_M_DewAvg</v>
      </c>
      <c r="D1987" s="203" t="s">
        <v>99</v>
      </c>
      <c r="E1987" s="203" t="s">
        <v>511</v>
      </c>
      <c r="F1987" s="203" t="s">
        <v>392</v>
      </c>
      <c r="G1987" s="203">
        <v>24088.877015090002</v>
      </c>
      <c r="H1987" s="203">
        <v>25248.62165334251</v>
      </c>
      <c r="J1987" s="161">
        <f t="shared" si="51"/>
        <v>4.8144404470412239E-2</v>
      </c>
    </row>
    <row r="1988" spans="3:10" hidden="1">
      <c r="C1988" s="203" t="str">
        <f t="shared" si="52"/>
        <v>APTVI_Nstores_MirindaAvg</v>
      </c>
      <c r="D1988" s="203" t="s">
        <v>99</v>
      </c>
      <c r="E1988" s="203" t="s">
        <v>512</v>
      </c>
      <c r="F1988" s="203" t="s">
        <v>392</v>
      </c>
      <c r="G1988" s="203">
        <v>43478.898701849997</v>
      </c>
      <c r="H1988" s="203">
        <v>47834.970975532189</v>
      </c>
      <c r="J1988" s="161">
        <f t="shared" si="51"/>
        <v>0.10018819251962441</v>
      </c>
    </row>
    <row r="1989" spans="3:10" hidden="1">
      <c r="C1989" s="203" t="str">
        <f t="shared" si="52"/>
        <v>APTVI_Nstores_PepsiAvg</v>
      </c>
      <c r="D1989" s="203" t="s">
        <v>99</v>
      </c>
      <c r="E1989" s="203" t="s">
        <v>513</v>
      </c>
      <c r="F1989" s="203" t="s">
        <v>392</v>
      </c>
      <c r="G1989" s="203">
        <v>51486.2646236</v>
      </c>
      <c r="H1989" s="203">
        <v>57280.25099281373</v>
      </c>
      <c r="J1989" s="161">
        <f t="shared" si="51"/>
        <v>0.11253460338542243</v>
      </c>
    </row>
    <row r="1990" spans="3:10" hidden="1">
      <c r="C1990" s="203" t="str">
        <f t="shared" si="52"/>
        <v>APTVI_Nstores_SpriteAvg</v>
      </c>
      <c r="D1990" s="203" t="s">
        <v>99</v>
      </c>
      <c r="E1990" s="203" t="s">
        <v>514</v>
      </c>
      <c r="F1990" s="203" t="s">
        <v>392</v>
      </c>
      <c r="G1990" s="203">
        <v>234643.21598245</v>
      </c>
      <c r="H1990" s="203">
        <v>273234.48665182479</v>
      </c>
      <c r="J1990" s="161">
        <f t="shared" si="51"/>
        <v>0.16446787309743138</v>
      </c>
    </row>
    <row r="1991" spans="3:10" hidden="1">
      <c r="C1991" s="203" t="str">
        <f t="shared" si="52"/>
        <v>APTVI_Nstores_Thums_UpAvg</v>
      </c>
      <c r="D1991" s="203" t="s">
        <v>99</v>
      </c>
      <c r="E1991" s="203" t="s">
        <v>309</v>
      </c>
      <c r="F1991" s="203" t="s">
        <v>392</v>
      </c>
      <c r="G1991" s="203">
        <v>235058.22625839003</v>
      </c>
      <c r="H1991" s="203">
        <v>270546.47390403337</v>
      </c>
      <c r="J1991" s="161">
        <f t="shared" si="51"/>
        <v>0.15097641214493196</v>
      </c>
    </row>
    <row r="1992" spans="3:10" hidden="1">
      <c r="C1992" s="203" t="str">
        <f t="shared" si="52"/>
        <v>APTVI_OOH_Thumsup_SpendAvg</v>
      </c>
      <c r="D1992" s="203" t="s">
        <v>99</v>
      </c>
      <c r="E1992" s="203" t="s">
        <v>329</v>
      </c>
      <c r="F1992" s="203" t="s">
        <v>392</v>
      </c>
      <c r="G1992" s="203">
        <v>1503850.4206499998</v>
      </c>
      <c r="H1992" s="203">
        <v>291302.99935000006</v>
      </c>
    </row>
    <row r="1993" spans="3:10" hidden="1">
      <c r="C1993" s="203" t="str">
        <f t="shared" si="52"/>
        <v>APTVI_OOH_Thumsup_Spend_2015Avg</v>
      </c>
      <c r="D1993" s="203" t="s">
        <v>99</v>
      </c>
      <c r="E1993" s="203" t="s">
        <v>324</v>
      </c>
      <c r="F1993" s="203" t="s">
        <v>392</v>
      </c>
      <c r="G1993" s="203">
        <v>0</v>
      </c>
      <c r="H1993" s="203">
        <v>0</v>
      </c>
    </row>
    <row r="1994" spans="3:10" hidden="1">
      <c r="C1994" s="203" t="str">
        <f t="shared" si="52"/>
        <v>APTVI_OOH_Thumsup_Spend_2016Avg</v>
      </c>
      <c r="D1994" s="203" t="s">
        <v>99</v>
      </c>
      <c r="E1994" s="203" t="s">
        <v>325</v>
      </c>
      <c r="F1994" s="203" t="s">
        <v>392</v>
      </c>
      <c r="G1994" s="203">
        <v>0</v>
      </c>
      <c r="H1994" s="203">
        <v>0</v>
      </c>
    </row>
    <row r="1995" spans="3:10" hidden="1">
      <c r="C1995" s="203" t="str">
        <f t="shared" si="52"/>
        <v>APTVI_OOH_Thumsup_Spend_2017Avg</v>
      </c>
      <c r="D1995" s="203" t="s">
        <v>99</v>
      </c>
      <c r="E1995" s="203" t="s">
        <v>326</v>
      </c>
      <c r="F1995" s="203" t="s">
        <v>392</v>
      </c>
      <c r="G1995" s="203">
        <v>0</v>
      </c>
      <c r="H1995" s="203">
        <v>0</v>
      </c>
    </row>
    <row r="1996" spans="3:10" hidden="1">
      <c r="C1996" s="203" t="str">
        <f t="shared" si="52"/>
        <v>APTVI_OOH_Thumsup_Spend_2018Avg</v>
      </c>
      <c r="D1996" s="203" t="s">
        <v>99</v>
      </c>
      <c r="E1996" s="203" t="s">
        <v>327</v>
      </c>
      <c r="F1996" s="203" t="s">
        <v>392</v>
      </c>
      <c r="G1996" s="203">
        <v>0</v>
      </c>
      <c r="H1996" s="203">
        <v>0</v>
      </c>
    </row>
    <row r="1997" spans="3:10" hidden="1">
      <c r="C1997" s="203" t="str">
        <f t="shared" si="52"/>
        <v>APTVI_OOH_Thumsup_Spend_2019Avg</v>
      </c>
      <c r="D1997" s="203" t="s">
        <v>99</v>
      </c>
      <c r="E1997" s="203" t="s">
        <v>328</v>
      </c>
      <c r="F1997" s="203" t="s">
        <v>392</v>
      </c>
      <c r="G1997" s="203">
        <v>1503850.4206499998</v>
      </c>
      <c r="H1997" s="203">
        <v>0</v>
      </c>
    </row>
    <row r="1998" spans="3:10" hidden="1">
      <c r="C1998" s="203" t="str">
        <f t="shared" si="52"/>
        <v>APTVI_OOH_Thumsup_Spend_2020Avg</v>
      </c>
      <c r="D1998" s="203" t="s">
        <v>99</v>
      </c>
      <c r="E1998" s="203" t="s">
        <v>395</v>
      </c>
      <c r="F1998" s="203" t="s">
        <v>392</v>
      </c>
      <c r="G1998" s="203">
        <v>0</v>
      </c>
      <c r="H1998" s="203">
        <v>291302.99935000006</v>
      </c>
    </row>
    <row r="1999" spans="3:10" hidden="1">
      <c r="C1999" s="203" t="str">
        <f t="shared" si="52"/>
        <v>APTVI_OOS_CokeAvg</v>
      </c>
      <c r="D1999" s="203" t="s">
        <v>99</v>
      </c>
      <c r="E1999" s="203" t="s">
        <v>515</v>
      </c>
      <c r="F1999" s="203" t="s">
        <v>392</v>
      </c>
      <c r="G1999" s="203">
        <v>18.736584189999995</v>
      </c>
      <c r="H1999" s="203">
        <v>18.192376878592665</v>
      </c>
    </row>
    <row r="2000" spans="3:10" hidden="1">
      <c r="C2000" s="203" t="str">
        <f t="shared" si="52"/>
        <v>APTVI_OOS_FantaAvg</v>
      </c>
      <c r="D2000" s="203" t="s">
        <v>99</v>
      </c>
      <c r="E2000" s="203" t="s">
        <v>516</v>
      </c>
      <c r="F2000" s="203" t="s">
        <v>392</v>
      </c>
      <c r="G2000" s="203">
        <v>20.399063849999997</v>
      </c>
      <c r="H2000" s="203">
        <v>17.215205494163616</v>
      </c>
    </row>
    <row r="2001" spans="3:10" hidden="1">
      <c r="C2001" s="203" t="str">
        <f t="shared" si="52"/>
        <v>APTVI_OOS_LimcaAvg</v>
      </c>
      <c r="D2001" s="203" t="s">
        <v>99</v>
      </c>
      <c r="E2001" s="203" t="s">
        <v>517</v>
      </c>
      <c r="F2001" s="203" t="s">
        <v>392</v>
      </c>
      <c r="G2001" s="203">
        <v>18.43430798</v>
      </c>
      <c r="H2001" s="203">
        <v>15.833854946955672</v>
      </c>
    </row>
    <row r="2002" spans="3:10" hidden="1">
      <c r="C2002" s="203" t="str">
        <f t="shared" si="52"/>
        <v>APTVI_OOS_SpriteAvg</v>
      </c>
      <c r="D2002" s="203" t="s">
        <v>99</v>
      </c>
      <c r="E2002" s="203" t="s">
        <v>518</v>
      </c>
      <c r="F2002" s="203" t="s">
        <v>392</v>
      </c>
      <c r="G2002" s="203">
        <v>16.112691740000002</v>
      </c>
      <c r="H2002" s="203">
        <v>14.352938512627517</v>
      </c>
    </row>
    <row r="2003" spans="3:10" hidden="1">
      <c r="C2003" s="203" t="str">
        <f t="shared" si="52"/>
        <v>APTVI_OOS_Thums_UpAvg</v>
      </c>
      <c r="D2003" s="203" t="s">
        <v>99</v>
      </c>
      <c r="E2003" s="203" t="s">
        <v>310</v>
      </c>
      <c r="F2003" s="203" t="s">
        <v>392</v>
      </c>
      <c r="G2003" s="203">
        <v>14.959447309999998</v>
      </c>
      <c r="H2003" s="203">
        <v>13.821187368583471</v>
      </c>
    </row>
    <row r="2004" spans="3:10" hidden="1">
      <c r="C2004" s="203" t="str">
        <f t="shared" si="52"/>
        <v>APTVI_Price_7upAvg</v>
      </c>
      <c r="D2004" s="203" t="s">
        <v>99</v>
      </c>
      <c r="E2004" s="203" t="s">
        <v>296</v>
      </c>
      <c r="F2004" s="203" t="s">
        <v>392</v>
      </c>
      <c r="G2004" s="203">
        <v>55.787312190000009</v>
      </c>
      <c r="H2004" s="203">
        <v>54.480234767903028</v>
      </c>
      <c r="J2004" s="302">
        <f>H2004/G2004-1</f>
        <v>-2.3429653998123245E-2</v>
      </c>
    </row>
    <row r="2005" spans="3:10" hidden="1">
      <c r="C2005" s="203" t="str">
        <f t="shared" si="52"/>
        <v>APTVI_Price_Appy_FizzAvg</v>
      </c>
      <c r="D2005" s="203" t="s">
        <v>99</v>
      </c>
      <c r="E2005" s="203" t="s">
        <v>297</v>
      </c>
      <c r="F2005" s="203" t="s">
        <v>392</v>
      </c>
      <c r="G2005" s="203">
        <v>55.579045929999992</v>
      </c>
      <c r="H2005" s="203">
        <v>56.291609572373794</v>
      </c>
      <c r="J2005" s="161">
        <f t="shared" ref="J2005:J2012" si="53">H2005/G2005-1</f>
        <v>1.2820724617534029E-2</v>
      </c>
    </row>
    <row r="2006" spans="3:10" hidden="1">
      <c r="C2006" s="203" t="str">
        <f t="shared" si="52"/>
        <v>APTVI_Price_CokeAvg</v>
      </c>
      <c r="D2006" s="203" t="s">
        <v>99</v>
      </c>
      <c r="E2006" s="203" t="s">
        <v>298</v>
      </c>
      <c r="F2006" s="203" t="s">
        <v>392</v>
      </c>
      <c r="G2006" s="203">
        <v>70.95404431</v>
      </c>
      <c r="H2006" s="203">
        <v>72.151221535875806</v>
      </c>
      <c r="J2006" s="302">
        <f t="shared" si="53"/>
        <v>1.6872572064325242E-2</v>
      </c>
    </row>
    <row r="2007" spans="3:10" hidden="1">
      <c r="C2007" s="203" t="str">
        <f t="shared" si="52"/>
        <v>APTVI_Price_FantaAvg</v>
      </c>
      <c r="D2007" s="203" t="s">
        <v>99</v>
      </c>
      <c r="E2007" s="203" t="s">
        <v>299</v>
      </c>
      <c r="F2007" s="203" t="s">
        <v>392</v>
      </c>
      <c r="G2007" s="203">
        <v>55.247122930000003</v>
      </c>
      <c r="H2007" s="203">
        <v>54.049047498495852</v>
      </c>
      <c r="J2007" s="302">
        <f t="shared" si="53"/>
        <v>-2.1685752451257145E-2</v>
      </c>
    </row>
    <row r="2008" spans="3:10" hidden="1">
      <c r="C2008" s="203" t="str">
        <f t="shared" si="52"/>
        <v>APTVI_Price_LimcaAvg</v>
      </c>
      <c r="D2008" s="203" t="s">
        <v>99</v>
      </c>
      <c r="E2008" s="203" t="s">
        <v>300</v>
      </c>
      <c r="F2008" s="203" t="s">
        <v>392</v>
      </c>
      <c r="G2008" s="203">
        <v>58.207130550000002</v>
      </c>
      <c r="H2008" s="203">
        <v>57.915228186402615</v>
      </c>
      <c r="J2008" s="161">
        <f t="shared" si="53"/>
        <v>-5.0148901146508384E-3</v>
      </c>
    </row>
    <row r="2009" spans="3:10" hidden="1">
      <c r="C2009" s="203" t="str">
        <f t="shared" si="52"/>
        <v>APTVI_Price_M_DewAvg</v>
      </c>
      <c r="D2009" s="203" t="s">
        <v>99</v>
      </c>
      <c r="E2009" s="203" t="s">
        <v>301</v>
      </c>
      <c r="F2009" s="203" t="s">
        <v>392</v>
      </c>
      <c r="G2009" s="203">
        <v>63.980207589999999</v>
      </c>
      <c r="H2009" s="203">
        <v>66.372847258439506</v>
      </c>
      <c r="J2009" s="302">
        <f t="shared" si="53"/>
        <v>3.7396559945102048E-2</v>
      </c>
    </row>
    <row r="2010" spans="3:10" hidden="1">
      <c r="C2010" s="203" t="str">
        <f t="shared" si="52"/>
        <v>APTVI_Price_MirindaAvg</v>
      </c>
      <c r="D2010" s="203" t="s">
        <v>99</v>
      </c>
      <c r="E2010" s="203" t="s">
        <v>302</v>
      </c>
      <c r="F2010" s="203" t="s">
        <v>392</v>
      </c>
      <c r="G2010" s="203">
        <v>55.317426739999995</v>
      </c>
      <c r="H2010" s="203">
        <v>53.469130414306221</v>
      </c>
      <c r="J2010" s="302">
        <f t="shared" si="53"/>
        <v>-3.341255070271143E-2</v>
      </c>
    </row>
    <row r="2011" spans="3:10" hidden="1">
      <c r="C2011" s="203" t="str">
        <f t="shared" si="52"/>
        <v>APTVI_Price_PepsiAvg</v>
      </c>
      <c r="D2011" s="203" t="s">
        <v>99</v>
      </c>
      <c r="E2011" s="203" t="s">
        <v>303</v>
      </c>
      <c r="F2011" s="203" t="s">
        <v>392</v>
      </c>
      <c r="G2011" s="203">
        <v>56.485245949999999</v>
      </c>
      <c r="H2011" s="203">
        <v>55.098646923204321</v>
      </c>
      <c r="J2011" s="302">
        <f t="shared" si="53"/>
        <v>-2.4547986000150845E-2</v>
      </c>
    </row>
    <row r="2012" spans="3:10" hidden="1">
      <c r="C2012" s="203" t="str">
        <f t="shared" si="52"/>
        <v>APTVI_Price_SpriteAvg</v>
      </c>
      <c r="D2012" s="203" t="s">
        <v>99</v>
      </c>
      <c r="E2012" s="203" t="s">
        <v>304</v>
      </c>
      <c r="F2012" s="203" t="s">
        <v>392</v>
      </c>
      <c r="G2012" s="203">
        <v>54.864846869999994</v>
      </c>
      <c r="H2012" s="203">
        <v>54.890375580696173</v>
      </c>
      <c r="J2012" s="161">
        <f t="shared" si="53"/>
        <v>4.6530177613846035E-4</v>
      </c>
    </row>
    <row r="2013" spans="3:10" hidden="1">
      <c r="C2013" s="203" t="str">
        <f t="shared" si="52"/>
        <v>APTVI_Price_Thums_UpAvg</v>
      </c>
      <c r="D2013" s="203" t="s">
        <v>99</v>
      </c>
      <c r="E2013" s="203" t="s">
        <v>519</v>
      </c>
      <c r="F2013" s="203" t="s">
        <v>392</v>
      </c>
      <c r="G2013" s="203">
        <v>54.19040158</v>
      </c>
      <c r="H2013" s="203">
        <v>54.630390424223741</v>
      </c>
      <c r="J2013" s="179">
        <f t="shared" ref="J2013:J2018" si="54">H2013/G2013-1</f>
        <v>8.1193132251327071E-3</v>
      </c>
    </row>
    <row r="2014" spans="3:10" hidden="1">
      <c r="C2014" s="203" t="str">
        <f t="shared" si="52"/>
        <v>APTVI_Price_Thums_Up_ExpressAvg</v>
      </c>
      <c r="D2014" s="203" t="s">
        <v>99</v>
      </c>
      <c r="E2014" s="203" t="s">
        <v>346</v>
      </c>
      <c r="F2014" s="203" t="s">
        <v>392</v>
      </c>
      <c r="G2014" s="203">
        <v>78.418560040000003</v>
      </c>
      <c r="H2014" s="203">
        <v>79.772849367893826</v>
      </c>
      <c r="J2014" s="179">
        <f t="shared" si="54"/>
        <v>1.7270010150696846E-2</v>
      </c>
    </row>
    <row r="2015" spans="3:10" hidden="1">
      <c r="C2015" s="203" t="str">
        <f t="shared" si="52"/>
        <v>APTVI_Price_Thums_Up_FridgeAvg</v>
      </c>
      <c r="D2015" s="203" t="s">
        <v>99</v>
      </c>
      <c r="E2015" s="203" t="s">
        <v>347</v>
      </c>
      <c r="F2015" s="203" t="s">
        <v>392</v>
      </c>
      <c r="G2015" s="203">
        <v>51.273125470000004</v>
      </c>
      <c r="H2015" s="203">
        <v>52.044866630583144</v>
      </c>
      <c r="J2015" s="179">
        <f t="shared" si="54"/>
        <v>1.5051572407745795E-2</v>
      </c>
    </row>
    <row r="2016" spans="3:10" hidden="1">
      <c r="C2016" s="203" t="str">
        <f t="shared" si="52"/>
        <v>APTVI_Price_Thums_Up_MobileAvg</v>
      </c>
      <c r="D2016" s="203" t="s">
        <v>99</v>
      </c>
      <c r="E2016" s="203" t="s">
        <v>348</v>
      </c>
      <c r="F2016" s="203" t="s">
        <v>392</v>
      </c>
      <c r="G2016" s="203">
        <v>57.861937230000002</v>
      </c>
      <c r="H2016" s="203">
        <v>59.12392512056082</v>
      </c>
      <c r="J2016" s="179">
        <f t="shared" si="54"/>
        <v>2.1810329051798583E-2</v>
      </c>
    </row>
    <row r="2017" spans="3:10" hidden="1">
      <c r="C2017" s="203" t="str">
        <f t="shared" si="52"/>
        <v>APTVI_Price_Thums_Up_PartyAvg</v>
      </c>
      <c r="D2017" s="203" t="s">
        <v>99</v>
      </c>
      <c r="E2017" s="203" t="s">
        <v>349</v>
      </c>
      <c r="F2017" s="203" t="s">
        <v>392</v>
      </c>
      <c r="G2017" s="203">
        <v>40.185383709999996</v>
      </c>
      <c r="H2017" s="203">
        <v>41.470100907961445</v>
      </c>
      <c r="J2017" s="179">
        <f t="shared" si="54"/>
        <v>3.1969763116676431E-2</v>
      </c>
    </row>
    <row r="2018" spans="3:10" hidden="1">
      <c r="C2018" s="203" t="str">
        <f t="shared" si="52"/>
        <v>APTVI_Price_Thums_Up_RGBAvg</v>
      </c>
      <c r="D2018" s="203" t="s">
        <v>99</v>
      </c>
      <c r="E2018" s="203" t="s">
        <v>350</v>
      </c>
      <c r="F2018" s="203" t="s">
        <v>392</v>
      </c>
      <c r="G2018" s="203">
        <v>62.21562028999999</v>
      </c>
      <c r="H2018" s="203">
        <v>57.582346952091108</v>
      </c>
      <c r="J2018" s="179">
        <f t="shared" si="54"/>
        <v>-7.4471223083724447E-2</v>
      </c>
    </row>
    <row r="2019" spans="3:10" hidden="1">
      <c r="C2019" s="203" t="str">
        <f t="shared" si="52"/>
        <v>APTVI_Print_Thumsup_SpendAvg</v>
      </c>
      <c r="D2019" s="203" t="s">
        <v>99</v>
      </c>
      <c r="E2019" s="203" t="s">
        <v>330</v>
      </c>
      <c r="F2019" s="203" t="s">
        <v>392</v>
      </c>
      <c r="G2019" s="203">
        <v>0</v>
      </c>
      <c r="H2019" s="203">
        <v>0</v>
      </c>
    </row>
    <row r="2020" spans="3:10" hidden="1">
      <c r="C2020" s="203" t="str">
        <f t="shared" si="52"/>
        <v>APTVI_Print_Thumsup_Spend_2016Avg</v>
      </c>
      <c r="D2020" s="203" t="s">
        <v>99</v>
      </c>
      <c r="E2020" s="203" t="s">
        <v>361</v>
      </c>
      <c r="F2020" s="203" t="s">
        <v>392</v>
      </c>
      <c r="G2020" s="203">
        <v>0</v>
      </c>
      <c r="H2020" s="203">
        <v>0</v>
      </c>
    </row>
    <row r="2021" spans="3:10" hidden="1">
      <c r="C2021" s="203" t="str">
        <f t="shared" si="52"/>
        <v>APTVI_Print_Thumsup_Spend_2017Avg</v>
      </c>
      <c r="D2021" s="203" t="s">
        <v>99</v>
      </c>
      <c r="E2021" s="203" t="s">
        <v>362</v>
      </c>
      <c r="F2021" s="203" t="s">
        <v>392</v>
      </c>
      <c r="G2021" s="203">
        <v>0</v>
      </c>
      <c r="H2021" s="203">
        <v>0</v>
      </c>
    </row>
    <row r="2022" spans="3:10" hidden="1">
      <c r="C2022" s="203" t="str">
        <f t="shared" si="52"/>
        <v>APTVI_Radio_Thumsup_SpendAvg</v>
      </c>
      <c r="D2022" s="203" t="s">
        <v>99</v>
      </c>
      <c r="E2022" s="203" t="s">
        <v>331</v>
      </c>
      <c r="F2022" s="203" t="s">
        <v>392</v>
      </c>
      <c r="G2022" s="203">
        <v>0</v>
      </c>
      <c r="H2022" s="203">
        <v>0</v>
      </c>
    </row>
    <row r="2023" spans="3:10" hidden="1">
      <c r="C2023" s="203" t="str">
        <f t="shared" si="52"/>
        <v>APTVI_Radio_Thumsup_Spend_2015Avg</v>
      </c>
      <c r="D2023" s="203" t="s">
        <v>99</v>
      </c>
      <c r="E2023" s="203" t="s">
        <v>522</v>
      </c>
      <c r="F2023" s="203" t="s">
        <v>392</v>
      </c>
      <c r="G2023" s="203">
        <v>0</v>
      </c>
      <c r="H2023" s="203">
        <v>0</v>
      </c>
    </row>
    <row r="2024" spans="3:10" hidden="1">
      <c r="C2024" s="203" t="str">
        <f t="shared" si="52"/>
        <v>APTVI_Radio_Thumsup_Spend_2016Avg</v>
      </c>
      <c r="D2024" s="203" t="s">
        <v>99</v>
      </c>
      <c r="E2024" s="203" t="s">
        <v>523</v>
      </c>
      <c r="F2024" s="203" t="s">
        <v>392</v>
      </c>
      <c r="G2024" s="203">
        <v>0</v>
      </c>
      <c r="H2024" s="203">
        <v>0</v>
      </c>
    </row>
    <row r="2025" spans="3:10" hidden="1">
      <c r="C2025" s="203" t="str">
        <f t="shared" si="52"/>
        <v>APTVI_SOCF_7upAvg</v>
      </c>
      <c r="D2025" s="203" t="s">
        <v>99</v>
      </c>
      <c r="E2025" s="203" t="s">
        <v>527</v>
      </c>
      <c r="F2025" s="203" t="s">
        <v>392</v>
      </c>
      <c r="G2025" s="203">
        <v>3.0156516499999997</v>
      </c>
      <c r="H2025" s="203">
        <v>2.7629788640626645</v>
      </c>
    </row>
    <row r="2026" spans="3:10" hidden="1">
      <c r="C2026" s="203" t="str">
        <f t="shared" si="52"/>
        <v>APTVI_SOCF_Appy_FizzAvg</v>
      </c>
      <c r="D2026" s="203" t="s">
        <v>99</v>
      </c>
      <c r="E2026" s="203" t="s">
        <v>528</v>
      </c>
      <c r="F2026" s="203" t="s">
        <v>392</v>
      </c>
      <c r="G2026" s="203">
        <v>3.4558050700000003</v>
      </c>
      <c r="H2026" s="203">
        <v>3.9746059287064681</v>
      </c>
    </row>
    <row r="2027" spans="3:10" hidden="1">
      <c r="C2027" s="203" t="str">
        <f t="shared" si="52"/>
        <v>APTVI_SOCF_CokeAvg</v>
      </c>
      <c r="D2027" s="203" t="s">
        <v>99</v>
      </c>
      <c r="E2027" s="203" t="s">
        <v>529</v>
      </c>
      <c r="F2027" s="203" t="s">
        <v>392</v>
      </c>
      <c r="G2027" s="203">
        <v>1.3686839100000001</v>
      </c>
      <c r="H2027" s="203">
        <v>1.3005963203320496</v>
      </c>
    </row>
    <row r="2028" spans="3:10" hidden="1">
      <c r="C2028" s="203" t="str">
        <f t="shared" si="52"/>
        <v>APTVI_SOCF_FantaAvg</v>
      </c>
      <c r="D2028" s="203" t="s">
        <v>99</v>
      </c>
      <c r="E2028" s="203" t="s">
        <v>530</v>
      </c>
      <c r="F2028" s="203" t="s">
        <v>392</v>
      </c>
      <c r="G2028" s="203">
        <v>5.0007077600000009</v>
      </c>
      <c r="H2028" s="203">
        <v>4.1009883872954997</v>
      </c>
    </row>
    <row r="2029" spans="3:10" hidden="1">
      <c r="C2029" s="203" t="str">
        <f t="shared" si="52"/>
        <v>APTVI_SOCF_LimcaAvg</v>
      </c>
      <c r="D2029" s="203" t="s">
        <v>99</v>
      </c>
      <c r="E2029" s="203" t="s">
        <v>531</v>
      </c>
      <c r="F2029" s="203" t="s">
        <v>392</v>
      </c>
      <c r="G2029" s="203">
        <v>6.9863344100000004</v>
      </c>
      <c r="H2029" s="203">
        <v>6.5716096277695453</v>
      </c>
    </row>
    <row r="2030" spans="3:10" hidden="1">
      <c r="C2030" s="203" t="str">
        <f t="shared" si="52"/>
        <v>APTVI_SOCF_M_DewAvg</v>
      </c>
      <c r="D2030" s="203" t="s">
        <v>99</v>
      </c>
      <c r="E2030" s="203" t="s">
        <v>532</v>
      </c>
      <c r="F2030" s="203" t="s">
        <v>392</v>
      </c>
      <c r="G2030" s="203">
        <v>0.49861321999999991</v>
      </c>
      <c r="H2030" s="203">
        <v>0.69396207367779406</v>
      </c>
    </row>
    <row r="2031" spans="3:10" hidden="1">
      <c r="C2031" s="203" t="str">
        <f t="shared" si="52"/>
        <v>APTVI_SOCF_MirindaAvg</v>
      </c>
      <c r="D2031" s="203" t="s">
        <v>99</v>
      </c>
      <c r="E2031" s="203" t="s">
        <v>533</v>
      </c>
      <c r="F2031" s="203" t="s">
        <v>392</v>
      </c>
      <c r="G2031" s="203">
        <v>0.75452909000000001</v>
      </c>
      <c r="H2031" s="203">
        <v>1.2718365382835102</v>
      </c>
    </row>
    <row r="2032" spans="3:10" hidden="1">
      <c r="C2032" s="203" t="str">
        <f t="shared" si="52"/>
        <v>APTVI_SOCF_PepsiAvg</v>
      </c>
      <c r="D2032" s="203" t="s">
        <v>99</v>
      </c>
      <c r="E2032" s="203" t="s">
        <v>534</v>
      </c>
      <c r="F2032" s="203" t="s">
        <v>392</v>
      </c>
      <c r="G2032" s="203">
        <v>2.5569720800000004</v>
      </c>
      <c r="H2032" s="203">
        <v>2.404642953236543</v>
      </c>
    </row>
    <row r="2033" spans="3:8" hidden="1">
      <c r="C2033" s="203" t="str">
        <f t="shared" si="52"/>
        <v>APTVI_SOCF_SpriteAvg</v>
      </c>
      <c r="D2033" s="203" t="s">
        <v>99</v>
      </c>
      <c r="E2033" s="203" t="s">
        <v>535</v>
      </c>
      <c r="F2033" s="203" t="s">
        <v>392</v>
      </c>
      <c r="G2033" s="203">
        <v>34.305320429999995</v>
      </c>
      <c r="H2033" s="203">
        <v>32.981085500418487</v>
      </c>
    </row>
    <row r="2034" spans="3:8" hidden="1">
      <c r="C2034" s="203" t="str">
        <f t="shared" si="52"/>
        <v>APTVI_SOCF_Thums_UpAvg</v>
      </c>
      <c r="D2034" s="203" t="s">
        <v>99</v>
      </c>
      <c r="E2034" s="203" t="s">
        <v>351</v>
      </c>
      <c r="F2034" s="203" t="s">
        <v>392</v>
      </c>
      <c r="G2034" s="203">
        <v>34.5105352</v>
      </c>
      <c r="H2034" s="203">
        <v>35.006251779272873</v>
      </c>
    </row>
    <row r="2035" spans="3:8" hidden="1">
      <c r="C2035" s="203" t="str">
        <f t="shared" si="52"/>
        <v>APTVI_SOTS_7upAvg</v>
      </c>
      <c r="D2035" s="203" t="s">
        <v>99</v>
      </c>
      <c r="E2035" s="203" t="s">
        <v>536</v>
      </c>
      <c r="F2035" s="203" t="s">
        <v>392</v>
      </c>
      <c r="G2035" s="203">
        <v>2.7506291700000003</v>
      </c>
      <c r="H2035" s="203">
        <v>2.555188233601648</v>
      </c>
    </row>
    <row r="2036" spans="3:8" hidden="1">
      <c r="C2036" s="203" t="str">
        <f t="shared" si="52"/>
        <v>APTVI_SOTS_Appy_FizzAvg</v>
      </c>
      <c r="D2036" s="203" t="s">
        <v>99</v>
      </c>
      <c r="E2036" s="203" t="s">
        <v>537</v>
      </c>
      <c r="F2036" s="203" t="s">
        <v>392</v>
      </c>
      <c r="G2036" s="203">
        <v>4.4013989200000001</v>
      </c>
      <c r="H2036" s="203">
        <v>4.4143124605563164</v>
      </c>
    </row>
    <row r="2037" spans="3:8" hidden="1">
      <c r="C2037" s="203" t="str">
        <f t="shared" si="52"/>
        <v>APTVI_SOTS_CokeAvg</v>
      </c>
      <c r="D2037" s="203" t="s">
        <v>99</v>
      </c>
      <c r="E2037" s="203" t="s">
        <v>538</v>
      </c>
      <c r="F2037" s="203" t="s">
        <v>392</v>
      </c>
      <c r="G2037" s="203">
        <v>1.1061048</v>
      </c>
      <c r="H2037" s="203">
        <v>1.034232215401351</v>
      </c>
    </row>
    <row r="2038" spans="3:8" hidden="1">
      <c r="C2038" s="203" t="str">
        <f t="shared" si="52"/>
        <v>APTVI_SOTS_FantaAvg</v>
      </c>
      <c r="D2038" s="203" t="s">
        <v>99</v>
      </c>
      <c r="E2038" s="203" t="s">
        <v>539</v>
      </c>
      <c r="F2038" s="203" t="s">
        <v>392</v>
      </c>
      <c r="G2038" s="203">
        <v>4.4533922700000002</v>
      </c>
      <c r="H2038" s="203">
        <v>4.1944382005351244</v>
      </c>
    </row>
    <row r="2039" spans="3:8" hidden="1">
      <c r="C2039" s="203" t="str">
        <f t="shared" si="52"/>
        <v>APTVI_SOTS_LimcaAvg</v>
      </c>
      <c r="D2039" s="203" t="s">
        <v>99</v>
      </c>
      <c r="E2039" s="203" t="s">
        <v>540</v>
      </c>
      <c r="F2039" s="203" t="s">
        <v>392</v>
      </c>
      <c r="G2039" s="203">
        <v>5.8613890699999995</v>
      </c>
      <c r="H2039" s="203">
        <v>6.079235237661158</v>
      </c>
    </row>
    <row r="2040" spans="3:8" hidden="1">
      <c r="C2040" s="203" t="str">
        <f t="shared" si="52"/>
        <v>APTVI_SOTS_M_DewAvg</v>
      </c>
      <c r="D2040" s="203" t="s">
        <v>99</v>
      </c>
      <c r="E2040" s="203" t="s">
        <v>541</v>
      </c>
      <c r="F2040" s="203" t="s">
        <v>392</v>
      </c>
      <c r="G2040" s="203">
        <v>0.6323392699999999</v>
      </c>
      <c r="H2040" s="203">
        <v>0.64658393946908999</v>
      </c>
    </row>
    <row r="2041" spans="3:8" hidden="1">
      <c r="C2041" s="203" t="str">
        <f t="shared" si="52"/>
        <v>APTVI_SOTS_MirindaAvg</v>
      </c>
      <c r="D2041" s="203" t="s">
        <v>99</v>
      </c>
      <c r="E2041" s="203" t="s">
        <v>542</v>
      </c>
      <c r="F2041" s="203" t="s">
        <v>392</v>
      </c>
      <c r="G2041" s="203">
        <v>1.4286738199999998</v>
      </c>
      <c r="H2041" s="203">
        <v>1.598351035193835</v>
      </c>
    </row>
    <row r="2042" spans="3:8" hidden="1">
      <c r="C2042" s="203" t="str">
        <f t="shared" si="52"/>
        <v>APTVI_SOTS_PepsiAvg</v>
      </c>
      <c r="D2042" s="203" t="s">
        <v>99</v>
      </c>
      <c r="E2042" s="203" t="s">
        <v>543</v>
      </c>
      <c r="F2042" s="203" t="s">
        <v>392</v>
      </c>
      <c r="G2042" s="203">
        <v>2.1645730700000003</v>
      </c>
      <c r="H2042" s="203">
        <v>2.0177844889559813</v>
      </c>
    </row>
    <row r="2043" spans="3:8" hidden="1">
      <c r="C2043" s="203" t="str">
        <f t="shared" si="52"/>
        <v>APTVI_SOTS_SpriteAvg</v>
      </c>
      <c r="D2043" s="203" t="s">
        <v>99</v>
      </c>
      <c r="E2043" s="203" t="s">
        <v>544</v>
      </c>
      <c r="F2043" s="203" t="s">
        <v>392</v>
      </c>
      <c r="G2043" s="203">
        <v>31.339100010000003</v>
      </c>
      <c r="H2043" s="203">
        <v>31.10600126885576</v>
      </c>
    </row>
    <row r="2044" spans="3:8" hidden="1">
      <c r="C2044" s="203" t="str">
        <f t="shared" si="52"/>
        <v>APTVI_SOTS_Thums_UpAvg</v>
      </c>
      <c r="D2044" s="203" t="s">
        <v>99</v>
      </c>
      <c r="E2044" s="203" t="s">
        <v>352</v>
      </c>
      <c r="F2044" s="203" t="s">
        <v>392</v>
      </c>
      <c r="G2044" s="203">
        <v>37.342851159999995</v>
      </c>
      <c r="H2044" s="203">
        <v>36.503679080992654</v>
      </c>
    </row>
    <row r="2045" spans="3:8" hidden="1">
      <c r="C2045" s="203" t="str">
        <f t="shared" si="52"/>
        <v>APTVI_SOWF_7upAvg</v>
      </c>
      <c r="D2045" s="203" t="s">
        <v>99</v>
      </c>
      <c r="E2045" s="203" t="s">
        <v>545</v>
      </c>
      <c r="F2045" s="203" t="s">
        <v>392</v>
      </c>
      <c r="G2045" s="203">
        <v>7.2474082399999986</v>
      </c>
      <c r="H2045" s="203">
        <v>4.1090751922793114</v>
      </c>
    </row>
    <row r="2046" spans="3:8" hidden="1">
      <c r="C2046" s="203" t="str">
        <f t="shared" si="52"/>
        <v>APTVI_SOWF_Appy_FizzAvg</v>
      </c>
      <c r="D2046" s="203" t="s">
        <v>99</v>
      </c>
      <c r="E2046" s="203" t="s">
        <v>546</v>
      </c>
      <c r="F2046" s="203" t="s">
        <v>392</v>
      </c>
      <c r="G2046" s="203">
        <v>8.6754050400000011</v>
      </c>
      <c r="H2046" s="203">
        <v>8.3717145849128247</v>
      </c>
    </row>
    <row r="2047" spans="3:8" hidden="1">
      <c r="C2047" s="203" t="str">
        <f t="shared" si="52"/>
        <v>APTVI_SOWF_CokeAvg</v>
      </c>
      <c r="D2047" s="203" t="s">
        <v>99</v>
      </c>
      <c r="E2047" s="203" t="s">
        <v>547</v>
      </c>
      <c r="F2047" s="203" t="s">
        <v>392</v>
      </c>
      <c r="G2047" s="203">
        <v>0.92426732999999994</v>
      </c>
      <c r="H2047" s="203">
        <v>1.6789348523436538</v>
      </c>
    </row>
    <row r="2048" spans="3:8" hidden="1">
      <c r="C2048" s="203" t="str">
        <f t="shared" si="52"/>
        <v>APTVI_SOWF_FantaAvg</v>
      </c>
      <c r="D2048" s="203" t="s">
        <v>99</v>
      </c>
      <c r="E2048" s="203" t="s">
        <v>548</v>
      </c>
      <c r="F2048" s="203" t="s">
        <v>392</v>
      </c>
      <c r="G2048" s="203">
        <v>6.0208158699999998</v>
      </c>
      <c r="H2048" s="203">
        <v>5.3196329374497413</v>
      </c>
    </row>
    <row r="2049" spans="3:8" hidden="1">
      <c r="C2049" s="203" t="str">
        <f t="shared" si="52"/>
        <v>APTVI_SOWF_LimcaAvg</v>
      </c>
      <c r="D2049" s="203" t="s">
        <v>99</v>
      </c>
      <c r="E2049" s="203" t="s">
        <v>549</v>
      </c>
      <c r="F2049" s="203" t="s">
        <v>392</v>
      </c>
      <c r="G2049" s="203">
        <v>6.47728649</v>
      </c>
      <c r="H2049" s="203">
        <v>7.1445068129739342</v>
      </c>
    </row>
    <row r="2050" spans="3:8" hidden="1">
      <c r="C2050" s="203" t="str">
        <f t="shared" si="52"/>
        <v>APTVI_SOWF_M_DewAvg</v>
      </c>
      <c r="D2050" s="203" t="s">
        <v>99</v>
      </c>
      <c r="E2050" s="203" t="s">
        <v>550</v>
      </c>
      <c r="F2050" s="203" t="s">
        <v>392</v>
      </c>
      <c r="G2050" s="203">
        <v>0.64385853999999998</v>
      </c>
      <c r="H2050" s="203">
        <v>1.1779781592484675</v>
      </c>
    </row>
    <row r="2051" spans="3:8" hidden="1">
      <c r="C2051" s="203" t="str">
        <f t="shared" ref="C2051:C2114" si="55">D2051&amp;E2051&amp;F2051</f>
        <v>APTVI_SOWF_MirindaAvg</v>
      </c>
      <c r="D2051" s="203" t="s">
        <v>99</v>
      </c>
      <c r="E2051" s="203" t="s">
        <v>551</v>
      </c>
      <c r="F2051" s="203" t="s">
        <v>392</v>
      </c>
      <c r="G2051" s="203">
        <v>2.3923481000000004</v>
      </c>
      <c r="H2051" s="203">
        <v>2.182809720895714</v>
      </c>
    </row>
    <row r="2052" spans="3:8" hidden="1">
      <c r="C2052" s="203" t="str">
        <f t="shared" si="55"/>
        <v>APTVI_SOWF_PepsiAvg</v>
      </c>
      <c r="D2052" s="203" t="s">
        <v>99</v>
      </c>
      <c r="E2052" s="203" t="s">
        <v>552</v>
      </c>
      <c r="F2052" s="203" t="s">
        <v>392</v>
      </c>
      <c r="G2052" s="203">
        <v>2.5870126400000002</v>
      </c>
      <c r="H2052" s="203">
        <v>2.1070083199117553</v>
      </c>
    </row>
    <row r="2053" spans="3:8" hidden="1">
      <c r="C2053" s="203" t="str">
        <f t="shared" si="55"/>
        <v>APTVI_SOWF_SpriteAvg</v>
      </c>
      <c r="D2053" s="203" t="s">
        <v>99</v>
      </c>
      <c r="E2053" s="203" t="s">
        <v>553</v>
      </c>
      <c r="F2053" s="203" t="s">
        <v>392</v>
      </c>
      <c r="G2053" s="203">
        <v>25.462726480000004</v>
      </c>
      <c r="H2053" s="203">
        <v>26.302094024254483</v>
      </c>
    </row>
    <row r="2054" spans="3:8" hidden="1">
      <c r="C2054" s="203" t="str">
        <f t="shared" si="55"/>
        <v>APTVI_SOWF_Thums_UpAvg</v>
      </c>
      <c r="D2054" s="203" t="s">
        <v>99</v>
      </c>
      <c r="E2054" s="203" t="s">
        <v>311</v>
      </c>
      <c r="F2054" s="203" t="s">
        <v>392</v>
      </c>
      <c r="G2054" s="203">
        <v>24.391111270000003</v>
      </c>
      <c r="H2054" s="203">
        <v>26.905034793522596</v>
      </c>
    </row>
    <row r="2055" spans="3:8" hidden="1">
      <c r="C2055" s="203" t="str">
        <f t="shared" si="55"/>
        <v>APTVI_ThematicMHT_TV_GRPsAvg</v>
      </c>
      <c r="D2055" s="203" t="s">
        <v>99</v>
      </c>
      <c r="E2055" s="203" t="s">
        <v>342</v>
      </c>
      <c r="F2055" s="203" t="s">
        <v>392</v>
      </c>
      <c r="G2055" s="203">
        <v>0</v>
      </c>
      <c r="H2055" s="203">
        <v>0</v>
      </c>
    </row>
    <row r="2056" spans="3:8" hidden="1">
      <c r="C2056" s="203" t="str">
        <f t="shared" si="55"/>
        <v>APTVI_TheYoung_TV_GRPsAvg</v>
      </c>
      <c r="D2056" s="203" t="s">
        <v>99</v>
      </c>
      <c r="E2056" s="203" t="s">
        <v>343</v>
      </c>
      <c r="F2056" s="203" t="s">
        <v>392</v>
      </c>
      <c r="G2056" s="203">
        <v>0</v>
      </c>
      <c r="H2056" s="203">
        <v>0</v>
      </c>
    </row>
    <row r="2057" spans="3:8" hidden="1">
      <c r="C2057" s="203" t="str">
        <f t="shared" si="55"/>
        <v>APTVI_Total_Digital_Thumsup_Imp_2017Avg</v>
      </c>
      <c r="D2057" s="203" t="s">
        <v>99</v>
      </c>
      <c r="E2057" s="203" t="s">
        <v>317</v>
      </c>
      <c r="F2057" s="203" t="s">
        <v>392</v>
      </c>
      <c r="G2057" s="203">
        <v>0</v>
      </c>
      <c r="H2057" s="203">
        <v>0</v>
      </c>
    </row>
    <row r="2058" spans="3:8" hidden="1">
      <c r="C2058" s="203" t="str">
        <f t="shared" si="55"/>
        <v>APTVI_Total_Digital_Thumsup_Imp_2018Avg</v>
      </c>
      <c r="D2058" s="203" t="s">
        <v>99</v>
      </c>
      <c r="E2058" s="203" t="s">
        <v>318</v>
      </c>
      <c r="F2058" s="203" t="s">
        <v>392</v>
      </c>
      <c r="G2058" s="203">
        <v>0</v>
      </c>
      <c r="H2058" s="203">
        <v>0</v>
      </c>
    </row>
    <row r="2059" spans="3:8" hidden="1">
      <c r="C2059" s="203" t="str">
        <f t="shared" si="55"/>
        <v>APTVI_Total_Digital_Thumsup_Imp_2019Avg</v>
      </c>
      <c r="D2059" s="203" t="s">
        <v>99</v>
      </c>
      <c r="E2059" s="203" t="s">
        <v>319</v>
      </c>
      <c r="F2059" s="203" t="s">
        <v>392</v>
      </c>
      <c r="G2059" s="203">
        <v>12669659.82094907</v>
      </c>
      <c r="H2059" s="203">
        <v>0</v>
      </c>
    </row>
    <row r="2060" spans="3:8" hidden="1">
      <c r="C2060" s="203" t="str">
        <f t="shared" si="55"/>
        <v>APTVI_Total_Digital_Thumsup_Imp_2020Avg</v>
      </c>
      <c r="D2060" s="203" t="s">
        <v>99</v>
      </c>
      <c r="E2060" s="203" t="s">
        <v>396</v>
      </c>
      <c r="F2060" s="203" t="s">
        <v>392</v>
      </c>
      <c r="G2060" s="203">
        <v>0</v>
      </c>
      <c r="H2060" s="203">
        <v>2970637.0837052446</v>
      </c>
    </row>
    <row r="2061" spans="3:8" hidden="1">
      <c r="C2061" s="203" t="str">
        <f t="shared" si="55"/>
        <v>APTVI_TU_UTC_TV_GRPsAvg</v>
      </c>
      <c r="D2061" s="203" t="s">
        <v>99</v>
      </c>
      <c r="E2061" s="203" t="s">
        <v>344</v>
      </c>
      <c r="F2061" s="203" t="s">
        <v>392</v>
      </c>
      <c r="G2061" s="203">
        <v>0</v>
      </c>
      <c r="H2061" s="203">
        <v>0</v>
      </c>
    </row>
    <row r="2062" spans="3:8" hidden="1">
      <c r="C2062" s="203" t="str">
        <f t="shared" si="55"/>
        <v>APTVI_TUChargedAvengers_TV_GRPsAvg</v>
      </c>
      <c r="D2062" s="203" t="s">
        <v>99</v>
      </c>
      <c r="E2062" s="203" t="s">
        <v>337</v>
      </c>
      <c r="F2062" s="203" t="s">
        <v>392</v>
      </c>
      <c r="G2062" s="203">
        <v>0</v>
      </c>
      <c r="H2062" s="203">
        <v>0</v>
      </c>
    </row>
    <row r="2063" spans="3:8" hidden="1">
      <c r="C2063" s="203" t="str">
        <f t="shared" si="55"/>
        <v>APTVI_TUChargedThematic_TV_GRPsAvg</v>
      </c>
      <c r="D2063" s="203" t="s">
        <v>99</v>
      </c>
      <c r="E2063" s="203" t="s">
        <v>338</v>
      </c>
      <c r="F2063" s="203" t="s">
        <v>392</v>
      </c>
      <c r="G2063" s="203">
        <v>0</v>
      </c>
      <c r="H2063" s="203">
        <v>0</v>
      </c>
    </row>
    <row r="2064" spans="3:8" hidden="1">
      <c r="C2064" s="203" t="str">
        <f t="shared" si="55"/>
        <v>APTVI_TUChase_TV_GRPsAvg</v>
      </c>
      <c r="D2064" s="203" t="s">
        <v>99</v>
      </c>
      <c r="E2064" s="203" t="s">
        <v>339</v>
      </c>
      <c r="F2064" s="203" t="s">
        <v>392</v>
      </c>
      <c r="G2064" s="203">
        <v>448.78499999999997</v>
      </c>
      <c r="H2064" s="203">
        <v>0</v>
      </c>
    </row>
    <row r="2065" spans="3:8" hidden="1">
      <c r="C2065" s="203" t="str">
        <f t="shared" si="55"/>
        <v>APTVI_TUIntrinsic_TV_GRPsAvg</v>
      </c>
      <c r="D2065" s="203" t="s">
        <v>99</v>
      </c>
      <c r="E2065" s="203" t="s">
        <v>340</v>
      </c>
      <c r="F2065" s="203" t="s">
        <v>392</v>
      </c>
      <c r="G2065" s="203">
        <v>0</v>
      </c>
      <c r="H2065" s="203">
        <v>0</v>
      </c>
    </row>
    <row r="2066" spans="3:8" hidden="1">
      <c r="C2066" s="203" t="str">
        <f t="shared" si="55"/>
        <v>APTVI_TV_TotalAvg</v>
      </c>
      <c r="D2066" s="203" t="s">
        <v>99</v>
      </c>
      <c r="E2066" s="203" t="s">
        <v>555</v>
      </c>
      <c r="F2066" s="203" t="s">
        <v>392</v>
      </c>
      <c r="G2066" s="203">
        <v>640.42799999999988</v>
      </c>
      <c r="H2066" s="203">
        <v>459.06399999999996</v>
      </c>
    </row>
    <row r="2067" spans="3:8" hidden="1">
      <c r="C2067" s="203" t="str">
        <f t="shared" si="55"/>
        <v>APTVI_TV_Total_2015Avg</v>
      </c>
      <c r="D2067" s="203" t="s">
        <v>99</v>
      </c>
      <c r="E2067" s="203" t="s">
        <v>84</v>
      </c>
      <c r="F2067" s="203" t="s">
        <v>392</v>
      </c>
      <c r="G2067" s="203">
        <v>0</v>
      </c>
      <c r="H2067" s="203">
        <v>0</v>
      </c>
    </row>
    <row r="2068" spans="3:8" hidden="1">
      <c r="C2068" s="203" t="str">
        <f t="shared" si="55"/>
        <v>APTVI_TV_Total_2016Avg</v>
      </c>
      <c r="D2068" s="203" t="s">
        <v>99</v>
      </c>
      <c r="E2068" s="203" t="s">
        <v>85</v>
      </c>
      <c r="F2068" s="203" t="s">
        <v>392</v>
      </c>
      <c r="G2068" s="203">
        <v>0</v>
      </c>
      <c r="H2068" s="203">
        <v>0</v>
      </c>
    </row>
    <row r="2069" spans="3:8" hidden="1">
      <c r="C2069" s="203" t="str">
        <f t="shared" si="55"/>
        <v>APTVI_TV_Total_2017Avg</v>
      </c>
      <c r="D2069" s="203" t="s">
        <v>99</v>
      </c>
      <c r="E2069" s="203" t="s">
        <v>86</v>
      </c>
      <c r="F2069" s="203" t="s">
        <v>392</v>
      </c>
      <c r="G2069" s="203">
        <v>0</v>
      </c>
      <c r="H2069" s="203">
        <v>0</v>
      </c>
    </row>
    <row r="2070" spans="3:8" hidden="1">
      <c r="C2070" s="203" t="str">
        <f t="shared" si="55"/>
        <v>APTVI_TV_Total_2018Avg</v>
      </c>
      <c r="D2070" s="203" t="s">
        <v>99</v>
      </c>
      <c r="E2070" s="203" t="s">
        <v>556</v>
      </c>
      <c r="F2070" s="203" t="s">
        <v>392</v>
      </c>
      <c r="G2070" s="203">
        <v>0</v>
      </c>
      <c r="H2070" s="203">
        <v>0</v>
      </c>
    </row>
    <row r="2071" spans="3:8" hidden="1">
      <c r="C2071" s="203" t="str">
        <f t="shared" si="55"/>
        <v>APTVI_TV_Total_2019Avg</v>
      </c>
      <c r="D2071" s="203" t="s">
        <v>99</v>
      </c>
      <c r="E2071" s="203" t="s">
        <v>557</v>
      </c>
      <c r="F2071" s="203" t="s">
        <v>392</v>
      </c>
      <c r="G2071" s="203">
        <v>640.42799999999988</v>
      </c>
      <c r="H2071" s="203">
        <v>0</v>
      </c>
    </row>
    <row r="2072" spans="3:8" hidden="1">
      <c r="C2072" s="203" t="str">
        <f t="shared" si="55"/>
        <v>APTVI_VPO_7upAvg</v>
      </c>
      <c r="D2072" s="203" t="s">
        <v>99</v>
      </c>
      <c r="E2072" s="203" t="s">
        <v>561</v>
      </c>
      <c r="F2072" s="203" t="s">
        <v>392</v>
      </c>
      <c r="G2072" s="203">
        <v>6.45428479</v>
      </c>
      <c r="H2072" s="203">
        <v>0</v>
      </c>
    </row>
    <row r="2073" spans="3:8" hidden="1">
      <c r="C2073" s="203" t="str">
        <f t="shared" si="55"/>
        <v>APTVI_VPO_Appy_FizzAvg</v>
      </c>
      <c r="D2073" s="203" t="s">
        <v>99</v>
      </c>
      <c r="E2073" s="203" t="s">
        <v>562</v>
      </c>
      <c r="F2073" s="203" t="s">
        <v>392</v>
      </c>
      <c r="G2073" s="203">
        <v>4.530153799999999</v>
      </c>
      <c r="H2073" s="203">
        <v>0</v>
      </c>
    </row>
    <row r="2074" spans="3:8" hidden="1">
      <c r="C2074" s="203" t="str">
        <f t="shared" si="55"/>
        <v>APTVI_VPO_CokeAvg</v>
      </c>
      <c r="D2074" s="203" t="s">
        <v>99</v>
      </c>
      <c r="E2074" s="203" t="s">
        <v>563</v>
      </c>
      <c r="F2074" s="203" t="s">
        <v>392</v>
      </c>
      <c r="G2074" s="203">
        <v>3.0898494099999998</v>
      </c>
      <c r="H2074" s="203">
        <v>0</v>
      </c>
    </row>
    <row r="2075" spans="3:8" hidden="1">
      <c r="C2075" s="203" t="str">
        <f t="shared" si="55"/>
        <v>APTVI_VPO_FantaAvg</v>
      </c>
      <c r="D2075" s="203" t="s">
        <v>99</v>
      </c>
      <c r="E2075" s="203" t="s">
        <v>564</v>
      </c>
      <c r="F2075" s="203" t="s">
        <v>392</v>
      </c>
      <c r="G2075" s="203">
        <v>7.645678600000001</v>
      </c>
      <c r="H2075" s="203">
        <v>0</v>
      </c>
    </row>
    <row r="2076" spans="3:8" hidden="1">
      <c r="C2076" s="203" t="str">
        <f t="shared" si="55"/>
        <v>APTVI_VPO_LimcaAvg</v>
      </c>
      <c r="D2076" s="203" t="s">
        <v>99</v>
      </c>
      <c r="E2076" s="203" t="s">
        <v>565</v>
      </c>
      <c r="F2076" s="203" t="s">
        <v>392</v>
      </c>
      <c r="G2076" s="203">
        <v>7.1649767700000009</v>
      </c>
      <c r="H2076" s="203">
        <v>0</v>
      </c>
    </row>
    <row r="2077" spans="3:8" hidden="1">
      <c r="C2077" s="203" t="str">
        <f t="shared" si="55"/>
        <v>APTVI_VPO_M_DewAvg</v>
      </c>
      <c r="D2077" s="203" t="s">
        <v>99</v>
      </c>
      <c r="E2077" s="203" t="s">
        <v>566</v>
      </c>
      <c r="F2077" s="203" t="s">
        <v>392</v>
      </c>
      <c r="G2077" s="203">
        <v>2.6958614499999998</v>
      </c>
      <c r="H2077" s="203">
        <v>0</v>
      </c>
    </row>
    <row r="2078" spans="3:8" hidden="1">
      <c r="C2078" s="203" t="str">
        <f t="shared" si="55"/>
        <v>APTVI_VPO_MirindaAvg</v>
      </c>
      <c r="D2078" s="203" t="s">
        <v>99</v>
      </c>
      <c r="E2078" s="203" t="s">
        <v>567</v>
      </c>
      <c r="F2078" s="203" t="s">
        <v>392</v>
      </c>
      <c r="G2078" s="203">
        <v>4.8218457299999997</v>
      </c>
      <c r="H2078" s="203">
        <v>0</v>
      </c>
    </row>
    <row r="2079" spans="3:8" hidden="1">
      <c r="C2079" s="203" t="str">
        <f t="shared" si="55"/>
        <v>APTVI_VPO_PepsiAvg</v>
      </c>
      <c r="D2079" s="203" t="s">
        <v>99</v>
      </c>
      <c r="E2079" s="203" t="s">
        <v>568</v>
      </c>
      <c r="F2079" s="203" t="s">
        <v>392</v>
      </c>
      <c r="G2079" s="203">
        <v>5.8325815099999998</v>
      </c>
      <c r="H2079" s="203">
        <v>0</v>
      </c>
    </row>
    <row r="2080" spans="3:8" hidden="1">
      <c r="C2080" s="203" t="str">
        <f t="shared" si="55"/>
        <v>APTVI_VPO_SpriteAvg</v>
      </c>
      <c r="D2080" s="203" t="s">
        <v>99</v>
      </c>
      <c r="E2080" s="203" t="s">
        <v>569</v>
      </c>
      <c r="F2080" s="203" t="s">
        <v>392</v>
      </c>
      <c r="G2080" s="203">
        <v>16.783389079999999</v>
      </c>
      <c r="H2080" s="203">
        <v>0</v>
      </c>
    </row>
    <row r="2081" spans="3:8" hidden="1">
      <c r="C2081" s="203" t="str">
        <f t="shared" si="55"/>
        <v>APTVI_VPO_Thums_UpAvg</v>
      </c>
      <c r="D2081" s="203" t="s">
        <v>99</v>
      </c>
      <c r="E2081" s="203" t="s">
        <v>570</v>
      </c>
      <c r="F2081" s="203" t="s">
        <v>392</v>
      </c>
      <c r="G2081" s="203">
        <v>20.796072029999998</v>
      </c>
      <c r="H2081" s="203">
        <v>0</v>
      </c>
    </row>
    <row r="2082" spans="3:8" hidden="1">
      <c r="C2082" s="203" t="str">
        <f t="shared" si="55"/>
        <v>APTVI_WaveTVC_TV_GRPsAvg</v>
      </c>
      <c r="D2082" s="203" t="s">
        <v>99</v>
      </c>
      <c r="E2082" s="203" t="s">
        <v>345</v>
      </c>
      <c r="F2082" s="203" t="s">
        <v>392</v>
      </c>
      <c r="G2082" s="203">
        <v>0</v>
      </c>
      <c r="H2082" s="203">
        <v>0</v>
      </c>
    </row>
    <row r="2083" spans="3:8" hidden="1">
      <c r="C2083" s="203" t="str">
        <f t="shared" si="55"/>
        <v>APTVI_WD_7upAvg</v>
      </c>
      <c r="D2083" s="203" t="s">
        <v>99</v>
      </c>
      <c r="E2083" s="203" t="s">
        <v>571</v>
      </c>
      <c r="F2083" s="203" t="s">
        <v>392</v>
      </c>
      <c r="G2083" s="203">
        <v>21.444385839999999</v>
      </c>
      <c r="H2083" s="203">
        <v>19.922246788699987</v>
      </c>
    </row>
    <row r="2084" spans="3:8" hidden="1">
      <c r="C2084" s="203" t="str">
        <f t="shared" si="55"/>
        <v>APTVI_WD_Appy_FizzAvg</v>
      </c>
      <c r="D2084" s="203" t="s">
        <v>99</v>
      </c>
      <c r="E2084" s="203" t="s">
        <v>572</v>
      </c>
      <c r="F2084" s="203" t="s">
        <v>392</v>
      </c>
      <c r="G2084" s="203">
        <v>48.128273180000001</v>
      </c>
      <c r="H2084" s="203">
        <v>51.384455034091864</v>
      </c>
    </row>
    <row r="2085" spans="3:8" hidden="1">
      <c r="C2085" s="203" t="str">
        <f t="shared" si="55"/>
        <v>APTVI_WD_CokeAvg</v>
      </c>
      <c r="D2085" s="203" t="s">
        <v>99</v>
      </c>
      <c r="E2085" s="203" t="s">
        <v>573</v>
      </c>
      <c r="F2085" s="203" t="s">
        <v>392</v>
      </c>
      <c r="G2085" s="203">
        <v>34.114629110000003</v>
      </c>
      <c r="H2085" s="203">
        <v>28.926796883495211</v>
      </c>
    </row>
    <row r="2086" spans="3:8" hidden="1">
      <c r="C2086" s="203" t="str">
        <f t="shared" si="55"/>
        <v>APTVI_WD_FantaAvg</v>
      </c>
      <c r="D2086" s="203" t="s">
        <v>99</v>
      </c>
      <c r="E2086" s="203" t="s">
        <v>574</v>
      </c>
      <c r="F2086" s="203" t="s">
        <v>392</v>
      </c>
      <c r="G2086" s="203">
        <v>48.526790130000009</v>
      </c>
      <c r="H2086" s="203">
        <v>43.346327106894037</v>
      </c>
    </row>
    <row r="2087" spans="3:8" hidden="1">
      <c r="C2087" s="203" t="str">
        <f t="shared" si="55"/>
        <v>APTVI_WD_LimcaAvg</v>
      </c>
      <c r="D2087" s="203" t="s">
        <v>99</v>
      </c>
      <c r="E2087" s="203" t="s">
        <v>575</v>
      </c>
      <c r="F2087" s="203" t="s">
        <v>392</v>
      </c>
      <c r="G2087" s="203">
        <v>58.896787779999997</v>
      </c>
      <c r="H2087" s="203">
        <v>61.945576799593255</v>
      </c>
    </row>
    <row r="2088" spans="3:8" hidden="1">
      <c r="C2088" s="203" t="str">
        <f t="shared" si="55"/>
        <v>APTVI_WD_M_DewAvg</v>
      </c>
      <c r="D2088" s="203" t="s">
        <v>99</v>
      </c>
      <c r="E2088" s="203" t="s">
        <v>576</v>
      </c>
      <c r="F2088" s="203" t="s">
        <v>392</v>
      </c>
      <c r="G2088" s="203">
        <v>12.498522120000001</v>
      </c>
      <c r="H2088" s="203">
        <v>11.460047270899265</v>
      </c>
    </row>
    <row r="2089" spans="3:8" hidden="1">
      <c r="C2089" s="203" t="str">
        <f t="shared" si="55"/>
        <v>APTVI_WD_MirindaAvg</v>
      </c>
      <c r="D2089" s="203" t="s">
        <v>99</v>
      </c>
      <c r="E2089" s="203" t="s">
        <v>577</v>
      </c>
      <c r="F2089" s="203" t="s">
        <v>392</v>
      </c>
      <c r="G2089" s="203">
        <v>14.575352039999995</v>
      </c>
      <c r="H2089" s="203">
        <v>14.529629644816254</v>
      </c>
    </row>
    <row r="2090" spans="3:8" hidden="1">
      <c r="C2090" s="203" t="str">
        <f t="shared" si="55"/>
        <v>APTVI_WD_PepsiAvg</v>
      </c>
      <c r="D2090" s="203" t="s">
        <v>99</v>
      </c>
      <c r="E2090" s="203" t="s">
        <v>578</v>
      </c>
      <c r="F2090" s="203" t="s">
        <v>392</v>
      </c>
      <c r="G2090" s="203">
        <v>15.975453290000001</v>
      </c>
      <c r="H2090" s="203">
        <v>15.073583301140962</v>
      </c>
    </row>
    <row r="2091" spans="3:8" hidden="1">
      <c r="C2091" s="203" t="str">
        <f t="shared" si="55"/>
        <v>APTVI_WD_SpriteAvg</v>
      </c>
      <c r="D2091" s="203" t="s">
        <v>99</v>
      </c>
      <c r="E2091" s="203" t="s">
        <v>579</v>
      </c>
      <c r="F2091" s="203" t="s">
        <v>392</v>
      </c>
      <c r="G2091" s="203">
        <v>89.88881318</v>
      </c>
      <c r="H2091" s="203">
        <v>90.654125363764365</v>
      </c>
    </row>
    <row r="2092" spans="3:8" hidden="1">
      <c r="C2092" s="203" t="str">
        <f t="shared" si="55"/>
        <v>APTVI_WD_Thums_UpAvg</v>
      </c>
      <c r="D2092" s="203" t="s">
        <v>99</v>
      </c>
      <c r="E2092" s="203" t="s">
        <v>580</v>
      </c>
      <c r="F2092" s="203" t="s">
        <v>392</v>
      </c>
      <c r="G2092" s="203">
        <v>90.224968590000017</v>
      </c>
      <c r="H2092" s="203">
        <v>90.002937719032815</v>
      </c>
    </row>
    <row r="2093" spans="3:8" hidden="1">
      <c r="C2093" s="203" t="str">
        <f t="shared" si="55"/>
        <v>APTVI_YouTube_Thumsup_ImpAvg</v>
      </c>
      <c r="D2093" s="203" t="s">
        <v>99</v>
      </c>
      <c r="E2093" s="203" t="s">
        <v>320</v>
      </c>
      <c r="F2093" s="203" t="s">
        <v>392</v>
      </c>
      <c r="G2093" s="203">
        <v>108719.8</v>
      </c>
      <c r="H2093" s="203">
        <v>599312.19999999995</v>
      </c>
    </row>
    <row r="2094" spans="3:8" hidden="1">
      <c r="C2094" s="203" t="str">
        <f t="shared" si="55"/>
        <v>APTWeight_ARTOSAvg</v>
      </c>
      <c r="D2094" s="203" t="s">
        <v>99</v>
      </c>
      <c r="E2094" s="203" t="s">
        <v>622</v>
      </c>
      <c r="F2094" s="203" t="s">
        <v>392</v>
      </c>
      <c r="G2094" s="203">
        <v>4.0788700000000004E-2</v>
      </c>
      <c r="H2094" s="203">
        <v>4.0788700000000004E-2</v>
      </c>
    </row>
    <row r="2095" spans="3:8" hidden="1">
      <c r="C2095" s="203" t="str">
        <f t="shared" si="55"/>
        <v>APTWeight_BINDUAvg</v>
      </c>
      <c r="D2095" s="203" t="s">
        <v>99</v>
      </c>
      <c r="E2095" s="203" t="s">
        <v>602</v>
      </c>
      <c r="F2095" s="203" t="s">
        <v>392</v>
      </c>
      <c r="G2095" s="203">
        <v>3.860220000000001E-2</v>
      </c>
      <c r="H2095" s="203">
        <v>3.860220000000001E-2</v>
      </c>
    </row>
    <row r="2096" spans="3:8" hidden="1">
      <c r="C2096" s="203" t="str">
        <f t="shared" si="55"/>
        <v>APTWeight_Brand_7upAvg</v>
      </c>
      <c r="D2096" s="203" t="s">
        <v>99</v>
      </c>
      <c r="E2096" s="203" t="s">
        <v>581</v>
      </c>
      <c r="F2096" s="203" t="s">
        <v>392</v>
      </c>
      <c r="G2096" s="203">
        <v>7.2477499999999986E-2</v>
      </c>
      <c r="H2096" s="203">
        <v>7.2477499999999986E-2</v>
      </c>
    </row>
    <row r="2097" spans="3:8" hidden="1">
      <c r="C2097" s="203" t="str">
        <f t="shared" si="55"/>
        <v>APTWeight_Brand_Appy_FizzAvg</v>
      </c>
      <c r="D2097" s="203" t="s">
        <v>99</v>
      </c>
      <c r="E2097" s="203" t="s">
        <v>582</v>
      </c>
      <c r="F2097" s="203" t="s">
        <v>392</v>
      </c>
      <c r="G2097" s="203">
        <v>0.10845679999999999</v>
      </c>
      <c r="H2097" s="203">
        <v>0.10845679999999999</v>
      </c>
    </row>
    <row r="2098" spans="3:8" hidden="1">
      <c r="C2098" s="203" t="str">
        <f t="shared" si="55"/>
        <v>APTWeight_Brand_CokeAvg</v>
      </c>
      <c r="D2098" s="203" t="s">
        <v>99</v>
      </c>
      <c r="E2098" s="203" t="s">
        <v>583</v>
      </c>
      <c r="F2098" s="203" t="s">
        <v>392</v>
      </c>
      <c r="G2098" s="203">
        <v>2.6970399999999999E-2</v>
      </c>
      <c r="H2098" s="203">
        <v>2.6970399999999999E-2</v>
      </c>
    </row>
    <row r="2099" spans="3:8" hidden="1">
      <c r="C2099" s="203" t="str">
        <f t="shared" si="55"/>
        <v>APTWeight_Brand_FantaAvg</v>
      </c>
      <c r="D2099" s="203" t="s">
        <v>99</v>
      </c>
      <c r="E2099" s="203" t="s">
        <v>584</v>
      </c>
      <c r="F2099" s="203" t="s">
        <v>392</v>
      </c>
      <c r="G2099" s="203">
        <v>0.12147840000000001</v>
      </c>
      <c r="H2099" s="203">
        <v>0.12147840000000001</v>
      </c>
    </row>
    <row r="2100" spans="3:8" hidden="1">
      <c r="C2100" s="203" t="str">
        <f t="shared" si="55"/>
        <v>APTWeight_Brand_LimcaAvg</v>
      </c>
      <c r="D2100" s="203" t="s">
        <v>99</v>
      </c>
      <c r="E2100" s="203" t="s">
        <v>585</v>
      </c>
      <c r="F2100" s="203" t="s">
        <v>392</v>
      </c>
      <c r="G2100" s="203">
        <v>0.15195010000000003</v>
      </c>
      <c r="H2100" s="203">
        <v>0.15195010000000003</v>
      </c>
    </row>
    <row r="2101" spans="3:8" hidden="1">
      <c r="C2101" s="203" t="str">
        <f t="shared" si="55"/>
        <v>APTWeight_Brand_M_DewAvg</v>
      </c>
      <c r="D2101" s="203" t="s">
        <v>99</v>
      </c>
      <c r="E2101" s="203" t="s">
        <v>586</v>
      </c>
      <c r="F2101" s="203" t="s">
        <v>392</v>
      </c>
      <c r="G2101" s="203">
        <v>1.1681200000000001E-2</v>
      </c>
      <c r="H2101" s="203">
        <v>1.1681200000000001E-2</v>
      </c>
    </row>
    <row r="2102" spans="3:8" hidden="1">
      <c r="C2102" s="203" t="str">
        <f t="shared" si="55"/>
        <v>APTWeight_Brand_MirindaAvg</v>
      </c>
      <c r="D2102" s="203" t="s">
        <v>99</v>
      </c>
      <c r="E2102" s="203" t="s">
        <v>587</v>
      </c>
      <c r="F2102" s="203" t="s">
        <v>392</v>
      </c>
      <c r="G2102" s="203">
        <v>3.8207100000000001E-2</v>
      </c>
      <c r="H2102" s="203">
        <v>3.8207100000000001E-2</v>
      </c>
    </row>
    <row r="2103" spans="3:8" hidden="1">
      <c r="C2103" s="203" t="str">
        <f t="shared" si="55"/>
        <v>APTWeight_Brand_PepsiAvg</v>
      </c>
      <c r="D2103" s="203" t="s">
        <v>99</v>
      </c>
      <c r="E2103" s="203" t="s">
        <v>588</v>
      </c>
      <c r="F2103" s="203" t="s">
        <v>392</v>
      </c>
      <c r="G2103" s="203">
        <v>5.4521899999999998E-2</v>
      </c>
      <c r="H2103" s="203">
        <v>5.4521899999999998E-2</v>
      </c>
    </row>
    <row r="2104" spans="3:8" hidden="1">
      <c r="C2104" s="203" t="str">
        <f t="shared" si="55"/>
        <v>APTWeight_Brand_SpriteAvg</v>
      </c>
      <c r="D2104" s="203" t="s">
        <v>99</v>
      </c>
      <c r="E2104" s="203" t="s">
        <v>589</v>
      </c>
      <c r="F2104" s="203" t="s">
        <v>392</v>
      </c>
      <c r="G2104" s="203">
        <v>0.44664270000000006</v>
      </c>
      <c r="H2104" s="203">
        <v>0.44664270000000006</v>
      </c>
    </row>
    <row r="2105" spans="3:8" hidden="1">
      <c r="C2105" s="203" t="str">
        <f t="shared" si="55"/>
        <v>APTWeight_DAILEEAvg</v>
      </c>
      <c r="D2105" s="203" t="s">
        <v>99</v>
      </c>
      <c r="E2105" s="203" t="s">
        <v>603</v>
      </c>
      <c r="F2105" s="203" t="s">
        <v>392</v>
      </c>
      <c r="G2105" s="203">
        <v>1.7226399999999999E-2</v>
      </c>
      <c r="H2105" s="203">
        <v>1.7226399999999999E-2</v>
      </c>
    </row>
    <row r="2106" spans="3:8" hidden="1">
      <c r="C2106" s="203" t="str">
        <f t="shared" si="55"/>
        <v>APTWeight_ORSLAvg</v>
      </c>
      <c r="D2106" s="203" t="s">
        <v>99</v>
      </c>
      <c r="E2106" s="203" t="s">
        <v>590</v>
      </c>
      <c r="F2106" s="203" t="s">
        <v>392</v>
      </c>
      <c r="G2106" s="203">
        <v>4.2866000000000008E-2</v>
      </c>
      <c r="H2106" s="203">
        <v>4.2866000000000008E-2</v>
      </c>
    </row>
    <row r="2107" spans="3:8" hidden="1">
      <c r="C2107" s="203" t="str">
        <f t="shared" si="55"/>
        <v>APTWeight_SKU_ExpressAvg</v>
      </c>
      <c r="D2107" s="203" t="s">
        <v>99</v>
      </c>
      <c r="E2107" s="203" t="s">
        <v>592</v>
      </c>
      <c r="F2107" s="203" t="s">
        <v>392</v>
      </c>
      <c r="G2107" s="203">
        <v>0.13941600000000001</v>
      </c>
      <c r="H2107" s="203">
        <v>0.13941600000000001</v>
      </c>
    </row>
    <row r="2108" spans="3:8" hidden="1">
      <c r="C2108" s="203" t="str">
        <f t="shared" si="55"/>
        <v>APTWeight_SKU_FridgeAvg</v>
      </c>
      <c r="D2108" s="203" t="s">
        <v>99</v>
      </c>
      <c r="E2108" s="203" t="s">
        <v>593</v>
      </c>
      <c r="F2108" s="203" t="s">
        <v>392</v>
      </c>
      <c r="G2108" s="203">
        <v>0.26047060000000005</v>
      </c>
      <c r="H2108" s="203">
        <v>0.26047060000000005</v>
      </c>
    </row>
    <row r="2109" spans="3:8" hidden="1">
      <c r="C2109" s="203" t="str">
        <f t="shared" si="55"/>
        <v>APTWeight_SKU_MobileAvg</v>
      </c>
      <c r="D2109" s="203" t="s">
        <v>99</v>
      </c>
      <c r="E2109" s="203" t="s">
        <v>594</v>
      </c>
      <c r="F2109" s="203" t="s">
        <v>392</v>
      </c>
      <c r="G2109" s="203">
        <v>0.2169333</v>
      </c>
      <c r="H2109" s="203">
        <v>0.2169333</v>
      </c>
    </row>
    <row r="2110" spans="3:8" hidden="1">
      <c r="C2110" s="203" t="str">
        <f t="shared" si="55"/>
        <v>APTWeight_SKU_PartyAvg</v>
      </c>
      <c r="D2110" s="203" t="s">
        <v>99</v>
      </c>
      <c r="E2110" s="203" t="s">
        <v>595</v>
      </c>
      <c r="F2110" s="203" t="s">
        <v>392</v>
      </c>
      <c r="G2110" s="203">
        <v>0.30799099999999996</v>
      </c>
      <c r="H2110" s="203">
        <v>0.30799099999999996</v>
      </c>
    </row>
    <row r="2111" spans="3:8" hidden="1">
      <c r="C2111" s="203" t="str">
        <f t="shared" si="55"/>
        <v>APTWeight_SKU_RGBAvg</v>
      </c>
      <c r="D2111" s="203" t="s">
        <v>99</v>
      </c>
      <c r="E2111" s="203" t="s">
        <v>596</v>
      </c>
      <c r="F2111" s="203" t="s">
        <v>392</v>
      </c>
      <c r="G2111" s="203">
        <v>7.5189099999999995E-2</v>
      </c>
      <c r="H2111" s="203">
        <v>7.5189099999999995E-2</v>
      </c>
    </row>
    <row r="2112" spans="3:8" hidden="1">
      <c r="C2112" s="203" t="str">
        <f t="shared" si="55"/>
        <v>APTVI_Pyramid_TV_GRPs_2020Avg</v>
      </c>
      <c r="D2112" s="203" t="s">
        <v>99</v>
      </c>
      <c r="E2112" s="203" t="s">
        <v>397</v>
      </c>
      <c r="F2112" s="203" t="s">
        <v>392</v>
      </c>
      <c r="G2112" s="203">
        <v>0</v>
      </c>
      <c r="H2112" s="203">
        <v>420.57299999999998</v>
      </c>
    </row>
    <row r="2113" spans="3:8" hidden="1">
      <c r="C2113" s="203" t="str">
        <f t="shared" si="55"/>
        <v>APTVI_SLN_TV_GRPs_2020Avg</v>
      </c>
      <c r="D2113" s="203" t="s">
        <v>99</v>
      </c>
      <c r="E2113" s="203" t="s">
        <v>398</v>
      </c>
      <c r="F2113" s="203" t="s">
        <v>392</v>
      </c>
      <c r="G2113" s="203">
        <v>0</v>
      </c>
      <c r="H2113" s="203">
        <v>38.374000000000002</v>
      </c>
    </row>
    <row r="2114" spans="3:8" hidden="1">
      <c r="C2114" s="203" t="str">
        <f t="shared" si="55"/>
        <v>APTVI_TUCharged_Desert_TV_GRPs_2020Avg</v>
      </c>
      <c r="D2114" s="203" t="s">
        <v>99</v>
      </c>
      <c r="E2114" s="203" t="s">
        <v>399</v>
      </c>
      <c r="F2114" s="203" t="s">
        <v>392</v>
      </c>
      <c r="G2114" s="203">
        <v>0</v>
      </c>
      <c r="H2114" s="203">
        <v>8.9999999999999993E-3</v>
      </c>
    </row>
    <row r="2115" spans="3:8" hidden="1">
      <c r="C2115" s="203" t="str">
        <f t="shared" ref="C2115:C2125" si="56">D2115&amp;E2115&amp;F2115</f>
        <v>APTVI_TUChase_TV_GRPs_2020Avg</v>
      </c>
      <c r="D2115" s="203" t="s">
        <v>99</v>
      </c>
      <c r="E2115" s="203" t="s">
        <v>400</v>
      </c>
      <c r="F2115" s="203" t="s">
        <v>392</v>
      </c>
      <c r="G2115" s="203">
        <v>0</v>
      </c>
      <c r="H2115" s="203">
        <v>0.10800000000000001</v>
      </c>
    </row>
    <row r="2116" spans="3:8" hidden="1">
      <c r="C2116" s="203" t="str">
        <f t="shared" si="56"/>
        <v>APTFree_Volume_Promo_2020Avg</v>
      </c>
      <c r="D2116" s="203" t="s">
        <v>99</v>
      </c>
      <c r="E2116" s="203" t="s">
        <v>394</v>
      </c>
      <c r="F2116" s="203" t="s">
        <v>392</v>
      </c>
      <c r="G2116" s="203">
        <v>0</v>
      </c>
      <c r="H2116" s="203">
        <v>345647.6</v>
      </c>
    </row>
    <row r="2117" spans="3:8" hidden="1">
      <c r="C2117" s="203" t="str">
        <f t="shared" si="56"/>
        <v>APTCovid_19_Confirmed_CasesAvg</v>
      </c>
      <c r="D2117" s="203" t="s">
        <v>99</v>
      </c>
      <c r="E2117" s="203" t="s">
        <v>401</v>
      </c>
      <c r="F2117" s="203" t="s">
        <v>392</v>
      </c>
      <c r="G2117" s="203">
        <v>0</v>
      </c>
      <c r="H2117" s="203">
        <v>6737816.9000000004</v>
      </c>
    </row>
    <row r="2118" spans="3:8" hidden="1">
      <c r="C2118" s="203" t="str">
        <f t="shared" si="56"/>
        <v>APTCovid_19_Active_CasesAvg</v>
      </c>
      <c r="D2118" s="203" t="s">
        <v>99</v>
      </c>
      <c r="E2118" s="203" t="s">
        <v>597</v>
      </c>
      <c r="F2118" s="203" t="s">
        <v>392</v>
      </c>
      <c r="G2118" s="203">
        <v>0</v>
      </c>
      <c r="H2118" s="203">
        <v>1033440.1</v>
      </c>
    </row>
    <row r="2119" spans="3:8" hidden="1">
      <c r="C2119" s="203" t="str">
        <f t="shared" si="56"/>
        <v>APTMobility_Retail_and_recreationAvg</v>
      </c>
      <c r="D2119" s="203" t="s">
        <v>99</v>
      </c>
      <c r="E2119" s="203" t="s">
        <v>380</v>
      </c>
      <c r="F2119" s="203" t="s">
        <v>392</v>
      </c>
      <c r="G2119" s="203">
        <v>0</v>
      </c>
      <c r="H2119" s="203">
        <v>-41.390111827956993</v>
      </c>
    </row>
    <row r="2120" spans="3:8" hidden="1">
      <c r="C2120" s="203" t="str">
        <f t="shared" si="56"/>
        <v>APTMobility_Grocery_and_pharmacyAvg</v>
      </c>
      <c r="D2120" s="203" t="s">
        <v>99</v>
      </c>
      <c r="E2120" s="203" t="s">
        <v>364</v>
      </c>
      <c r="F2120" s="203" t="s">
        <v>392</v>
      </c>
      <c r="G2120" s="203">
        <v>0</v>
      </c>
      <c r="H2120" s="203">
        <v>-3.7710150537634406</v>
      </c>
    </row>
    <row r="2121" spans="3:8" hidden="1">
      <c r="C2121" s="203" t="str">
        <f t="shared" si="56"/>
        <v>APTMobility_ParksAvg</v>
      </c>
      <c r="D2121" s="203" t="s">
        <v>99</v>
      </c>
      <c r="E2121" s="203" t="s">
        <v>381</v>
      </c>
      <c r="F2121" s="203" t="s">
        <v>392</v>
      </c>
      <c r="G2121" s="203">
        <v>0</v>
      </c>
      <c r="H2121" s="203">
        <v>-32.539101075268817</v>
      </c>
    </row>
    <row r="2122" spans="3:8" hidden="1">
      <c r="C2122" s="203" t="str">
        <f t="shared" si="56"/>
        <v>APTMobility_Transit_stationsAvg</v>
      </c>
      <c r="D2122" s="203" t="s">
        <v>99</v>
      </c>
      <c r="E2122" s="203" t="s">
        <v>598</v>
      </c>
      <c r="F2122" s="203" t="s">
        <v>392</v>
      </c>
      <c r="G2122" s="203">
        <v>0</v>
      </c>
      <c r="H2122" s="203">
        <v>-27.701561290322587</v>
      </c>
    </row>
    <row r="2123" spans="3:8" hidden="1">
      <c r="C2123" s="203" t="str">
        <f t="shared" si="56"/>
        <v>APTMobility_WorkplacesAvg</v>
      </c>
      <c r="D2123" s="203" t="s">
        <v>99</v>
      </c>
      <c r="E2123" s="203" t="s">
        <v>366</v>
      </c>
      <c r="F2123" s="203" t="s">
        <v>392</v>
      </c>
      <c r="G2123" s="203">
        <v>0</v>
      </c>
      <c r="H2123" s="203">
        <v>-19.218055913978496</v>
      </c>
    </row>
    <row r="2124" spans="3:8" hidden="1">
      <c r="C2124" s="203" t="str">
        <f t="shared" si="56"/>
        <v>APTMobility_ResidentialAvg</v>
      </c>
      <c r="D2124" s="203" t="s">
        <v>99</v>
      </c>
      <c r="E2124" s="203" t="s">
        <v>365</v>
      </c>
      <c r="F2124" s="203" t="s">
        <v>392</v>
      </c>
      <c r="G2124" s="203">
        <v>0</v>
      </c>
      <c r="H2124" s="203">
        <v>14.606791397849463</v>
      </c>
    </row>
    <row r="2125" spans="3:8" hidden="1">
      <c r="C2125" s="203" t="str">
        <f t="shared" si="56"/>
        <v>APTPre_CovidAvg</v>
      </c>
      <c r="D2125" s="203" t="s">
        <v>99</v>
      </c>
      <c r="E2125" s="203" t="s">
        <v>367</v>
      </c>
      <c r="F2125" s="203" t="s">
        <v>392</v>
      </c>
      <c r="G2125" s="203">
        <v>0</v>
      </c>
      <c r="H2125" s="203">
        <v>0.1</v>
      </c>
    </row>
    <row r="2130" spans="5:5">
      <c r="E2130" s="303"/>
    </row>
    <row r="2131" spans="5:5">
      <c r="E2131" s="303"/>
    </row>
    <row r="2132" spans="5:5">
      <c r="E2132" s="303"/>
    </row>
  </sheetData>
  <autoFilter ref="C1:J2125" xr:uid="{513E837A-0CE7-4069-80B8-3D49365A3324}">
    <filterColumn colId="2">
      <filters>
        <filter val="Population"/>
      </filters>
    </filterColumn>
    <filterColumn colId="3">
      <filters>
        <filter val="Avg"/>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AABB0-CBBA-4A43-95C6-BC86E81E413E}">
  <sheetPr codeName="Sheet21">
    <tabColor rgb="FF00B050"/>
  </sheetPr>
  <dimension ref="A1:W69"/>
  <sheetViews>
    <sheetView showGridLines="0" zoomScale="75" zoomScaleNormal="75" workbookViewId="0">
      <pane xSplit="4" ySplit="4" topLeftCell="E5" activePane="bottomRight" state="frozen"/>
      <selection pane="topRight" activeCell="E1" sqref="E1"/>
      <selection pane="bottomLeft" activeCell="A5" sqref="A5"/>
      <selection pane="bottomRight" activeCell="N14" sqref="N14"/>
    </sheetView>
  </sheetViews>
  <sheetFormatPr defaultRowHeight="15"/>
  <cols>
    <col min="1" max="2" width="4.85546875" style="280" bestFit="1" customWidth="1"/>
    <col min="3" max="3" width="22.5703125" style="280" customWidth="1"/>
    <col min="4" max="6" width="19" style="280" customWidth="1"/>
    <col min="7" max="7" width="22" style="73" customWidth="1"/>
    <col min="8" max="19" width="26.7109375" style="73" customWidth="1"/>
    <col min="20" max="20" width="0.85546875" style="73" customWidth="1"/>
    <col min="21" max="21" width="50.85546875" style="280" bestFit="1" customWidth="1"/>
    <col min="22" max="22" width="42.42578125" style="280" bestFit="1" customWidth="1"/>
    <col min="23" max="16384" width="9.140625" style="280"/>
  </cols>
  <sheetData>
    <row r="1" spans="1:23" ht="15.75" thickBot="1">
      <c r="D1" s="49"/>
      <c r="E1" s="805" t="s">
        <v>756</v>
      </c>
      <c r="F1" s="806"/>
      <c r="G1" s="807"/>
      <c r="H1" s="805" t="s">
        <v>757</v>
      </c>
      <c r="I1" s="806"/>
      <c r="J1" s="807"/>
      <c r="K1" s="805" t="s">
        <v>186</v>
      </c>
      <c r="L1" s="806"/>
      <c r="M1" s="807"/>
      <c r="N1" s="805" t="s">
        <v>187</v>
      </c>
      <c r="O1" s="806"/>
      <c r="P1" s="807"/>
      <c r="Q1" s="805" t="s">
        <v>758</v>
      </c>
      <c r="R1" s="806"/>
      <c r="S1" s="807"/>
      <c r="T1" s="280"/>
    </row>
    <row r="2" spans="1:23" ht="15.75" thickBot="1">
      <c r="D2" s="49"/>
      <c r="E2" s="352" t="s">
        <v>759</v>
      </c>
      <c r="F2" s="352" t="s">
        <v>760</v>
      </c>
      <c r="G2" s="352" t="s">
        <v>761</v>
      </c>
      <c r="H2" s="352" t="s">
        <v>759</v>
      </c>
      <c r="I2" s="352" t="s">
        <v>760</v>
      </c>
      <c r="J2" s="352" t="s">
        <v>761</v>
      </c>
      <c r="K2" s="352" t="s">
        <v>759</v>
      </c>
      <c r="L2" s="352" t="s">
        <v>760</v>
      </c>
      <c r="M2" s="352" t="s">
        <v>761</v>
      </c>
      <c r="N2" s="352" t="s">
        <v>759</v>
      </c>
      <c r="O2" s="352" t="s">
        <v>760</v>
      </c>
      <c r="P2" s="352" t="s">
        <v>761</v>
      </c>
      <c r="Q2" s="352" t="s">
        <v>759</v>
      </c>
      <c r="R2" s="352" t="s">
        <v>760</v>
      </c>
      <c r="S2" s="352" t="s">
        <v>761</v>
      </c>
      <c r="T2" s="280"/>
    </row>
    <row r="3" spans="1:23">
      <c r="C3" s="809" t="s">
        <v>108</v>
      </c>
      <c r="D3" s="353">
        <v>2019</v>
      </c>
      <c r="E3" s="354">
        <v>10.783607933577001</v>
      </c>
      <c r="F3" s="354">
        <v>14.973138463085</v>
      </c>
      <c r="G3" s="354">
        <v>20.205989209312996</v>
      </c>
      <c r="H3" s="354">
        <v>2.2942839482789998</v>
      </c>
      <c r="I3" s="354">
        <v>10.725021629602001</v>
      </c>
      <c r="J3" s="354">
        <v>13.636320476973999</v>
      </c>
      <c r="K3" s="354">
        <v>1.9947021577229997</v>
      </c>
      <c r="L3" s="354">
        <v>3.3125053442669996</v>
      </c>
      <c r="M3" s="354">
        <v>3.7469433354770003</v>
      </c>
      <c r="N3" s="354">
        <v>3.4842217154490003</v>
      </c>
      <c r="O3" s="354">
        <v>5.0370476413379999</v>
      </c>
      <c r="P3" s="354">
        <v>4.7556204732739999</v>
      </c>
      <c r="Q3" s="354">
        <v>1.0813612979730001</v>
      </c>
      <c r="R3" s="354">
        <v>2.8285732427300001</v>
      </c>
      <c r="S3" s="355">
        <v>3.918312749744</v>
      </c>
      <c r="T3" s="280"/>
      <c r="U3" s="70" t="s">
        <v>190</v>
      </c>
      <c r="V3" s="356"/>
      <c r="W3" s="356"/>
    </row>
    <row r="4" spans="1:23">
      <c r="C4" s="809"/>
      <c r="D4" s="357">
        <v>2020</v>
      </c>
      <c r="E4" s="358">
        <v>15.155011129181</v>
      </c>
      <c r="F4" s="358">
        <v>10.739498312945001</v>
      </c>
      <c r="G4" s="358">
        <v>17.197886338057998</v>
      </c>
      <c r="H4" s="358">
        <v>2.2822070614680001</v>
      </c>
      <c r="I4" s="358">
        <v>4.7093086815389995</v>
      </c>
      <c r="J4" s="358">
        <v>13.101431974208001</v>
      </c>
      <c r="K4" s="358">
        <v>2.4260506315860004</v>
      </c>
      <c r="L4" s="358">
        <v>1.186894972453</v>
      </c>
      <c r="M4" s="358">
        <v>2.5563425878659998</v>
      </c>
      <c r="N4" s="358">
        <v>4.1188922033550002</v>
      </c>
      <c r="O4" s="358">
        <v>1.4745942319159999</v>
      </c>
      <c r="P4" s="358">
        <v>2.5634069188890001</v>
      </c>
      <c r="Q4" s="358">
        <v>0.84155645806799995</v>
      </c>
      <c r="R4" s="358">
        <v>0.93898668755499992</v>
      </c>
      <c r="S4" s="359">
        <v>2.0558252595310003</v>
      </c>
      <c r="T4" s="11"/>
      <c r="U4" s="70" t="s">
        <v>191</v>
      </c>
      <c r="V4" s="356"/>
      <c r="W4" s="356"/>
    </row>
    <row r="5" spans="1:23" ht="15.75" thickBot="1">
      <c r="C5" s="810"/>
      <c r="D5" s="360" t="s">
        <v>109</v>
      </c>
      <c r="E5" s="361">
        <f>E4/E3-1</f>
        <v>0.40537482654508694</v>
      </c>
      <c r="F5" s="362">
        <f t="shared" ref="F5:S5" si="0">F4/F3-1</f>
        <v>-0.28274901488273008</v>
      </c>
      <c r="G5" s="362">
        <f t="shared" si="0"/>
        <v>-0.14887184389213448</v>
      </c>
      <c r="H5" s="362">
        <f>H4/H3-1</f>
        <v>-5.2639024128023904E-3</v>
      </c>
      <c r="I5" s="362">
        <f>I4/I3-1</f>
        <v>-0.56090450498105349</v>
      </c>
      <c r="J5" s="362">
        <f>J4/J3-1</f>
        <v>-3.9225281018380298E-2</v>
      </c>
      <c r="K5" s="361">
        <f t="shared" si="0"/>
        <v>0.21624705833546365</v>
      </c>
      <c r="L5" s="362">
        <f t="shared" si="0"/>
        <v>-0.64169266186779861</v>
      </c>
      <c r="M5" s="362">
        <f t="shared" si="0"/>
        <v>-0.31775253613741461</v>
      </c>
      <c r="N5" s="361">
        <f t="shared" si="0"/>
        <v>0.18215559735819276</v>
      </c>
      <c r="O5" s="362">
        <f t="shared" si="0"/>
        <v>-0.70725029086198976</v>
      </c>
      <c r="P5" s="362">
        <f t="shared" si="0"/>
        <v>-0.46097319302601403</v>
      </c>
      <c r="Q5" s="362">
        <f t="shared" si="0"/>
        <v>-0.22176199606413849</v>
      </c>
      <c r="R5" s="362">
        <f t="shared" si="0"/>
        <v>-0.66803522236223367</v>
      </c>
      <c r="S5" s="363">
        <f t="shared" si="0"/>
        <v>-0.47532895130300257</v>
      </c>
    </row>
    <row r="6" spans="1:23">
      <c r="C6" s="790" t="s">
        <v>110</v>
      </c>
      <c r="D6" s="364">
        <v>2019</v>
      </c>
      <c r="E6" s="365">
        <v>27.649611041797002</v>
      </c>
      <c r="F6" s="365">
        <v>38.944498784666997</v>
      </c>
      <c r="G6" s="366">
        <v>53.087271035568996</v>
      </c>
      <c r="H6" s="365">
        <v>10.355006117162</v>
      </c>
      <c r="I6" s="365">
        <v>52.989279462494999</v>
      </c>
      <c r="J6" s="366">
        <v>63.310258633090996</v>
      </c>
      <c r="K6" s="365">
        <v>7.1852952784279998</v>
      </c>
      <c r="L6" s="365">
        <v>12.275520394342001</v>
      </c>
      <c r="M6" s="366">
        <v>13.574389120933999</v>
      </c>
      <c r="N6" s="365">
        <v>13.797603883995</v>
      </c>
      <c r="O6" s="365">
        <v>19.260106432023001</v>
      </c>
      <c r="P6" s="366">
        <v>18.047115364129997</v>
      </c>
      <c r="Q6" s="365">
        <v>4.5127891709219998</v>
      </c>
      <c r="R6" s="365">
        <v>12.826390618448</v>
      </c>
      <c r="S6" s="366">
        <v>18.548993936396002</v>
      </c>
      <c r="U6" s="49"/>
    </row>
    <row r="7" spans="1:23">
      <c r="C7" s="789"/>
      <c r="D7" s="71">
        <v>2020</v>
      </c>
      <c r="E7" s="365">
        <v>40.385075865977001</v>
      </c>
      <c r="F7" s="365">
        <v>27.756135073936999</v>
      </c>
      <c r="G7" s="366">
        <v>45.329912683968999</v>
      </c>
      <c r="H7" s="365">
        <v>9.4265329084960001</v>
      </c>
      <c r="I7" s="365">
        <v>19.540967650503003</v>
      </c>
      <c r="J7" s="366">
        <v>51.179305053225001</v>
      </c>
      <c r="K7" s="365">
        <v>8.2993843024349996</v>
      </c>
      <c r="L7" s="365">
        <v>4.4274723403859992</v>
      </c>
      <c r="M7" s="366">
        <v>9.6411401192579991</v>
      </c>
      <c r="N7" s="365">
        <v>16.541461737849001</v>
      </c>
      <c r="O7" s="365">
        <v>7.3133063581710003</v>
      </c>
      <c r="P7" s="366">
        <v>10.712923477256</v>
      </c>
      <c r="Q7" s="365">
        <v>3.826625535712</v>
      </c>
      <c r="R7" s="365">
        <v>4.6820406103600005</v>
      </c>
      <c r="S7" s="366">
        <v>9.592348658653</v>
      </c>
      <c r="U7" s="49"/>
    </row>
    <row r="8" spans="1:23">
      <c r="C8" s="789"/>
      <c r="D8" s="71" t="s">
        <v>109</v>
      </c>
      <c r="E8" s="367">
        <f>E7/E6-1</f>
        <v>0.46060195222740097</v>
      </c>
      <c r="F8" s="368">
        <f t="shared" ref="F8:S8" si="1">F7/F6-1</f>
        <v>-0.28728996546066776</v>
      </c>
      <c r="G8" s="368">
        <f t="shared" si="1"/>
        <v>-0.14612463967873746</v>
      </c>
      <c r="H8" s="368">
        <f>H7/H6-1</f>
        <v>-8.9664187366068626E-2</v>
      </c>
      <c r="I8" s="368">
        <f>I7/I6-1</f>
        <v>-0.63122790404550033</v>
      </c>
      <c r="J8" s="368">
        <f>J7/J6-1</f>
        <v>-0.19161118342873729</v>
      </c>
      <c r="K8" s="367">
        <f t="shared" si="1"/>
        <v>0.15505125131764119</v>
      </c>
      <c r="L8" s="368">
        <f t="shared" si="1"/>
        <v>-0.63932507965799168</v>
      </c>
      <c r="M8" s="368">
        <f t="shared" si="1"/>
        <v>-0.2897551386390026</v>
      </c>
      <c r="N8" s="367">
        <f t="shared" si="1"/>
        <v>0.19886480847858179</v>
      </c>
      <c r="O8" s="368">
        <f t="shared" si="1"/>
        <v>-0.62028733413375847</v>
      </c>
      <c r="P8" s="368">
        <f t="shared" si="1"/>
        <v>-0.4063913672016114</v>
      </c>
      <c r="Q8" s="368">
        <f t="shared" si="1"/>
        <v>-0.15204867970151836</v>
      </c>
      <c r="R8" s="368">
        <f t="shared" si="1"/>
        <v>-0.63496818788397935</v>
      </c>
      <c r="S8" s="368">
        <f t="shared" si="1"/>
        <v>-0.48286420861719492</v>
      </c>
      <c r="U8" s="49"/>
      <c r="V8" s="72"/>
    </row>
    <row r="9" spans="1:23">
      <c r="A9" s="801" t="s">
        <v>12</v>
      </c>
      <c r="B9" s="800" t="s">
        <v>11</v>
      </c>
      <c r="C9" s="789" t="s">
        <v>13</v>
      </c>
      <c r="D9" s="71">
        <v>2019</v>
      </c>
      <c r="E9" s="369">
        <v>1234129.6066999999</v>
      </c>
      <c r="F9" s="369">
        <v>1335276.0250931899</v>
      </c>
      <c r="G9" s="370">
        <v>1335276.0250931899</v>
      </c>
      <c r="H9" s="369">
        <v>1137468.79</v>
      </c>
      <c r="I9" s="369">
        <v>1187276.67</v>
      </c>
      <c r="J9" s="370">
        <v>1187276.67</v>
      </c>
      <c r="K9" s="369">
        <v>1186379.0722571122</v>
      </c>
      <c r="L9" s="369">
        <v>1186379.0722571122</v>
      </c>
      <c r="M9" s="370">
        <v>1186379.0722571122</v>
      </c>
      <c r="N9" s="369">
        <v>2039073.9555987983</v>
      </c>
      <c r="O9" s="369">
        <v>2039073.9555987983</v>
      </c>
      <c r="P9" s="370">
        <v>2039073.9555987983</v>
      </c>
      <c r="Q9" s="369">
        <v>739525.00188235613</v>
      </c>
      <c r="R9" s="369">
        <v>793223.12252793822</v>
      </c>
      <c r="S9" s="370">
        <v>793223.12252793822</v>
      </c>
      <c r="U9" s="49"/>
      <c r="V9" s="73"/>
    </row>
    <row r="10" spans="1:23">
      <c r="A10" s="801"/>
      <c r="B10" s="800"/>
      <c r="C10" s="789">
        <v>16.541461737849001</v>
      </c>
      <c r="D10" s="71">
        <v>2020</v>
      </c>
      <c r="E10" s="371">
        <v>1335276.0250931899</v>
      </c>
      <c r="F10" s="371">
        <v>1235130.3232112008</v>
      </c>
      <c r="G10" s="372">
        <v>1235130.3232112008</v>
      </c>
      <c r="H10" s="371">
        <v>1187276.67</v>
      </c>
      <c r="I10" s="371">
        <v>1098230.9197499999</v>
      </c>
      <c r="J10" s="372">
        <v>1098230.9197499999</v>
      </c>
      <c r="K10" s="371">
        <v>1186379.0722571122</v>
      </c>
      <c r="L10" s="371">
        <v>1097400.6418378288</v>
      </c>
      <c r="M10" s="372">
        <v>1097400.6418378288</v>
      </c>
      <c r="N10" s="371">
        <v>2039073.9555987983</v>
      </c>
      <c r="O10" s="371">
        <v>1886143.4089288886</v>
      </c>
      <c r="P10" s="372">
        <v>1886143.4089288884</v>
      </c>
      <c r="Q10" s="371">
        <v>793223.12252793822</v>
      </c>
      <c r="R10" s="371">
        <v>733731.38833834289</v>
      </c>
      <c r="S10" s="372">
        <v>733731.38833834289</v>
      </c>
      <c r="U10" s="49"/>
      <c r="V10" s="72"/>
    </row>
    <row r="11" spans="1:23">
      <c r="A11" s="801"/>
      <c r="B11" s="800"/>
      <c r="C11" s="789">
        <v>16.541461737849001</v>
      </c>
      <c r="D11" s="71" t="s">
        <v>109</v>
      </c>
      <c r="E11" s="367">
        <f>E10/E9-1</f>
        <v>8.1957695402552044E-2</v>
      </c>
      <c r="F11" s="368">
        <f t="shared" ref="F11:S11" si="2">F10/F9-1</f>
        <v>-7.4999999999999956E-2</v>
      </c>
      <c r="G11" s="368">
        <f t="shared" si="2"/>
        <v>-7.4999999999999956E-2</v>
      </c>
      <c r="H11" s="367">
        <f>H10/H9-1</f>
        <v>4.3788348689549395E-2</v>
      </c>
      <c r="I11" s="368">
        <f>I10/I9-1</f>
        <v>-7.5000000000000067E-2</v>
      </c>
      <c r="J11" s="368">
        <f>J10/J9-1</f>
        <v>-7.5000000000000067E-2</v>
      </c>
      <c r="K11" s="367">
        <f t="shared" si="2"/>
        <v>0</v>
      </c>
      <c r="L11" s="368">
        <f t="shared" si="2"/>
        <v>-7.5000000000000067E-2</v>
      </c>
      <c r="M11" s="368">
        <f t="shared" si="2"/>
        <v>-7.5000000000000067E-2</v>
      </c>
      <c r="N11" s="367">
        <f t="shared" si="2"/>
        <v>0</v>
      </c>
      <c r="O11" s="368">
        <f t="shared" si="2"/>
        <v>-7.4999999999999956E-2</v>
      </c>
      <c r="P11" s="368">
        <f t="shared" si="2"/>
        <v>-7.5000000000000067E-2</v>
      </c>
      <c r="Q11" s="367">
        <f t="shared" si="2"/>
        <v>7.2611636535480306E-2</v>
      </c>
      <c r="R11" s="368">
        <f t="shared" si="2"/>
        <v>-7.4999999999999956E-2</v>
      </c>
      <c r="S11" s="368">
        <f t="shared" si="2"/>
        <v>-7.4999999999999956E-2</v>
      </c>
      <c r="U11" s="49"/>
      <c r="V11" s="75"/>
    </row>
    <row r="12" spans="1:23">
      <c r="A12" s="801"/>
      <c r="B12" s="800"/>
      <c r="C12" s="789" t="s">
        <v>3</v>
      </c>
      <c r="D12" s="71">
        <v>2019</v>
      </c>
      <c r="E12" s="373">
        <v>3.95E-2</v>
      </c>
      <c r="F12" s="373">
        <v>3.4666666666666672E-2</v>
      </c>
      <c r="G12" s="374">
        <v>4.4249999999999998E-2</v>
      </c>
      <c r="H12" s="373">
        <v>0.10033333333333334</v>
      </c>
      <c r="I12" s="373">
        <v>0.10433333333333333</v>
      </c>
      <c r="J12" s="374">
        <v>0.10375000000000001</v>
      </c>
      <c r="K12" s="373">
        <v>5.266666666666666E-2</v>
      </c>
      <c r="L12" s="373">
        <v>3.9666666666666663E-2</v>
      </c>
      <c r="M12" s="374">
        <v>5.0250000000000003E-2</v>
      </c>
      <c r="N12" s="373">
        <v>4.2333333333333334E-2</v>
      </c>
      <c r="O12" s="373">
        <v>4.6999999999999993E-2</v>
      </c>
      <c r="P12" s="374">
        <v>5.3000000000000005E-2</v>
      </c>
      <c r="Q12" s="373">
        <v>6.533333333333334E-2</v>
      </c>
      <c r="R12" s="373">
        <v>6.4000000000000001E-2</v>
      </c>
      <c r="S12" s="374">
        <v>6.3750000000000001E-2</v>
      </c>
      <c r="U12" s="49"/>
    </row>
    <row r="13" spans="1:23">
      <c r="A13" s="801"/>
      <c r="B13" s="800"/>
      <c r="C13" s="789"/>
      <c r="D13" s="71">
        <v>2020</v>
      </c>
      <c r="E13" s="365">
        <v>6.1166666666666668E-2</v>
      </c>
      <c r="F13" s="365">
        <v>0.12116666666666666</v>
      </c>
      <c r="G13" s="366">
        <v>5.7124999999999995E-2</v>
      </c>
      <c r="H13" s="365">
        <v>8.8999999999999982E-2</v>
      </c>
      <c r="I13" s="365">
        <v>0.17133333333333334</v>
      </c>
      <c r="J13" s="366">
        <v>4.8500000000000001E-2</v>
      </c>
      <c r="K13" s="365">
        <v>6.2E-2</v>
      </c>
      <c r="L13" s="365">
        <v>0.11333333333333333</v>
      </c>
      <c r="M13" s="366">
        <v>2.7750000000000004E-2</v>
      </c>
      <c r="N13" s="365">
        <v>5.1666666666666666E-2</v>
      </c>
      <c r="O13" s="365">
        <v>0.152</v>
      </c>
      <c r="P13" s="366">
        <v>4.7000000000000007E-2</v>
      </c>
      <c r="Q13" s="365">
        <v>6.2333333333333331E-2</v>
      </c>
      <c r="R13" s="365">
        <v>0.14033333333333334</v>
      </c>
      <c r="S13" s="366">
        <v>0.10299999999999999</v>
      </c>
      <c r="U13" s="49"/>
    </row>
    <row r="14" spans="1:23">
      <c r="A14" s="801"/>
      <c r="B14" s="800"/>
      <c r="C14" s="789"/>
      <c r="D14" s="71" t="s">
        <v>109</v>
      </c>
      <c r="E14" s="368">
        <f>E13/E12-1</f>
        <v>0.54852320675105481</v>
      </c>
      <c r="F14" s="368">
        <f t="shared" ref="F14:S14" si="3">F13/F12-1</f>
        <v>2.495192307692307</v>
      </c>
      <c r="G14" s="368">
        <f t="shared" si="3"/>
        <v>0.29096045197740117</v>
      </c>
      <c r="H14" s="367">
        <f>H13/H12-1</f>
        <v>-0.11295681063122953</v>
      </c>
      <c r="I14" s="368">
        <f>I13/I12-1</f>
        <v>0.64217252396166136</v>
      </c>
      <c r="J14" s="367">
        <f>J13/J12-1</f>
        <v>-0.53253012048192772</v>
      </c>
      <c r="K14" s="368">
        <f t="shared" si="3"/>
        <v>0.17721518987341778</v>
      </c>
      <c r="L14" s="368">
        <v>16.541461737849001</v>
      </c>
      <c r="M14" s="367">
        <f t="shared" si="3"/>
        <v>-0.44776119402985071</v>
      </c>
      <c r="N14" s="368">
        <f t="shared" si="3"/>
        <v>0.22047244094488194</v>
      </c>
      <c r="O14" s="368">
        <f t="shared" si="3"/>
        <v>2.2340425531914896</v>
      </c>
      <c r="P14" s="367">
        <f t="shared" si="3"/>
        <v>-0.1132075471698113</v>
      </c>
      <c r="Q14" s="367">
        <f t="shared" si="3"/>
        <v>-4.5918367346938882E-2</v>
      </c>
      <c r="R14" s="368">
        <f t="shared" si="3"/>
        <v>1.1927083333333335</v>
      </c>
      <c r="S14" s="368">
        <f t="shared" si="3"/>
        <v>0.61568627450980373</v>
      </c>
      <c r="U14" s="49"/>
    </row>
    <row r="15" spans="1:23">
      <c r="A15" s="801"/>
      <c r="B15" s="800" t="s">
        <v>22</v>
      </c>
      <c r="C15" s="808" t="s">
        <v>767</v>
      </c>
      <c r="D15" s="71">
        <v>2019</v>
      </c>
      <c r="E15" s="373">
        <v>33.766666666666666</v>
      </c>
      <c r="F15" s="373">
        <v>40.1</v>
      </c>
      <c r="G15" s="374">
        <v>31.674999999999997</v>
      </c>
      <c r="H15" s="373">
        <v>26.733333333333331</v>
      </c>
      <c r="I15" s="373">
        <v>40.666666666666664</v>
      </c>
      <c r="J15" s="374">
        <v>33.799999999999997</v>
      </c>
      <c r="K15" s="373">
        <v>31.099999999999998</v>
      </c>
      <c r="L15" s="373">
        <v>41.266666666666659</v>
      </c>
      <c r="M15" s="374">
        <v>33.775000000000006</v>
      </c>
      <c r="N15" s="373">
        <v>31.866666666666664</v>
      </c>
      <c r="O15" s="373">
        <v>33.833333333333336</v>
      </c>
      <c r="P15" s="374">
        <v>31.3</v>
      </c>
      <c r="Q15" s="373">
        <v>29.3</v>
      </c>
      <c r="R15" s="373">
        <v>36.300000000000004</v>
      </c>
      <c r="S15" s="374">
        <v>33.274999999999999</v>
      </c>
      <c r="U15" s="58"/>
    </row>
    <row r="16" spans="1:23">
      <c r="A16" s="801"/>
      <c r="B16" s="800"/>
      <c r="C16" s="808"/>
      <c r="D16" s="71">
        <v>2020</v>
      </c>
      <c r="E16" s="365">
        <v>32.633333333333333</v>
      </c>
      <c r="F16" s="365">
        <v>38.033333333333339</v>
      </c>
      <c r="G16" s="366">
        <v>31.700000000000003</v>
      </c>
      <c r="H16" s="365">
        <v>25.633333333333336</v>
      </c>
      <c r="I16" s="365">
        <v>37.166666666666664</v>
      </c>
      <c r="J16" s="366">
        <v>35.349999999999994</v>
      </c>
      <c r="K16" s="365">
        <v>30.466666666666669</v>
      </c>
      <c r="L16" s="365">
        <v>40.733333333333327</v>
      </c>
      <c r="M16" s="366">
        <v>35.075000000000003</v>
      </c>
      <c r="N16" s="365">
        <v>32.266666666666673</v>
      </c>
      <c r="O16" s="365">
        <v>33.800000000000004</v>
      </c>
      <c r="P16" s="366">
        <v>31.375</v>
      </c>
      <c r="Q16" s="365">
        <v>28.066666666666666</v>
      </c>
      <c r="R16" s="365">
        <v>34.733333333333341</v>
      </c>
      <c r="S16" s="366">
        <v>34</v>
      </c>
    </row>
    <row r="17" spans="1:22">
      <c r="A17" s="801"/>
      <c r="B17" s="800"/>
      <c r="C17" s="808"/>
      <c r="D17" s="71" t="s">
        <v>109</v>
      </c>
      <c r="E17" s="375">
        <f t="shared" ref="E17:S17" si="4">E16-E15</f>
        <v>-1.1333333333333329</v>
      </c>
      <c r="F17" s="375">
        <f t="shared" si="4"/>
        <v>-2.0666666666666629</v>
      </c>
      <c r="G17" s="376">
        <f t="shared" si="4"/>
        <v>2.5000000000005684E-2</v>
      </c>
      <c r="H17" s="375">
        <f>H16-H15</f>
        <v>-1.0999999999999943</v>
      </c>
      <c r="I17" s="376">
        <f>I16-I15</f>
        <v>-3.5</v>
      </c>
      <c r="J17" s="376">
        <f>J16-J15</f>
        <v>1.5499999999999972</v>
      </c>
      <c r="K17" s="375">
        <f t="shared" si="4"/>
        <v>-0.63333333333332931</v>
      </c>
      <c r="L17" s="375">
        <f t="shared" si="4"/>
        <v>-0.53333333333333144</v>
      </c>
      <c r="M17" s="376">
        <f t="shared" si="4"/>
        <v>1.2999999999999972</v>
      </c>
      <c r="N17" s="376">
        <f t="shared" si="4"/>
        <v>0.40000000000000924</v>
      </c>
      <c r="O17" s="375">
        <f t="shared" si="4"/>
        <v>-3.3333333333331439E-2</v>
      </c>
      <c r="P17" s="376">
        <f t="shared" si="4"/>
        <v>7.4999999999999289E-2</v>
      </c>
      <c r="Q17" s="375">
        <f t="shared" si="4"/>
        <v>-1.2333333333333343</v>
      </c>
      <c r="R17" s="375">
        <f t="shared" si="4"/>
        <v>-1.5666666666666629</v>
      </c>
      <c r="S17" s="376">
        <f t="shared" si="4"/>
        <v>0.72500000000000142</v>
      </c>
    </row>
    <row r="18" spans="1:22">
      <c r="A18" s="801"/>
      <c r="B18" s="800"/>
      <c r="C18" s="808" t="s">
        <v>768</v>
      </c>
      <c r="D18" s="71">
        <v>2019</v>
      </c>
      <c r="E18" s="373">
        <v>0.15284178187403979</v>
      </c>
      <c r="F18" s="373">
        <v>1.7347670250896048</v>
      </c>
      <c r="G18" s="374">
        <v>5.0865591397849403</v>
      </c>
      <c r="H18" s="373">
        <v>0.81835637480798784</v>
      </c>
      <c r="I18" s="373">
        <v>0.29000000000000004</v>
      </c>
      <c r="J18" s="374">
        <v>7.206989247311828</v>
      </c>
      <c r="K18" s="373">
        <v>0</v>
      </c>
      <c r="L18" s="373">
        <v>3.4122222222222223</v>
      </c>
      <c r="M18" s="374">
        <v>6.2779569892473113</v>
      </c>
      <c r="N18" s="373">
        <v>0</v>
      </c>
      <c r="O18" s="373">
        <v>5.7444444444444329</v>
      </c>
      <c r="P18" s="374">
        <v>21.807795698924743</v>
      </c>
      <c r="Q18" s="373">
        <v>2.8943932411674331</v>
      </c>
      <c r="R18" s="373">
        <v>2.43189964157706</v>
      </c>
      <c r="S18" s="374">
        <v>8.8381720430107329</v>
      </c>
    </row>
    <row r="19" spans="1:22">
      <c r="A19" s="801"/>
      <c r="B19" s="800"/>
      <c r="C19" s="808"/>
      <c r="D19" s="71">
        <v>2020</v>
      </c>
      <c r="E19" s="365">
        <v>0.72454579162031896</v>
      </c>
      <c r="F19" s="365">
        <v>3.207168458781362</v>
      </c>
      <c r="G19" s="366">
        <v>7.9263440860215049</v>
      </c>
      <c r="H19" s="365">
        <v>1.9336299592139412</v>
      </c>
      <c r="I19" s="365">
        <v>2.0444444444444447</v>
      </c>
      <c r="J19" s="366">
        <v>5.7368279569892477</v>
      </c>
      <c r="K19" s="365">
        <v>0.13978494623655915</v>
      </c>
      <c r="L19" s="365">
        <v>2.4</v>
      </c>
      <c r="M19" s="366">
        <v>5.580645161290323</v>
      </c>
      <c r="N19" s="365">
        <v>0</v>
      </c>
      <c r="O19" s="365">
        <v>4.177777777777778</v>
      </c>
      <c r="P19" s="366">
        <v>26.889516129032259</v>
      </c>
      <c r="Q19" s="365">
        <v>1.414200964034112</v>
      </c>
      <c r="R19" s="365">
        <v>7.4283154121863788</v>
      </c>
      <c r="S19" s="366">
        <v>6.6368279569892481</v>
      </c>
    </row>
    <row r="20" spans="1:22">
      <c r="A20" s="801"/>
      <c r="B20" s="800"/>
      <c r="C20" s="808"/>
      <c r="D20" s="71" t="s">
        <v>109</v>
      </c>
      <c r="E20" s="375">
        <f>E19-E18</f>
        <v>0.57170400974627911</v>
      </c>
      <c r="F20" s="375">
        <f t="shared" ref="F20:S20" si="5">F19-F18</f>
        <v>1.4724014336917572</v>
      </c>
      <c r="G20" s="375">
        <f t="shared" si="5"/>
        <v>2.8397849462365645</v>
      </c>
      <c r="H20" s="375">
        <f>H19-H18</f>
        <v>1.1152735844059534</v>
      </c>
      <c r="I20" s="375">
        <f>I19-I18</f>
        <v>1.7544444444444447</v>
      </c>
      <c r="J20" s="376">
        <f>J19-J18</f>
        <v>-1.4701612903225802</v>
      </c>
      <c r="K20" s="375">
        <f t="shared" si="5"/>
        <v>0.13978494623655915</v>
      </c>
      <c r="L20" s="376">
        <f t="shared" si="5"/>
        <v>-1.0122222222222224</v>
      </c>
      <c r="M20" s="376">
        <f t="shared" si="5"/>
        <v>-0.69731182795698832</v>
      </c>
      <c r="N20" s="375">
        <f t="shared" si="5"/>
        <v>0</v>
      </c>
      <c r="O20" s="376">
        <f t="shared" si="5"/>
        <v>-1.5666666666666549</v>
      </c>
      <c r="P20" s="375">
        <f t="shared" si="5"/>
        <v>5.0817204301075165</v>
      </c>
      <c r="Q20" s="376">
        <f t="shared" si="5"/>
        <v>-1.4801922771333211</v>
      </c>
      <c r="R20" s="375">
        <f t="shared" si="5"/>
        <v>4.9964157706093193</v>
      </c>
      <c r="S20" s="376">
        <f t="shared" si="5"/>
        <v>-2.2013440860214848</v>
      </c>
    </row>
    <row r="21" spans="1:22">
      <c r="A21" s="801" t="s">
        <v>111</v>
      </c>
      <c r="B21" s="800" t="s">
        <v>112</v>
      </c>
      <c r="C21" s="789" t="s">
        <v>17</v>
      </c>
      <c r="D21" s="71">
        <v>2019</v>
      </c>
      <c r="E21" s="373">
        <v>4.4994929052308263</v>
      </c>
      <c r="F21" s="373">
        <v>4.6537604960394194</v>
      </c>
      <c r="G21" s="374">
        <v>4.4412862499999992</v>
      </c>
      <c r="H21" s="373">
        <v>3.7627614941007539</v>
      </c>
      <c r="I21" s="373">
        <v>4.1609816749262727</v>
      </c>
      <c r="J21" s="374">
        <v>4.1078339999999995</v>
      </c>
      <c r="K21" s="373">
        <v>3.9066666666666667</v>
      </c>
      <c r="L21" s="373">
        <v>3.9</v>
      </c>
      <c r="M21" s="374">
        <v>3.9725000000000001</v>
      </c>
      <c r="N21" s="373">
        <v>3.231719358201024</v>
      </c>
      <c r="O21" s="373">
        <v>3.2988441445457313</v>
      </c>
      <c r="P21" s="374">
        <v>3.17891675</v>
      </c>
      <c r="Q21" s="373">
        <v>3.8706046435484374</v>
      </c>
      <c r="R21" s="373">
        <v>4.4512387998745515</v>
      </c>
      <c r="S21" s="374">
        <v>4.3082987500000005</v>
      </c>
    </row>
    <row r="22" spans="1:22">
      <c r="A22" s="801"/>
      <c r="B22" s="800"/>
      <c r="C22" s="789">
        <v>2.2942839482789998</v>
      </c>
      <c r="D22" s="71">
        <v>2020</v>
      </c>
      <c r="E22" s="365">
        <v>4.3793329999999999</v>
      </c>
      <c r="F22" s="365">
        <v>4.2433351793847134</v>
      </c>
      <c r="G22" s="366">
        <v>4.1432404999999992</v>
      </c>
      <c r="H22" s="365">
        <v>3.784731666666667</v>
      </c>
      <c r="I22" s="365">
        <v>3.7679290332229289</v>
      </c>
      <c r="J22" s="366">
        <v>3.8869542500000001</v>
      </c>
      <c r="K22" s="365">
        <v>3.7666666666666671</v>
      </c>
      <c r="L22" s="365">
        <v>3.6003231813333336</v>
      </c>
      <c r="M22" s="366">
        <v>3.5550000000000002</v>
      </c>
      <c r="N22" s="365">
        <v>3.0469340000000003</v>
      </c>
      <c r="O22" s="365">
        <v>2.9029681519480497</v>
      </c>
      <c r="P22" s="366">
        <v>2.9699457499999999</v>
      </c>
      <c r="Q22" s="365">
        <v>3.7170356666666664</v>
      </c>
      <c r="R22" s="365">
        <v>3.3016351319701402</v>
      </c>
      <c r="S22" s="366">
        <v>3.7289754999999998</v>
      </c>
    </row>
    <row r="23" spans="1:22">
      <c r="A23" s="801"/>
      <c r="B23" s="800"/>
      <c r="C23" s="789">
        <v>2.2942839482789998</v>
      </c>
      <c r="D23" s="71" t="s">
        <v>109</v>
      </c>
      <c r="E23" s="375">
        <f>E22-E21</f>
        <v>-0.12015990523082642</v>
      </c>
      <c r="F23" s="375">
        <f t="shared" ref="F23:S23" si="6">F22-F21</f>
        <v>-0.41042531665470605</v>
      </c>
      <c r="G23" s="375">
        <f t="shared" si="6"/>
        <v>-0.29804575</v>
      </c>
      <c r="H23" s="376">
        <f>H22-H21</f>
        <v>2.197017256591316E-2</v>
      </c>
      <c r="I23" s="375">
        <f>I22-I21</f>
        <v>-0.39305264170334375</v>
      </c>
      <c r="J23" s="375">
        <f>J22-J21</f>
        <v>-0.22087974999999949</v>
      </c>
      <c r="K23" s="375">
        <f t="shared" si="6"/>
        <v>-0.13999999999999968</v>
      </c>
      <c r="L23" s="375">
        <f t="shared" si="6"/>
        <v>-0.29967681866666629</v>
      </c>
      <c r="M23" s="375">
        <f t="shared" si="6"/>
        <v>-0.41749999999999998</v>
      </c>
      <c r="N23" s="375">
        <f t="shared" si="6"/>
        <v>-0.18478535820102371</v>
      </c>
      <c r="O23" s="375">
        <f t="shared" si="6"/>
        <v>-0.39587599259768158</v>
      </c>
      <c r="P23" s="375">
        <f t="shared" si="6"/>
        <v>-0.20897100000000002</v>
      </c>
      <c r="Q23" s="375">
        <f t="shared" si="6"/>
        <v>-0.15356897688177096</v>
      </c>
      <c r="R23" s="375">
        <f t="shared" si="6"/>
        <v>-1.1496036679044113</v>
      </c>
      <c r="S23" s="375">
        <f t="shared" si="6"/>
        <v>-0.57932325000000073</v>
      </c>
    </row>
    <row r="24" spans="1:22">
      <c r="A24" s="801"/>
      <c r="B24" s="800"/>
      <c r="C24" s="789" t="s">
        <v>18</v>
      </c>
      <c r="D24" s="71">
        <v>2019</v>
      </c>
      <c r="E24" s="373">
        <v>69.629038508695089</v>
      </c>
      <c r="F24" s="373">
        <v>70.880429214923595</v>
      </c>
      <c r="G24" s="374">
        <v>70.094075250000003</v>
      </c>
      <c r="H24" s="373">
        <v>48.921402147983606</v>
      </c>
      <c r="I24" s="373">
        <v>62.157350667187281</v>
      </c>
      <c r="J24" s="374">
        <v>58.843091000000001</v>
      </c>
      <c r="K24" s="373">
        <v>50.49</v>
      </c>
      <c r="L24" s="373">
        <v>55.066666666666663</v>
      </c>
      <c r="M24" s="374">
        <v>51.237499999999997</v>
      </c>
      <c r="N24" s="373">
        <v>63.951692720538226</v>
      </c>
      <c r="O24" s="373">
        <v>64.917467706224741</v>
      </c>
      <c r="P24" s="374">
        <v>61.989566250000003</v>
      </c>
      <c r="Q24" s="373">
        <v>37.468290479905342</v>
      </c>
      <c r="R24" s="373">
        <v>42.546254032418716</v>
      </c>
      <c r="S24" s="374">
        <v>39.137365000000003</v>
      </c>
      <c r="U24" s="280" t="s">
        <v>763</v>
      </c>
    </row>
    <row r="25" spans="1:22">
      <c r="A25" s="801"/>
      <c r="B25" s="800"/>
      <c r="C25" s="789"/>
      <c r="D25" s="71">
        <v>2020</v>
      </c>
      <c r="E25" s="365">
        <v>72.016089333333341</v>
      </c>
      <c r="F25" s="365">
        <v>66.788636440312573</v>
      </c>
      <c r="G25" s="366">
        <v>73.237858249999988</v>
      </c>
      <c r="H25" s="365">
        <v>48.279573666666664</v>
      </c>
      <c r="I25" s="365">
        <v>55.867690523993396</v>
      </c>
      <c r="J25" s="366">
        <v>62.668520999999998</v>
      </c>
      <c r="K25" s="365">
        <v>49.063333333333333</v>
      </c>
      <c r="L25" s="365">
        <v>45.798637223333337</v>
      </c>
      <c r="M25" s="366">
        <v>47.072500000000005</v>
      </c>
      <c r="N25" s="365">
        <v>61.007278333333339</v>
      </c>
      <c r="O25" s="365">
        <v>55.942796865825521</v>
      </c>
      <c r="P25" s="366">
        <v>57.580793249999999</v>
      </c>
      <c r="Q25" s="365">
        <v>34.615214333333334</v>
      </c>
      <c r="R25" s="365">
        <v>39.71581253005192</v>
      </c>
      <c r="S25" s="366">
        <v>38.001534499999998</v>
      </c>
      <c r="U25" s="280" t="s">
        <v>764</v>
      </c>
    </row>
    <row r="26" spans="1:22">
      <c r="A26" s="801"/>
      <c r="B26" s="800"/>
      <c r="C26" s="789"/>
      <c r="D26" s="71" t="s">
        <v>109</v>
      </c>
      <c r="E26" s="376">
        <f>E25-E24</f>
        <v>2.3870508246382514</v>
      </c>
      <c r="F26" s="375">
        <f t="shared" ref="F26:S26" si="7">F25-F24</f>
        <v>-4.0917927746110223</v>
      </c>
      <c r="G26" s="376">
        <f t="shared" si="7"/>
        <v>3.1437829999999849</v>
      </c>
      <c r="H26" s="375">
        <f>H25-H24</f>
        <v>-0.64182848131694215</v>
      </c>
      <c r="I26" s="375">
        <f>I25-I24</f>
        <v>-6.2896601431938848</v>
      </c>
      <c r="J26" s="376">
        <f>J25-J24</f>
        <v>3.8254299999999972</v>
      </c>
      <c r="K26" s="375">
        <f t="shared" si="7"/>
        <v>-1.4266666666666694</v>
      </c>
      <c r="L26" s="375">
        <f t="shared" si="7"/>
        <v>-9.2680294433333259</v>
      </c>
      <c r="M26" s="375">
        <f t="shared" si="7"/>
        <v>-4.164999999999992</v>
      </c>
      <c r="N26" s="375">
        <f t="shared" si="7"/>
        <v>-2.9444143872048869</v>
      </c>
      <c r="O26" s="375">
        <f t="shared" si="7"/>
        <v>-8.9746708403992201</v>
      </c>
      <c r="P26" s="375">
        <f t="shared" si="7"/>
        <v>-4.4087730000000036</v>
      </c>
      <c r="Q26" s="375">
        <f t="shared" si="7"/>
        <v>-2.8530761465720076</v>
      </c>
      <c r="R26" s="375">
        <f t="shared" si="7"/>
        <v>-2.8304415023667957</v>
      </c>
      <c r="S26" s="375">
        <f t="shared" si="7"/>
        <v>-1.1358305000000044</v>
      </c>
      <c r="U26" s="280">
        <v>3</v>
      </c>
    </row>
    <row r="27" spans="1:22">
      <c r="A27" s="801"/>
      <c r="B27" s="800"/>
      <c r="C27" s="790" t="s">
        <v>113</v>
      </c>
      <c r="D27" s="71">
        <v>2019</v>
      </c>
      <c r="E27" s="369">
        <v>227631.40243405476</v>
      </c>
      <c r="F27" s="369">
        <v>237434.0184272177</v>
      </c>
      <c r="G27" s="370">
        <v>238846.5</v>
      </c>
      <c r="H27" s="369">
        <v>209887.54697064811</v>
      </c>
      <c r="I27" s="369">
        <v>400991.94225710188</v>
      </c>
      <c r="J27" s="370">
        <v>382603.25</v>
      </c>
      <c r="K27" s="369">
        <v>111218.49</v>
      </c>
      <c r="L27" s="369">
        <v>131350.73000000001</v>
      </c>
      <c r="M27" s="370">
        <v>120800</v>
      </c>
      <c r="N27" s="369">
        <v>248115.53423254922</v>
      </c>
      <c r="O27" s="369">
        <v>274750.83305407205</v>
      </c>
      <c r="P27" s="370">
        <v>243370.75</v>
      </c>
      <c r="Q27" s="369">
        <v>109254.24134241564</v>
      </c>
      <c r="R27" s="369">
        <v>140505.49689896163</v>
      </c>
      <c r="S27" s="370">
        <v>130834.25</v>
      </c>
    </row>
    <row r="28" spans="1:22">
      <c r="A28" s="801"/>
      <c r="B28" s="800"/>
      <c r="C28" s="789"/>
      <c r="D28" s="71">
        <v>2020</v>
      </c>
      <c r="E28" s="371">
        <v>283765.33333333331</v>
      </c>
      <c r="F28" s="371">
        <v>201004.91301344472</v>
      </c>
      <c r="G28" s="372">
        <v>312788.5</v>
      </c>
      <c r="H28" s="371">
        <v>274607</v>
      </c>
      <c r="I28" s="371">
        <v>279231.7427640399</v>
      </c>
      <c r="J28" s="372">
        <v>484046</v>
      </c>
      <c r="K28" s="371">
        <v>135992.33333333334</v>
      </c>
      <c r="L28" s="371">
        <v>100842.63786666666</v>
      </c>
      <c r="M28" s="372">
        <v>140882.25</v>
      </c>
      <c r="N28" s="371">
        <v>268725.66666666669</v>
      </c>
      <c r="O28" s="371">
        <v>207186.95339943122</v>
      </c>
      <c r="P28" s="372">
        <v>269412.75</v>
      </c>
      <c r="Q28" s="371">
        <v>108935.33333333333</v>
      </c>
      <c r="R28" s="371">
        <v>105998.67994084023</v>
      </c>
      <c r="S28" s="372">
        <v>133900.25</v>
      </c>
    </row>
    <row r="29" spans="1:22">
      <c r="A29" s="801"/>
      <c r="B29" s="800"/>
      <c r="C29" s="789"/>
      <c r="D29" s="71" t="s">
        <v>109</v>
      </c>
      <c r="E29" s="367">
        <f>E28/E27-1</f>
        <v>0.24660011887217825</v>
      </c>
      <c r="F29" s="368">
        <f t="shared" ref="F29:S29" si="8">F28/F27-1</f>
        <v>-0.15342833202707151</v>
      </c>
      <c r="G29" s="367">
        <f t="shared" si="8"/>
        <v>0.3095795835400561</v>
      </c>
      <c r="H29" s="367">
        <f>H28/H27-1</f>
        <v>0.30835299170180219</v>
      </c>
      <c r="I29" s="368">
        <f>I28/I27-1</f>
        <v>-0.30364749677437075</v>
      </c>
      <c r="J29" s="367">
        <f>J28/J27-1</f>
        <v>0.26513823392770441</v>
      </c>
      <c r="K29" s="367">
        <f t="shared" si="8"/>
        <v>0.22274932282692683</v>
      </c>
      <c r="L29" s="368">
        <f t="shared" si="8"/>
        <v>-0.23226435158246439</v>
      </c>
      <c r="M29" s="367">
        <f t="shared" si="8"/>
        <v>0.16624379139072842</v>
      </c>
      <c r="N29" s="367">
        <f t="shared" si="8"/>
        <v>8.3066674957966935E-2</v>
      </c>
      <c r="O29" s="368">
        <f t="shared" si="8"/>
        <v>-0.24590964439894525</v>
      </c>
      <c r="P29" s="367">
        <f t="shared" si="8"/>
        <v>0.1070054638858613</v>
      </c>
      <c r="Q29" s="368">
        <f t="shared" si="8"/>
        <v>-2.9189531240514377E-3</v>
      </c>
      <c r="R29" s="368">
        <f t="shared" si="8"/>
        <v>-0.24559051225544204</v>
      </c>
      <c r="S29" s="367">
        <f t="shared" si="8"/>
        <v>2.3434230715581039E-2</v>
      </c>
    </row>
    <row r="30" spans="1:22">
      <c r="A30" s="801"/>
      <c r="B30" s="800" t="s">
        <v>20</v>
      </c>
      <c r="C30" s="789" t="s">
        <v>21</v>
      </c>
      <c r="D30" s="71">
        <v>2019</v>
      </c>
      <c r="E30" s="373">
        <v>13.692792984040389</v>
      </c>
      <c r="F30" s="373">
        <v>15.972837967733533</v>
      </c>
      <c r="G30" s="374">
        <v>15.149395040088603</v>
      </c>
      <c r="H30" s="373">
        <v>11.817363492025232</v>
      </c>
      <c r="I30" s="373">
        <v>15.49030243248496</v>
      </c>
      <c r="J30" s="374">
        <v>19.982293530431189</v>
      </c>
      <c r="K30" s="373">
        <v>11.39</v>
      </c>
      <c r="L30" s="373">
        <v>12.433333333333335</v>
      </c>
      <c r="M30" s="374">
        <v>11.522499999999999</v>
      </c>
      <c r="N30" s="373">
        <v>12.970600947839829</v>
      </c>
      <c r="O30" s="373">
        <v>14.843341354298277</v>
      </c>
      <c r="P30" s="374">
        <v>13.551222383439043</v>
      </c>
      <c r="Q30" s="373">
        <v>14.373146187457968</v>
      </c>
      <c r="R30" s="373">
        <v>17.104072258874023</v>
      </c>
      <c r="S30" s="374">
        <v>19.056104709410342</v>
      </c>
    </row>
    <row r="31" spans="1:22">
      <c r="A31" s="801"/>
      <c r="B31" s="800"/>
      <c r="C31" s="789"/>
      <c r="D31" s="71">
        <v>2020</v>
      </c>
      <c r="E31" s="365">
        <v>12.347408089801311</v>
      </c>
      <c r="F31" s="365">
        <v>12.653218534869213</v>
      </c>
      <c r="G31" s="366">
        <v>15.802498452955787</v>
      </c>
      <c r="H31" s="365">
        <v>9.54704846749922</v>
      </c>
      <c r="I31" s="365">
        <v>15.385249091917283</v>
      </c>
      <c r="J31" s="366">
        <v>16.068237176105601</v>
      </c>
      <c r="K31" s="365">
        <v>7.81</v>
      </c>
      <c r="L31" s="365">
        <v>9.3902291406666674</v>
      </c>
      <c r="M31" s="366">
        <v>10.467499999999999</v>
      </c>
      <c r="N31" s="365">
        <v>11.699322002028177</v>
      </c>
      <c r="O31" s="365">
        <v>13.039552261487133</v>
      </c>
      <c r="P31" s="366">
        <v>15.920654215323474</v>
      </c>
      <c r="Q31" s="365">
        <v>10.17899120689842</v>
      </c>
      <c r="R31" s="365">
        <v>14.972148930744206</v>
      </c>
      <c r="S31" s="366">
        <v>17.089053444780397</v>
      </c>
      <c r="V31" s="52"/>
    </row>
    <row r="32" spans="1:22">
      <c r="A32" s="801"/>
      <c r="B32" s="800"/>
      <c r="C32" s="789"/>
      <c r="D32" s="71" t="s">
        <v>109</v>
      </c>
      <c r="E32" s="375">
        <f>E31-E30</f>
        <v>-1.3453848942390785</v>
      </c>
      <c r="F32" s="375">
        <f t="shared" ref="F32:S32" si="9">F31-F30</f>
        <v>-3.3196194328643198</v>
      </c>
      <c r="G32" s="376">
        <f t="shared" si="9"/>
        <v>0.65310341286718376</v>
      </c>
      <c r="H32" s="375">
        <f>H31-H30</f>
        <v>-2.2703150245260115</v>
      </c>
      <c r="I32" s="375">
        <f>I31-I30</f>
        <v>-0.10505334056767701</v>
      </c>
      <c r="J32" s="375">
        <f>J31-J30</f>
        <v>-3.914056354325588</v>
      </c>
      <c r="K32" s="375">
        <f t="shared" si="9"/>
        <v>-3.580000000000001</v>
      </c>
      <c r="L32" s="375">
        <f t="shared" si="9"/>
        <v>-3.043104192666668</v>
      </c>
      <c r="M32" s="375">
        <f t="shared" si="9"/>
        <v>-1.0549999999999997</v>
      </c>
      <c r="N32" s="375">
        <f t="shared" si="9"/>
        <v>-1.2712789458116518</v>
      </c>
      <c r="O32" s="375">
        <f t="shared" si="9"/>
        <v>-1.8037890928111437</v>
      </c>
      <c r="P32" s="376">
        <f t="shared" si="9"/>
        <v>2.3694318318844303</v>
      </c>
      <c r="Q32" s="375">
        <f t="shared" si="9"/>
        <v>-4.1941549805595475</v>
      </c>
      <c r="R32" s="375">
        <f t="shared" si="9"/>
        <v>-2.1319233281298171</v>
      </c>
      <c r="S32" s="375">
        <f t="shared" si="9"/>
        <v>-1.9670512646299443</v>
      </c>
      <c r="V32" s="27"/>
    </row>
    <row r="33" spans="1:21">
      <c r="A33" s="801"/>
      <c r="B33" s="800"/>
      <c r="C33" s="789" t="s">
        <v>28</v>
      </c>
      <c r="D33" s="71">
        <v>2019</v>
      </c>
      <c r="E33" s="373">
        <v>37.264535905727541</v>
      </c>
      <c r="F33" s="373">
        <v>37.670666310356772</v>
      </c>
      <c r="G33" s="374">
        <v>37.155726250000001</v>
      </c>
      <c r="H33" s="373">
        <v>22.112218306618004</v>
      </c>
      <c r="I33" s="373">
        <v>19.538742270250609</v>
      </c>
      <c r="J33" s="374">
        <v>20.639245250000002</v>
      </c>
      <c r="K33" s="373">
        <v>27.923333333333336</v>
      </c>
      <c r="L33" s="373">
        <v>27.97</v>
      </c>
      <c r="M33" s="374">
        <v>28.130000000000003</v>
      </c>
      <c r="N33" s="373">
        <v>23.958095886429629</v>
      </c>
      <c r="O33" s="373">
        <v>24.928623055378505</v>
      </c>
      <c r="P33" s="374">
        <v>23.171080500000002</v>
      </c>
      <c r="Q33" s="373">
        <v>20.224010996909318</v>
      </c>
      <c r="R33" s="373">
        <v>18.614059160079961</v>
      </c>
      <c r="S33" s="374">
        <v>19.0588765</v>
      </c>
    </row>
    <row r="34" spans="1:21">
      <c r="A34" s="801"/>
      <c r="B34" s="800"/>
      <c r="C34" s="789"/>
      <c r="D34" s="71">
        <v>2020</v>
      </c>
      <c r="E34" s="365">
        <v>36.031359901859439</v>
      </c>
      <c r="F34" s="365">
        <v>34.85028936811608</v>
      </c>
      <c r="G34" s="366">
        <v>38.097960749999999</v>
      </c>
      <c r="H34" s="365">
        <v>20.157238775351804</v>
      </c>
      <c r="I34" s="365">
        <v>19.627468596655522</v>
      </c>
      <c r="J34" s="366">
        <v>24.598641000000001</v>
      </c>
      <c r="K34" s="365">
        <v>27.996666666666666</v>
      </c>
      <c r="L34" s="365">
        <v>29.213333333333335</v>
      </c>
      <c r="M34" s="366">
        <v>27.592500000000001</v>
      </c>
      <c r="N34" s="365">
        <v>22.871910339327741</v>
      </c>
      <c r="O34" s="365">
        <v>22.281198411259407</v>
      </c>
      <c r="P34" s="366">
        <v>24.963403500000002</v>
      </c>
      <c r="Q34" s="365">
        <v>21.798377400970413</v>
      </c>
      <c r="R34" s="365">
        <v>19.021928070932127</v>
      </c>
      <c r="S34" s="366">
        <v>22.233753249999999</v>
      </c>
    </row>
    <row r="35" spans="1:21">
      <c r="A35" s="801"/>
      <c r="B35" s="800"/>
      <c r="C35" s="789"/>
      <c r="D35" s="71" t="s">
        <v>109</v>
      </c>
      <c r="E35" s="375">
        <f>E34-E33</f>
        <v>-1.2331760038681026</v>
      </c>
      <c r="F35" s="375">
        <f t="shared" ref="F35:S35" si="10">F34-F33</f>
        <v>-2.8203769422406921</v>
      </c>
      <c r="G35" s="376">
        <f t="shared" si="10"/>
        <v>0.94223449999999787</v>
      </c>
      <c r="H35" s="375">
        <f>H34-H33</f>
        <v>-1.9549795312662006</v>
      </c>
      <c r="I35" s="376">
        <f>I34-I33</f>
        <v>8.8726326404913181E-2</v>
      </c>
      <c r="J35" s="376">
        <f>J34-J33</f>
        <v>3.9593957499999988</v>
      </c>
      <c r="K35" s="376">
        <f t="shared" si="10"/>
        <v>7.3333333333330586E-2</v>
      </c>
      <c r="L35" s="376">
        <f t="shared" si="10"/>
        <v>1.2433333333333358</v>
      </c>
      <c r="M35" s="375">
        <f t="shared" si="10"/>
        <v>-0.53750000000000142</v>
      </c>
      <c r="N35" s="375">
        <f t="shared" si="10"/>
        <v>-1.0861855471018877</v>
      </c>
      <c r="O35" s="375">
        <f t="shared" si="10"/>
        <v>-2.6474246441190985</v>
      </c>
      <c r="P35" s="376">
        <f t="shared" si="10"/>
        <v>1.7923229999999997</v>
      </c>
      <c r="Q35" s="376">
        <f t="shared" si="10"/>
        <v>1.5743664040610952</v>
      </c>
      <c r="R35" s="376">
        <f t="shared" si="10"/>
        <v>0.40786891085216581</v>
      </c>
      <c r="S35" s="376">
        <f t="shared" si="10"/>
        <v>3.1748767499999992</v>
      </c>
    </row>
    <row r="36" spans="1:21">
      <c r="A36" s="801"/>
      <c r="B36" s="800" t="s">
        <v>26</v>
      </c>
      <c r="C36" s="789" t="s">
        <v>27</v>
      </c>
      <c r="D36" s="71">
        <v>2019</v>
      </c>
      <c r="E36" s="373">
        <v>34.861763559153921</v>
      </c>
      <c r="F36" s="373">
        <v>34.128452753484503</v>
      </c>
      <c r="G36" s="374">
        <v>34.53367575</v>
      </c>
      <c r="H36" s="373">
        <v>25.588416744088487</v>
      </c>
      <c r="I36" s="373">
        <v>26.389141944918062</v>
      </c>
      <c r="J36" s="374">
        <v>21.838643750000003</v>
      </c>
      <c r="K36" s="373">
        <v>25.97666666666667</v>
      </c>
      <c r="L36" s="373">
        <v>24.22666666666667</v>
      </c>
      <c r="M36" s="374">
        <v>26.669999999999998</v>
      </c>
      <c r="N36" s="373">
        <v>30.077692970981918</v>
      </c>
      <c r="O36" s="373">
        <v>31.142417583411838</v>
      </c>
      <c r="P36" s="374">
        <v>30.606848749999997</v>
      </c>
      <c r="Q36" s="373">
        <v>20.919426181316069</v>
      </c>
      <c r="R36" s="373">
        <v>26.418467795522059</v>
      </c>
      <c r="S36" s="374">
        <v>17.909365749999999</v>
      </c>
    </row>
    <row r="37" spans="1:21">
      <c r="A37" s="801"/>
      <c r="B37" s="800"/>
      <c r="C37" s="789"/>
      <c r="D37" s="71">
        <v>2020</v>
      </c>
      <c r="E37" s="365">
        <v>35.052115648877987</v>
      </c>
      <c r="F37" s="365">
        <v>32.149093615364912</v>
      </c>
      <c r="G37" s="366">
        <v>37.114722499999999</v>
      </c>
      <c r="H37" s="365">
        <v>25.577820077030726</v>
      </c>
      <c r="I37" s="365">
        <v>24.098188285783454</v>
      </c>
      <c r="J37" s="366">
        <v>32.691859749999999</v>
      </c>
      <c r="K37" s="365">
        <v>25.833333333333332</v>
      </c>
      <c r="L37" s="365">
        <v>26.276666666666667</v>
      </c>
      <c r="M37" s="366">
        <v>25.85</v>
      </c>
      <c r="N37" s="365">
        <v>28.343030212483228</v>
      </c>
      <c r="O37" s="365">
        <v>26.192720576378548</v>
      </c>
      <c r="P37" s="366">
        <v>27.100770499999999</v>
      </c>
      <c r="Q37" s="365">
        <v>17.149491874580793</v>
      </c>
      <c r="R37" s="365">
        <v>19.835307567086108</v>
      </c>
      <c r="S37" s="366">
        <v>19.113652500000001</v>
      </c>
    </row>
    <row r="38" spans="1:21">
      <c r="A38" s="801"/>
      <c r="B38" s="800"/>
      <c r="C38" s="789"/>
      <c r="D38" s="71" t="s">
        <v>109</v>
      </c>
      <c r="E38" s="376">
        <f>E37-E36</f>
        <v>0.19035208972406537</v>
      </c>
      <c r="F38" s="375">
        <f t="shared" ref="F38:S38" si="11">F37-F36</f>
        <v>-1.979359138119591</v>
      </c>
      <c r="G38" s="376">
        <f t="shared" si="11"/>
        <v>2.5810467499999987</v>
      </c>
      <c r="H38" s="375">
        <f>H37-H36</f>
        <v>-1.0596667057761522E-2</v>
      </c>
      <c r="I38" s="375">
        <f>I37-I36</f>
        <v>-2.2909536591346082</v>
      </c>
      <c r="J38" s="376">
        <f>J37-J36</f>
        <v>10.853215999999996</v>
      </c>
      <c r="K38" s="375">
        <f t="shared" si="11"/>
        <v>-0.14333333333333798</v>
      </c>
      <c r="L38" s="376">
        <f t="shared" si="11"/>
        <v>2.0499999999999972</v>
      </c>
      <c r="M38" s="375">
        <f t="shared" si="11"/>
        <v>-0.81999999999999673</v>
      </c>
      <c r="N38" s="375">
        <f t="shared" si="11"/>
        <v>-1.7346627584986898</v>
      </c>
      <c r="O38" s="375">
        <f t="shared" si="11"/>
        <v>-4.94969700703329</v>
      </c>
      <c r="P38" s="375">
        <f t="shared" si="11"/>
        <v>-3.5060782499999981</v>
      </c>
      <c r="Q38" s="375">
        <f t="shared" si="11"/>
        <v>-3.7699343067352764</v>
      </c>
      <c r="R38" s="375">
        <f t="shared" si="11"/>
        <v>-6.5831602284359505</v>
      </c>
      <c r="S38" s="376">
        <f t="shared" si="11"/>
        <v>1.2042867500000014</v>
      </c>
      <c r="U38" s="298"/>
    </row>
    <row r="39" spans="1:21">
      <c r="A39" s="801"/>
      <c r="B39" s="800"/>
      <c r="C39" s="789" t="s">
        <v>29</v>
      </c>
      <c r="D39" s="71">
        <v>2019</v>
      </c>
      <c r="E39" s="373">
        <v>25.552810481320009</v>
      </c>
      <c r="F39" s="373">
        <v>23.960503116159334</v>
      </c>
      <c r="G39" s="374">
        <v>23.842793</v>
      </c>
      <c r="H39" s="373">
        <v>21.902174378958261</v>
      </c>
      <c r="I39" s="373">
        <v>21.624269624039695</v>
      </c>
      <c r="J39" s="374">
        <v>24.491883000000001</v>
      </c>
      <c r="K39" s="373">
        <v>20.260000000000002</v>
      </c>
      <c r="L39" s="373">
        <v>22.173333333333332</v>
      </c>
      <c r="M39" s="374">
        <v>22.272500000000001</v>
      </c>
      <c r="N39" s="373">
        <v>31.591888261529146</v>
      </c>
      <c r="O39" s="373">
        <v>30.745073058659674</v>
      </c>
      <c r="P39" s="374">
        <v>30.926633000000002</v>
      </c>
      <c r="Q39" s="373">
        <v>12.248043795619283</v>
      </c>
      <c r="R39" s="373">
        <v>9.4334806862591751</v>
      </c>
      <c r="S39" s="374">
        <v>11.39217575</v>
      </c>
    </row>
    <row r="40" spans="1:21">
      <c r="A40" s="801"/>
      <c r="B40" s="800"/>
      <c r="C40" s="789"/>
      <c r="D40" s="71">
        <v>2020</v>
      </c>
      <c r="E40" s="365">
        <v>25.621350772682685</v>
      </c>
      <c r="F40" s="365">
        <v>24.540357205725968</v>
      </c>
      <c r="G40" s="366">
        <v>29.641306</v>
      </c>
      <c r="H40" s="365">
        <v>20.103706468993881</v>
      </c>
      <c r="I40" s="365">
        <v>22.181458436422691</v>
      </c>
      <c r="J40" s="366">
        <v>21.007133</v>
      </c>
      <c r="K40" s="365">
        <v>27.593333333333334</v>
      </c>
      <c r="L40" s="365">
        <v>24.929999999999996</v>
      </c>
      <c r="M40" s="366">
        <v>25.574999999999999</v>
      </c>
      <c r="N40" s="365">
        <v>28.066026254839713</v>
      </c>
      <c r="O40" s="365">
        <v>26.772432127405278</v>
      </c>
      <c r="P40" s="366">
        <v>20.980620250000001</v>
      </c>
      <c r="Q40" s="365">
        <v>10.680701037716629</v>
      </c>
      <c r="R40" s="365">
        <v>11.557683949635168</v>
      </c>
      <c r="S40" s="366">
        <v>12.08496025</v>
      </c>
    </row>
    <row r="41" spans="1:21">
      <c r="A41" s="801"/>
      <c r="B41" s="800"/>
      <c r="C41" s="789"/>
      <c r="D41" s="71" t="s">
        <v>109</v>
      </c>
      <c r="E41" s="376">
        <f>E40-E39</f>
        <v>6.8540291362676697E-2</v>
      </c>
      <c r="F41" s="376">
        <f t="shared" ref="F41:S41" si="12">F40-F39</f>
        <v>0.5798540895666342</v>
      </c>
      <c r="G41" s="376">
        <f t="shared" si="12"/>
        <v>5.7985129999999998</v>
      </c>
      <c r="H41" s="375">
        <f>H40-H39</f>
        <v>-1.7984679099643799</v>
      </c>
      <c r="I41" s="376">
        <f>I40-I39</f>
        <v>0.55718881238299645</v>
      </c>
      <c r="J41" s="375">
        <f>J40-J39</f>
        <v>-3.4847500000000018</v>
      </c>
      <c r="K41" s="376">
        <f t="shared" si="12"/>
        <v>7.3333333333333321</v>
      </c>
      <c r="L41" s="376">
        <f t="shared" si="12"/>
        <v>2.7566666666666642</v>
      </c>
      <c r="M41" s="376">
        <f t="shared" si="12"/>
        <v>3.3024999999999984</v>
      </c>
      <c r="N41" s="375">
        <f t="shared" si="12"/>
        <v>-3.5258620066894331</v>
      </c>
      <c r="O41" s="375">
        <f t="shared" si="12"/>
        <v>-3.9726409312543964</v>
      </c>
      <c r="P41" s="375">
        <f t="shared" si="12"/>
        <v>-9.9460127500000013</v>
      </c>
      <c r="Q41" s="375">
        <f t="shared" si="12"/>
        <v>-1.5673427579026544</v>
      </c>
      <c r="R41" s="376">
        <f t="shared" si="12"/>
        <v>2.1242032633759926</v>
      </c>
      <c r="S41" s="376">
        <f t="shared" si="12"/>
        <v>0.69278450000000014</v>
      </c>
    </row>
    <row r="42" spans="1:21">
      <c r="A42" s="337"/>
      <c r="B42" s="337"/>
      <c r="C42" s="338" t="s">
        <v>81</v>
      </c>
      <c r="D42" s="71" t="s">
        <v>109</v>
      </c>
      <c r="E42" s="377">
        <v>1.9717876873107443E-2</v>
      </c>
      <c r="F42" s="377">
        <v>5.9232763005380162E-2</v>
      </c>
      <c r="G42" s="378">
        <v>3.7643348122251785E-2</v>
      </c>
      <c r="H42" s="377">
        <v>3.908838013508853E-2</v>
      </c>
      <c r="I42" s="377">
        <v>5.9236499670874743E-2</v>
      </c>
      <c r="J42" s="378">
        <v>3.7895913580197949E-2</v>
      </c>
      <c r="K42" s="377">
        <v>1.5467990676744758E-2</v>
      </c>
      <c r="L42" s="377">
        <v>5.9238697697449938E-2</v>
      </c>
      <c r="M42" s="378">
        <v>3.7906230474575642E-2</v>
      </c>
      <c r="N42" s="377">
        <v>2.1812323376680709E-2</v>
      </c>
      <c r="O42" s="377">
        <v>5.9236064233678443E-2</v>
      </c>
      <c r="P42" s="378">
        <v>3.821499820647789E-2</v>
      </c>
      <c r="Q42" s="377">
        <v>3.728849566524417E-2</v>
      </c>
      <c r="R42" s="377">
        <v>5.9234005502182052E-2</v>
      </c>
      <c r="S42" s="378">
        <v>3.7960721846878265E-2</v>
      </c>
    </row>
    <row r="43" spans="1:21">
      <c r="A43" s="801" t="s">
        <v>115</v>
      </c>
      <c r="B43" s="801" t="s">
        <v>15</v>
      </c>
      <c r="C43" s="789" t="s">
        <v>116</v>
      </c>
      <c r="D43" s="71">
        <v>2019</v>
      </c>
      <c r="E43" s="369">
        <v>2115.4299999999998</v>
      </c>
      <c r="F43" s="369">
        <v>1503.2399999999998</v>
      </c>
      <c r="G43" s="370">
        <v>2785.61</v>
      </c>
      <c r="H43" s="369">
        <v>520.75999999999965</v>
      </c>
      <c r="I43" s="369">
        <v>655.40999999999974</v>
      </c>
      <c r="J43" s="370">
        <v>928.98</v>
      </c>
      <c r="K43" s="369">
        <v>1135.8400000000006</v>
      </c>
      <c r="L43" s="369">
        <v>1116.5999999999992</v>
      </c>
      <c r="M43" s="370">
        <v>2109.8199999999983</v>
      </c>
      <c r="N43" s="369">
        <v>2887.58</v>
      </c>
      <c r="O43" s="369">
        <v>2509.7899999999991</v>
      </c>
      <c r="P43" s="370">
        <v>3793.1499999999996</v>
      </c>
      <c r="Q43" s="369">
        <v>322.58999999999992</v>
      </c>
      <c r="R43" s="369">
        <v>511.68999999999994</v>
      </c>
      <c r="S43" s="370">
        <v>1408.3599999999994</v>
      </c>
    </row>
    <row r="44" spans="1:21">
      <c r="A44" s="801"/>
      <c r="B44" s="801"/>
      <c r="C44" s="789"/>
      <c r="D44" s="71">
        <v>2020</v>
      </c>
      <c r="E44" s="371">
        <v>1442.5700000000002</v>
      </c>
      <c r="F44" s="371">
        <v>0</v>
      </c>
      <c r="G44" s="372">
        <v>3148.0699999999997</v>
      </c>
      <c r="H44" s="371">
        <v>207.24999999999991</v>
      </c>
      <c r="I44" s="371">
        <v>0</v>
      </c>
      <c r="J44" s="372">
        <v>1123.4099999999996</v>
      </c>
      <c r="K44" s="371">
        <v>374.30000000000013</v>
      </c>
      <c r="L44" s="371">
        <v>0</v>
      </c>
      <c r="M44" s="372">
        <v>2297.1299999999997</v>
      </c>
      <c r="N44" s="371">
        <v>428.33000000000004</v>
      </c>
      <c r="O44" s="371">
        <v>0</v>
      </c>
      <c r="P44" s="372">
        <v>3183.5599999999995</v>
      </c>
      <c r="Q44" s="371">
        <v>270.74999999999989</v>
      </c>
      <c r="R44" s="371">
        <v>0</v>
      </c>
      <c r="S44" s="372">
        <v>3104.6999999999994</v>
      </c>
      <c r="U44" s="298"/>
    </row>
    <row r="45" spans="1:21">
      <c r="A45" s="801"/>
      <c r="B45" s="801"/>
      <c r="C45" s="789"/>
      <c r="D45" s="71" t="s">
        <v>109</v>
      </c>
      <c r="E45" s="368">
        <f>E44/E43-1</f>
        <v>-0.31807244862746564</v>
      </c>
      <c r="F45" s="368" t="s">
        <v>179</v>
      </c>
      <c r="G45" s="367">
        <f>G44/G43-1</f>
        <v>0.13011871726479995</v>
      </c>
      <c r="H45" s="368">
        <f>H44/H43-1</f>
        <v>-0.60202396497426824</v>
      </c>
      <c r="I45" s="368" t="s">
        <v>179</v>
      </c>
      <c r="J45" s="367">
        <f>J44/J43-1</f>
        <v>0.20929406445779208</v>
      </c>
      <c r="K45" s="368">
        <f>K44/K43-1</f>
        <v>-0.67046414988026481</v>
      </c>
      <c r="L45" s="368" t="s">
        <v>179</v>
      </c>
      <c r="M45" s="367">
        <f>M44/M43-1</f>
        <v>8.8780085504925221E-2</v>
      </c>
      <c r="N45" s="368">
        <f>N44/N43-1</f>
        <v>-0.85166471578276615</v>
      </c>
      <c r="O45" s="368" t="s">
        <v>179</v>
      </c>
      <c r="P45" s="368">
        <f>P44/P43-1</f>
        <v>-0.16070811858218104</v>
      </c>
      <c r="Q45" s="368">
        <f>Q44/Q43-1</f>
        <v>-0.16069933971914829</v>
      </c>
      <c r="R45" s="368" t="s">
        <v>179</v>
      </c>
      <c r="S45" s="367">
        <f>S44/S43-1</f>
        <v>1.2044789684455681</v>
      </c>
    </row>
    <row r="46" spans="1:21">
      <c r="A46" s="801"/>
      <c r="B46" s="801" t="s">
        <v>32</v>
      </c>
      <c r="C46" s="789" t="s">
        <v>762</v>
      </c>
      <c r="D46" s="71">
        <v>2019</v>
      </c>
      <c r="E46" s="369">
        <v>0</v>
      </c>
      <c r="F46" s="369">
        <v>1087198</v>
      </c>
      <c r="G46" s="370">
        <v>0</v>
      </c>
      <c r="H46" s="369">
        <v>318003</v>
      </c>
      <c r="I46" s="369">
        <v>1178785</v>
      </c>
      <c r="J46" s="370">
        <v>0</v>
      </c>
      <c r="K46" s="369">
        <v>220345</v>
      </c>
      <c r="L46" s="369">
        <v>643782</v>
      </c>
      <c r="M46" s="370">
        <v>0</v>
      </c>
      <c r="N46" s="369">
        <v>355480</v>
      </c>
      <c r="O46" s="369">
        <v>843691</v>
      </c>
      <c r="P46" s="370">
        <v>0</v>
      </c>
      <c r="Q46" s="369">
        <v>0</v>
      </c>
      <c r="R46" s="369">
        <v>349098</v>
      </c>
      <c r="S46" s="370">
        <v>0</v>
      </c>
    </row>
    <row r="47" spans="1:21">
      <c r="A47" s="801"/>
      <c r="B47" s="801"/>
      <c r="C47" s="789"/>
      <c r="D47" s="71">
        <v>2020</v>
      </c>
      <c r="E47" s="371">
        <v>1978353</v>
      </c>
      <c r="F47" s="371">
        <v>0</v>
      </c>
      <c r="G47" s="372">
        <v>4014769</v>
      </c>
      <c r="H47" s="371">
        <v>3815390</v>
      </c>
      <c r="I47" s="371">
        <v>0</v>
      </c>
      <c r="J47" s="372">
        <v>10052945</v>
      </c>
      <c r="K47" s="371">
        <v>1833922</v>
      </c>
      <c r="L47" s="371">
        <v>0</v>
      </c>
      <c r="M47" s="372">
        <v>0</v>
      </c>
      <c r="N47" s="371">
        <v>3110695</v>
      </c>
      <c r="O47" s="371">
        <v>0</v>
      </c>
      <c r="P47" s="372">
        <v>6909404</v>
      </c>
      <c r="Q47" s="371">
        <v>948374</v>
      </c>
      <c r="R47" s="371">
        <v>0</v>
      </c>
      <c r="S47" s="372">
        <v>0</v>
      </c>
    </row>
    <row r="48" spans="1:21">
      <c r="A48" s="801"/>
      <c r="B48" s="801"/>
      <c r="C48" s="789"/>
      <c r="D48" s="71" t="s">
        <v>109</v>
      </c>
      <c r="E48" s="367" t="s">
        <v>659</v>
      </c>
      <c r="F48" s="368" t="s">
        <v>179</v>
      </c>
      <c r="G48" s="367" t="s">
        <v>659</v>
      </c>
      <c r="H48" s="367">
        <f>H47/H46-1</f>
        <v>10.997968572623529</v>
      </c>
      <c r="I48" s="368" t="s">
        <v>179</v>
      </c>
      <c r="J48" s="367" t="s">
        <v>659</v>
      </c>
      <c r="K48" s="367">
        <f t="shared" ref="K48:N48" si="13">K47/K46-1</f>
        <v>7.3229571807846785</v>
      </c>
      <c r="L48" s="368" t="s">
        <v>179</v>
      </c>
      <c r="M48" s="367"/>
      <c r="N48" s="367">
        <f t="shared" si="13"/>
        <v>7.7506892089569028</v>
      </c>
      <c r="O48" s="368" t="s">
        <v>179</v>
      </c>
      <c r="P48" s="367" t="s">
        <v>659</v>
      </c>
      <c r="Q48" s="367" t="s">
        <v>659</v>
      </c>
      <c r="R48" s="368" t="s">
        <v>179</v>
      </c>
      <c r="S48" s="367"/>
    </row>
    <row r="49" spans="1:20">
      <c r="A49" s="801"/>
      <c r="B49" s="801"/>
      <c r="C49" s="791" t="s">
        <v>175</v>
      </c>
      <c r="D49" s="71">
        <v>2019</v>
      </c>
      <c r="E49" s="369">
        <v>2452992</v>
      </c>
      <c r="F49" s="369">
        <v>12851777</v>
      </c>
      <c r="G49" s="370">
        <v>203143</v>
      </c>
      <c r="H49" s="369">
        <v>3271603</v>
      </c>
      <c r="I49" s="369">
        <v>15750475</v>
      </c>
      <c r="J49" s="370">
        <v>4063632</v>
      </c>
      <c r="K49" s="369">
        <v>3569066</v>
      </c>
      <c r="L49" s="369">
        <v>7683955</v>
      </c>
      <c r="M49" s="370">
        <v>3412143</v>
      </c>
      <c r="N49" s="369">
        <v>2633480</v>
      </c>
      <c r="O49" s="369">
        <v>14136273</v>
      </c>
      <c r="P49" s="370">
        <v>459543</v>
      </c>
      <c r="Q49" s="369">
        <v>0</v>
      </c>
      <c r="R49" s="369">
        <v>7166928</v>
      </c>
      <c r="S49" s="370">
        <v>4004116</v>
      </c>
    </row>
    <row r="50" spans="1:20">
      <c r="A50" s="801"/>
      <c r="B50" s="801"/>
      <c r="C50" s="815"/>
      <c r="D50" s="71">
        <v>2020</v>
      </c>
      <c r="E50" s="371">
        <v>21038414</v>
      </c>
      <c r="F50" s="371">
        <v>0</v>
      </c>
      <c r="G50" s="372">
        <v>0</v>
      </c>
      <c r="H50" s="371">
        <v>11164045</v>
      </c>
      <c r="I50" s="371">
        <v>0</v>
      </c>
      <c r="J50" s="372">
        <v>0</v>
      </c>
      <c r="K50" s="371">
        <v>8085078</v>
      </c>
      <c r="L50" s="371">
        <v>0</v>
      </c>
      <c r="M50" s="372">
        <v>0</v>
      </c>
      <c r="N50" s="371">
        <v>13286702</v>
      </c>
      <c r="O50" s="371">
        <v>0</v>
      </c>
      <c r="P50" s="372">
        <v>0</v>
      </c>
      <c r="Q50" s="371">
        <v>2644607</v>
      </c>
      <c r="R50" s="371">
        <v>0</v>
      </c>
      <c r="S50" s="372">
        <v>0</v>
      </c>
    </row>
    <row r="51" spans="1:20">
      <c r="A51" s="801"/>
      <c r="B51" s="801"/>
      <c r="C51" s="816"/>
      <c r="D51" s="71" t="s">
        <v>109</v>
      </c>
      <c r="E51" s="367">
        <f>E50/E49-1</f>
        <v>7.5766337599144222</v>
      </c>
      <c r="F51" s="368" t="s">
        <v>179</v>
      </c>
      <c r="G51" s="368" t="s">
        <v>179</v>
      </c>
      <c r="H51" s="367">
        <f>H50/H49-1</f>
        <v>2.4124082292380828</v>
      </c>
      <c r="I51" s="368" t="s">
        <v>179</v>
      </c>
      <c r="J51" s="368" t="s">
        <v>179</v>
      </c>
      <c r="K51" s="367">
        <f t="shared" ref="K51:N51" si="14">K50/K49-1</f>
        <v>1.2653203947475333</v>
      </c>
      <c r="L51" s="368" t="s">
        <v>179</v>
      </c>
      <c r="M51" s="368" t="s">
        <v>179</v>
      </c>
      <c r="N51" s="367">
        <f t="shared" si="14"/>
        <v>4.045302033810775</v>
      </c>
      <c r="O51" s="368" t="s">
        <v>179</v>
      </c>
      <c r="P51" s="368" t="s">
        <v>179</v>
      </c>
      <c r="Q51" s="367" t="s">
        <v>659</v>
      </c>
      <c r="R51" s="368" t="s">
        <v>179</v>
      </c>
      <c r="S51" s="368" t="s">
        <v>179</v>
      </c>
    </row>
    <row r="52" spans="1:20">
      <c r="A52" s="801"/>
      <c r="B52" s="801"/>
      <c r="C52" s="789" t="s">
        <v>176</v>
      </c>
      <c r="D52" s="71">
        <v>2019</v>
      </c>
      <c r="E52" s="369">
        <v>5821172</v>
      </c>
      <c r="F52" s="369">
        <v>95587321.453240752</v>
      </c>
      <c r="G52" s="370">
        <v>8692994.7562499996</v>
      </c>
      <c r="H52" s="369">
        <v>0</v>
      </c>
      <c r="I52" s="369">
        <v>64659093.919396579</v>
      </c>
      <c r="J52" s="370">
        <v>7505968.8562500002</v>
      </c>
      <c r="K52" s="369">
        <v>0</v>
      </c>
      <c r="L52" s="369">
        <v>38624716.767241374</v>
      </c>
      <c r="M52" s="370">
        <v>3934495.625</v>
      </c>
      <c r="N52" s="369">
        <v>0</v>
      </c>
      <c r="O52" s="369">
        <v>67496573.534482807</v>
      </c>
      <c r="P52" s="370">
        <v>7518305.25</v>
      </c>
      <c r="Q52" s="369">
        <v>30647118</v>
      </c>
      <c r="R52" s="369">
        <v>49167496.459051713</v>
      </c>
      <c r="S52" s="370">
        <v>9741519.28125</v>
      </c>
    </row>
    <row r="53" spans="1:20">
      <c r="A53" s="801"/>
      <c r="B53" s="801"/>
      <c r="C53" s="789"/>
      <c r="D53" s="71">
        <v>2020</v>
      </c>
      <c r="E53" s="371">
        <v>0</v>
      </c>
      <c r="F53" s="371">
        <v>0</v>
      </c>
      <c r="G53" s="372">
        <v>2674834.8370524459</v>
      </c>
      <c r="H53" s="371">
        <v>0</v>
      </c>
      <c r="I53" s="371">
        <v>0</v>
      </c>
      <c r="J53" s="372">
        <v>12213073.560448911</v>
      </c>
      <c r="K53" s="371">
        <v>0</v>
      </c>
      <c r="L53" s="371">
        <v>0</v>
      </c>
      <c r="M53" s="372">
        <v>497841.00800596573</v>
      </c>
      <c r="N53" s="371">
        <v>0</v>
      </c>
      <c r="O53" s="371">
        <v>0</v>
      </c>
      <c r="P53" s="372">
        <v>3184481.9169000546</v>
      </c>
      <c r="Q53" s="371">
        <v>0</v>
      </c>
      <c r="R53" s="371">
        <v>0</v>
      </c>
      <c r="S53" s="372">
        <v>6371166.5629947744</v>
      </c>
    </row>
    <row r="54" spans="1:20">
      <c r="A54" s="801"/>
      <c r="B54" s="801"/>
      <c r="C54" s="789"/>
      <c r="D54" s="71" t="s">
        <v>109</v>
      </c>
      <c r="E54" s="368" t="s">
        <v>179</v>
      </c>
      <c r="F54" s="368" t="s">
        <v>179</v>
      </c>
      <c r="G54" s="368">
        <f>G53/G52-1</f>
        <v>-0.69229995967392932</v>
      </c>
      <c r="H54" s="368" t="s">
        <v>179</v>
      </c>
      <c r="I54" s="368" t="s">
        <v>179</v>
      </c>
      <c r="J54" s="367">
        <f>J53/J52-1</f>
        <v>0.62711487275615885</v>
      </c>
      <c r="K54" s="368" t="s">
        <v>179</v>
      </c>
      <c r="L54" s="368" t="s">
        <v>179</v>
      </c>
      <c r="M54" s="368">
        <f>M53/M52-1</f>
        <v>-0.87346764224551254</v>
      </c>
      <c r="N54" s="368" t="s">
        <v>179</v>
      </c>
      <c r="O54" s="368" t="s">
        <v>179</v>
      </c>
      <c r="P54" s="368">
        <f>P53/P52-1</f>
        <v>-0.57643620323874789</v>
      </c>
      <c r="Q54" s="368"/>
      <c r="R54" s="368" t="s">
        <v>179</v>
      </c>
      <c r="S54" s="368">
        <f>S53/S52-1</f>
        <v>-0.34597813964627833</v>
      </c>
    </row>
    <row r="55" spans="1:20">
      <c r="A55" s="801"/>
      <c r="B55" s="801" t="s">
        <v>117</v>
      </c>
      <c r="C55" s="790" t="s">
        <v>118</v>
      </c>
      <c r="D55" s="71">
        <v>2019</v>
      </c>
      <c r="E55" s="369">
        <v>2079000.0060000001</v>
      </c>
      <c r="F55" s="369">
        <v>9979604.1970000006</v>
      </c>
      <c r="G55" s="370">
        <v>2979900.0035000001</v>
      </c>
      <c r="H55" s="369">
        <v>1552725.0049999999</v>
      </c>
      <c r="I55" s="369">
        <v>1438400.0219999999</v>
      </c>
      <c r="J55" s="370">
        <v>929600.00949999993</v>
      </c>
      <c r="K55" s="369">
        <v>0</v>
      </c>
      <c r="L55" s="369">
        <v>5563285.3600000003</v>
      </c>
      <c r="M55" s="370">
        <v>0</v>
      </c>
      <c r="N55" s="369">
        <v>0</v>
      </c>
      <c r="O55" s="369">
        <v>12559534.1505</v>
      </c>
      <c r="P55" s="370">
        <v>0</v>
      </c>
      <c r="Q55" s="369">
        <v>0</v>
      </c>
      <c r="R55" s="369">
        <v>0</v>
      </c>
      <c r="S55" s="370">
        <v>0</v>
      </c>
    </row>
    <row r="56" spans="1:20">
      <c r="A56" s="801"/>
      <c r="B56" s="801"/>
      <c r="C56" s="789"/>
      <c r="D56" s="71">
        <v>2020</v>
      </c>
      <c r="E56" s="371">
        <v>2913029.9935000003</v>
      </c>
      <c r="F56" s="371"/>
      <c r="G56" s="372"/>
      <c r="H56" s="371">
        <v>900000.00899999985</v>
      </c>
      <c r="I56" s="371"/>
      <c r="J56" s="372"/>
      <c r="K56" s="371">
        <v>0</v>
      </c>
      <c r="L56" s="371">
        <v>0</v>
      </c>
      <c r="M56" s="372">
        <v>0</v>
      </c>
      <c r="N56" s="371">
        <v>0</v>
      </c>
      <c r="O56" s="371">
        <v>0</v>
      </c>
      <c r="P56" s="372">
        <v>0</v>
      </c>
      <c r="Q56" s="371">
        <v>0</v>
      </c>
      <c r="R56" s="371">
        <v>0</v>
      </c>
      <c r="S56" s="372">
        <v>0</v>
      </c>
    </row>
    <row r="57" spans="1:20">
      <c r="A57" s="801"/>
      <c r="B57" s="801"/>
      <c r="C57" s="789"/>
      <c r="D57" s="71" t="s">
        <v>109</v>
      </c>
      <c r="E57" s="367">
        <f>E56/E55-1</f>
        <v>0.40116882399855092</v>
      </c>
      <c r="F57" s="368" t="s">
        <v>179</v>
      </c>
      <c r="G57" s="368" t="s">
        <v>179</v>
      </c>
      <c r="H57" s="368">
        <f>H56/H55-1</f>
        <v>-0.42037385493125368</v>
      </c>
      <c r="I57" s="368" t="s">
        <v>179</v>
      </c>
      <c r="J57" s="368" t="s">
        <v>179</v>
      </c>
      <c r="K57" s="368" t="s">
        <v>179</v>
      </c>
      <c r="L57" s="368" t="s">
        <v>179</v>
      </c>
      <c r="M57" s="368" t="s">
        <v>179</v>
      </c>
      <c r="N57" s="368" t="s">
        <v>179</v>
      </c>
      <c r="O57" s="368" t="s">
        <v>179</v>
      </c>
      <c r="P57" s="368" t="s">
        <v>179</v>
      </c>
      <c r="Q57" s="368" t="s">
        <v>179</v>
      </c>
      <c r="R57" s="368" t="s">
        <v>179</v>
      </c>
      <c r="S57" s="368" t="s">
        <v>179</v>
      </c>
    </row>
    <row r="58" spans="1:20">
      <c r="A58" s="801"/>
      <c r="B58" s="801"/>
      <c r="C58" s="790" t="s">
        <v>119</v>
      </c>
      <c r="D58" s="71">
        <v>2019</v>
      </c>
      <c r="E58" s="369"/>
      <c r="F58" s="369">
        <v>4582172.3499999996</v>
      </c>
      <c r="G58" s="370">
        <v>3738442.8</v>
      </c>
      <c r="H58" s="369">
        <v>0</v>
      </c>
      <c r="I58" s="369">
        <v>830152.5</v>
      </c>
      <c r="J58" s="370">
        <v>0</v>
      </c>
      <c r="K58" s="369">
        <v>0</v>
      </c>
      <c r="L58" s="369">
        <v>0</v>
      </c>
      <c r="M58" s="370">
        <v>0</v>
      </c>
      <c r="N58" s="369">
        <v>0</v>
      </c>
      <c r="O58" s="369">
        <v>0</v>
      </c>
      <c r="P58" s="370">
        <v>0</v>
      </c>
      <c r="Q58" s="369">
        <v>0</v>
      </c>
      <c r="R58" s="369">
        <v>0</v>
      </c>
      <c r="S58" s="370">
        <v>0</v>
      </c>
    </row>
    <row r="59" spans="1:20">
      <c r="A59" s="801"/>
      <c r="B59" s="801"/>
      <c r="C59" s="789"/>
      <c r="D59" s="71">
        <v>2020</v>
      </c>
      <c r="E59" s="371">
        <v>1923046.8</v>
      </c>
      <c r="F59" s="371">
        <v>0</v>
      </c>
      <c r="G59" s="372">
        <v>0</v>
      </c>
      <c r="H59" s="371">
        <v>0</v>
      </c>
      <c r="I59" s="371">
        <v>0</v>
      </c>
      <c r="J59" s="372">
        <v>0</v>
      </c>
      <c r="K59" s="371">
        <v>0</v>
      </c>
      <c r="L59" s="371">
        <v>0</v>
      </c>
      <c r="M59" s="372">
        <v>0</v>
      </c>
      <c r="N59" s="371">
        <v>0</v>
      </c>
      <c r="O59" s="371">
        <v>0</v>
      </c>
      <c r="P59" s="372">
        <v>0</v>
      </c>
      <c r="Q59" s="371">
        <v>0</v>
      </c>
      <c r="R59" s="371">
        <v>0</v>
      </c>
      <c r="S59" s="372">
        <v>0</v>
      </c>
    </row>
    <row r="60" spans="1:20">
      <c r="A60" s="801"/>
      <c r="B60" s="801"/>
      <c r="C60" s="789"/>
      <c r="D60" s="71" t="s">
        <v>109</v>
      </c>
      <c r="E60" s="367" t="s">
        <v>659</v>
      </c>
      <c r="F60" s="368" t="s">
        <v>179</v>
      </c>
      <c r="G60" s="368" t="s">
        <v>179</v>
      </c>
      <c r="H60" s="368" t="s">
        <v>179</v>
      </c>
      <c r="I60" s="368" t="s">
        <v>179</v>
      </c>
      <c r="J60" s="368" t="s">
        <v>179</v>
      </c>
      <c r="K60" s="368" t="s">
        <v>179</v>
      </c>
      <c r="L60" s="368" t="s">
        <v>179</v>
      </c>
      <c r="M60" s="368" t="s">
        <v>179</v>
      </c>
      <c r="N60" s="368" t="s">
        <v>179</v>
      </c>
      <c r="O60" s="368" t="s">
        <v>179</v>
      </c>
      <c r="P60" s="368" t="s">
        <v>179</v>
      </c>
      <c r="Q60" s="368" t="s">
        <v>179</v>
      </c>
      <c r="R60" s="368" t="s">
        <v>179</v>
      </c>
      <c r="S60" s="368" t="s">
        <v>179</v>
      </c>
    </row>
    <row r="61" spans="1:20">
      <c r="A61" s="801"/>
      <c r="B61" s="801"/>
      <c r="C61" s="790" t="s">
        <v>120</v>
      </c>
      <c r="D61" s="71">
        <v>2019</v>
      </c>
      <c r="E61" s="369">
        <v>0</v>
      </c>
      <c r="F61" s="369">
        <v>0</v>
      </c>
      <c r="G61" s="370">
        <v>0</v>
      </c>
      <c r="H61" s="369">
        <v>0</v>
      </c>
      <c r="I61" s="369">
        <v>0</v>
      </c>
      <c r="J61" s="370">
        <v>0</v>
      </c>
      <c r="K61" s="369">
        <v>0</v>
      </c>
      <c r="L61" s="369">
        <v>0</v>
      </c>
      <c r="M61" s="370">
        <v>0</v>
      </c>
      <c r="N61" s="369">
        <v>0</v>
      </c>
      <c r="O61" s="369">
        <v>0</v>
      </c>
      <c r="P61" s="370">
        <v>0</v>
      </c>
      <c r="Q61" s="369">
        <v>0</v>
      </c>
      <c r="R61" s="369">
        <v>0</v>
      </c>
      <c r="S61" s="370">
        <v>4504966.2039999999</v>
      </c>
    </row>
    <row r="62" spans="1:20">
      <c r="A62" s="801"/>
      <c r="B62" s="801"/>
      <c r="C62" s="789"/>
      <c r="D62" s="71">
        <v>2020</v>
      </c>
      <c r="E62" s="371">
        <v>0</v>
      </c>
      <c r="F62" s="371">
        <v>0</v>
      </c>
      <c r="G62" s="372">
        <v>0</v>
      </c>
      <c r="H62" s="371">
        <v>0</v>
      </c>
      <c r="I62" s="371">
        <v>0</v>
      </c>
      <c r="J62" s="372">
        <v>0</v>
      </c>
      <c r="K62" s="371">
        <v>0</v>
      </c>
      <c r="L62" s="371">
        <v>0</v>
      </c>
      <c r="M62" s="372">
        <v>0</v>
      </c>
      <c r="N62" s="371">
        <v>0</v>
      </c>
      <c r="O62" s="371">
        <v>0</v>
      </c>
      <c r="P62" s="372">
        <v>0</v>
      </c>
      <c r="Q62" s="371">
        <v>0</v>
      </c>
      <c r="R62" s="371">
        <v>0</v>
      </c>
      <c r="S62" s="372">
        <v>0</v>
      </c>
    </row>
    <row r="63" spans="1:20" s="380" customFormat="1">
      <c r="A63" s="801"/>
      <c r="B63" s="801"/>
      <c r="C63" s="789"/>
      <c r="D63" s="71" t="s">
        <v>109</v>
      </c>
      <c r="E63" s="368" t="s">
        <v>179</v>
      </c>
      <c r="F63" s="368" t="s">
        <v>179</v>
      </c>
      <c r="G63" s="368" t="s">
        <v>179</v>
      </c>
      <c r="H63" s="368" t="s">
        <v>179</v>
      </c>
      <c r="I63" s="368" t="s">
        <v>179</v>
      </c>
      <c r="J63" s="368" t="s">
        <v>179</v>
      </c>
      <c r="K63" s="368" t="s">
        <v>179</v>
      </c>
      <c r="L63" s="368" t="s">
        <v>179</v>
      </c>
      <c r="M63" s="368" t="s">
        <v>179</v>
      </c>
      <c r="N63" s="368" t="s">
        <v>179</v>
      </c>
      <c r="O63" s="368" t="s">
        <v>179</v>
      </c>
      <c r="P63" s="368" t="s">
        <v>179</v>
      </c>
      <c r="Q63" s="368" t="s">
        <v>179</v>
      </c>
      <c r="R63" s="368" t="s">
        <v>179</v>
      </c>
      <c r="S63" s="368" t="s">
        <v>179</v>
      </c>
      <c r="T63" s="379"/>
    </row>
    <row r="64" spans="1:20">
      <c r="A64" s="801"/>
      <c r="B64" s="801"/>
      <c r="C64" s="790" t="s">
        <v>121</v>
      </c>
      <c r="D64" s="71">
        <v>2019</v>
      </c>
      <c r="E64" s="369">
        <v>0</v>
      </c>
      <c r="F64" s="369">
        <v>0</v>
      </c>
      <c r="G64" s="370">
        <v>0</v>
      </c>
      <c r="H64" s="369">
        <v>0</v>
      </c>
      <c r="I64" s="369">
        <v>0</v>
      </c>
      <c r="J64" s="370">
        <v>0</v>
      </c>
      <c r="K64" s="369">
        <v>0</v>
      </c>
      <c r="L64" s="369">
        <v>0</v>
      </c>
      <c r="M64" s="370">
        <v>0</v>
      </c>
      <c r="N64" s="369">
        <v>0</v>
      </c>
      <c r="O64" s="369">
        <v>0</v>
      </c>
      <c r="P64" s="370">
        <v>0</v>
      </c>
      <c r="Q64" s="369">
        <v>0</v>
      </c>
      <c r="R64" s="369">
        <v>0</v>
      </c>
      <c r="S64" s="370">
        <v>341700</v>
      </c>
    </row>
    <row r="65" spans="1:20">
      <c r="A65" s="801"/>
      <c r="B65" s="801"/>
      <c r="C65" s="789"/>
      <c r="D65" s="71">
        <v>2020</v>
      </c>
      <c r="E65" s="371">
        <v>0</v>
      </c>
      <c r="F65" s="371">
        <v>0</v>
      </c>
      <c r="G65" s="372">
        <v>0</v>
      </c>
      <c r="H65" s="371">
        <v>0</v>
      </c>
      <c r="I65" s="371">
        <v>0</v>
      </c>
      <c r="J65" s="372">
        <v>0</v>
      </c>
      <c r="K65" s="371">
        <v>0</v>
      </c>
      <c r="L65" s="371">
        <v>0</v>
      </c>
      <c r="M65" s="372">
        <v>0</v>
      </c>
      <c r="N65" s="371">
        <v>0</v>
      </c>
      <c r="O65" s="371">
        <v>0</v>
      </c>
      <c r="P65" s="372">
        <v>0</v>
      </c>
      <c r="Q65" s="371">
        <v>0</v>
      </c>
      <c r="R65" s="371">
        <v>0</v>
      </c>
      <c r="S65" s="372">
        <v>0</v>
      </c>
    </row>
    <row r="66" spans="1:20" s="380" customFormat="1">
      <c r="A66" s="801"/>
      <c r="B66" s="801"/>
      <c r="C66" s="791"/>
      <c r="D66" s="65" t="s">
        <v>109</v>
      </c>
      <c r="E66" s="368" t="s">
        <v>179</v>
      </c>
      <c r="F66" s="368" t="s">
        <v>179</v>
      </c>
      <c r="G66" s="368" t="s">
        <v>179</v>
      </c>
      <c r="H66" s="368" t="s">
        <v>179</v>
      </c>
      <c r="I66" s="368" t="s">
        <v>179</v>
      </c>
      <c r="J66" s="368" t="s">
        <v>179</v>
      </c>
      <c r="K66" s="368" t="s">
        <v>179</v>
      </c>
      <c r="L66" s="368" t="s">
        <v>179</v>
      </c>
      <c r="M66" s="368" t="s">
        <v>179</v>
      </c>
      <c r="N66" s="368" t="s">
        <v>179</v>
      </c>
      <c r="O66" s="368" t="s">
        <v>179</v>
      </c>
      <c r="P66" s="368" t="s">
        <v>179</v>
      </c>
      <c r="Q66" s="368" t="s">
        <v>179</v>
      </c>
      <c r="R66" s="368" t="s">
        <v>179</v>
      </c>
      <c r="S66" s="368" t="s">
        <v>179</v>
      </c>
      <c r="T66" s="379"/>
    </row>
    <row r="67" spans="1:20">
      <c r="B67" s="811"/>
      <c r="C67" s="812" t="s">
        <v>177</v>
      </c>
      <c r="D67" s="71">
        <v>2019</v>
      </c>
      <c r="E67" s="369">
        <v>0</v>
      </c>
      <c r="F67" s="369">
        <v>0</v>
      </c>
      <c r="G67" s="370">
        <v>0</v>
      </c>
      <c r="H67" s="369">
        <v>0</v>
      </c>
      <c r="I67" s="369">
        <v>0</v>
      </c>
      <c r="J67" s="370">
        <v>0</v>
      </c>
      <c r="K67" s="369">
        <v>0</v>
      </c>
      <c r="L67" s="369">
        <v>0</v>
      </c>
      <c r="M67" s="370">
        <v>0</v>
      </c>
      <c r="N67" s="369">
        <v>0</v>
      </c>
      <c r="O67" s="369">
        <v>0</v>
      </c>
      <c r="P67" s="370">
        <v>0</v>
      </c>
      <c r="Q67" s="369">
        <v>0</v>
      </c>
      <c r="R67" s="369">
        <v>0</v>
      </c>
      <c r="S67" s="370">
        <v>0</v>
      </c>
    </row>
    <row r="68" spans="1:20">
      <c r="B68" s="811"/>
      <c r="C68" s="813"/>
      <c r="D68" s="71">
        <v>2020</v>
      </c>
      <c r="E68" s="371">
        <v>0</v>
      </c>
      <c r="F68" s="371">
        <v>2504208</v>
      </c>
      <c r="G68" s="372">
        <v>952268</v>
      </c>
      <c r="H68" s="371">
        <v>0</v>
      </c>
      <c r="I68" s="371">
        <v>0</v>
      </c>
      <c r="J68" s="372">
        <v>0</v>
      </c>
      <c r="K68" s="371">
        <v>0</v>
      </c>
      <c r="L68" s="371">
        <v>529101</v>
      </c>
      <c r="M68" s="372">
        <v>421073</v>
      </c>
      <c r="N68" s="371">
        <v>0</v>
      </c>
      <c r="O68" s="371">
        <v>689549</v>
      </c>
      <c r="P68" s="372">
        <v>1446187</v>
      </c>
      <c r="Q68" s="371">
        <v>0</v>
      </c>
      <c r="R68" s="371">
        <v>13028</v>
      </c>
      <c r="S68" s="372">
        <v>19511</v>
      </c>
    </row>
    <row r="69" spans="1:20">
      <c r="B69" s="811"/>
      <c r="C69" s="814"/>
      <c r="D69" s="71" t="s">
        <v>109</v>
      </c>
      <c r="E69" s="368"/>
      <c r="F69" s="367" t="s">
        <v>659</v>
      </c>
      <c r="G69" s="367" t="s">
        <v>659</v>
      </c>
      <c r="H69" s="368"/>
      <c r="I69" s="368"/>
      <c r="J69" s="368"/>
      <c r="K69" s="368"/>
      <c r="L69" s="367" t="s">
        <v>659</v>
      </c>
      <c r="M69" s="367" t="s">
        <v>659</v>
      </c>
      <c r="N69" s="368"/>
      <c r="O69" s="367" t="s">
        <v>659</v>
      </c>
      <c r="P69" s="367" t="s">
        <v>659</v>
      </c>
      <c r="Q69" s="368"/>
      <c r="R69" s="367" t="s">
        <v>659</v>
      </c>
      <c r="S69" s="367" t="s">
        <v>659</v>
      </c>
    </row>
  </sheetData>
  <mergeCells count="39">
    <mergeCell ref="B67:B69"/>
    <mergeCell ref="C67:C69"/>
    <mergeCell ref="A21:A41"/>
    <mergeCell ref="B21:B29"/>
    <mergeCell ref="C21:C23"/>
    <mergeCell ref="C24:C26"/>
    <mergeCell ref="C27:C29"/>
    <mergeCell ref="B30:B35"/>
    <mergeCell ref="A43:A66"/>
    <mergeCell ref="B43:B45"/>
    <mergeCell ref="C43:C45"/>
    <mergeCell ref="B46:B54"/>
    <mergeCell ref="C46:C48"/>
    <mergeCell ref="C49:C51"/>
    <mergeCell ref="C52:C54"/>
    <mergeCell ref="B55:B66"/>
    <mergeCell ref="C55:C57"/>
    <mergeCell ref="C58:C60"/>
    <mergeCell ref="C61:C63"/>
    <mergeCell ref="C64:C66"/>
    <mergeCell ref="C30:C32"/>
    <mergeCell ref="C33:C35"/>
    <mergeCell ref="B36:B41"/>
    <mergeCell ref="C36:C38"/>
    <mergeCell ref="C3:C5"/>
    <mergeCell ref="C6:C8"/>
    <mergeCell ref="C39:C41"/>
    <mergeCell ref="A9:A20"/>
    <mergeCell ref="B9:B14"/>
    <mergeCell ref="C9:C11"/>
    <mergeCell ref="C12:C14"/>
    <mergeCell ref="B15:B20"/>
    <mergeCell ref="C15:C17"/>
    <mergeCell ref="C18:C20"/>
    <mergeCell ref="E1:G1"/>
    <mergeCell ref="K1:M1"/>
    <mergeCell ref="N1:P1"/>
    <mergeCell ref="H1:J1"/>
    <mergeCell ref="Q1:S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D28D2-A345-4306-B842-9902A4ACA0A6}">
  <sheetPr codeName="Sheet4">
    <tabColor rgb="FF00B050"/>
  </sheetPr>
  <dimension ref="A1:X564"/>
  <sheetViews>
    <sheetView showGridLines="0" topLeftCell="J1" zoomScale="85" zoomScaleNormal="85" workbookViewId="0">
      <pane xSplit="2" ySplit="3" topLeftCell="L4" activePane="bottomRight" state="frozen"/>
      <selection activeCell="J1" sqref="J1"/>
      <selection pane="topRight" activeCell="L1" sqref="L1"/>
      <selection pane="bottomLeft" activeCell="J4" sqref="J4"/>
      <selection pane="bottomRight" activeCell="W1" sqref="W1:X1"/>
    </sheetView>
  </sheetViews>
  <sheetFormatPr defaultRowHeight="15"/>
  <cols>
    <col min="1" max="1" width="5.85546875" style="32" customWidth="1"/>
    <col min="2" max="2" width="9.85546875" style="29" customWidth="1"/>
    <col min="3" max="3" width="5.140625" style="32" customWidth="1"/>
    <col min="4" max="4" width="8" style="32" customWidth="1"/>
    <col min="5" max="5" width="7" style="32" customWidth="1"/>
    <col min="6" max="7" width="12.28515625" style="32" customWidth="1"/>
    <col min="8" max="8" width="12.85546875" style="32" customWidth="1"/>
    <col min="9" max="9" width="10.85546875" style="32" customWidth="1"/>
    <col min="10" max="10" width="2.28515625" style="32" customWidth="1"/>
    <col min="11" max="11" width="13.28515625" style="19" bestFit="1" customWidth="1"/>
    <col min="12" max="12" width="18" style="19" bestFit="1" customWidth="1"/>
    <col min="13" max="13" width="18.28515625" style="19" bestFit="1" customWidth="1"/>
    <col min="14" max="14" width="11.85546875" style="19" bestFit="1" customWidth="1"/>
    <col min="15" max="15" width="1.7109375" style="32" hidden="1" customWidth="1"/>
    <col min="16" max="16" width="3.140625" style="219" customWidth="1"/>
    <col min="17" max="17" width="4.42578125" style="32" customWidth="1"/>
    <col min="18" max="22" width="9.140625" style="32"/>
    <col min="23" max="24" width="10.7109375" style="32" customWidth="1"/>
    <col min="25" max="25" width="11.7109375" style="32" bestFit="1" customWidth="1"/>
    <col min="26" max="16384" width="9.140625" style="32"/>
  </cols>
  <sheetData>
    <row r="1" spans="1:24" ht="15.75" thickBot="1">
      <c r="D1" s="86"/>
      <c r="E1" s="86"/>
      <c r="F1" s="86"/>
      <c r="G1" s="86"/>
      <c r="H1" s="86"/>
      <c r="I1" s="86"/>
      <c r="J1" s="86"/>
      <c r="K1" s="264" t="s">
        <v>83</v>
      </c>
      <c r="L1" s="185" t="s">
        <v>816</v>
      </c>
      <c r="W1" s="817" t="s">
        <v>96</v>
      </c>
      <c r="X1" s="818"/>
    </row>
    <row r="2" spans="1:24" ht="15.75" thickBot="1">
      <c r="D2" s="86"/>
      <c r="E2" s="86"/>
      <c r="F2" s="86"/>
      <c r="G2" s="86"/>
      <c r="H2" s="86"/>
      <c r="I2" s="86"/>
      <c r="J2" s="86"/>
      <c r="W2" s="344" t="s">
        <v>92</v>
      </c>
      <c r="X2" s="397">
        <f>RSQ(L4:L25,M4:M25)</f>
        <v>0.98201301521742379</v>
      </c>
    </row>
    <row r="3" spans="1:24" ht="15.75" thickBot="1">
      <c r="D3" s="86"/>
      <c r="E3" s="86"/>
      <c r="F3" s="86"/>
      <c r="G3" s="86"/>
      <c r="H3" s="86"/>
      <c r="I3" s="86"/>
      <c r="J3" s="86"/>
      <c r="K3" s="181" t="s">
        <v>43</v>
      </c>
      <c r="L3" s="183" t="s">
        <v>59</v>
      </c>
      <c r="M3" s="184" t="s">
        <v>60</v>
      </c>
      <c r="N3" s="185" t="s">
        <v>61</v>
      </c>
      <c r="O3" s="399"/>
      <c r="W3" s="347" t="s">
        <v>58</v>
      </c>
      <c r="X3" s="398">
        <f>AVERAGE(P4:P25)</f>
        <v>3.0024239062253811E-2</v>
      </c>
    </row>
    <row r="4" spans="1:24">
      <c r="D4" s="86"/>
      <c r="E4" s="86"/>
      <c r="F4" s="86"/>
      <c r="G4" s="86"/>
      <c r="H4" s="86"/>
      <c r="I4" s="86"/>
      <c r="J4" s="86"/>
      <c r="K4" s="525">
        <v>43466</v>
      </c>
      <c r="L4" s="521">
        <v>6436411.4287515003</v>
      </c>
      <c r="M4" s="522">
        <v>6310821.1352446973</v>
      </c>
      <c r="N4" s="523">
        <v>125590.29350680319</v>
      </c>
      <c r="O4" s="401"/>
      <c r="P4" s="404">
        <f>ABS((L4-M4)/L4)</f>
        <v>1.9512471335469662E-2</v>
      </c>
    </row>
    <row r="5" spans="1:24">
      <c r="C5" s="28"/>
      <c r="D5" s="69"/>
      <c r="E5" s="86"/>
      <c r="F5" s="86"/>
      <c r="G5" s="86"/>
      <c r="H5" s="86"/>
      <c r="I5" s="86"/>
      <c r="J5" s="86"/>
      <c r="K5" s="526">
        <v>43497</v>
      </c>
      <c r="L5" s="465">
        <v>5858275.8918154994</v>
      </c>
      <c r="M5" s="400">
        <v>5986430.8012741581</v>
      </c>
      <c r="N5" s="466">
        <v>-128154.90945865741</v>
      </c>
      <c r="O5" s="401"/>
      <c r="P5" s="404">
        <f t="shared" ref="P5:P25" si="0">ABS((L5-M5)/L5)</f>
        <v>2.1875874715580015E-2</v>
      </c>
    </row>
    <row r="6" spans="1:24">
      <c r="C6" s="28"/>
      <c r="D6" s="69"/>
      <c r="E6" s="86"/>
      <c r="F6" s="86"/>
      <c r="G6" s="86"/>
      <c r="H6" s="86"/>
      <c r="I6" s="86"/>
      <c r="J6" s="86"/>
      <c r="K6" s="526">
        <v>43525</v>
      </c>
      <c r="L6" s="465">
        <v>7343489.6323614996</v>
      </c>
      <c r="M6" s="400">
        <v>7590348.2135011284</v>
      </c>
      <c r="N6" s="466">
        <v>-246858.58113962784</v>
      </c>
      <c r="O6" s="401"/>
      <c r="P6" s="404">
        <f t="shared" si="0"/>
        <v>3.3615977348393784E-2</v>
      </c>
      <c r="Q6" s="87"/>
    </row>
    <row r="7" spans="1:24" ht="15.75" thickBot="1">
      <c r="A7" s="35" t="s">
        <v>83</v>
      </c>
      <c r="B7" s="47" t="s">
        <v>48</v>
      </c>
      <c r="C7" s="35" t="s">
        <v>49</v>
      </c>
      <c r="D7" s="35" t="s">
        <v>50</v>
      </c>
      <c r="E7" s="35" t="s">
        <v>51</v>
      </c>
      <c r="F7" s="35" t="s">
        <v>52</v>
      </c>
      <c r="G7" s="35" t="s">
        <v>53</v>
      </c>
      <c r="H7" s="35" t="s">
        <v>14</v>
      </c>
      <c r="I7" s="35" t="s">
        <v>48</v>
      </c>
      <c r="J7" s="86"/>
      <c r="K7" s="526">
        <v>43556</v>
      </c>
      <c r="L7" s="465">
        <v>10080302.2962265</v>
      </c>
      <c r="M7" s="400">
        <v>9837680.4578776546</v>
      </c>
      <c r="N7" s="466">
        <v>242621.83834884444</v>
      </c>
      <c r="O7" s="401"/>
      <c r="P7" s="404">
        <f t="shared" si="0"/>
        <v>2.4068905000961038E-2</v>
      </c>
      <c r="Q7" s="87"/>
    </row>
    <row r="8" spans="1:24" ht="15.75" thickTop="1">
      <c r="A8" s="19" t="s">
        <v>99</v>
      </c>
      <c r="B8" s="148" t="s">
        <v>404</v>
      </c>
      <c r="C8" s="89">
        <v>2015</v>
      </c>
      <c r="D8" s="89" t="s">
        <v>54</v>
      </c>
      <c r="E8" s="89">
        <v>1</v>
      </c>
      <c r="F8" s="89">
        <v>2580851.8848203002</v>
      </c>
      <c r="G8" s="89">
        <v>2345351.8067343198</v>
      </c>
      <c r="H8" s="90">
        <f>F8-G8</f>
        <v>235500.07808598038</v>
      </c>
      <c r="I8" s="91">
        <f>DATE(C8,E8,1)</f>
        <v>42005</v>
      </c>
      <c r="J8" s="86"/>
      <c r="K8" s="526">
        <v>43586</v>
      </c>
      <c r="L8" s="465">
        <v>12437075.009654501</v>
      </c>
      <c r="M8" s="400">
        <v>12993823.85648717</v>
      </c>
      <c r="N8" s="466">
        <v>-556748.84683266713</v>
      </c>
      <c r="O8" s="401"/>
      <c r="P8" s="404">
        <f t="shared" si="0"/>
        <v>4.4765256010796929E-2</v>
      </c>
      <c r="Q8" s="87"/>
    </row>
    <row r="9" spans="1:24">
      <c r="A9" s="19" t="s">
        <v>99</v>
      </c>
      <c r="B9" s="148" t="s">
        <v>405</v>
      </c>
      <c r="C9" s="89">
        <v>2015</v>
      </c>
      <c r="D9" s="89" t="s">
        <v>54</v>
      </c>
      <c r="E9" s="89">
        <v>2</v>
      </c>
      <c r="F9" s="89">
        <v>2388021.2578007001</v>
      </c>
      <c r="G9" s="89">
        <v>2330068.0010418599</v>
      </c>
      <c r="H9" s="90">
        <f t="shared" ref="H9:H72" si="1">F9-G9</f>
        <v>57953.256758840289</v>
      </c>
      <c r="I9" s="91">
        <f t="shared" ref="I9:I72" si="2">DATE(C9,E9,1)</f>
        <v>42036</v>
      </c>
      <c r="J9" s="91"/>
      <c r="K9" s="526">
        <v>43617</v>
      </c>
      <c r="L9" s="465">
        <v>14358908.744368501</v>
      </c>
      <c r="M9" s="400">
        <v>14795141.607427901</v>
      </c>
      <c r="N9" s="466">
        <v>-436232.86305940012</v>
      </c>
      <c r="O9" s="401"/>
      <c r="P9" s="404">
        <f t="shared" si="0"/>
        <v>3.0380641790100395E-2</v>
      </c>
      <c r="Q9" s="87"/>
    </row>
    <row r="10" spans="1:24">
      <c r="A10" s="19" t="s">
        <v>99</v>
      </c>
      <c r="B10" s="148" t="s">
        <v>406</v>
      </c>
      <c r="C10" s="89">
        <v>2015</v>
      </c>
      <c r="D10" s="89" t="s">
        <v>54</v>
      </c>
      <c r="E10" s="89">
        <v>3</v>
      </c>
      <c r="F10" s="89">
        <v>3097755.4705930999</v>
      </c>
      <c r="G10" s="89">
        <v>2717566.6813646299</v>
      </c>
      <c r="H10" s="90">
        <f t="shared" si="1"/>
        <v>380188.78922847006</v>
      </c>
      <c r="I10" s="91">
        <f t="shared" si="2"/>
        <v>42064</v>
      </c>
      <c r="J10" s="91"/>
      <c r="K10" s="526">
        <v>43647</v>
      </c>
      <c r="L10" s="465">
        <v>13028032.733654499</v>
      </c>
      <c r="M10" s="400">
        <v>12979126.138548166</v>
      </c>
      <c r="N10" s="466">
        <v>48906.595106334193</v>
      </c>
      <c r="O10" s="401"/>
      <c r="P10" s="404">
        <f t="shared" si="0"/>
        <v>3.7539508923704313E-3</v>
      </c>
      <c r="Q10" s="87"/>
    </row>
    <row r="11" spans="1:24" ht="18" customHeight="1">
      <c r="A11" s="19" t="s">
        <v>99</v>
      </c>
      <c r="B11" s="148" t="s">
        <v>407</v>
      </c>
      <c r="C11" s="89">
        <v>2015</v>
      </c>
      <c r="D11" s="89" t="s">
        <v>55</v>
      </c>
      <c r="E11" s="89">
        <v>4</v>
      </c>
      <c r="F11" s="89">
        <v>3467456.9333982002</v>
      </c>
      <c r="G11" s="89">
        <v>3064149.2926571602</v>
      </c>
      <c r="H11" s="90">
        <f t="shared" si="1"/>
        <v>403307.64074104</v>
      </c>
      <c r="I11" s="91">
        <f t="shared" si="2"/>
        <v>42095</v>
      </c>
      <c r="J11" s="91"/>
      <c r="K11" s="526">
        <v>43678</v>
      </c>
      <c r="L11" s="465">
        <v>11753621.188644499</v>
      </c>
      <c r="M11" s="400">
        <v>11822881.54461159</v>
      </c>
      <c r="N11" s="466">
        <v>-69260.355967089068</v>
      </c>
      <c r="O11" s="401"/>
      <c r="P11" s="404">
        <f t="shared" si="0"/>
        <v>5.8926823364024829E-3</v>
      </c>
      <c r="Q11" s="87"/>
    </row>
    <row r="12" spans="1:24">
      <c r="A12" s="19" t="s">
        <v>99</v>
      </c>
      <c r="B12" s="148" t="s">
        <v>408</v>
      </c>
      <c r="C12" s="89">
        <v>2015</v>
      </c>
      <c r="D12" s="89" t="s">
        <v>55</v>
      </c>
      <c r="E12" s="89">
        <v>5</v>
      </c>
      <c r="F12" s="89">
        <v>3910771.4905575002</v>
      </c>
      <c r="G12" s="89">
        <v>3558748.8074103701</v>
      </c>
      <c r="H12" s="90">
        <f t="shared" si="1"/>
        <v>352022.68314713007</v>
      </c>
      <c r="I12" s="91">
        <f t="shared" si="2"/>
        <v>42125</v>
      </c>
      <c r="J12" s="91"/>
      <c r="K12" s="526">
        <v>43709</v>
      </c>
      <c r="L12" s="465">
        <v>10671959.009128502</v>
      </c>
      <c r="M12" s="400">
        <v>10656471.798080986</v>
      </c>
      <c r="N12" s="466">
        <v>15487.21104751539</v>
      </c>
      <c r="O12" s="401"/>
      <c r="P12" s="404">
        <f t="shared" si="0"/>
        <v>1.4512060095309527E-3</v>
      </c>
      <c r="Q12" s="87"/>
    </row>
    <row r="13" spans="1:24">
      <c r="A13" s="19" t="s">
        <v>99</v>
      </c>
      <c r="B13" s="148" t="s">
        <v>409</v>
      </c>
      <c r="C13" s="89">
        <v>2015</v>
      </c>
      <c r="D13" s="89" t="s">
        <v>55</v>
      </c>
      <c r="E13" s="89">
        <v>6</v>
      </c>
      <c r="F13" s="89">
        <v>3579684.2202722998</v>
      </c>
      <c r="G13" s="89">
        <v>3609071.6583861699</v>
      </c>
      <c r="H13" s="90">
        <f t="shared" si="1"/>
        <v>-29387.438113870099</v>
      </c>
      <c r="I13" s="91">
        <f t="shared" si="2"/>
        <v>42156</v>
      </c>
      <c r="J13" s="91"/>
      <c r="K13" s="526">
        <v>43739</v>
      </c>
      <c r="L13" s="465">
        <v>10809573.023269501</v>
      </c>
      <c r="M13" s="400">
        <v>10685715.548485145</v>
      </c>
      <c r="N13" s="466">
        <v>123857.47478435363</v>
      </c>
      <c r="O13" s="401"/>
      <c r="P13" s="404">
        <f t="shared" si="0"/>
        <v>1.1458128319937401E-2</v>
      </c>
      <c r="Q13" s="87"/>
    </row>
    <row r="14" spans="1:24">
      <c r="A14" s="19" t="s">
        <v>99</v>
      </c>
      <c r="B14" s="148" t="s">
        <v>410</v>
      </c>
      <c r="C14" s="89">
        <v>2015</v>
      </c>
      <c r="D14" s="89" t="s">
        <v>56</v>
      </c>
      <c r="E14" s="89">
        <v>7</v>
      </c>
      <c r="F14" s="89">
        <v>3384643.1122745001</v>
      </c>
      <c r="G14" s="89">
        <v>3540828.3132723598</v>
      </c>
      <c r="H14" s="90">
        <f t="shared" si="1"/>
        <v>-156185.20099785971</v>
      </c>
      <c r="I14" s="91">
        <f t="shared" si="2"/>
        <v>42186</v>
      </c>
      <c r="J14" s="91"/>
      <c r="K14" s="526">
        <v>43770</v>
      </c>
      <c r="L14" s="465">
        <v>9607404.4898544997</v>
      </c>
      <c r="M14" s="400">
        <v>9810848.6404059101</v>
      </c>
      <c r="N14" s="466">
        <v>-203444.15055140993</v>
      </c>
      <c r="O14" s="401"/>
      <c r="P14" s="404">
        <f t="shared" si="0"/>
        <v>2.1175766125622081E-2</v>
      </c>
      <c r="Q14" s="87"/>
    </row>
    <row r="15" spans="1:24">
      <c r="A15" s="19" t="s">
        <v>99</v>
      </c>
      <c r="B15" s="148" t="s">
        <v>411</v>
      </c>
      <c r="C15" s="89">
        <v>2015</v>
      </c>
      <c r="D15" s="89" t="s">
        <v>56</v>
      </c>
      <c r="E15" s="89">
        <v>8</v>
      </c>
      <c r="F15" s="89">
        <v>3289933.5764319999</v>
      </c>
      <c r="G15" s="89">
        <v>3360454.14165607</v>
      </c>
      <c r="H15" s="90">
        <f t="shared" si="1"/>
        <v>-70520.565224070102</v>
      </c>
      <c r="I15" s="91">
        <f t="shared" si="2"/>
        <v>42217</v>
      </c>
      <c r="J15" s="91"/>
      <c r="K15" s="526">
        <v>43800</v>
      </c>
      <c r="L15" s="465">
        <v>8071533.4666725006</v>
      </c>
      <c r="M15" s="400">
        <v>8217633.5044231564</v>
      </c>
      <c r="N15" s="466">
        <v>-146100.03775065608</v>
      </c>
      <c r="O15" s="401"/>
      <c r="P15" s="404">
        <f t="shared" si="0"/>
        <v>1.8100654399056306E-2</v>
      </c>
      <c r="Q15" s="87"/>
    </row>
    <row r="16" spans="1:24">
      <c r="A16" s="19" t="s">
        <v>99</v>
      </c>
      <c r="B16" s="148" t="s">
        <v>412</v>
      </c>
      <c r="C16" s="89">
        <v>2015</v>
      </c>
      <c r="D16" s="89" t="s">
        <v>56</v>
      </c>
      <c r="E16" s="89">
        <v>9</v>
      </c>
      <c r="F16" s="89">
        <v>3107266.6706551001</v>
      </c>
      <c r="G16" s="89">
        <v>3372700.5868255198</v>
      </c>
      <c r="H16" s="90">
        <f t="shared" si="1"/>
        <v>-265433.91617041966</v>
      </c>
      <c r="I16" s="91">
        <f t="shared" si="2"/>
        <v>42248</v>
      </c>
      <c r="J16" s="91"/>
      <c r="K16" s="526">
        <v>43831</v>
      </c>
      <c r="L16" s="465">
        <v>7605838.6649625013</v>
      </c>
      <c r="M16" s="400">
        <v>7081903.2706958018</v>
      </c>
      <c r="N16" s="466">
        <v>523935.39426669816</v>
      </c>
      <c r="O16" s="401"/>
      <c r="P16" s="404">
        <f t="shared" si="0"/>
        <v>6.8885946355960806E-2</v>
      </c>
      <c r="Q16" s="87"/>
    </row>
    <row r="17" spans="1:17">
      <c r="A17" s="19" t="s">
        <v>99</v>
      </c>
      <c r="B17" s="148" t="s">
        <v>413</v>
      </c>
      <c r="C17" s="89">
        <v>2015</v>
      </c>
      <c r="D17" s="89" t="s">
        <v>57</v>
      </c>
      <c r="E17" s="89">
        <v>10</v>
      </c>
      <c r="F17" s="89">
        <v>3375499.9186994</v>
      </c>
      <c r="G17" s="89">
        <v>3491814.6159034902</v>
      </c>
      <c r="H17" s="90">
        <f t="shared" si="1"/>
        <v>-116314.69720409019</v>
      </c>
      <c r="I17" s="91">
        <f t="shared" si="2"/>
        <v>42278</v>
      </c>
      <c r="J17" s="91"/>
      <c r="K17" s="526">
        <v>43862</v>
      </c>
      <c r="L17" s="465">
        <v>7871101.705596501</v>
      </c>
      <c r="M17" s="400">
        <v>7589102.4661055068</v>
      </c>
      <c r="N17" s="466">
        <v>281999.23949099367</v>
      </c>
      <c r="O17" s="401"/>
      <c r="P17" s="404">
        <f t="shared" si="0"/>
        <v>3.5827162453063909E-2</v>
      </c>
      <c r="Q17" s="87"/>
    </row>
    <row r="18" spans="1:17">
      <c r="A18" s="19" t="s">
        <v>99</v>
      </c>
      <c r="B18" s="148" t="s">
        <v>414</v>
      </c>
      <c r="C18" s="89">
        <v>2015</v>
      </c>
      <c r="D18" s="89" t="s">
        <v>57</v>
      </c>
      <c r="E18" s="89">
        <v>11</v>
      </c>
      <c r="F18" s="89">
        <v>3033218.1830413002</v>
      </c>
      <c r="G18" s="89">
        <v>3395415.0067763501</v>
      </c>
      <c r="H18" s="90">
        <f t="shared" si="1"/>
        <v>-362196.82373504993</v>
      </c>
      <c r="I18" s="91">
        <f t="shared" si="2"/>
        <v>42309</v>
      </c>
      <c r="J18" s="91"/>
      <c r="K18" s="526">
        <v>43891</v>
      </c>
      <c r="L18" s="465">
        <v>9346777.1131005008</v>
      </c>
      <c r="M18" s="400">
        <v>9336151.8616881054</v>
      </c>
      <c r="N18" s="466">
        <v>10625.251412395213</v>
      </c>
      <c r="O18" s="401"/>
      <c r="P18" s="404">
        <f t="shared" si="0"/>
        <v>1.1367823672079405E-3</v>
      </c>
      <c r="Q18" s="87"/>
    </row>
    <row r="19" spans="1:17">
      <c r="A19" s="19" t="s">
        <v>99</v>
      </c>
      <c r="B19" s="148" t="s">
        <v>415</v>
      </c>
      <c r="C19" s="89">
        <v>2015</v>
      </c>
      <c r="D19" s="89" t="s">
        <v>57</v>
      </c>
      <c r="E19" s="89">
        <v>12</v>
      </c>
      <c r="F19" s="89">
        <v>2960245.8765870999</v>
      </c>
      <c r="G19" s="89">
        <v>3329526.63081316</v>
      </c>
      <c r="H19" s="90">
        <f t="shared" si="1"/>
        <v>-369280.75422606012</v>
      </c>
      <c r="I19" s="91">
        <f t="shared" si="2"/>
        <v>42339</v>
      </c>
      <c r="J19" s="91"/>
      <c r="K19" s="526">
        <v>43922</v>
      </c>
      <c r="L19" s="465">
        <v>4780747.9629045008</v>
      </c>
      <c r="M19" s="400">
        <v>4741411.4630515957</v>
      </c>
      <c r="N19" s="466">
        <v>39336.49985290569</v>
      </c>
      <c r="O19" s="401"/>
      <c r="P19" s="404">
        <f t="shared" si="0"/>
        <v>8.2281057604648346E-3</v>
      </c>
      <c r="Q19" s="87"/>
    </row>
    <row r="20" spans="1:17">
      <c r="A20" s="19" t="s">
        <v>99</v>
      </c>
      <c r="B20" s="148" t="s">
        <v>416</v>
      </c>
      <c r="C20" s="89">
        <v>2016</v>
      </c>
      <c r="D20" s="89" t="s">
        <v>54</v>
      </c>
      <c r="E20" s="89">
        <v>1</v>
      </c>
      <c r="F20" s="89">
        <v>2923244.4011324998</v>
      </c>
      <c r="G20" s="89">
        <v>2994682.2827211302</v>
      </c>
      <c r="H20" s="90">
        <f t="shared" si="1"/>
        <v>-71437.881588630378</v>
      </c>
      <c r="I20" s="91">
        <f t="shared" si="2"/>
        <v>42370</v>
      </c>
      <c r="J20" s="91"/>
      <c r="K20" s="526">
        <v>43952</v>
      </c>
      <c r="L20" s="465">
        <v>5812796.7740384992</v>
      </c>
      <c r="M20" s="400">
        <v>5743033.2565265736</v>
      </c>
      <c r="N20" s="466">
        <v>69763.517511925806</v>
      </c>
      <c r="O20" s="401"/>
      <c r="P20" s="404">
        <f t="shared" si="0"/>
        <v>1.2001712811207875E-2</v>
      </c>
      <c r="Q20" s="87"/>
    </row>
    <row r="21" spans="1:17">
      <c r="A21" s="19" t="s">
        <v>99</v>
      </c>
      <c r="B21" s="148" t="s">
        <v>417</v>
      </c>
      <c r="C21" s="89">
        <v>2016</v>
      </c>
      <c r="D21" s="89" t="s">
        <v>54</v>
      </c>
      <c r="E21" s="89">
        <v>2</v>
      </c>
      <c r="F21" s="89">
        <v>2967020.3240067</v>
      </c>
      <c r="G21" s="89">
        <v>3041623.9920313102</v>
      </c>
      <c r="H21" s="90">
        <f t="shared" si="1"/>
        <v>-74603.668024610262</v>
      </c>
      <c r="I21" s="91">
        <f t="shared" si="2"/>
        <v>42401</v>
      </c>
      <c r="J21" s="91"/>
      <c r="K21" s="526">
        <v>43983</v>
      </c>
      <c r="L21" s="465">
        <v>8455738.1494664997</v>
      </c>
      <c r="M21" s="400">
        <v>7760176.1201480879</v>
      </c>
      <c r="N21" s="466">
        <v>695562.02931841207</v>
      </c>
      <c r="O21" s="401"/>
      <c r="P21" s="404">
        <f t="shared" si="0"/>
        <v>8.2259173241108124E-2</v>
      </c>
      <c r="Q21" s="87"/>
    </row>
    <row r="22" spans="1:17">
      <c r="A22" s="19" t="s">
        <v>99</v>
      </c>
      <c r="B22" s="148" t="s">
        <v>418</v>
      </c>
      <c r="C22" s="89">
        <v>2016</v>
      </c>
      <c r="D22" s="89" t="s">
        <v>54</v>
      </c>
      <c r="E22" s="89">
        <v>3</v>
      </c>
      <c r="F22" s="89">
        <v>3631178.7511980999</v>
      </c>
      <c r="G22" s="89">
        <v>3262970.5043546702</v>
      </c>
      <c r="H22" s="90">
        <f t="shared" si="1"/>
        <v>368208.24684342975</v>
      </c>
      <c r="I22" s="91">
        <f t="shared" si="2"/>
        <v>42430</v>
      </c>
      <c r="J22" s="91"/>
      <c r="K22" s="526">
        <v>44013</v>
      </c>
      <c r="L22" s="465">
        <v>9385375.4633405004</v>
      </c>
      <c r="M22" s="400">
        <v>8880981.3994528446</v>
      </c>
      <c r="N22" s="466">
        <v>504394.06388765469</v>
      </c>
      <c r="O22" s="401"/>
      <c r="P22" s="404">
        <f t="shared" si="0"/>
        <v>5.3742555730224212E-2</v>
      </c>
      <c r="Q22" s="87"/>
    </row>
    <row r="23" spans="1:17">
      <c r="A23" s="19" t="s">
        <v>99</v>
      </c>
      <c r="B23" s="148" t="s">
        <v>419</v>
      </c>
      <c r="C23" s="89">
        <v>2016</v>
      </c>
      <c r="D23" s="89" t="s">
        <v>55</v>
      </c>
      <c r="E23" s="89">
        <v>4</v>
      </c>
      <c r="F23" s="89">
        <v>4308793.5456972998</v>
      </c>
      <c r="G23" s="89">
        <v>3626132.23222171</v>
      </c>
      <c r="H23" s="90">
        <f t="shared" si="1"/>
        <v>682661.31347558973</v>
      </c>
      <c r="I23" s="91">
        <f t="shared" si="2"/>
        <v>42461</v>
      </c>
      <c r="J23" s="91"/>
      <c r="K23" s="526">
        <v>44044</v>
      </c>
      <c r="L23" s="465">
        <v>9364819.8490115013</v>
      </c>
      <c r="M23" s="400">
        <v>9002587.6179310214</v>
      </c>
      <c r="N23" s="466">
        <v>362232.23108048027</v>
      </c>
      <c r="O23" s="401"/>
      <c r="P23" s="404">
        <f t="shared" si="0"/>
        <v>3.8680106710084247E-2</v>
      </c>
      <c r="Q23" s="87"/>
    </row>
    <row r="24" spans="1:17">
      <c r="A24" s="19" t="s">
        <v>99</v>
      </c>
      <c r="B24" s="148" t="s">
        <v>420</v>
      </c>
      <c r="C24" s="89">
        <v>2016</v>
      </c>
      <c r="D24" s="89" t="s">
        <v>55</v>
      </c>
      <c r="E24" s="89">
        <v>5</v>
      </c>
      <c r="F24" s="89">
        <v>4743860.3587402999</v>
      </c>
      <c r="G24" s="89">
        <v>4058427.5727264299</v>
      </c>
      <c r="H24" s="90">
        <f t="shared" si="1"/>
        <v>685432.78601387003</v>
      </c>
      <c r="I24" s="91">
        <f t="shared" si="2"/>
        <v>42491</v>
      </c>
      <c r="J24" s="91"/>
      <c r="K24" s="526">
        <v>44075</v>
      </c>
      <c r="L24" s="465">
        <v>9278237.0128245</v>
      </c>
      <c r="M24" s="400">
        <v>9732746.4596296344</v>
      </c>
      <c r="N24" s="466">
        <v>-454509.44680513418</v>
      </c>
      <c r="O24" s="401"/>
      <c r="P24" s="404">
        <f t="shared" si="0"/>
        <v>4.8986617412004621E-2</v>
      </c>
      <c r="Q24" s="87"/>
    </row>
    <row r="25" spans="1:17" ht="15.75" thickBot="1">
      <c r="A25" s="19" t="s">
        <v>99</v>
      </c>
      <c r="B25" s="148" t="s">
        <v>421</v>
      </c>
      <c r="C25" s="89">
        <v>2016</v>
      </c>
      <c r="D25" s="89" t="s">
        <v>55</v>
      </c>
      <c r="E25" s="89">
        <v>6</v>
      </c>
      <c r="F25" s="89">
        <v>4147954.0039050998</v>
      </c>
      <c r="G25" s="89">
        <v>3893732.40658875</v>
      </c>
      <c r="H25" s="90">
        <f t="shared" si="1"/>
        <v>254221.59731634986</v>
      </c>
      <c r="I25" s="91">
        <f t="shared" si="2"/>
        <v>42522</v>
      </c>
      <c r="J25" s="91"/>
      <c r="K25" s="527">
        <v>44105</v>
      </c>
      <c r="L25" s="465">
        <v>9446460.7533775009</v>
      </c>
      <c r="M25" s="400">
        <v>10152428.605005095</v>
      </c>
      <c r="N25" s="466">
        <v>-705967.85162759363</v>
      </c>
      <c r="O25" s="401"/>
      <c r="P25" s="404">
        <f t="shared" si="0"/>
        <v>7.4733582244035798E-2</v>
      </c>
      <c r="Q25" s="87"/>
    </row>
    <row r="26" spans="1:17" ht="15.75" thickBot="1">
      <c r="A26" s="19" t="s">
        <v>99</v>
      </c>
      <c r="B26" s="148" t="s">
        <v>422</v>
      </c>
      <c r="C26" s="89">
        <v>2016</v>
      </c>
      <c r="D26" s="89" t="s">
        <v>56</v>
      </c>
      <c r="E26" s="89">
        <v>7</v>
      </c>
      <c r="F26" s="89">
        <v>3556771.0610703002</v>
      </c>
      <c r="G26" s="89">
        <v>3441262.2769213002</v>
      </c>
      <c r="H26" s="90">
        <f t="shared" si="1"/>
        <v>115508.78414899996</v>
      </c>
      <c r="I26" s="91">
        <f t="shared" si="2"/>
        <v>42552</v>
      </c>
      <c r="J26" s="91"/>
      <c r="K26" s="528" t="s">
        <v>44</v>
      </c>
      <c r="L26" s="524">
        <v>201804480.36302498</v>
      </c>
      <c r="M26" s="402">
        <v>201707445.76660189</v>
      </c>
      <c r="N26" s="520">
        <v>97034.596423081122</v>
      </c>
      <c r="O26" s="403"/>
      <c r="P26" s="404"/>
      <c r="Q26" s="87"/>
    </row>
    <row r="27" spans="1:17">
      <c r="A27" s="19" t="s">
        <v>99</v>
      </c>
      <c r="B27" s="148" t="s">
        <v>423</v>
      </c>
      <c r="C27" s="89">
        <v>2016</v>
      </c>
      <c r="D27" s="89" t="s">
        <v>56</v>
      </c>
      <c r="E27" s="89">
        <v>8</v>
      </c>
      <c r="F27" s="89">
        <v>3240283.2296728999</v>
      </c>
      <c r="G27" s="89">
        <v>3517754.17718365</v>
      </c>
      <c r="H27" s="90">
        <f t="shared" si="1"/>
        <v>-277470.94751075003</v>
      </c>
      <c r="I27" s="91">
        <f t="shared" si="2"/>
        <v>42583</v>
      </c>
      <c r="J27" s="91"/>
      <c r="K27"/>
      <c r="L27"/>
      <c r="M27"/>
      <c r="N27"/>
      <c r="P27" s="404"/>
      <c r="Q27" s="87"/>
    </row>
    <row r="28" spans="1:17">
      <c r="A28" s="19" t="s">
        <v>99</v>
      </c>
      <c r="B28" s="148" t="s">
        <v>424</v>
      </c>
      <c r="C28" s="89">
        <v>2016</v>
      </c>
      <c r="D28" s="89" t="s">
        <v>56</v>
      </c>
      <c r="E28" s="89">
        <v>9</v>
      </c>
      <c r="F28" s="89">
        <v>3120720.3963632998</v>
      </c>
      <c r="G28" s="89">
        <v>3239247.3559813001</v>
      </c>
      <c r="H28" s="90">
        <f t="shared" si="1"/>
        <v>-118526.95961800031</v>
      </c>
      <c r="I28" s="91">
        <f t="shared" si="2"/>
        <v>42614</v>
      </c>
      <c r="J28" s="91"/>
      <c r="K28"/>
      <c r="L28"/>
      <c r="M28"/>
      <c r="N28"/>
      <c r="P28" s="405"/>
    </row>
    <row r="29" spans="1:17">
      <c r="A29" s="19" t="s">
        <v>99</v>
      </c>
      <c r="B29" s="148" t="s">
        <v>425</v>
      </c>
      <c r="C29" s="89">
        <v>2016</v>
      </c>
      <c r="D29" s="89" t="s">
        <v>57</v>
      </c>
      <c r="E29" s="89">
        <v>10</v>
      </c>
      <c r="F29" s="89">
        <v>3665578.8119484</v>
      </c>
      <c r="G29" s="89">
        <v>3611374.7988449698</v>
      </c>
      <c r="H29" s="90">
        <f t="shared" si="1"/>
        <v>54204.013103430159</v>
      </c>
      <c r="I29" s="91">
        <f t="shared" si="2"/>
        <v>42644</v>
      </c>
      <c r="J29" s="91"/>
      <c r="K29"/>
      <c r="L29"/>
      <c r="M29"/>
      <c r="N29"/>
      <c r="P29" s="405"/>
    </row>
    <row r="30" spans="1:17">
      <c r="A30" s="19" t="s">
        <v>99</v>
      </c>
      <c r="B30" s="148" t="s">
        <v>426</v>
      </c>
      <c r="C30" s="89">
        <v>2016</v>
      </c>
      <c r="D30" s="89" t="s">
        <v>57</v>
      </c>
      <c r="E30" s="89">
        <v>11</v>
      </c>
      <c r="F30" s="89">
        <v>3079433.6296942998</v>
      </c>
      <c r="G30" s="89">
        <v>3578161.72913273</v>
      </c>
      <c r="H30" s="90">
        <f t="shared" si="1"/>
        <v>-498728.09943843028</v>
      </c>
      <c r="I30" s="91">
        <f t="shared" si="2"/>
        <v>42675</v>
      </c>
      <c r="J30" s="91"/>
      <c r="K30"/>
      <c r="L30"/>
      <c r="M30"/>
      <c r="N30"/>
      <c r="P30" s="405"/>
    </row>
    <row r="31" spans="1:17">
      <c r="A31" s="19" t="s">
        <v>99</v>
      </c>
      <c r="B31" s="148" t="s">
        <v>427</v>
      </c>
      <c r="C31" s="89">
        <v>2016</v>
      </c>
      <c r="D31" s="89" t="s">
        <v>57</v>
      </c>
      <c r="E31" s="89">
        <v>12</v>
      </c>
      <c r="F31" s="89">
        <v>2741164.5456866999</v>
      </c>
      <c r="G31" s="89">
        <v>3492345.2004374098</v>
      </c>
      <c r="H31" s="90">
        <f t="shared" si="1"/>
        <v>-751180.65475070989</v>
      </c>
      <c r="I31" s="91">
        <f t="shared" si="2"/>
        <v>42705</v>
      </c>
      <c r="J31" s="91"/>
      <c r="K31"/>
      <c r="L31"/>
      <c r="M31"/>
      <c r="N31"/>
      <c r="P31" s="405"/>
    </row>
    <row r="32" spans="1:17">
      <c r="A32" s="19" t="s">
        <v>99</v>
      </c>
      <c r="B32" s="148" t="s">
        <v>428</v>
      </c>
      <c r="C32" s="89">
        <v>2017</v>
      </c>
      <c r="D32" s="89" t="s">
        <v>54</v>
      </c>
      <c r="E32" s="89">
        <v>1</v>
      </c>
      <c r="F32" s="89">
        <v>3049322.255539</v>
      </c>
      <c r="G32" s="89">
        <v>3141139.9720961102</v>
      </c>
      <c r="H32" s="90">
        <f t="shared" si="1"/>
        <v>-91817.716557110194</v>
      </c>
      <c r="I32" s="91">
        <f t="shared" si="2"/>
        <v>42736</v>
      </c>
      <c r="J32" s="91"/>
      <c r="K32"/>
      <c r="L32"/>
      <c r="M32"/>
      <c r="N32"/>
    </row>
    <row r="33" spans="1:17">
      <c r="A33" s="19" t="s">
        <v>99</v>
      </c>
      <c r="B33" s="148" t="s">
        <v>429</v>
      </c>
      <c r="C33" s="89">
        <v>2017</v>
      </c>
      <c r="D33" s="89" t="s">
        <v>54</v>
      </c>
      <c r="E33" s="89">
        <v>2</v>
      </c>
      <c r="F33" s="89">
        <v>2701379.4449298</v>
      </c>
      <c r="G33" s="89">
        <v>2798523.2654390801</v>
      </c>
      <c r="H33" s="90">
        <f t="shared" si="1"/>
        <v>-97143.820509280078</v>
      </c>
      <c r="I33" s="91">
        <f t="shared" si="2"/>
        <v>42767</v>
      </c>
      <c r="J33" s="91"/>
      <c r="K33"/>
      <c r="L33"/>
      <c r="M33"/>
      <c r="N33"/>
    </row>
    <row r="34" spans="1:17">
      <c r="A34" s="19" t="s">
        <v>99</v>
      </c>
      <c r="B34" s="148" t="s">
        <v>430</v>
      </c>
      <c r="C34" s="89">
        <v>2017</v>
      </c>
      <c r="D34" s="89" t="s">
        <v>54</v>
      </c>
      <c r="E34" s="89">
        <v>3</v>
      </c>
      <c r="F34" s="89">
        <v>3463491.1289884001</v>
      </c>
      <c r="G34" s="89">
        <v>3077634.9599218699</v>
      </c>
      <c r="H34" s="90">
        <f t="shared" si="1"/>
        <v>385856.16906653019</v>
      </c>
      <c r="I34" s="91">
        <f t="shared" si="2"/>
        <v>42795</v>
      </c>
      <c r="J34" s="91"/>
      <c r="K34"/>
      <c r="L34"/>
      <c r="M34"/>
      <c r="N34"/>
    </row>
    <row r="35" spans="1:17">
      <c r="A35" s="19" t="s">
        <v>99</v>
      </c>
      <c r="B35" s="148" t="s">
        <v>431</v>
      </c>
      <c r="C35" s="89">
        <v>2017</v>
      </c>
      <c r="D35" s="89" t="s">
        <v>55</v>
      </c>
      <c r="E35" s="89">
        <v>4</v>
      </c>
      <c r="F35" s="89">
        <v>3863066.4665889</v>
      </c>
      <c r="G35" s="89">
        <v>3612469.3548584701</v>
      </c>
      <c r="H35" s="90">
        <f t="shared" si="1"/>
        <v>250597.11173042981</v>
      </c>
      <c r="I35" s="91">
        <f t="shared" si="2"/>
        <v>42826</v>
      </c>
      <c r="J35" s="91"/>
      <c r="K35"/>
      <c r="L35"/>
      <c r="M35"/>
      <c r="N35"/>
    </row>
    <row r="36" spans="1:17">
      <c r="A36" s="19" t="s">
        <v>99</v>
      </c>
      <c r="B36" s="148" t="s">
        <v>432</v>
      </c>
      <c r="C36" s="89">
        <v>2017</v>
      </c>
      <c r="D36" s="89" t="s">
        <v>55</v>
      </c>
      <c r="E36" s="89">
        <v>5</v>
      </c>
      <c r="F36" s="89">
        <v>4460129.0014396003</v>
      </c>
      <c r="G36" s="89">
        <v>4553477.4092928497</v>
      </c>
      <c r="H36" s="90">
        <f t="shared" si="1"/>
        <v>-93348.40785324946</v>
      </c>
      <c r="I36" s="91">
        <f t="shared" si="2"/>
        <v>42856</v>
      </c>
      <c r="J36" s="91"/>
      <c r="K36"/>
      <c r="L36"/>
      <c r="M36"/>
      <c r="N36"/>
    </row>
    <row r="37" spans="1:17">
      <c r="A37" s="19" t="s">
        <v>99</v>
      </c>
      <c r="B37" s="148" t="s">
        <v>433</v>
      </c>
      <c r="C37" s="89">
        <v>2017</v>
      </c>
      <c r="D37" s="89" t="s">
        <v>55</v>
      </c>
      <c r="E37" s="89">
        <v>6</v>
      </c>
      <c r="F37" s="89">
        <v>4161812.9813227002</v>
      </c>
      <c r="G37" s="89">
        <v>4152420.5234817001</v>
      </c>
      <c r="H37" s="90">
        <f t="shared" si="1"/>
        <v>9392.457841000054</v>
      </c>
      <c r="I37" s="91">
        <f t="shared" si="2"/>
        <v>42887</v>
      </c>
      <c r="J37" s="91"/>
      <c r="K37"/>
      <c r="L37"/>
      <c r="M37"/>
      <c r="N37"/>
    </row>
    <row r="38" spans="1:17">
      <c r="A38" s="19" t="s">
        <v>99</v>
      </c>
      <c r="B38" s="148" t="s">
        <v>434</v>
      </c>
      <c r="C38" s="89">
        <v>2017</v>
      </c>
      <c r="D38" s="89" t="s">
        <v>56</v>
      </c>
      <c r="E38" s="89">
        <v>7</v>
      </c>
      <c r="F38" s="89">
        <v>3600058.1801454001</v>
      </c>
      <c r="G38" s="89">
        <v>3547179.01428578</v>
      </c>
      <c r="H38" s="90">
        <f t="shared" si="1"/>
        <v>52879.165859620087</v>
      </c>
      <c r="I38" s="91">
        <f t="shared" si="2"/>
        <v>42917</v>
      </c>
      <c r="J38" s="91"/>
      <c r="K38"/>
      <c r="L38"/>
      <c r="M38"/>
      <c r="N38"/>
    </row>
    <row r="39" spans="1:17">
      <c r="A39" s="19" t="s">
        <v>99</v>
      </c>
      <c r="B39" s="148" t="s">
        <v>435</v>
      </c>
      <c r="C39" s="89">
        <v>2017</v>
      </c>
      <c r="D39" s="89" t="s">
        <v>56</v>
      </c>
      <c r="E39" s="89">
        <v>8</v>
      </c>
      <c r="F39" s="89">
        <v>3331528.2947253999</v>
      </c>
      <c r="G39" s="89">
        <v>3311122.2452771901</v>
      </c>
      <c r="H39" s="90">
        <f t="shared" si="1"/>
        <v>20406.049448209815</v>
      </c>
      <c r="I39" s="91">
        <f t="shared" si="2"/>
        <v>42948</v>
      </c>
      <c r="J39" s="91"/>
      <c r="K39"/>
      <c r="L39"/>
      <c r="M39"/>
      <c r="N39"/>
      <c r="Q39" s="26"/>
    </row>
    <row r="40" spans="1:17">
      <c r="A40" s="19" t="s">
        <v>99</v>
      </c>
      <c r="B40" s="148" t="s">
        <v>436</v>
      </c>
      <c r="C40" s="89">
        <v>2017</v>
      </c>
      <c r="D40" s="89" t="s">
        <v>56</v>
      </c>
      <c r="E40" s="89">
        <v>9</v>
      </c>
      <c r="F40" s="89">
        <v>3282879.5429684999</v>
      </c>
      <c r="G40" s="89">
        <v>3243281.7180162799</v>
      </c>
      <c r="H40" s="90">
        <f t="shared" si="1"/>
        <v>39597.824952220079</v>
      </c>
      <c r="I40" s="91">
        <f t="shared" si="2"/>
        <v>42979</v>
      </c>
      <c r="J40" s="91"/>
      <c r="K40"/>
      <c r="L40"/>
      <c r="M40"/>
      <c r="N40"/>
      <c r="Q40" s="26"/>
    </row>
    <row r="41" spans="1:17">
      <c r="A41" s="19" t="s">
        <v>99</v>
      </c>
      <c r="B41" s="148" t="s">
        <v>437</v>
      </c>
      <c r="C41" s="89">
        <v>2017</v>
      </c>
      <c r="D41" s="89" t="s">
        <v>57</v>
      </c>
      <c r="E41" s="89">
        <v>10</v>
      </c>
      <c r="F41" s="89">
        <v>3224484.1830829</v>
      </c>
      <c r="G41" s="89">
        <v>3487898.0785308601</v>
      </c>
      <c r="H41" s="90">
        <f t="shared" si="1"/>
        <v>-263413.89544796012</v>
      </c>
      <c r="I41" s="91">
        <f t="shared" si="2"/>
        <v>43009</v>
      </c>
      <c r="J41" s="91"/>
      <c r="K41"/>
      <c r="L41"/>
      <c r="M41"/>
      <c r="N41"/>
      <c r="Q41" s="26"/>
    </row>
    <row r="42" spans="1:17">
      <c r="A42" s="19" t="s">
        <v>99</v>
      </c>
      <c r="B42" s="148" t="s">
        <v>438</v>
      </c>
      <c r="C42" s="89">
        <v>2017</v>
      </c>
      <c r="D42" s="89" t="s">
        <v>57</v>
      </c>
      <c r="E42" s="89">
        <v>11</v>
      </c>
      <c r="F42" s="89">
        <v>3086890.528684</v>
      </c>
      <c r="G42" s="89">
        <v>3296719.4691379</v>
      </c>
      <c r="H42" s="90">
        <f t="shared" si="1"/>
        <v>-209828.94045390002</v>
      </c>
      <c r="I42" s="91">
        <f t="shared" si="2"/>
        <v>43040</v>
      </c>
      <c r="J42" s="91"/>
      <c r="K42"/>
      <c r="L42"/>
      <c r="M42"/>
      <c r="N42"/>
      <c r="Q42" s="26"/>
    </row>
    <row r="43" spans="1:17">
      <c r="A43" s="19" t="s">
        <v>99</v>
      </c>
      <c r="B43" s="148" t="s">
        <v>439</v>
      </c>
      <c r="C43" s="89">
        <v>2017</v>
      </c>
      <c r="D43" s="89" t="s">
        <v>57</v>
      </c>
      <c r="E43" s="89">
        <v>12</v>
      </c>
      <c r="F43" s="89">
        <v>2913879.5224167998</v>
      </c>
      <c r="G43" s="89">
        <v>3351690.4966034102</v>
      </c>
      <c r="H43" s="90">
        <f t="shared" si="1"/>
        <v>-437810.97418661043</v>
      </c>
      <c r="I43" s="91">
        <f t="shared" si="2"/>
        <v>43070</v>
      </c>
      <c r="J43" s="91"/>
      <c r="K43"/>
      <c r="L43"/>
      <c r="M43"/>
      <c r="N43"/>
      <c r="Q43" s="26"/>
    </row>
    <row r="44" spans="1:17">
      <c r="A44" s="19" t="s">
        <v>99</v>
      </c>
      <c r="B44" s="148" t="s">
        <v>440</v>
      </c>
      <c r="C44" s="89">
        <v>2018</v>
      </c>
      <c r="D44" s="89" t="s">
        <v>54</v>
      </c>
      <c r="E44" s="89">
        <v>1</v>
      </c>
      <c r="F44" s="89">
        <v>3197473.7368971002</v>
      </c>
      <c r="G44" s="89">
        <v>3129728.6233203998</v>
      </c>
      <c r="H44" s="90">
        <f t="shared" si="1"/>
        <v>67745.113576700445</v>
      </c>
      <c r="I44" s="91">
        <f t="shared" si="2"/>
        <v>43101</v>
      </c>
      <c r="J44" s="91"/>
      <c r="K44"/>
      <c r="L44"/>
      <c r="M44"/>
      <c r="N44"/>
      <c r="Q44" s="26"/>
    </row>
    <row r="45" spans="1:17">
      <c r="A45" s="19" t="s">
        <v>99</v>
      </c>
      <c r="B45" s="148" t="s">
        <v>441</v>
      </c>
      <c r="C45" s="89">
        <v>2018</v>
      </c>
      <c r="D45" s="89" t="s">
        <v>54</v>
      </c>
      <c r="E45" s="89">
        <v>2</v>
      </c>
      <c r="F45" s="89">
        <v>2782878.6881211</v>
      </c>
      <c r="G45" s="89">
        <v>2910063.7971493802</v>
      </c>
      <c r="H45" s="90">
        <f t="shared" si="1"/>
        <v>-127185.10902828025</v>
      </c>
      <c r="I45" s="91">
        <f t="shared" si="2"/>
        <v>43132</v>
      </c>
      <c r="J45" s="91"/>
      <c r="K45"/>
      <c r="L45"/>
      <c r="M45"/>
      <c r="N45"/>
      <c r="Q45" s="26"/>
    </row>
    <row r="46" spans="1:17">
      <c r="A46" s="19" t="s">
        <v>99</v>
      </c>
      <c r="B46" s="148" t="s">
        <v>442</v>
      </c>
      <c r="C46" s="89">
        <v>2018</v>
      </c>
      <c r="D46" s="89" t="s">
        <v>54</v>
      </c>
      <c r="E46" s="89">
        <v>3</v>
      </c>
      <c r="F46" s="89">
        <v>3375636.7371441</v>
      </c>
      <c r="G46" s="89">
        <v>3212198.9376390101</v>
      </c>
      <c r="H46" s="90">
        <f t="shared" si="1"/>
        <v>163437.79950508988</v>
      </c>
      <c r="I46" s="91">
        <f t="shared" si="2"/>
        <v>43160</v>
      </c>
      <c r="J46" s="91"/>
      <c r="K46"/>
      <c r="L46"/>
      <c r="M46"/>
      <c r="N46"/>
      <c r="Q46" s="26"/>
    </row>
    <row r="47" spans="1:17">
      <c r="A47" s="19" t="s">
        <v>99</v>
      </c>
      <c r="B47" s="148" t="s">
        <v>443</v>
      </c>
      <c r="C47" s="89">
        <v>2018</v>
      </c>
      <c r="D47" s="89" t="s">
        <v>55</v>
      </c>
      <c r="E47" s="89">
        <v>4</v>
      </c>
      <c r="F47" s="89">
        <v>4094534.8411721</v>
      </c>
      <c r="G47" s="89">
        <v>3833163.3868674701</v>
      </c>
      <c r="H47" s="90">
        <f t="shared" si="1"/>
        <v>261371.45430462994</v>
      </c>
      <c r="I47" s="91">
        <f t="shared" si="2"/>
        <v>43191</v>
      </c>
      <c r="J47" s="91"/>
      <c r="K47"/>
      <c r="L47"/>
      <c r="M47"/>
      <c r="N47"/>
      <c r="Q47" s="26"/>
    </row>
    <row r="48" spans="1:17">
      <c r="A48" s="19" t="s">
        <v>99</v>
      </c>
      <c r="B48" s="148" t="s">
        <v>444</v>
      </c>
      <c r="C48" s="89">
        <v>2018</v>
      </c>
      <c r="D48" s="89" t="s">
        <v>55</v>
      </c>
      <c r="E48" s="89">
        <v>5</v>
      </c>
      <c r="F48" s="89">
        <v>4750343.8388390997</v>
      </c>
      <c r="G48" s="89">
        <v>4691763.8326917402</v>
      </c>
      <c r="H48" s="90">
        <f t="shared" si="1"/>
        <v>58580.006147359498</v>
      </c>
      <c r="I48" s="91">
        <f t="shared" si="2"/>
        <v>43221</v>
      </c>
      <c r="J48" s="91"/>
      <c r="K48"/>
      <c r="L48"/>
      <c r="M48"/>
      <c r="N48"/>
      <c r="Q48" s="26"/>
    </row>
    <row r="49" spans="1:17">
      <c r="A49" s="19" t="s">
        <v>99</v>
      </c>
      <c r="B49" s="148" t="s">
        <v>445</v>
      </c>
      <c r="C49" s="89">
        <v>2018</v>
      </c>
      <c r="D49" s="89" t="s">
        <v>55</v>
      </c>
      <c r="E49" s="89">
        <v>6</v>
      </c>
      <c r="F49" s="89">
        <v>4403156.7989271004</v>
      </c>
      <c r="G49" s="89">
        <v>4703495.1479673497</v>
      </c>
      <c r="H49" s="90">
        <f t="shared" si="1"/>
        <v>-300338.34904024936</v>
      </c>
      <c r="I49" s="91">
        <f t="shared" si="2"/>
        <v>43252</v>
      </c>
      <c r="J49" s="91"/>
      <c r="K49"/>
      <c r="L49"/>
      <c r="M49"/>
      <c r="N49"/>
      <c r="Q49" s="26"/>
    </row>
    <row r="50" spans="1:17">
      <c r="A50" s="19" t="s">
        <v>99</v>
      </c>
      <c r="B50" s="148" t="s">
        <v>446</v>
      </c>
      <c r="C50" s="89">
        <v>2018</v>
      </c>
      <c r="D50" s="89" t="s">
        <v>56</v>
      </c>
      <c r="E50" s="89">
        <v>7</v>
      </c>
      <c r="F50" s="89">
        <v>3986732.3909851001</v>
      </c>
      <c r="G50" s="89">
        <v>4406429.9159828303</v>
      </c>
      <c r="H50" s="90">
        <f t="shared" si="1"/>
        <v>-419697.52499773027</v>
      </c>
      <c r="I50" s="91">
        <f t="shared" si="2"/>
        <v>43282</v>
      </c>
      <c r="J50" s="91"/>
      <c r="K50"/>
      <c r="L50"/>
      <c r="M50"/>
      <c r="N50"/>
      <c r="Q50" s="26"/>
    </row>
    <row r="51" spans="1:17">
      <c r="A51" s="19" t="s">
        <v>99</v>
      </c>
      <c r="B51" s="148" t="s">
        <v>447</v>
      </c>
      <c r="C51" s="89">
        <v>2018</v>
      </c>
      <c r="D51" s="89" t="s">
        <v>56</v>
      </c>
      <c r="E51" s="89">
        <v>8</v>
      </c>
      <c r="F51" s="89">
        <v>4003860.6168521</v>
      </c>
      <c r="G51" s="89">
        <v>4149505.4492746298</v>
      </c>
      <c r="H51" s="90">
        <f t="shared" si="1"/>
        <v>-145644.83242252981</v>
      </c>
      <c r="I51" s="91">
        <f t="shared" si="2"/>
        <v>43313</v>
      </c>
      <c r="J51" s="91"/>
      <c r="K51"/>
      <c r="L51"/>
      <c r="M51"/>
      <c r="N51"/>
      <c r="Q51" s="26"/>
    </row>
    <row r="52" spans="1:17">
      <c r="A52" s="19" t="s">
        <v>99</v>
      </c>
      <c r="B52" s="148" t="s">
        <v>448</v>
      </c>
      <c r="C52" s="89">
        <v>2018</v>
      </c>
      <c r="D52" s="89" t="s">
        <v>56</v>
      </c>
      <c r="E52" s="89">
        <v>9</v>
      </c>
      <c r="F52" s="89">
        <v>4050453.6360880998</v>
      </c>
      <c r="G52" s="89">
        <v>4198011.8953996701</v>
      </c>
      <c r="H52" s="90">
        <f t="shared" si="1"/>
        <v>-147558.25931157032</v>
      </c>
      <c r="I52" s="91">
        <f t="shared" si="2"/>
        <v>43344</v>
      </c>
      <c r="J52" s="91"/>
      <c r="K52"/>
      <c r="L52"/>
      <c r="M52"/>
      <c r="N52"/>
      <c r="Q52" s="26"/>
    </row>
    <row r="53" spans="1:17">
      <c r="A53" s="19" t="s">
        <v>99</v>
      </c>
      <c r="B53" s="148" t="s">
        <v>449</v>
      </c>
      <c r="C53" s="89">
        <v>2018</v>
      </c>
      <c r="D53" s="89" t="s">
        <v>57</v>
      </c>
      <c r="E53" s="89">
        <v>10</v>
      </c>
      <c r="F53" s="89">
        <v>4436333.6560151</v>
      </c>
      <c r="G53" s="89">
        <v>4454421.6321358001</v>
      </c>
      <c r="H53" s="90">
        <f t="shared" si="1"/>
        <v>-18087.976120700128</v>
      </c>
      <c r="I53" s="91">
        <f t="shared" si="2"/>
        <v>43374</v>
      </c>
      <c r="J53" s="91"/>
      <c r="K53"/>
      <c r="L53"/>
      <c r="M53"/>
      <c r="N53"/>
      <c r="Q53" s="26"/>
    </row>
    <row r="54" spans="1:17">
      <c r="A54" s="19" t="s">
        <v>99</v>
      </c>
      <c r="B54" s="148" t="s">
        <v>450</v>
      </c>
      <c r="C54" s="89">
        <v>2018</v>
      </c>
      <c r="D54" s="89" t="s">
        <v>57</v>
      </c>
      <c r="E54" s="89">
        <v>11</v>
      </c>
      <c r="F54" s="89">
        <v>4430553.2767650997</v>
      </c>
      <c r="G54" s="89">
        <v>4291576.3689641496</v>
      </c>
      <c r="H54" s="90">
        <f t="shared" si="1"/>
        <v>138976.90780095011</v>
      </c>
      <c r="I54" s="91">
        <f t="shared" si="2"/>
        <v>43405</v>
      </c>
      <c r="J54" s="91"/>
      <c r="K54"/>
      <c r="L54"/>
      <c r="M54"/>
      <c r="N54"/>
      <c r="Q54" s="26"/>
    </row>
    <row r="55" spans="1:17">
      <c r="A55" s="19" t="s">
        <v>99</v>
      </c>
      <c r="B55" s="148" t="s">
        <v>451</v>
      </c>
      <c r="C55" s="89">
        <v>2018</v>
      </c>
      <c r="D55" s="89" t="s">
        <v>57</v>
      </c>
      <c r="E55" s="89">
        <v>12</v>
      </c>
      <c r="F55" s="89">
        <v>3952805.7356210998</v>
      </c>
      <c r="G55" s="89">
        <v>4037086.62521696</v>
      </c>
      <c r="H55" s="90">
        <f t="shared" si="1"/>
        <v>-84280.88959586015</v>
      </c>
      <c r="I55" s="91">
        <f t="shared" si="2"/>
        <v>43435</v>
      </c>
      <c r="J55" s="91"/>
      <c r="K55"/>
      <c r="L55"/>
      <c r="M55"/>
      <c r="N55"/>
      <c r="Q55" s="26"/>
    </row>
    <row r="56" spans="1:17">
      <c r="A56" s="19" t="s">
        <v>99</v>
      </c>
      <c r="B56" s="148" t="s">
        <v>452</v>
      </c>
      <c r="C56" s="89">
        <v>2019</v>
      </c>
      <c r="D56" s="89" t="s">
        <v>54</v>
      </c>
      <c r="E56" s="89">
        <v>1</v>
      </c>
      <c r="F56" s="89">
        <v>3669521.6235511</v>
      </c>
      <c r="G56" s="89">
        <v>3519329.0394059098</v>
      </c>
      <c r="H56" s="90">
        <f t="shared" si="1"/>
        <v>150192.58414519019</v>
      </c>
      <c r="I56" s="91">
        <f t="shared" si="2"/>
        <v>43466</v>
      </c>
      <c r="J56" s="91"/>
      <c r="K56"/>
      <c r="L56"/>
      <c r="M56"/>
      <c r="N56"/>
      <c r="Q56" s="26"/>
    </row>
    <row r="57" spans="1:17">
      <c r="A57" s="19" t="s">
        <v>99</v>
      </c>
      <c r="B57" s="148" t="s">
        <v>453</v>
      </c>
      <c r="C57" s="89">
        <v>2019</v>
      </c>
      <c r="D57" s="89" t="s">
        <v>54</v>
      </c>
      <c r="E57" s="89">
        <v>2</v>
      </c>
      <c r="F57" s="89">
        <v>3383009.2190651</v>
      </c>
      <c r="G57" s="89">
        <v>3278502.6253612302</v>
      </c>
      <c r="H57" s="90">
        <f t="shared" si="1"/>
        <v>104506.59370386973</v>
      </c>
      <c r="I57" s="91">
        <f t="shared" si="2"/>
        <v>43497</v>
      </c>
      <c r="J57" s="91"/>
      <c r="K57"/>
      <c r="L57"/>
      <c r="M57"/>
      <c r="N57"/>
      <c r="Q57" s="26"/>
    </row>
    <row r="58" spans="1:17">
      <c r="A58" s="19" t="s">
        <v>99</v>
      </c>
      <c r="B58" s="148" t="s">
        <v>454</v>
      </c>
      <c r="C58" s="89">
        <v>2019</v>
      </c>
      <c r="D58" s="89" t="s">
        <v>54</v>
      </c>
      <c r="E58" s="89">
        <v>3</v>
      </c>
      <c r="F58" s="89">
        <v>3731077.0182701</v>
      </c>
      <c r="G58" s="89">
        <v>3747510.2196828998</v>
      </c>
      <c r="H58" s="90">
        <f t="shared" si="1"/>
        <v>-16433.201412799768</v>
      </c>
      <c r="I58" s="91">
        <f t="shared" si="2"/>
        <v>43525</v>
      </c>
      <c r="J58" s="91"/>
      <c r="K58"/>
      <c r="L58"/>
      <c r="M58"/>
      <c r="N58"/>
      <c r="Q58" s="26"/>
    </row>
    <row r="59" spans="1:17">
      <c r="A59" s="19" t="s">
        <v>99</v>
      </c>
      <c r="B59" s="148" t="s">
        <v>455</v>
      </c>
      <c r="C59" s="89">
        <v>2019</v>
      </c>
      <c r="D59" s="89" t="s">
        <v>55</v>
      </c>
      <c r="E59" s="89">
        <v>4</v>
      </c>
      <c r="F59" s="89">
        <v>4177506.8016010998</v>
      </c>
      <c r="G59" s="89">
        <v>4474251.2086142497</v>
      </c>
      <c r="H59" s="90">
        <f t="shared" si="1"/>
        <v>-296744.40701314993</v>
      </c>
      <c r="I59" s="91">
        <f t="shared" si="2"/>
        <v>43556</v>
      </c>
      <c r="J59" s="91"/>
      <c r="K59"/>
      <c r="L59"/>
      <c r="M59"/>
      <c r="N59"/>
      <c r="Q59" s="26"/>
    </row>
    <row r="60" spans="1:17">
      <c r="A60" s="19" t="s">
        <v>99</v>
      </c>
      <c r="B60" s="148" t="s">
        <v>456</v>
      </c>
      <c r="C60" s="89">
        <v>2019</v>
      </c>
      <c r="D60" s="89" t="s">
        <v>55</v>
      </c>
      <c r="E60" s="89">
        <v>5</v>
      </c>
      <c r="F60" s="89">
        <v>5044272.3307191003</v>
      </c>
      <c r="G60" s="89">
        <v>5468486.9400295196</v>
      </c>
      <c r="H60" s="90">
        <f t="shared" si="1"/>
        <v>-424214.6093104193</v>
      </c>
      <c r="I60" s="91">
        <f t="shared" si="2"/>
        <v>43586</v>
      </c>
      <c r="J60" s="91"/>
      <c r="K60"/>
      <c r="L60"/>
      <c r="M60"/>
      <c r="N60"/>
      <c r="Q60" s="26"/>
    </row>
    <row r="61" spans="1:17">
      <c r="A61" s="19" t="s">
        <v>99</v>
      </c>
      <c r="B61" s="148" t="s">
        <v>457</v>
      </c>
      <c r="C61" s="89">
        <v>2019</v>
      </c>
      <c r="D61" s="89" t="s">
        <v>55</v>
      </c>
      <c r="E61" s="89">
        <v>6</v>
      </c>
      <c r="F61" s="89">
        <v>5751359.1815430997</v>
      </c>
      <c r="G61" s="89">
        <v>5825986.3796785902</v>
      </c>
      <c r="H61" s="90">
        <f t="shared" si="1"/>
        <v>-74627.198135490529</v>
      </c>
      <c r="I61" s="91">
        <f t="shared" si="2"/>
        <v>43617</v>
      </c>
      <c r="J61" s="91"/>
      <c r="K61"/>
      <c r="L61"/>
      <c r="M61"/>
      <c r="N61"/>
      <c r="Q61" s="26"/>
    </row>
    <row r="62" spans="1:17">
      <c r="A62" s="19" t="s">
        <v>99</v>
      </c>
      <c r="B62" s="148" t="s">
        <v>458</v>
      </c>
      <c r="C62" s="89">
        <v>2019</v>
      </c>
      <c r="D62" s="89" t="s">
        <v>56</v>
      </c>
      <c r="E62" s="89">
        <v>7</v>
      </c>
      <c r="F62" s="89">
        <v>5350452.9619260998</v>
      </c>
      <c r="G62" s="89">
        <v>5170411.3626050903</v>
      </c>
      <c r="H62" s="90">
        <f t="shared" si="1"/>
        <v>180041.59932100959</v>
      </c>
      <c r="I62" s="91">
        <f t="shared" si="2"/>
        <v>43647</v>
      </c>
      <c r="J62" s="91"/>
      <c r="K62"/>
      <c r="L62"/>
      <c r="M62"/>
      <c r="N62"/>
      <c r="Q62" s="26"/>
    </row>
    <row r="63" spans="1:17">
      <c r="A63" s="19" t="s">
        <v>99</v>
      </c>
      <c r="B63" s="148" t="s">
        <v>459</v>
      </c>
      <c r="C63" s="89">
        <v>2019</v>
      </c>
      <c r="D63" s="89" t="s">
        <v>56</v>
      </c>
      <c r="E63" s="89">
        <v>8</v>
      </c>
      <c r="F63" s="89">
        <v>4939074.6884070998</v>
      </c>
      <c r="G63" s="89">
        <v>4861762.18046124</v>
      </c>
      <c r="H63" s="90">
        <f t="shared" si="1"/>
        <v>77312.507945859805</v>
      </c>
      <c r="I63" s="91">
        <f t="shared" si="2"/>
        <v>43678</v>
      </c>
      <c r="J63" s="91"/>
      <c r="K63"/>
      <c r="L63"/>
      <c r="M63"/>
      <c r="N63"/>
    </row>
    <row r="64" spans="1:17">
      <c r="A64" s="19" t="s">
        <v>99</v>
      </c>
      <c r="B64" s="148" t="s">
        <v>460</v>
      </c>
      <c r="C64" s="89">
        <v>2019</v>
      </c>
      <c r="D64" s="89" t="s">
        <v>56</v>
      </c>
      <c r="E64" s="89">
        <v>9</v>
      </c>
      <c r="F64" s="89">
        <v>4753984.3434391003</v>
      </c>
      <c r="G64" s="89">
        <v>4659124.4830868198</v>
      </c>
      <c r="H64" s="90">
        <f t="shared" si="1"/>
        <v>94859.86035228055</v>
      </c>
      <c r="I64" s="91">
        <f t="shared" si="2"/>
        <v>43709</v>
      </c>
      <c r="J64" s="91"/>
      <c r="K64"/>
      <c r="L64"/>
      <c r="M64"/>
      <c r="N64"/>
    </row>
    <row r="65" spans="1:14">
      <c r="A65" s="19" t="s">
        <v>99</v>
      </c>
      <c r="B65" s="148" t="s">
        <v>461</v>
      </c>
      <c r="C65" s="89">
        <v>2019</v>
      </c>
      <c r="D65" s="89" t="s">
        <v>57</v>
      </c>
      <c r="E65" s="89">
        <v>10</v>
      </c>
      <c r="F65" s="89">
        <v>5162477.0588411</v>
      </c>
      <c r="G65" s="89">
        <v>5128677.3645683303</v>
      </c>
      <c r="H65" s="90">
        <f t="shared" si="1"/>
        <v>33799.694272769615</v>
      </c>
      <c r="I65" s="91">
        <f t="shared" si="2"/>
        <v>43739</v>
      </c>
      <c r="J65" s="91"/>
      <c r="K65"/>
      <c r="L65"/>
      <c r="M65"/>
      <c r="N65"/>
    </row>
    <row r="66" spans="1:14">
      <c r="A66" s="19" t="s">
        <v>99</v>
      </c>
      <c r="B66" s="148" t="s">
        <v>462</v>
      </c>
      <c r="C66" s="89">
        <v>2019</v>
      </c>
      <c r="D66" s="89" t="s">
        <v>57</v>
      </c>
      <c r="E66" s="89">
        <v>11</v>
      </c>
      <c r="F66" s="89">
        <v>5046647.1470830999</v>
      </c>
      <c r="G66" s="89">
        <v>5481373.82740111</v>
      </c>
      <c r="H66" s="90">
        <f t="shared" si="1"/>
        <v>-434726.68031801004</v>
      </c>
      <c r="I66" s="91">
        <f t="shared" si="2"/>
        <v>43770</v>
      </c>
      <c r="J66" s="91"/>
      <c r="K66"/>
      <c r="L66"/>
      <c r="M66"/>
      <c r="N66"/>
    </row>
    <row r="67" spans="1:14">
      <c r="A67" s="19" t="s">
        <v>99</v>
      </c>
      <c r="B67" s="148" t="s">
        <v>463</v>
      </c>
      <c r="C67" s="89">
        <v>2019</v>
      </c>
      <c r="D67" s="89" t="s">
        <v>57</v>
      </c>
      <c r="E67" s="89">
        <v>12</v>
      </c>
      <c r="F67" s="89">
        <v>4662019.8886451004</v>
      </c>
      <c r="G67" s="89">
        <v>4761972.1130025703</v>
      </c>
      <c r="H67" s="90">
        <f t="shared" si="1"/>
        <v>-99952.224357469939</v>
      </c>
      <c r="I67" s="91">
        <f t="shared" si="2"/>
        <v>43800</v>
      </c>
      <c r="J67" s="91"/>
      <c r="K67"/>
      <c r="L67"/>
      <c r="M67"/>
      <c r="N67"/>
    </row>
    <row r="68" spans="1:14">
      <c r="A68" s="19" t="s">
        <v>99</v>
      </c>
      <c r="B68" s="148" t="s">
        <v>464</v>
      </c>
      <c r="C68" s="93">
        <v>2020</v>
      </c>
      <c r="D68" s="93" t="s">
        <v>54</v>
      </c>
      <c r="E68" s="93">
        <v>1</v>
      </c>
      <c r="F68" s="93">
        <v>4782064.3782561002</v>
      </c>
      <c r="G68" s="93">
        <v>4107445.3917978099</v>
      </c>
      <c r="H68" s="90">
        <f t="shared" si="1"/>
        <v>674618.98645829037</v>
      </c>
      <c r="I68" s="91">
        <f t="shared" si="2"/>
        <v>43831</v>
      </c>
      <c r="J68" s="91">
        <v>1</v>
      </c>
      <c r="K68"/>
      <c r="L68"/>
      <c r="M68"/>
      <c r="N68"/>
    </row>
    <row r="69" spans="1:14">
      <c r="A69" s="19" t="s">
        <v>99</v>
      </c>
      <c r="B69" s="148" t="s">
        <v>465</v>
      </c>
      <c r="C69" s="93">
        <v>2020</v>
      </c>
      <c r="D69" s="93" t="s">
        <v>54</v>
      </c>
      <c r="E69" s="93">
        <v>2</v>
      </c>
      <c r="F69" s="93">
        <v>4883177.2403910998</v>
      </c>
      <c r="G69" s="93">
        <v>4360967.5015410902</v>
      </c>
      <c r="H69" s="90">
        <f t="shared" si="1"/>
        <v>522209.73885000963</v>
      </c>
      <c r="I69" s="91">
        <f t="shared" si="2"/>
        <v>43862</v>
      </c>
      <c r="J69" s="91"/>
      <c r="K69"/>
      <c r="L69"/>
      <c r="M69"/>
      <c r="N69"/>
    </row>
    <row r="70" spans="1:14">
      <c r="A70" s="19" t="s">
        <v>99</v>
      </c>
      <c r="B70" s="148" t="s">
        <v>466</v>
      </c>
      <c r="C70" s="93">
        <v>2020</v>
      </c>
      <c r="D70" s="93" t="s">
        <v>54</v>
      </c>
      <c r="E70" s="93">
        <v>3</v>
      </c>
      <c r="F70" s="93">
        <v>5489769.5105341002</v>
      </c>
      <c r="G70" s="93">
        <v>5493339.4218222098</v>
      </c>
      <c r="H70" s="90">
        <f t="shared" si="1"/>
        <v>-3569.911288109608</v>
      </c>
      <c r="I70" s="91">
        <f t="shared" si="2"/>
        <v>43891</v>
      </c>
      <c r="J70" s="91"/>
      <c r="K70"/>
      <c r="L70"/>
      <c r="M70"/>
      <c r="N70"/>
    </row>
    <row r="71" spans="1:14">
      <c r="A71" s="19" t="s">
        <v>99</v>
      </c>
      <c r="B71" s="148" t="s">
        <v>467</v>
      </c>
      <c r="C71" s="93">
        <v>2020</v>
      </c>
      <c r="D71" s="93" t="s">
        <v>55</v>
      </c>
      <c r="E71" s="93">
        <v>4</v>
      </c>
      <c r="F71" s="93">
        <v>2931545.7343160999</v>
      </c>
      <c r="G71" s="93">
        <v>2823524.4929961301</v>
      </c>
      <c r="H71" s="90">
        <f t="shared" si="1"/>
        <v>108021.24131996976</v>
      </c>
      <c r="I71" s="91">
        <f t="shared" si="2"/>
        <v>43922</v>
      </c>
      <c r="J71" s="91"/>
      <c r="K71"/>
      <c r="L71"/>
      <c r="M71"/>
      <c r="N71"/>
    </row>
    <row r="72" spans="1:14">
      <c r="A72" s="19" t="s">
        <v>99</v>
      </c>
      <c r="B72" s="148" t="s">
        <v>468</v>
      </c>
      <c r="C72" s="93">
        <v>2020</v>
      </c>
      <c r="D72" s="93" t="s">
        <v>55</v>
      </c>
      <c r="E72" s="93">
        <v>5</v>
      </c>
      <c r="F72" s="93">
        <v>3441125.2942050998</v>
      </c>
      <c r="G72" s="93">
        <v>3181582.26386549</v>
      </c>
      <c r="H72" s="90">
        <f t="shared" si="1"/>
        <v>259543.03033960983</v>
      </c>
      <c r="I72" s="91">
        <f t="shared" si="2"/>
        <v>43952</v>
      </c>
      <c r="J72" s="91"/>
      <c r="K72"/>
      <c r="L72"/>
      <c r="M72"/>
      <c r="N72"/>
    </row>
    <row r="73" spans="1:14">
      <c r="A73" s="19" t="s">
        <v>99</v>
      </c>
      <c r="B73" s="148" t="s">
        <v>469</v>
      </c>
      <c r="C73" s="93">
        <v>2020</v>
      </c>
      <c r="D73" s="93" t="s">
        <v>55</v>
      </c>
      <c r="E73" s="93">
        <v>6</v>
      </c>
      <c r="F73" s="93">
        <v>4366827.2844241001</v>
      </c>
      <c r="G73" s="93">
        <v>3752018.3298214902</v>
      </c>
      <c r="H73" s="90">
        <f t="shared" ref="H73:H136" si="3">F73-G73</f>
        <v>614808.95460260985</v>
      </c>
      <c r="I73" s="91">
        <f t="shared" ref="I73:I136" si="4">DATE(C73,E73,1)</f>
        <v>43983</v>
      </c>
      <c r="J73" s="91"/>
      <c r="K73"/>
      <c r="L73"/>
      <c r="M73"/>
      <c r="N73"/>
    </row>
    <row r="74" spans="1:14">
      <c r="A74" s="19" t="s">
        <v>99</v>
      </c>
      <c r="B74" s="148" t="s">
        <v>470</v>
      </c>
      <c r="C74" s="93">
        <v>2020</v>
      </c>
      <c r="D74" s="93" t="s">
        <v>56</v>
      </c>
      <c r="E74" s="93">
        <v>7</v>
      </c>
      <c r="F74" s="93">
        <v>4278724.6823201003</v>
      </c>
      <c r="G74" s="93">
        <v>4221150.4928949196</v>
      </c>
      <c r="H74" s="90">
        <f t="shared" si="3"/>
        <v>57574.189425180666</v>
      </c>
      <c r="I74" s="91">
        <f t="shared" si="4"/>
        <v>44013</v>
      </c>
      <c r="J74" s="91"/>
      <c r="K74"/>
      <c r="L74"/>
      <c r="M74"/>
      <c r="N74"/>
    </row>
    <row r="75" spans="1:14">
      <c r="A75" s="19" t="s">
        <v>99</v>
      </c>
      <c r="B75" s="148" t="s">
        <v>471</v>
      </c>
      <c r="C75" s="93">
        <v>2020</v>
      </c>
      <c r="D75" s="93" t="s">
        <v>56</v>
      </c>
      <c r="E75" s="93">
        <v>8</v>
      </c>
      <c r="F75" s="93">
        <v>4233312.8977861004</v>
      </c>
      <c r="G75" s="93">
        <v>4205624.7744002501</v>
      </c>
      <c r="H75" s="90">
        <f t="shared" si="3"/>
        <v>27688.12338585034</v>
      </c>
      <c r="I75" s="91">
        <f t="shared" si="4"/>
        <v>44044</v>
      </c>
      <c r="J75" s="91"/>
      <c r="K75"/>
      <c r="L75"/>
      <c r="M75"/>
      <c r="N75"/>
    </row>
    <row r="76" spans="1:14">
      <c r="A76" s="19" t="s">
        <v>99</v>
      </c>
      <c r="B76" s="148" t="s">
        <v>472</v>
      </c>
      <c r="C76" s="93">
        <v>2020</v>
      </c>
      <c r="D76" s="93" t="s">
        <v>56</v>
      </c>
      <c r="E76" s="93">
        <v>9</v>
      </c>
      <c r="F76" s="93">
        <v>4219620.5579901002</v>
      </c>
      <c r="G76" s="93">
        <v>4625911.6058845203</v>
      </c>
      <c r="H76" s="90">
        <f t="shared" si="3"/>
        <v>-406291.0478944201</v>
      </c>
      <c r="I76" s="91">
        <f t="shared" si="4"/>
        <v>44075</v>
      </c>
      <c r="J76" s="91"/>
      <c r="K76"/>
      <c r="L76"/>
      <c r="M76"/>
      <c r="N76"/>
    </row>
    <row r="77" spans="1:14">
      <c r="A77" s="19" t="s">
        <v>99</v>
      </c>
      <c r="B77" s="148" t="s">
        <v>473</v>
      </c>
      <c r="C77" s="93">
        <v>2020</v>
      </c>
      <c r="D77" s="93" t="s">
        <v>57</v>
      </c>
      <c r="E77" s="93">
        <v>10</v>
      </c>
      <c r="F77" s="93">
        <v>4466228.1999621</v>
      </c>
      <c r="G77" s="93">
        <v>5055470.9713230599</v>
      </c>
      <c r="H77" s="90">
        <f t="shared" si="3"/>
        <v>-589242.77136095986</v>
      </c>
      <c r="I77" s="91">
        <f t="shared" si="4"/>
        <v>44105</v>
      </c>
      <c r="J77" s="91"/>
      <c r="K77"/>
      <c r="L77"/>
      <c r="M77"/>
      <c r="N77"/>
    </row>
    <row r="78" spans="1:14">
      <c r="A78" s="19" t="s">
        <v>196</v>
      </c>
      <c r="B78" s="148" t="s">
        <v>404</v>
      </c>
      <c r="C78" s="93">
        <v>2015</v>
      </c>
      <c r="D78" s="93" t="s">
        <v>54</v>
      </c>
      <c r="E78" s="93">
        <v>1</v>
      </c>
      <c r="F78" s="93">
        <v>669043.16586840001</v>
      </c>
      <c r="G78" s="93">
        <v>606362.92474536202</v>
      </c>
      <c r="H78" s="90">
        <f t="shared" si="3"/>
        <v>62680.241123037995</v>
      </c>
      <c r="I78" s="91">
        <f t="shared" si="4"/>
        <v>42005</v>
      </c>
      <c r="J78" s="91"/>
      <c r="K78"/>
      <c r="L78"/>
      <c r="M78"/>
      <c r="N78"/>
    </row>
    <row r="79" spans="1:14">
      <c r="A79" s="19" t="s">
        <v>196</v>
      </c>
      <c r="B79" s="148" t="s">
        <v>405</v>
      </c>
      <c r="C79" s="93">
        <v>2015</v>
      </c>
      <c r="D79" s="93" t="s">
        <v>54</v>
      </c>
      <c r="E79" s="93">
        <v>2</v>
      </c>
      <c r="F79" s="93">
        <v>712609.765386399</v>
      </c>
      <c r="G79" s="93">
        <v>633671.12680966198</v>
      </c>
      <c r="H79" s="90">
        <f t="shared" si="3"/>
        <v>78938.638576737023</v>
      </c>
      <c r="I79" s="91">
        <f t="shared" si="4"/>
        <v>42036</v>
      </c>
      <c r="J79" s="91"/>
      <c r="K79"/>
      <c r="L79"/>
      <c r="M79"/>
      <c r="N79"/>
    </row>
    <row r="80" spans="1:14">
      <c r="A80" s="19" t="s">
        <v>196</v>
      </c>
      <c r="B80" s="148" t="s">
        <v>406</v>
      </c>
      <c r="C80" s="93">
        <v>2015</v>
      </c>
      <c r="D80" s="93" t="s">
        <v>54</v>
      </c>
      <c r="E80" s="93">
        <v>3</v>
      </c>
      <c r="F80" s="93">
        <v>931420.24264399998</v>
      </c>
      <c r="G80" s="93">
        <v>835661.42026099598</v>
      </c>
      <c r="H80" s="90">
        <f t="shared" si="3"/>
        <v>95758.822383004008</v>
      </c>
      <c r="I80" s="91">
        <f t="shared" si="4"/>
        <v>42064</v>
      </c>
      <c r="J80" s="91"/>
      <c r="K80"/>
      <c r="L80"/>
      <c r="M80"/>
      <c r="N80"/>
    </row>
    <row r="81" spans="1:14">
      <c r="A81" s="19" t="s">
        <v>196</v>
      </c>
      <c r="B81" s="148" t="s">
        <v>407</v>
      </c>
      <c r="C81" s="93">
        <v>2015</v>
      </c>
      <c r="D81" s="93" t="s">
        <v>55</v>
      </c>
      <c r="E81" s="93">
        <v>4</v>
      </c>
      <c r="F81" s="93">
        <v>1013179.0643146</v>
      </c>
      <c r="G81" s="93">
        <v>984119.85652855702</v>
      </c>
      <c r="H81" s="90">
        <f t="shared" si="3"/>
        <v>29059.207786042942</v>
      </c>
      <c r="I81" s="91">
        <f t="shared" si="4"/>
        <v>42095</v>
      </c>
      <c r="J81" s="91"/>
      <c r="K81"/>
      <c r="L81"/>
      <c r="M81"/>
      <c r="N81"/>
    </row>
    <row r="82" spans="1:14">
      <c r="A82" s="19" t="s">
        <v>196</v>
      </c>
      <c r="B82" s="148" t="s">
        <v>408</v>
      </c>
      <c r="C82" s="93">
        <v>2015</v>
      </c>
      <c r="D82" s="93" t="s">
        <v>55</v>
      </c>
      <c r="E82" s="93">
        <v>5</v>
      </c>
      <c r="F82" s="93">
        <v>1346060.7406240001</v>
      </c>
      <c r="G82" s="93">
        <v>1217809.73125285</v>
      </c>
      <c r="H82" s="90">
        <f t="shared" si="3"/>
        <v>128251.00937115005</v>
      </c>
      <c r="I82" s="91">
        <f t="shared" si="4"/>
        <v>42125</v>
      </c>
      <c r="J82" s="91"/>
      <c r="K82"/>
      <c r="L82"/>
      <c r="M82"/>
      <c r="N82"/>
    </row>
    <row r="83" spans="1:14">
      <c r="A83" s="19" t="s">
        <v>196</v>
      </c>
      <c r="B83" s="148" t="s">
        <v>409</v>
      </c>
      <c r="C83" s="93">
        <v>2015</v>
      </c>
      <c r="D83" s="93" t="s">
        <v>55</v>
      </c>
      <c r="E83" s="93">
        <v>6</v>
      </c>
      <c r="F83" s="93">
        <v>1177244.6097877999</v>
      </c>
      <c r="G83" s="93">
        <v>1200494.77802607</v>
      </c>
      <c r="H83" s="90">
        <f t="shared" si="3"/>
        <v>-23250.168238270096</v>
      </c>
      <c r="I83" s="91">
        <f t="shared" si="4"/>
        <v>42156</v>
      </c>
      <c r="J83" s="91"/>
      <c r="K83"/>
      <c r="L83"/>
      <c r="M83"/>
      <c r="N83"/>
    </row>
    <row r="84" spans="1:14">
      <c r="A84" s="19" t="s">
        <v>196</v>
      </c>
      <c r="B84" s="148" t="s">
        <v>410</v>
      </c>
      <c r="C84" s="93">
        <v>2015</v>
      </c>
      <c r="D84" s="93" t="s">
        <v>56</v>
      </c>
      <c r="E84" s="93">
        <v>7</v>
      </c>
      <c r="F84" s="93">
        <v>891159.67683259898</v>
      </c>
      <c r="G84" s="93">
        <v>893909.48169042997</v>
      </c>
      <c r="H84" s="90">
        <f t="shared" si="3"/>
        <v>-2749.8048578309827</v>
      </c>
      <c r="I84" s="91">
        <f t="shared" si="4"/>
        <v>42186</v>
      </c>
      <c r="J84" s="91"/>
      <c r="K84"/>
      <c r="L84"/>
      <c r="M84"/>
      <c r="N84"/>
    </row>
    <row r="85" spans="1:14">
      <c r="A85" s="19" t="s">
        <v>196</v>
      </c>
      <c r="B85" s="148" t="s">
        <v>411</v>
      </c>
      <c r="C85" s="93">
        <v>2015</v>
      </c>
      <c r="D85" s="93" t="s">
        <v>56</v>
      </c>
      <c r="E85" s="93">
        <v>8</v>
      </c>
      <c r="F85" s="93">
        <v>800842.25056189997</v>
      </c>
      <c r="G85" s="93">
        <v>796632.17162005301</v>
      </c>
      <c r="H85" s="90">
        <f t="shared" si="3"/>
        <v>4210.0789418469649</v>
      </c>
      <c r="I85" s="91">
        <f t="shared" si="4"/>
        <v>42217</v>
      </c>
      <c r="J85" s="91"/>
      <c r="K85"/>
      <c r="L85"/>
      <c r="M85"/>
      <c r="N85"/>
    </row>
    <row r="86" spans="1:14">
      <c r="A86" s="19" t="s">
        <v>196</v>
      </c>
      <c r="B86" s="148" t="s">
        <v>412</v>
      </c>
      <c r="C86" s="93">
        <v>2015</v>
      </c>
      <c r="D86" s="93" t="s">
        <v>56</v>
      </c>
      <c r="E86" s="93">
        <v>9</v>
      </c>
      <c r="F86" s="93">
        <v>865277.82067150006</v>
      </c>
      <c r="G86" s="93">
        <v>821193.76388373203</v>
      </c>
      <c r="H86" s="90">
        <f t="shared" si="3"/>
        <v>44084.05678776803</v>
      </c>
      <c r="I86" s="91">
        <f t="shared" si="4"/>
        <v>42248</v>
      </c>
      <c r="J86" s="91"/>
      <c r="K86"/>
      <c r="L86"/>
      <c r="M86"/>
      <c r="N86"/>
    </row>
    <row r="87" spans="1:14">
      <c r="A87" s="19" t="s">
        <v>196</v>
      </c>
      <c r="B87" s="148" t="s">
        <v>413</v>
      </c>
      <c r="C87" s="93">
        <v>2015</v>
      </c>
      <c r="D87" s="93" t="s">
        <v>57</v>
      </c>
      <c r="E87" s="93">
        <v>10</v>
      </c>
      <c r="F87" s="93">
        <v>1011496.0784402</v>
      </c>
      <c r="G87" s="93">
        <v>931858.56049929198</v>
      </c>
      <c r="H87" s="90">
        <f t="shared" si="3"/>
        <v>79637.517940907972</v>
      </c>
      <c r="I87" s="91">
        <f t="shared" si="4"/>
        <v>42278</v>
      </c>
      <c r="J87" s="91"/>
      <c r="K87"/>
      <c r="L87"/>
      <c r="M87"/>
      <c r="N87"/>
    </row>
    <row r="88" spans="1:14">
      <c r="A88" s="19" t="s">
        <v>196</v>
      </c>
      <c r="B88" s="148" t="s">
        <v>414</v>
      </c>
      <c r="C88" s="93">
        <v>2015</v>
      </c>
      <c r="D88" s="93" t="s">
        <v>57</v>
      </c>
      <c r="E88" s="93">
        <v>11</v>
      </c>
      <c r="F88" s="93">
        <v>1055044.3828063</v>
      </c>
      <c r="G88" s="93">
        <v>1022809.20740967</v>
      </c>
      <c r="H88" s="90">
        <f t="shared" si="3"/>
        <v>32235.175396629958</v>
      </c>
      <c r="I88" s="91">
        <f t="shared" si="4"/>
        <v>42309</v>
      </c>
      <c r="J88" s="91"/>
      <c r="K88"/>
      <c r="L88"/>
      <c r="M88"/>
      <c r="N88"/>
    </row>
    <row r="89" spans="1:14">
      <c r="A89" s="19" t="s">
        <v>196</v>
      </c>
      <c r="B89" s="148" t="s">
        <v>415</v>
      </c>
      <c r="C89" s="93">
        <v>2015</v>
      </c>
      <c r="D89" s="93" t="s">
        <v>57</v>
      </c>
      <c r="E89" s="93">
        <v>12</v>
      </c>
      <c r="F89" s="93">
        <v>831615.11638190097</v>
      </c>
      <c r="G89" s="93">
        <v>849689.09151762503</v>
      </c>
      <c r="H89" s="90">
        <f t="shared" si="3"/>
        <v>-18073.97513572406</v>
      </c>
      <c r="I89" s="91">
        <f t="shared" si="4"/>
        <v>42339</v>
      </c>
      <c r="J89" s="91"/>
      <c r="K89"/>
      <c r="L89"/>
      <c r="M89"/>
      <c r="N89"/>
    </row>
    <row r="90" spans="1:14">
      <c r="A90" s="19" t="s">
        <v>196</v>
      </c>
      <c r="B90" s="148" t="s">
        <v>416</v>
      </c>
      <c r="C90" s="93">
        <v>2016</v>
      </c>
      <c r="D90" s="93" t="s">
        <v>54</v>
      </c>
      <c r="E90" s="93">
        <v>1</v>
      </c>
      <c r="F90" s="93">
        <v>670338.87178259995</v>
      </c>
      <c r="G90" s="93">
        <v>718547.00896726199</v>
      </c>
      <c r="H90" s="90">
        <f t="shared" si="3"/>
        <v>-48208.137184662046</v>
      </c>
      <c r="I90" s="91">
        <f t="shared" si="4"/>
        <v>42370</v>
      </c>
      <c r="J90" s="91"/>
      <c r="K90"/>
      <c r="L90"/>
      <c r="M90"/>
      <c r="N90"/>
    </row>
    <row r="91" spans="1:14">
      <c r="A91" s="19" t="s">
        <v>196</v>
      </c>
      <c r="B91" s="148" t="s">
        <v>417</v>
      </c>
      <c r="C91" s="93">
        <v>2016</v>
      </c>
      <c r="D91" s="93" t="s">
        <v>54</v>
      </c>
      <c r="E91" s="93">
        <v>2</v>
      </c>
      <c r="F91" s="93">
        <v>666677.21370279999</v>
      </c>
      <c r="G91" s="93">
        <v>677810.84689176199</v>
      </c>
      <c r="H91" s="90">
        <f t="shared" si="3"/>
        <v>-11133.633188962005</v>
      </c>
      <c r="I91" s="91">
        <f t="shared" si="4"/>
        <v>42401</v>
      </c>
      <c r="J91" s="91"/>
      <c r="K91"/>
      <c r="L91"/>
      <c r="M91"/>
      <c r="N91"/>
    </row>
    <row r="92" spans="1:14">
      <c r="A92" s="19" t="s">
        <v>196</v>
      </c>
      <c r="B92" s="148" t="s">
        <v>418</v>
      </c>
      <c r="C92" s="93">
        <v>2016</v>
      </c>
      <c r="D92" s="93" t="s">
        <v>54</v>
      </c>
      <c r="E92" s="93">
        <v>3</v>
      </c>
      <c r="F92" s="93">
        <v>919523.91464790003</v>
      </c>
      <c r="G92" s="93">
        <v>851081.38279741898</v>
      </c>
      <c r="H92" s="90">
        <f t="shared" si="3"/>
        <v>68442.531850481057</v>
      </c>
      <c r="I92" s="91">
        <f t="shared" si="4"/>
        <v>42430</v>
      </c>
      <c r="J92" s="91"/>
      <c r="K92"/>
      <c r="L92"/>
      <c r="M92"/>
      <c r="N92"/>
    </row>
    <row r="93" spans="1:14">
      <c r="A93" s="19" t="s">
        <v>196</v>
      </c>
      <c r="B93" s="148" t="s">
        <v>419</v>
      </c>
      <c r="C93" s="93">
        <v>2016</v>
      </c>
      <c r="D93" s="93" t="s">
        <v>55</v>
      </c>
      <c r="E93" s="93">
        <v>4</v>
      </c>
      <c r="F93" s="93">
        <v>1039359.1590199</v>
      </c>
      <c r="G93" s="93">
        <v>957442.04456984403</v>
      </c>
      <c r="H93" s="90">
        <f t="shared" si="3"/>
        <v>81917.114450055989</v>
      </c>
      <c r="I93" s="91">
        <f t="shared" si="4"/>
        <v>42461</v>
      </c>
      <c r="J93" s="91"/>
      <c r="K93"/>
      <c r="L93"/>
      <c r="M93"/>
      <c r="N93"/>
    </row>
    <row r="94" spans="1:14">
      <c r="A94" s="19" t="s">
        <v>196</v>
      </c>
      <c r="B94" s="148" t="s">
        <v>420</v>
      </c>
      <c r="C94" s="93">
        <v>2016</v>
      </c>
      <c r="D94" s="93" t="s">
        <v>55</v>
      </c>
      <c r="E94" s="93">
        <v>5</v>
      </c>
      <c r="F94" s="93">
        <v>1224907.3463093</v>
      </c>
      <c r="G94" s="93">
        <v>1190989.9713061</v>
      </c>
      <c r="H94" s="90">
        <f t="shared" si="3"/>
        <v>33917.375003200024</v>
      </c>
      <c r="I94" s="91">
        <f t="shared" si="4"/>
        <v>42491</v>
      </c>
      <c r="J94" s="91"/>
      <c r="K94"/>
      <c r="L94"/>
      <c r="M94"/>
      <c r="N94"/>
    </row>
    <row r="95" spans="1:14">
      <c r="A95" s="19" t="s">
        <v>196</v>
      </c>
      <c r="B95" s="148" t="s">
        <v>421</v>
      </c>
      <c r="C95" s="93">
        <v>2016</v>
      </c>
      <c r="D95" s="93" t="s">
        <v>55</v>
      </c>
      <c r="E95" s="93">
        <v>6</v>
      </c>
      <c r="F95" s="93">
        <v>1162272.5873815001</v>
      </c>
      <c r="G95" s="93">
        <v>1154807.1296919</v>
      </c>
      <c r="H95" s="90">
        <f t="shared" si="3"/>
        <v>7465.4576896000654</v>
      </c>
      <c r="I95" s="91">
        <f t="shared" si="4"/>
        <v>42522</v>
      </c>
      <c r="J95" s="91"/>
      <c r="K95"/>
      <c r="L95"/>
      <c r="M95"/>
      <c r="N95"/>
    </row>
    <row r="96" spans="1:14">
      <c r="A96" s="19" t="s">
        <v>196</v>
      </c>
      <c r="B96" s="148" t="s">
        <v>422</v>
      </c>
      <c r="C96" s="93">
        <v>2016</v>
      </c>
      <c r="D96" s="93" t="s">
        <v>56</v>
      </c>
      <c r="E96" s="93">
        <v>7</v>
      </c>
      <c r="F96" s="93">
        <v>839382.04306119902</v>
      </c>
      <c r="G96" s="93">
        <v>900905.89876949799</v>
      </c>
      <c r="H96" s="90">
        <f t="shared" si="3"/>
        <v>-61523.855708298972</v>
      </c>
      <c r="I96" s="91">
        <f t="shared" si="4"/>
        <v>42552</v>
      </c>
      <c r="J96" s="91"/>
      <c r="K96"/>
      <c r="L96"/>
      <c r="M96"/>
      <c r="N96"/>
    </row>
    <row r="97" spans="1:14">
      <c r="A97" s="19" t="s">
        <v>196</v>
      </c>
      <c r="B97" s="148" t="s">
        <v>423</v>
      </c>
      <c r="C97" s="93">
        <v>2016</v>
      </c>
      <c r="D97" s="93" t="s">
        <v>56</v>
      </c>
      <c r="E97" s="93">
        <v>8</v>
      </c>
      <c r="F97" s="93">
        <v>659224.85019589902</v>
      </c>
      <c r="G97" s="93">
        <v>756489.65660446195</v>
      </c>
      <c r="H97" s="90">
        <f t="shared" si="3"/>
        <v>-97264.80640856293</v>
      </c>
      <c r="I97" s="91">
        <f t="shared" si="4"/>
        <v>42583</v>
      </c>
      <c r="J97" s="91"/>
      <c r="K97"/>
      <c r="L97"/>
      <c r="M97"/>
      <c r="N97"/>
    </row>
    <row r="98" spans="1:14">
      <c r="A98" s="19" t="s">
        <v>196</v>
      </c>
      <c r="B98" s="148" t="s">
        <v>424</v>
      </c>
      <c r="C98" s="93">
        <v>2016</v>
      </c>
      <c r="D98" s="93" t="s">
        <v>56</v>
      </c>
      <c r="E98" s="93">
        <v>9</v>
      </c>
      <c r="F98" s="93">
        <v>708944.46335449896</v>
      </c>
      <c r="G98" s="93">
        <v>794069.20037810202</v>
      </c>
      <c r="H98" s="90">
        <f t="shared" si="3"/>
        <v>-85124.737023603055</v>
      </c>
      <c r="I98" s="91">
        <f t="shared" si="4"/>
        <v>42614</v>
      </c>
      <c r="J98" s="91"/>
      <c r="K98"/>
      <c r="L98"/>
      <c r="M98"/>
      <c r="N98"/>
    </row>
    <row r="99" spans="1:14">
      <c r="A99" s="19" t="s">
        <v>196</v>
      </c>
      <c r="B99" s="148" t="s">
        <v>425</v>
      </c>
      <c r="C99" s="93">
        <v>2016</v>
      </c>
      <c r="D99" s="93" t="s">
        <v>57</v>
      </c>
      <c r="E99" s="93">
        <v>10</v>
      </c>
      <c r="F99" s="93">
        <v>758618.95594079897</v>
      </c>
      <c r="G99" s="93">
        <v>841897.36840315699</v>
      </c>
      <c r="H99" s="90">
        <f t="shared" si="3"/>
        <v>-83278.412462358014</v>
      </c>
      <c r="I99" s="91">
        <f t="shared" si="4"/>
        <v>42644</v>
      </c>
      <c r="J99" s="91"/>
      <c r="K99"/>
      <c r="L99"/>
      <c r="M99"/>
      <c r="N99"/>
    </row>
    <row r="100" spans="1:14">
      <c r="A100" s="19" t="s">
        <v>196</v>
      </c>
      <c r="B100" s="148" t="s">
        <v>426</v>
      </c>
      <c r="C100" s="93">
        <v>2016</v>
      </c>
      <c r="D100" s="93" t="s">
        <v>57</v>
      </c>
      <c r="E100" s="93">
        <v>11</v>
      </c>
      <c r="F100" s="93">
        <v>902777.92269529903</v>
      </c>
      <c r="G100" s="93">
        <v>992950.78012310399</v>
      </c>
      <c r="H100" s="90">
        <f t="shared" si="3"/>
        <v>-90172.857427804964</v>
      </c>
      <c r="I100" s="91">
        <f t="shared" si="4"/>
        <v>42675</v>
      </c>
      <c r="J100" s="91"/>
      <c r="K100"/>
      <c r="L100"/>
      <c r="M100"/>
      <c r="N100"/>
    </row>
    <row r="101" spans="1:14">
      <c r="A101" s="19" t="s">
        <v>196</v>
      </c>
      <c r="B101" s="148" t="s">
        <v>427</v>
      </c>
      <c r="C101" s="93">
        <v>2016</v>
      </c>
      <c r="D101" s="93" t="s">
        <v>57</v>
      </c>
      <c r="E101" s="93">
        <v>12</v>
      </c>
      <c r="F101" s="93">
        <v>751975.21129699994</v>
      </c>
      <c r="G101" s="93">
        <v>814936.26354241197</v>
      </c>
      <c r="H101" s="90">
        <f t="shared" si="3"/>
        <v>-62961.052245412022</v>
      </c>
      <c r="I101" s="91">
        <f t="shared" si="4"/>
        <v>42705</v>
      </c>
      <c r="J101" s="91"/>
      <c r="K101"/>
      <c r="L101"/>
      <c r="M101"/>
      <c r="N101"/>
    </row>
    <row r="102" spans="1:14">
      <c r="A102" s="19" t="s">
        <v>196</v>
      </c>
      <c r="B102" s="148" t="s">
        <v>428</v>
      </c>
      <c r="C102" s="93">
        <v>2017</v>
      </c>
      <c r="D102" s="93" t="s">
        <v>54</v>
      </c>
      <c r="E102" s="93">
        <v>1</v>
      </c>
      <c r="F102" s="93">
        <v>612304.00837309996</v>
      </c>
      <c r="G102" s="93">
        <v>695627.35671709001</v>
      </c>
      <c r="H102" s="90">
        <f t="shared" si="3"/>
        <v>-83323.348343990045</v>
      </c>
      <c r="I102" s="91">
        <f t="shared" si="4"/>
        <v>42736</v>
      </c>
      <c r="J102" s="91"/>
      <c r="K102"/>
      <c r="L102"/>
      <c r="M102"/>
      <c r="N102"/>
    </row>
    <row r="103" spans="1:14">
      <c r="A103" s="19" t="s">
        <v>196</v>
      </c>
      <c r="B103" s="148" t="s">
        <v>429</v>
      </c>
      <c r="C103" s="93">
        <v>2017</v>
      </c>
      <c r="D103" s="93" t="s">
        <v>54</v>
      </c>
      <c r="E103" s="93">
        <v>2</v>
      </c>
      <c r="F103" s="93">
        <v>657126.78111310001</v>
      </c>
      <c r="G103" s="93">
        <v>702324.11472685903</v>
      </c>
      <c r="H103" s="90">
        <f t="shared" si="3"/>
        <v>-45197.333613759023</v>
      </c>
      <c r="I103" s="91">
        <f t="shared" si="4"/>
        <v>42767</v>
      </c>
      <c r="J103" s="91"/>
      <c r="K103"/>
      <c r="L103"/>
      <c r="M103"/>
      <c r="N103"/>
    </row>
    <row r="104" spans="1:14">
      <c r="A104" s="19" t="s">
        <v>196</v>
      </c>
      <c r="B104" s="148" t="s">
        <v>430</v>
      </c>
      <c r="C104" s="93">
        <v>2017</v>
      </c>
      <c r="D104" s="93" t="s">
        <v>54</v>
      </c>
      <c r="E104" s="93">
        <v>3</v>
      </c>
      <c r="F104" s="93">
        <v>932429.34927320003</v>
      </c>
      <c r="G104" s="93">
        <v>921945.86230903701</v>
      </c>
      <c r="H104" s="90">
        <f t="shared" si="3"/>
        <v>10483.486964163021</v>
      </c>
      <c r="I104" s="91">
        <f t="shared" si="4"/>
        <v>42795</v>
      </c>
      <c r="J104" s="91"/>
      <c r="K104"/>
      <c r="L104"/>
      <c r="M104"/>
      <c r="N104"/>
    </row>
    <row r="105" spans="1:14">
      <c r="A105" s="19" t="s">
        <v>196</v>
      </c>
      <c r="B105" s="148" t="s">
        <v>431</v>
      </c>
      <c r="C105" s="93">
        <v>2017</v>
      </c>
      <c r="D105" s="93" t="s">
        <v>55</v>
      </c>
      <c r="E105" s="93">
        <v>4</v>
      </c>
      <c r="F105" s="93">
        <v>1115701.8564104</v>
      </c>
      <c r="G105" s="93">
        <v>1095001.7861412801</v>
      </c>
      <c r="H105" s="90">
        <f t="shared" si="3"/>
        <v>20700.070269119926</v>
      </c>
      <c r="I105" s="91">
        <f t="shared" si="4"/>
        <v>42826</v>
      </c>
      <c r="J105" s="91"/>
      <c r="K105"/>
      <c r="L105"/>
      <c r="M105"/>
      <c r="N105"/>
    </row>
    <row r="106" spans="1:14">
      <c r="A106" s="19" t="s">
        <v>196</v>
      </c>
      <c r="B106" s="148" t="s">
        <v>432</v>
      </c>
      <c r="C106" s="93">
        <v>2017</v>
      </c>
      <c r="D106" s="93" t="s">
        <v>55</v>
      </c>
      <c r="E106" s="93">
        <v>5</v>
      </c>
      <c r="F106" s="93">
        <v>1353713.6170789001</v>
      </c>
      <c r="G106" s="93">
        <v>1381058.97497769</v>
      </c>
      <c r="H106" s="90">
        <f t="shared" si="3"/>
        <v>-27345.357898789924</v>
      </c>
      <c r="I106" s="91">
        <f t="shared" si="4"/>
        <v>42856</v>
      </c>
      <c r="J106" s="91"/>
      <c r="K106"/>
      <c r="L106"/>
      <c r="M106"/>
      <c r="N106"/>
    </row>
    <row r="107" spans="1:14">
      <c r="A107" s="19" t="s">
        <v>196</v>
      </c>
      <c r="B107" s="148" t="s">
        <v>433</v>
      </c>
      <c r="C107" s="93">
        <v>2017</v>
      </c>
      <c r="D107" s="93" t="s">
        <v>55</v>
      </c>
      <c r="E107" s="93">
        <v>6</v>
      </c>
      <c r="F107" s="93">
        <v>1142017.3089215001</v>
      </c>
      <c r="G107" s="93">
        <v>1192243.7141816299</v>
      </c>
      <c r="H107" s="90">
        <f t="shared" si="3"/>
        <v>-50226.405260129832</v>
      </c>
      <c r="I107" s="91">
        <f t="shared" si="4"/>
        <v>42887</v>
      </c>
      <c r="J107" s="91"/>
      <c r="K107"/>
      <c r="L107"/>
      <c r="M107"/>
      <c r="N107"/>
    </row>
    <row r="108" spans="1:14">
      <c r="A108" s="19" t="s">
        <v>196</v>
      </c>
      <c r="B108" s="148" t="s">
        <v>434</v>
      </c>
      <c r="C108" s="93">
        <v>2017</v>
      </c>
      <c r="D108" s="93" t="s">
        <v>56</v>
      </c>
      <c r="E108" s="93">
        <v>7</v>
      </c>
      <c r="F108" s="93">
        <v>904549.41055090004</v>
      </c>
      <c r="G108" s="93">
        <v>829537.22099409904</v>
      </c>
      <c r="H108" s="90">
        <f t="shared" si="3"/>
        <v>75012.189556800993</v>
      </c>
      <c r="I108" s="91">
        <f t="shared" si="4"/>
        <v>42917</v>
      </c>
      <c r="J108" s="91"/>
      <c r="K108"/>
      <c r="L108"/>
      <c r="M108"/>
      <c r="N108"/>
    </row>
    <row r="109" spans="1:14">
      <c r="A109" s="19" t="s">
        <v>196</v>
      </c>
      <c r="B109" s="148" t="s">
        <v>435</v>
      </c>
      <c r="C109" s="93">
        <v>2017</v>
      </c>
      <c r="D109" s="93" t="s">
        <v>56</v>
      </c>
      <c r="E109" s="93">
        <v>8</v>
      </c>
      <c r="F109" s="93">
        <v>819439.07126290002</v>
      </c>
      <c r="G109" s="93">
        <v>786284.99772154505</v>
      </c>
      <c r="H109" s="90">
        <f t="shared" si="3"/>
        <v>33154.07354135497</v>
      </c>
      <c r="I109" s="91">
        <f t="shared" si="4"/>
        <v>42948</v>
      </c>
      <c r="J109" s="91"/>
      <c r="K109"/>
      <c r="L109"/>
      <c r="M109"/>
      <c r="N109"/>
    </row>
    <row r="110" spans="1:14">
      <c r="A110" s="19" t="s">
        <v>196</v>
      </c>
      <c r="B110" s="148" t="s">
        <v>436</v>
      </c>
      <c r="C110" s="93">
        <v>2017</v>
      </c>
      <c r="D110" s="93" t="s">
        <v>56</v>
      </c>
      <c r="E110" s="93">
        <v>9</v>
      </c>
      <c r="F110" s="93">
        <v>777342.27724550001</v>
      </c>
      <c r="G110" s="93">
        <v>777359.20719413704</v>
      </c>
      <c r="H110" s="90">
        <f t="shared" si="3"/>
        <v>-16.929948637029156</v>
      </c>
      <c r="I110" s="91">
        <f t="shared" si="4"/>
        <v>42979</v>
      </c>
      <c r="J110" s="91"/>
      <c r="K110"/>
      <c r="L110"/>
      <c r="M110"/>
      <c r="N110"/>
    </row>
    <row r="111" spans="1:14">
      <c r="A111" s="19" t="s">
        <v>196</v>
      </c>
      <c r="B111" s="148" t="s">
        <v>437</v>
      </c>
      <c r="C111" s="93">
        <v>2017</v>
      </c>
      <c r="D111" s="93" t="s">
        <v>57</v>
      </c>
      <c r="E111" s="93">
        <v>10</v>
      </c>
      <c r="F111" s="93">
        <v>895282.46239779994</v>
      </c>
      <c r="G111" s="93">
        <v>884570.66690890898</v>
      </c>
      <c r="H111" s="90">
        <f t="shared" si="3"/>
        <v>10711.795488890959</v>
      </c>
      <c r="I111" s="91">
        <f t="shared" si="4"/>
        <v>43009</v>
      </c>
      <c r="J111" s="91"/>
      <c r="K111"/>
      <c r="L111"/>
      <c r="M111"/>
      <c r="N111"/>
    </row>
    <row r="112" spans="1:14">
      <c r="A112" s="19" t="s">
        <v>196</v>
      </c>
      <c r="B112" s="148" t="s">
        <v>438</v>
      </c>
      <c r="C112" s="93">
        <v>2017</v>
      </c>
      <c r="D112" s="93" t="s">
        <v>57</v>
      </c>
      <c r="E112" s="93">
        <v>11</v>
      </c>
      <c r="F112" s="93">
        <v>957057.77387070004</v>
      </c>
      <c r="G112" s="93">
        <v>963957.63771579904</v>
      </c>
      <c r="H112" s="90">
        <f t="shared" si="3"/>
        <v>-6899.8638450989965</v>
      </c>
      <c r="I112" s="91">
        <f t="shared" si="4"/>
        <v>43040</v>
      </c>
      <c r="J112" s="91"/>
      <c r="K112"/>
      <c r="L112"/>
      <c r="M112"/>
      <c r="N112"/>
    </row>
    <row r="113" spans="1:14">
      <c r="A113" s="19" t="s">
        <v>196</v>
      </c>
      <c r="B113" s="148" t="s">
        <v>439</v>
      </c>
      <c r="C113" s="93">
        <v>2017</v>
      </c>
      <c r="D113" s="93" t="s">
        <v>57</v>
      </c>
      <c r="E113" s="93">
        <v>12</v>
      </c>
      <c r="F113" s="93">
        <v>711939.59704579995</v>
      </c>
      <c r="G113" s="93">
        <v>799057.96933431202</v>
      </c>
      <c r="H113" s="90">
        <f t="shared" si="3"/>
        <v>-87118.372288512066</v>
      </c>
      <c r="I113" s="91">
        <f t="shared" si="4"/>
        <v>43070</v>
      </c>
      <c r="J113" s="91"/>
      <c r="K113"/>
      <c r="L113"/>
      <c r="M113"/>
      <c r="N113"/>
    </row>
    <row r="114" spans="1:14">
      <c r="A114" s="19" t="s">
        <v>196</v>
      </c>
      <c r="B114" s="148" t="s">
        <v>440</v>
      </c>
      <c r="C114" s="93">
        <v>2018</v>
      </c>
      <c r="D114" s="93" t="s">
        <v>54</v>
      </c>
      <c r="E114" s="93">
        <v>1</v>
      </c>
      <c r="F114" s="93">
        <v>636918.12950309901</v>
      </c>
      <c r="G114" s="93">
        <v>673545.05425826204</v>
      </c>
      <c r="H114" s="90">
        <f t="shared" si="3"/>
        <v>-36626.924755163025</v>
      </c>
      <c r="I114" s="91">
        <f t="shared" si="4"/>
        <v>43101</v>
      </c>
      <c r="J114" s="91"/>
      <c r="K114"/>
      <c r="L114"/>
      <c r="M114"/>
      <c r="N114"/>
    </row>
    <row r="115" spans="1:14">
      <c r="A115" s="19" t="s">
        <v>196</v>
      </c>
      <c r="B115" s="148" t="s">
        <v>441</v>
      </c>
      <c r="C115" s="93">
        <v>2018</v>
      </c>
      <c r="D115" s="93" t="s">
        <v>54</v>
      </c>
      <c r="E115" s="93">
        <v>2</v>
      </c>
      <c r="F115" s="93">
        <v>618208.89827510004</v>
      </c>
      <c r="G115" s="93">
        <v>622481.06590995996</v>
      </c>
      <c r="H115" s="90">
        <f t="shared" si="3"/>
        <v>-4272.167634859914</v>
      </c>
      <c r="I115" s="91">
        <f t="shared" si="4"/>
        <v>43132</v>
      </c>
      <c r="J115" s="91"/>
      <c r="K115"/>
      <c r="L115"/>
      <c r="M115"/>
      <c r="N115"/>
    </row>
    <row r="116" spans="1:14">
      <c r="A116" s="19" t="s">
        <v>196</v>
      </c>
      <c r="B116" s="148" t="s">
        <v>442</v>
      </c>
      <c r="C116" s="93">
        <v>2018</v>
      </c>
      <c r="D116" s="93" t="s">
        <v>54</v>
      </c>
      <c r="E116" s="93">
        <v>3</v>
      </c>
      <c r="F116" s="93">
        <v>851056.023400101</v>
      </c>
      <c r="G116" s="93">
        <v>785101.00440043199</v>
      </c>
      <c r="H116" s="90">
        <f t="shared" si="3"/>
        <v>65955.018999669002</v>
      </c>
      <c r="I116" s="91">
        <f t="shared" si="4"/>
        <v>43160</v>
      </c>
      <c r="J116" s="91"/>
      <c r="K116"/>
      <c r="L116"/>
      <c r="M116"/>
      <c r="N116"/>
    </row>
    <row r="117" spans="1:14">
      <c r="A117" s="19" t="s">
        <v>196</v>
      </c>
      <c r="B117" s="148" t="s">
        <v>443</v>
      </c>
      <c r="C117" s="93">
        <v>2018</v>
      </c>
      <c r="D117" s="93" t="s">
        <v>55</v>
      </c>
      <c r="E117" s="93">
        <v>4</v>
      </c>
      <c r="F117" s="93">
        <v>966048.66235809994</v>
      </c>
      <c r="G117" s="93">
        <v>934579.83520176297</v>
      </c>
      <c r="H117" s="90">
        <f t="shared" si="3"/>
        <v>31468.827156336978</v>
      </c>
      <c r="I117" s="91">
        <f t="shared" si="4"/>
        <v>43191</v>
      </c>
      <c r="J117" s="91"/>
      <c r="K117"/>
      <c r="L117"/>
      <c r="M117"/>
      <c r="N117"/>
    </row>
    <row r="118" spans="1:14">
      <c r="A118" s="19" t="s">
        <v>196</v>
      </c>
      <c r="B118" s="148" t="s">
        <v>444</v>
      </c>
      <c r="C118" s="93">
        <v>2018</v>
      </c>
      <c r="D118" s="93" t="s">
        <v>55</v>
      </c>
      <c r="E118" s="93">
        <v>5</v>
      </c>
      <c r="F118" s="93">
        <v>1163452.7753850999</v>
      </c>
      <c r="G118" s="93">
        <v>1172726.59558164</v>
      </c>
      <c r="H118" s="90">
        <f t="shared" si="3"/>
        <v>-9273.8201965400949</v>
      </c>
      <c r="I118" s="91">
        <f t="shared" si="4"/>
        <v>43221</v>
      </c>
      <c r="J118" s="91"/>
      <c r="K118"/>
      <c r="L118"/>
      <c r="M118"/>
      <c r="N118"/>
    </row>
    <row r="119" spans="1:14">
      <c r="A119" s="19" t="s">
        <v>196</v>
      </c>
      <c r="B119" s="148" t="s">
        <v>445</v>
      </c>
      <c r="C119" s="93">
        <v>2018</v>
      </c>
      <c r="D119" s="93" t="s">
        <v>55</v>
      </c>
      <c r="E119" s="93">
        <v>6</v>
      </c>
      <c r="F119" s="93">
        <v>1190695.3116551</v>
      </c>
      <c r="G119" s="93">
        <v>1233323.6076136599</v>
      </c>
      <c r="H119" s="90">
        <f t="shared" si="3"/>
        <v>-42628.29595855996</v>
      </c>
      <c r="I119" s="91">
        <f t="shared" si="4"/>
        <v>43252</v>
      </c>
      <c r="J119" s="91"/>
      <c r="K119"/>
      <c r="L119"/>
      <c r="M119"/>
      <c r="N119"/>
    </row>
    <row r="120" spans="1:14">
      <c r="A120" s="19" t="s">
        <v>196</v>
      </c>
      <c r="B120" s="148" t="s">
        <v>446</v>
      </c>
      <c r="C120" s="93">
        <v>2018</v>
      </c>
      <c r="D120" s="93" t="s">
        <v>56</v>
      </c>
      <c r="E120" s="93">
        <v>7</v>
      </c>
      <c r="F120" s="93">
        <v>871618.16415710002</v>
      </c>
      <c r="G120" s="93">
        <v>977206.805291011</v>
      </c>
      <c r="H120" s="90">
        <f t="shared" si="3"/>
        <v>-105588.64113391098</v>
      </c>
      <c r="I120" s="91">
        <f t="shared" si="4"/>
        <v>43282</v>
      </c>
      <c r="J120" s="91"/>
      <c r="K120"/>
      <c r="L120"/>
      <c r="M120"/>
      <c r="N120"/>
    </row>
    <row r="121" spans="1:14">
      <c r="A121" s="19" t="s">
        <v>196</v>
      </c>
      <c r="B121" s="148" t="s">
        <v>447</v>
      </c>
      <c r="C121" s="93">
        <v>2018</v>
      </c>
      <c r="D121" s="93" t="s">
        <v>56</v>
      </c>
      <c r="E121" s="93">
        <v>8</v>
      </c>
      <c r="F121" s="93">
        <v>751527.66569709999</v>
      </c>
      <c r="G121" s="93">
        <v>752806.96235847403</v>
      </c>
      <c r="H121" s="90">
        <f t="shared" si="3"/>
        <v>-1279.2966613740427</v>
      </c>
      <c r="I121" s="91">
        <f t="shared" si="4"/>
        <v>43313</v>
      </c>
      <c r="J121" s="91"/>
      <c r="K121"/>
      <c r="L121"/>
      <c r="M121"/>
      <c r="N121"/>
    </row>
    <row r="122" spans="1:14">
      <c r="A122" s="19" t="s">
        <v>196</v>
      </c>
      <c r="B122" s="148" t="s">
        <v>448</v>
      </c>
      <c r="C122" s="93">
        <v>2018</v>
      </c>
      <c r="D122" s="93" t="s">
        <v>56</v>
      </c>
      <c r="E122" s="93">
        <v>9</v>
      </c>
      <c r="F122" s="93">
        <v>751189.50530109997</v>
      </c>
      <c r="G122" s="93">
        <v>772316.84886014694</v>
      </c>
      <c r="H122" s="90">
        <f t="shared" si="3"/>
        <v>-21127.343559046974</v>
      </c>
      <c r="I122" s="91">
        <f t="shared" si="4"/>
        <v>43344</v>
      </c>
      <c r="J122" s="91"/>
      <c r="K122"/>
      <c r="L122"/>
      <c r="M122"/>
      <c r="N122"/>
    </row>
    <row r="123" spans="1:14">
      <c r="A123" s="19" t="s">
        <v>196</v>
      </c>
      <c r="B123" s="148" t="s">
        <v>449</v>
      </c>
      <c r="C123" s="93">
        <v>2018</v>
      </c>
      <c r="D123" s="93" t="s">
        <v>57</v>
      </c>
      <c r="E123" s="93">
        <v>10</v>
      </c>
      <c r="F123" s="93">
        <v>844037.5519811</v>
      </c>
      <c r="G123" s="93">
        <v>851736.01977705897</v>
      </c>
      <c r="H123" s="90">
        <f t="shared" si="3"/>
        <v>-7698.4677959589753</v>
      </c>
      <c r="I123" s="91">
        <f t="shared" si="4"/>
        <v>43374</v>
      </c>
      <c r="J123" s="91"/>
      <c r="K123"/>
      <c r="L123"/>
      <c r="M123"/>
      <c r="N123"/>
    </row>
    <row r="124" spans="1:14">
      <c r="A124" s="19" t="s">
        <v>196</v>
      </c>
      <c r="B124" s="148" t="s">
        <v>450</v>
      </c>
      <c r="C124" s="93">
        <v>2018</v>
      </c>
      <c r="D124" s="93" t="s">
        <v>57</v>
      </c>
      <c r="E124" s="93">
        <v>11</v>
      </c>
      <c r="F124" s="93">
        <v>935525.26360009902</v>
      </c>
      <c r="G124" s="93">
        <v>902340.90359998099</v>
      </c>
      <c r="H124" s="90">
        <f t="shared" si="3"/>
        <v>33184.360000118031</v>
      </c>
      <c r="I124" s="91">
        <f t="shared" si="4"/>
        <v>43405</v>
      </c>
      <c r="J124" s="91"/>
      <c r="K124"/>
      <c r="L124"/>
      <c r="M124"/>
      <c r="N124"/>
    </row>
    <row r="125" spans="1:14">
      <c r="A125" s="19" t="s">
        <v>196</v>
      </c>
      <c r="B125" s="148" t="s">
        <v>451</v>
      </c>
      <c r="C125" s="93">
        <v>2018</v>
      </c>
      <c r="D125" s="93" t="s">
        <v>57</v>
      </c>
      <c r="E125" s="93">
        <v>12</v>
      </c>
      <c r="F125" s="93">
        <v>810525.33818410104</v>
      </c>
      <c r="G125" s="93">
        <v>802313.91830931697</v>
      </c>
      <c r="H125" s="90">
        <f t="shared" si="3"/>
        <v>8211.419874784071</v>
      </c>
      <c r="I125" s="91">
        <f t="shared" si="4"/>
        <v>43435</v>
      </c>
      <c r="J125" s="91"/>
      <c r="K125"/>
      <c r="L125"/>
      <c r="M125"/>
      <c r="N125"/>
    </row>
    <row r="126" spans="1:14">
      <c r="A126" s="19" t="s">
        <v>196</v>
      </c>
      <c r="B126" s="148" t="s">
        <v>452</v>
      </c>
      <c r="C126" s="93">
        <v>2019</v>
      </c>
      <c r="D126" s="93" t="s">
        <v>54</v>
      </c>
      <c r="E126" s="93">
        <v>1</v>
      </c>
      <c r="F126" s="93">
        <v>676752.63550810004</v>
      </c>
      <c r="G126" s="93">
        <v>652822.85115685198</v>
      </c>
      <c r="H126" s="90">
        <f t="shared" si="3"/>
        <v>23929.784351248061</v>
      </c>
      <c r="I126" s="91">
        <f t="shared" si="4"/>
        <v>43466</v>
      </c>
      <c r="J126" s="91"/>
      <c r="K126"/>
      <c r="L126"/>
      <c r="M126"/>
      <c r="N126"/>
    </row>
    <row r="127" spans="1:14">
      <c r="A127" s="19" t="s">
        <v>196</v>
      </c>
      <c r="B127" s="148" t="s">
        <v>453</v>
      </c>
      <c r="C127" s="93">
        <v>2019</v>
      </c>
      <c r="D127" s="93" t="s">
        <v>54</v>
      </c>
      <c r="E127" s="93">
        <v>2</v>
      </c>
      <c r="F127" s="93">
        <v>575860.36909409997</v>
      </c>
      <c r="G127" s="93">
        <v>588893.31857886503</v>
      </c>
      <c r="H127" s="90">
        <f t="shared" si="3"/>
        <v>-13032.949484765064</v>
      </c>
      <c r="I127" s="91">
        <f t="shared" si="4"/>
        <v>43497</v>
      </c>
      <c r="J127" s="91"/>
      <c r="K127"/>
      <c r="L127"/>
      <c r="M127"/>
      <c r="N127"/>
    </row>
    <row r="128" spans="1:14">
      <c r="A128" s="19" t="s">
        <v>196</v>
      </c>
      <c r="B128" s="148" t="s">
        <v>454</v>
      </c>
      <c r="C128" s="93">
        <v>2019</v>
      </c>
      <c r="D128" s="93" t="s">
        <v>54</v>
      </c>
      <c r="E128" s="93">
        <v>3</v>
      </c>
      <c r="F128" s="93">
        <v>742089.15033009998</v>
      </c>
      <c r="G128" s="93">
        <v>759800.08393580397</v>
      </c>
      <c r="H128" s="90">
        <f t="shared" si="3"/>
        <v>-17710.933605703991</v>
      </c>
      <c r="I128" s="91">
        <f t="shared" si="4"/>
        <v>43525</v>
      </c>
      <c r="J128" s="91"/>
      <c r="K128"/>
      <c r="L128"/>
      <c r="M128"/>
      <c r="N128"/>
    </row>
    <row r="129" spans="1:14">
      <c r="A129" s="19" t="s">
        <v>196</v>
      </c>
      <c r="B129" s="148" t="s">
        <v>455</v>
      </c>
      <c r="C129" s="93">
        <v>2019</v>
      </c>
      <c r="D129" s="93" t="s">
        <v>55</v>
      </c>
      <c r="E129" s="93">
        <v>4</v>
      </c>
      <c r="F129" s="93">
        <v>930818.71239909902</v>
      </c>
      <c r="G129" s="93">
        <v>948891.89728323696</v>
      </c>
      <c r="H129" s="90">
        <f t="shared" si="3"/>
        <v>-18073.18488413794</v>
      </c>
      <c r="I129" s="91">
        <f t="shared" si="4"/>
        <v>43556</v>
      </c>
      <c r="J129" s="91"/>
      <c r="K129"/>
      <c r="L129"/>
      <c r="M129"/>
      <c r="N129"/>
    </row>
    <row r="130" spans="1:14">
      <c r="A130" s="19" t="s">
        <v>196</v>
      </c>
      <c r="B130" s="148" t="s">
        <v>456</v>
      </c>
      <c r="C130" s="93">
        <v>2019</v>
      </c>
      <c r="D130" s="93" t="s">
        <v>55</v>
      </c>
      <c r="E130" s="93">
        <v>5</v>
      </c>
      <c r="F130" s="93">
        <v>1170007.4588931</v>
      </c>
      <c r="G130" s="93">
        <v>1294308.87318008</v>
      </c>
      <c r="H130" s="90">
        <f t="shared" si="3"/>
        <v>-124301.41428697994</v>
      </c>
      <c r="I130" s="91">
        <f t="shared" si="4"/>
        <v>43586</v>
      </c>
      <c r="J130" s="91"/>
      <c r="K130"/>
      <c r="L130"/>
      <c r="M130"/>
      <c r="N130"/>
    </row>
    <row r="131" spans="1:14">
      <c r="A131" s="19" t="s">
        <v>196</v>
      </c>
      <c r="B131" s="148" t="s">
        <v>457</v>
      </c>
      <c r="C131" s="93">
        <v>2019</v>
      </c>
      <c r="D131" s="93" t="s">
        <v>55</v>
      </c>
      <c r="E131" s="93">
        <v>6</v>
      </c>
      <c r="F131" s="93">
        <v>1211679.1508420999</v>
      </c>
      <c r="G131" s="93">
        <v>1304029.9959529501</v>
      </c>
      <c r="H131" s="90">
        <f t="shared" si="3"/>
        <v>-92350.845110850176</v>
      </c>
      <c r="I131" s="91">
        <f t="shared" si="4"/>
        <v>43617</v>
      </c>
      <c r="J131" s="91"/>
      <c r="K131"/>
      <c r="L131"/>
      <c r="M131"/>
      <c r="N131"/>
    </row>
    <row r="132" spans="1:14">
      <c r="A132" s="19" t="s">
        <v>196</v>
      </c>
      <c r="B132" s="148" t="s">
        <v>458</v>
      </c>
      <c r="C132" s="93">
        <v>2019</v>
      </c>
      <c r="D132" s="93" t="s">
        <v>56</v>
      </c>
      <c r="E132" s="93">
        <v>7</v>
      </c>
      <c r="F132" s="93">
        <v>1104298.9243381</v>
      </c>
      <c r="G132" s="93">
        <v>1098032.91308056</v>
      </c>
      <c r="H132" s="90">
        <f t="shared" si="3"/>
        <v>6266.0112575399689</v>
      </c>
      <c r="I132" s="91">
        <f t="shared" si="4"/>
        <v>43647</v>
      </c>
      <c r="J132" s="91"/>
      <c r="K132"/>
      <c r="L132"/>
      <c r="M132"/>
      <c r="N132"/>
    </row>
    <row r="133" spans="1:14">
      <c r="A133" s="19" t="s">
        <v>196</v>
      </c>
      <c r="B133" s="148" t="s">
        <v>459</v>
      </c>
      <c r="C133" s="93">
        <v>2019</v>
      </c>
      <c r="D133" s="93" t="s">
        <v>56</v>
      </c>
      <c r="E133" s="93">
        <v>8</v>
      </c>
      <c r="F133" s="93">
        <v>875592.34843110002</v>
      </c>
      <c r="G133" s="93">
        <v>847810.01121265802</v>
      </c>
      <c r="H133" s="90">
        <f t="shared" si="3"/>
        <v>27782.337218442</v>
      </c>
      <c r="I133" s="91">
        <f t="shared" si="4"/>
        <v>43678</v>
      </c>
      <c r="J133" s="91"/>
      <c r="K133"/>
      <c r="L133"/>
      <c r="M133"/>
      <c r="N133"/>
    </row>
    <row r="134" spans="1:14">
      <c r="A134" s="19" t="s">
        <v>196</v>
      </c>
      <c r="B134" s="148" t="s">
        <v>460</v>
      </c>
      <c r="C134" s="93">
        <v>2019</v>
      </c>
      <c r="D134" s="93" t="s">
        <v>56</v>
      </c>
      <c r="E134" s="93">
        <v>9</v>
      </c>
      <c r="F134" s="93">
        <v>829083.84671409999</v>
      </c>
      <c r="G134" s="93">
        <v>784602.38529012899</v>
      </c>
      <c r="H134" s="90">
        <f t="shared" si="3"/>
        <v>44481.461423970992</v>
      </c>
      <c r="I134" s="91">
        <f t="shared" si="4"/>
        <v>43709</v>
      </c>
      <c r="J134" s="91"/>
      <c r="K134"/>
      <c r="L134"/>
      <c r="M134"/>
      <c r="N134"/>
    </row>
    <row r="135" spans="1:14">
      <c r="A135" s="19" t="s">
        <v>196</v>
      </c>
      <c r="B135" s="148" t="s">
        <v>461</v>
      </c>
      <c r="C135" s="93">
        <v>2019</v>
      </c>
      <c r="D135" s="93" t="s">
        <v>57</v>
      </c>
      <c r="E135" s="93">
        <v>10</v>
      </c>
      <c r="F135" s="93">
        <v>937968.19394410006</v>
      </c>
      <c r="G135" s="93">
        <v>888830.73167588597</v>
      </c>
      <c r="H135" s="90">
        <f t="shared" si="3"/>
        <v>49137.462268214091</v>
      </c>
      <c r="I135" s="91">
        <f t="shared" si="4"/>
        <v>43739</v>
      </c>
      <c r="J135" s="91"/>
      <c r="K135"/>
      <c r="L135"/>
      <c r="M135"/>
      <c r="N135"/>
    </row>
    <row r="136" spans="1:14">
      <c r="A136" s="19" t="s">
        <v>196</v>
      </c>
      <c r="B136" s="148" t="s">
        <v>462</v>
      </c>
      <c r="C136" s="93">
        <v>2019</v>
      </c>
      <c r="D136" s="93" t="s">
        <v>57</v>
      </c>
      <c r="E136" s="93">
        <v>11</v>
      </c>
      <c r="F136" s="93">
        <v>1013004.1161691</v>
      </c>
      <c r="G136" s="93">
        <v>990933.47214365902</v>
      </c>
      <c r="H136" s="90">
        <f t="shared" si="3"/>
        <v>22070.644025441026</v>
      </c>
      <c r="I136" s="91">
        <f t="shared" si="4"/>
        <v>43770</v>
      </c>
      <c r="J136" s="91"/>
      <c r="K136"/>
      <c r="L136"/>
      <c r="M136"/>
      <c r="N136"/>
    </row>
    <row r="137" spans="1:14">
      <c r="A137" s="19" t="s">
        <v>196</v>
      </c>
      <c r="B137" s="148" t="s">
        <v>463</v>
      </c>
      <c r="C137" s="93">
        <v>2019</v>
      </c>
      <c r="D137" s="93" t="s">
        <v>57</v>
      </c>
      <c r="E137" s="93">
        <v>12</v>
      </c>
      <c r="F137" s="93">
        <v>823228.24152110098</v>
      </c>
      <c r="G137" s="93">
        <v>812188.81361836405</v>
      </c>
      <c r="H137" s="90">
        <f t="shared" ref="H137:H200" si="5">F137-G137</f>
        <v>11039.427902736934</v>
      </c>
      <c r="I137" s="91">
        <f t="shared" ref="I137:I200" si="6">DATE(C137,E137,1)</f>
        <v>43800</v>
      </c>
      <c r="J137" s="91"/>
      <c r="K137"/>
      <c r="L137"/>
      <c r="M137"/>
      <c r="N137"/>
    </row>
    <row r="138" spans="1:14">
      <c r="A138" s="19" t="s">
        <v>196</v>
      </c>
      <c r="B138" s="148" t="s">
        <v>464</v>
      </c>
      <c r="C138" s="93">
        <v>2020</v>
      </c>
      <c r="D138" s="93" t="s">
        <v>54</v>
      </c>
      <c r="E138" s="93">
        <v>1</v>
      </c>
      <c r="F138" s="93">
        <v>711333.51211310097</v>
      </c>
      <c r="G138" s="93">
        <v>681550.59334182402</v>
      </c>
      <c r="H138" s="90">
        <f t="shared" si="5"/>
        <v>29782.918771276949</v>
      </c>
      <c r="I138" s="91">
        <f t="shared" si="6"/>
        <v>43831</v>
      </c>
      <c r="J138" s="91"/>
      <c r="K138"/>
      <c r="L138"/>
      <c r="M138"/>
      <c r="N138"/>
    </row>
    <row r="139" spans="1:14">
      <c r="A139" s="19" t="s">
        <v>196</v>
      </c>
      <c r="B139" s="148" t="s">
        <v>465</v>
      </c>
      <c r="C139" s="93">
        <v>2020</v>
      </c>
      <c r="D139" s="93" t="s">
        <v>54</v>
      </c>
      <c r="E139" s="93">
        <v>2</v>
      </c>
      <c r="F139" s="93">
        <v>790210.11363509996</v>
      </c>
      <c r="G139" s="93">
        <v>719614.95416889398</v>
      </c>
      <c r="H139" s="90">
        <f t="shared" si="5"/>
        <v>70595.15946620598</v>
      </c>
      <c r="I139" s="91">
        <f t="shared" si="6"/>
        <v>43862</v>
      </c>
      <c r="J139" s="91"/>
      <c r="K139"/>
      <c r="L139"/>
      <c r="M139"/>
      <c r="N139"/>
    </row>
    <row r="140" spans="1:14">
      <c r="A140" s="19" t="s">
        <v>196</v>
      </c>
      <c r="B140" s="148" t="s">
        <v>466</v>
      </c>
      <c r="C140" s="93">
        <v>2020</v>
      </c>
      <c r="D140" s="93" t="s">
        <v>54</v>
      </c>
      <c r="E140" s="93">
        <v>3</v>
      </c>
      <c r="F140" s="93">
        <v>924507.00583810103</v>
      </c>
      <c r="G140" s="93">
        <v>926071.19078229205</v>
      </c>
      <c r="H140" s="90">
        <f t="shared" si="5"/>
        <v>-1564.1849441910163</v>
      </c>
      <c r="I140" s="91">
        <f t="shared" si="6"/>
        <v>43891</v>
      </c>
      <c r="J140" s="91"/>
      <c r="K140"/>
      <c r="L140"/>
      <c r="M140"/>
      <c r="N140"/>
    </row>
    <row r="141" spans="1:14">
      <c r="A141" s="19" t="s">
        <v>196</v>
      </c>
      <c r="B141" s="148" t="s">
        <v>467</v>
      </c>
      <c r="C141" s="93">
        <v>2020</v>
      </c>
      <c r="D141" s="93" t="s">
        <v>55</v>
      </c>
      <c r="E141" s="93">
        <v>4</v>
      </c>
      <c r="F141" s="93">
        <v>231652.8253801</v>
      </c>
      <c r="G141" s="93">
        <v>267630.392353651</v>
      </c>
      <c r="H141" s="90">
        <f t="shared" si="5"/>
        <v>-35977.566973551002</v>
      </c>
      <c r="I141" s="91">
        <f t="shared" si="6"/>
        <v>43922</v>
      </c>
      <c r="J141" s="91"/>
      <c r="K141"/>
      <c r="L141"/>
      <c r="M141"/>
      <c r="N141"/>
    </row>
    <row r="142" spans="1:14">
      <c r="A142" s="19" t="s">
        <v>196</v>
      </c>
      <c r="B142" s="148" t="s">
        <v>468</v>
      </c>
      <c r="C142" s="93">
        <v>2020</v>
      </c>
      <c r="D142" s="93" t="s">
        <v>55</v>
      </c>
      <c r="E142" s="93">
        <v>5</v>
      </c>
      <c r="F142" s="93">
        <v>374234.24392809998</v>
      </c>
      <c r="G142" s="93">
        <v>373567.53973536502</v>
      </c>
      <c r="H142" s="90">
        <f t="shared" si="5"/>
        <v>666.70419273496373</v>
      </c>
      <c r="I142" s="91">
        <f t="shared" si="6"/>
        <v>43952</v>
      </c>
      <c r="J142" s="91"/>
      <c r="K142"/>
      <c r="L142"/>
      <c r="M142"/>
      <c r="N142"/>
    </row>
    <row r="143" spans="1:14">
      <c r="A143" s="19" t="s">
        <v>196</v>
      </c>
      <c r="B143" s="148" t="s">
        <v>469</v>
      </c>
      <c r="C143" s="93">
        <v>2020</v>
      </c>
      <c r="D143" s="93" t="s">
        <v>55</v>
      </c>
      <c r="E143" s="93">
        <v>6</v>
      </c>
      <c r="F143" s="93">
        <v>581007.90314509999</v>
      </c>
      <c r="G143" s="93">
        <v>556079.02930245094</v>
      </c>
      <c r="H143" s="90">
        <f t="shared" si="5"/>
        <v>24928.873842649045</v>
      </c>
      <c r="I143" s="91">
        <f t="shared" si="6"/>
        <v>43983</v>
      </c>
      <c r="J143" s="91"/>
      <c r="K143"/>
      <c r="L143"/>
      <c r="M143"/>
      <c r="N143"/>
    </row>
    <row r="144" spans="1:14">
      <c r="A144" s="19" t="s">
        <v>196</v>
      </c>
      <c r="B144" s="148" t="s">
        <v>470</v>
      </c>
      <c r="C144" s="93">
        <v>2020</v>
      </c>
      <c r="D144" s="93" t="s">
        <v>56</v>
      </c>
      <c r="E144" s="93">
        <v>7</v>
      </c>
      <c r="F144" s="93">
        <v>617776.47842009994</v>
      </c>
      <c r="G144" s="93">
        <v>508507.71842276002</v>
      </c>
      <c r="H144" s="90">
        <f t="shared" si="5"/>
        <v>109268.75999733992</v>
      </c>
      <c r="I144" s="91">
        <f t="shared" si="6"/>
        <v>44013</v>
      </c>
      <c r="J144" s="91"/>
      <c r="K144"/>
      <c r="L144"/>
      <c r="M144"/>
      <c r="N144"/>
    </row>
    <row r="145" spans="1:14">
      <c r="A145" s="19" t="s">
        <v>196</v>
      </c>
      <c r="B145" s="148" t="s">
        <v>471</v>
      </c>
      <c r="C145" s="93">
        <v>2020</v>
      </c>
      <c r="D145" s="93" t="s">
        <v>56</v>
      </c>
      <c r="E145" s="93">
        <v>8</v>
      </c>
      <c r="F145" s="93">
        <v>627190.89718010102</v>
      </c>
      <c r="G145" s="93">
        <v>627752.42978955305</v>
      </c>
      <c r="H145" s="90">
        <f t="shared" si="5"/>
        <v>-561.53260945202783</v>
      </c>
      <c r="I145" s="91">
        <f t="shared" si="6"/>
        <v>44044</v>
      </c>
      <c r="J145" s="91"/>
      <c r="K145"/>
      <c r="L145"/>
      <c r="M145"/>
      <c r="N145"/>
    </row>
    <row r="146" spans="1:14">
      <c r="A146" s="19" t="s">
        <v>196</v>
      </c>
      <c r="B146" s="148" t="s">
        <v>472</v>
      </c>
      <c r="C146" s="93">
        <v>2020</v>
      </c>
      <c r="D146" s="93" t="s">
        <v>56</v>
      </c>
      <c r="E146" s="93">
        <v>9</v>
      </c>
      <c r="F146" s="93">
        <v>598270.06986309995</v>
      </c>
      <c r="G146" s="93">
        <v>590817.49879414099</v>
      </c>
      <c r="H146" s="90">
        <f t="shared" si="5"/>
        <v>7452.5710689589614</v>
      </c>
      <c r="I146" s="91">
        <f t="shared" si="6"/>
        <v>44075</v>
      </c>
      <c r="J146" s="91"/>
      <c r="K146"/>
      <c r="L146"/>
      <c r="M146"/>
      <c r="N146"/>
    </row>
    <row r="147" spans="1:14">
      <c r="A147" s="19" t="s">
        <v>196</v>
      </c>
      <c r="B147" s="148" t="s">
        <v>473</v>
      </c>
      <c r="C147" s="93">
        <v>2020</v>
      </c>
      <c r="D147" s="93" t="s">
        <v>57</v>
      </c>
      <c r="E147" s="93">
        <v>10</v>
      </c>
      <c r="F147" s="93">
        <v>713105.14240310004</v>
      </c>
      <c r="G147" s="93">
        <v>760049.10666611895</v>
      </c>
      <c r="H147" s="90">
        <f t="shared" si="5"/>
        <v>-46943.964263018919</v>
      </c>
      <c r="I147" s="91">
        <f t="shared" si="6"/>
        <v>44105</v>
      </c>
      <c r="J147" s="91"/>
      <c r="K147"/>
    </row>
    <row r="148" spans="1:14">
      <c r="A148" s="19" t="s">
        <v>198</v>
      </c>
      <c r="B148" s="148" t="s">
        <v>404</v>
      </c>
      <c r="C148" s="93">
        <v>2015</v>
      </c>
      <c r="D148" s="93" t="s">
        <v>54</v>
      </c>
      <c r="E148" s="93">
        <v>1</v>
      </c>
      <c r="F148" s="93">
        <v>1032668.5430561</v>
      </c>
      <c r="G148" s="93">
        <v>936059.08919748897</v>
      </c>
      <c r="H148" s="90">
        <f t="shared" si="5"/>
        <v>96609.453858611058</v>
      </c>
      <c r="I148" s="91">
        <f t="shared" si="6"/>
        <v>42005</v>
      </c>
      <c r="J148" s="91"/>
      <c r="K148"/>
    </row>
    <row r="149" spans="1:14">
      <c r="A149" s="19" t="s">
        <v>198</v>
      </c>
      <c r="B149" s="148" t="s">
        <v>405</v>
      </c>
      <c r="C149" s="93">
        <v>2015</v>
      </c>
      <c r="D149" s="93" t="s">
        <v>54</v>
      </c>
      <c r="E149" s="93">
        <v>2</v>
      </c>
      <c r="F149" s="93">
        <v>987862.36606200004</v>
      </c>
      <c r="G149" s="93">
        <v>909871.44697922305</v>
      </c>
      <c r="H149" s="90">
        <f t="shared" si="5"/>
        <v>77990.919082776993</v>
      </c>
      <c r="I149" s="91">
        <f t="shared" si="6"/>
        <v>42036</v>
      </c>
      <c r="J149" s="91"/>
      <c r="K149"/>
    </row>
    <row r="150" spans="1:14">
      <c r="A150" s="19" t="s">
        <v>198</v>
      </c>
      <c r="B150" s="148" t="s">
        <v>406</v>
      </c>
      <c r="C150" s="93">
        <v>2015</v>
      </c>
      <c r="D150" s="93" t="s">
        <v>54</v>
      </c>
      <c r="E150" s="93">
        <v>3</v>
      </c>
      <c r="F150" s="93">
        <v>1206691.6925081001</v>
      </c>
      <c r="G150" s="93">
        <v>1206416.8831682201</v>
      </c>
      <c r="H150" s="90">
        <f t="shared" si="5"/>
        <v>274.80933988001198</v>
      </c>
      <c r="I150" s="91">
        <f t="shared" si="6"/>
        <v>42064</v>
      </c>
      <c r="J150" s="91"/>
      <c r="K150"/>
    </row>
    <row r="151" spans="1:14">
      <c r="A151" s="19" t="s">
        <v>198</v>
      </c>
      <c r="B151" s="148" t="s">
        <v>407</v>
      </c>
      <c r="C151" s="93">
        <v>2015</v>
      </c>
      <c r="D151" s="93" t="s">
        <v>55</v>
      </c>
      <c r="E151" s="93">
        <v>4</v>
      </c>
      <c r="F151" s="93">
        <v>1316929.8960907001</v>
      </c>
      <c r="G151" s="93">
        <v>1269562.82207934</v>
      </c>
      <c r="H151" s="90">
        <f t="shared" si="5"/>
        <v>47367.074011360062</v>
      </c>
      <c r="I151" s="91">
        <f t="shared" si="6"/>
        <v>42095</v>
      </c>
      <c r="J151" s="91"/>
      <c r="K151"/>
    </row>
    <row r="152" spans="1:14">
      <c r="A152" s="19" t="s">
        <v>198</v>
      </c>
      <c r="B152" s="148" t="s">
        <v>408</v>
      </c>
      <c r="C152" s="93">
        <v>2015</v>
      </c>
      <c r="D152" s="93" t="s">
        <v>55</v>
      </c>
      <c r="E152" s="93">
        <v>5</v>
      </c>
      <c r="F152" s="93">
        <v>1582628.0246394</v>
      </c>
      <c r="G152" s="93">
        <v>1383338.9770067399</v>
      </c>
      <c r="H152" s="90">
        <f t="shared" si="5"/>
        <v>199289.04763266002</v>
      </c>
      <c r="I152" s="91">
        <f t="shared" si="6"/>
        <v>42125</v>
      </c>
      <c r="J152" s="91"/>
      <c r="K152"/>
    </row>
    <row r="153" spans="1:14">
      <c r="A153" s="19" t="s">
        <v>198</v>
      </c>
      <c r="B153" s="148" t="s">
        <v>409</v>
      </c>
      <c r="C153" s="93">
        <v>2015</v>
      </c>
      <c r="D153" s="93" t="s">
        <v>55</v>
      </c>
      <c r="E153" s="93">
        <v>6</v>
      </c>
      <c r="F153" s="93">
        <v>1397874.0330948001</v>
      </c>
      <c r="G153" s="93">
        <v>1428266.8770794701</v>
      </c>
      <c r="H153" s="90">
        <f t="shared" si="5"/>
        <v>-30392.843984670006</v>
      </c>
      <c r="I153" s="91">
        <f t="shared" si="6"/>
        <v>42156</v>
      </c>
      <c r="J153" s="91"/>
      <c r="K153"/>
    </row>
    <row r="154" spans="1:14">
      <c r="A154" s="19" t="s">
        <v>198</v>
      </c>
      <c r="B154" s="148" t="s">
        <v>410</v>
      </c>
      <c r="C154" s="93">
        <v>2015</v>
      </c>
      <c r="D154" s="93" t="s">
        <v>56</v>
      </c>
      <c r="E154" s="93">
        <v>7</v>
      </c>
      <c r="F154" s="93">
        <v>1177576.1936733001</v>
      </c>
      <c r="G154" s="93">
        <v>1111930.1037751001</v>
      </c>
      <c r="H154" s="90">
        <f t="shared" si="5"/>
        <v>65646.089898200007</v>
      </c>
      <c r="I154" s="91">
        <f t="shared" si="6"/>
        <v>42186</v>
      </c>
      <c r="J154" s="91"/>
      <c r="K154"/>
    </row>
    <row r="155" spans="1:14">
      <c r="A155" s="19" t="s">
        <v>198</v>
      </c>
      <c r="B155" s="148" t="s">
        <v>411</v>
      </c>
      <c r="C155" s="93">
        <v>2015</v>
      </c>
      <c r="D155" s="93" t="s">
        <v>56</v>
      </c>
      <c r="E155" s="93">
        <v>8</v>
      </c>
      <c r="F155" s="93">
        <v>1049605.5654765</v>
      </c>
      <c r="G155" s="93">
        <v>1003271.78942702</v>
      </c>
      <c r="H155" s="90">
        <f t="shared" si="5"/>
        <v>46333.776049479959</v>
      </c>
      <c r="I155" s="91">
        <f t="shared" si="6"/>
        <v>42217</v>
      </c>
      <c r="J155" s="91"/>
      <c r="K155"/>
    </row>
    <row r="156" spans="1:14">
      <c r="A156" s="19" t="s">
        <v>198</v>
      </c>
      <c r="B156" s="148" t="s">
        <v>412</v>
      </c>
      <c r="C156" s="93">
        <v>2015</v>
      </c>
      <c r="D156" s="93" t="s">
        <v>56</v>
      </c>
      <c r="E156" s="93">
        <v>9</v>
      </c>
      <c r="F156" s="93">
        <v>1051330.8489077</v>
      </c>
      <c r="G156" s="93">
        <v>1021167.49490422</v>
      </c>
      <c r="H156" s="90">
        <f t="shared" si="5"/>
        <v>30163.354003480054</v>
      </c>
      <c r="I156" s="91">
        <f t="shared" si="6"/>
        <v>42248</v>
      </c>
      <c r="J156" s="91"/>
      <c r="K156"/>
    </row>
    <row r="157" spans="1:14">
      <c r="A157" s="19" t="s">
        <v>198</v>
      </c>
      <c r="B157" s="148" t="s">
        <v>413</v>
      </c>
      <c r="C157" s="93">
        <v>2015</v>
      </c>
      <c r="D157" s="93" t="s">
        <v>57</v>
      </c>
      <c r="E157" s="93">
        <v>10</v>
      </c>
      <c r="F157" s="93">
        <v>1159188.6495606999</v>
      </c>
      <c r="G157" s="93">
        <v>1153148.24602916</v>
      </c>
      <c r="H157" s="90">
        <f t="shared" si="5"/>
        <v>6040.4035315399524</v>
      </c>
      <c r="I157" s="91">
        <f t="shared" si="6"/>
        <v>42278</v>
      </c>
      <c r="J157" s="91"/>
      <c r="K157"/>
    </row>
    <row r="158" spans="1:14">
      <c r="A158" s="19" t="s">
        <v>198</v>
      </c>
      <c r="B158" s="148" t="s">
        <v>414</v>
      </c>
      <c r="C158" s="93">
        <v>2015</v>
      </c>
      <c r="D158" s="93" t="s">
        <v>57</v>
      </c>
      <c r="E158" s="93">
        <v>11</v>
      </c>
      <c r="F158" s="93">
        <v>1166447.7282437</v>
      </c>
      <c r="G158" s="93">
        <v>1240640.9406132801</v>
      </c>
      <c r="H158" s="90">
        <f t="shared" si="5"/>
        <v>-74193.212369580055</v>
      </c>
      <c r="I158" s="91">
        <f t="shared" si="6"/>
        <v>42309</v>
      </c>
      <c r="J158" s="91"/>
      <c r="K158"/>
    </row>
    <row r="159" spans="1:14">
      <c r="A159" s="19" t="s">
        <v>198</v>
      </c>
      <c r="B159" s="148" t="s">
        <v>415</v>
      </c>
      <c r="C159" s="93">
        <v>2015</v>
      </c>
      <c r="D159" s="93" t="s">
        <v>57</v>
      </c>
      <c r="E159" s="93">
        <v>12</v>
      </c>
      <c r="F159" s="93">
        <v>1165620.4472729999</v>
      </c>
      <c r="G159" s="93">
        <v>1228671.67196861</v>
      </c>
      <c r="H159" s="90">
        <f t="shared" si="5"/>
        <v>-63051.224695610115</v>
      </c>
      <c r="I159" s="91">
        <f t="shared" si="6"/>
        <v>42339</v>
      </c>
      <c r="J159" s="91"/>
      <c r="K159"/>
    </row>
    <row r="160" spans="1:14">
      <c r="A160" s="19" t="s">
        <v>198</v>
      </c>
      <c r="B160" s="148" t="s">
        <v>416</v>
      </c>
      <c r="C160" s="93">
        <v>2016</v>
      </c>
      <c r="D160" s="93" t="s">
        <v>54</v>
      </c>
      <c r="E160" s="93">
        <v>1</v>
      </c>
      <c r="F160" s="93">
        <v>1106784.5909199</v>
      </c>
      <c r="G160" s="93">
        <v>1178413.17483964</v>
      </c>
      <c r="H160" s="90">
        <f t="shared" si="5"/>
        <v>-71628.583919740049</v>
      </c>
      <c r="I160" s="91">
        <f t="shared" si="6"/>
        <v>42370</v>
      </c>
      <c r="J160" s="91"/>
      <c r="K160"/>
    </row>
    <row r="161" spans="1:11">
      <c r="A161" s="19" t="s">
        <v>198</v>
      </c>
      <c r="B161" s="148" t="s">
        <v>417</v>
      </c>
      <c r="C161" s="93">
        <v>2016</v>
      </c>
      <c r="D161" s="93" t="s">
        <v>54</v>
      </c>
      <c r="E161" s="93">
        <v>2</v>
      </c>
      <c r="F161" s="93">
        <v>1097713.2462811</v>
      </c>
      <c r="G161" s="93">
        <v>1083703.80726505</v>
      </c>
      <c r="H161" s="90">
        <f t="shared" si="5"/>
        <v>14009.439016049961</v>
      </c>
      <c r="I161" s="91">
        <f t="shared" si="6"/>
        <v>42401</v>
      </c>
      <c r="J161" s="91"/>
      <c r="K161"/>
    </row>
    <row r="162" spans="1:11">
      <c r="A162" s="19" t="s">
        <v>198</v>
      </c>
      <c r="B162" s="148" t="s">
        <v>418</v>
      </c>
      <c r="C162" s="93">
        <v>2016</v>
      </c>
      <c r="D162" s="93" t="s">
        <v>54</v>
      </c>
      <c r="E162" s="93">
        <v>3</v>
      </c>
      <c r="F162" s="93">
        <v>1323973.0321571999</v>
      </c>
      <c r="G162" s="93">
        <v>1346908.56755611</v>
      </c>
      <c r="H162" s="90">
        <f t="shared" si="5"/>
        <v>-22935.535398910055</v>
      </c>
      <c r="I162" s="91">
        <f t="shared" si="6"/>
        <v>42430</v>
      </c>
      <c r="J162" s="91"/>
      <c r="K162"/>
    </row>
    <row r="163" spans="1:11">
      <c r="A163" s="19" t="s">
        <v>198</v>
      </c>
      <c r="B163" s="148" t="s">
        <v>419</v>
      </c>
      <c r="C163" s="93">
        <v>2016</v>
      </c>
      <c r="D163" s="93" t="s">
        <v>55</v>
      </c>
      <c r="E163" s="93">
        <v>4</v>
      </c>
      <c r="F163" s="93">
        <v>1465263.5358702</v>
      </c>
      <c r="G163" s="93">
        <v>1389795.4550810901</v>
      </c>
      <c r="H163" s="90">
        <f t="shared" si="5"/>
        <v>75468.080789109925</v>
      </c>
      <c r="I163" s="91">
        <f t="shared" si="6"/>
        <v>42461</v>
      </c>
      <c r="J163" s="91"/>
      <c r="K163"/>
    </row>
    <row r="164" spans="1:11">
      <c r="A164" s="19" t="s">
        <v>198</v>
      </c>
      <c r="B164" s="148" t="s">
        <v>420</v>
      </c>
      <c r="C164" s="93">
        <v>2016</v>
      </c>
      <c r="D164" s="93" t="s">
        <v>55</v>
      </c>
      <c r="E164" s="93">
        <v>5</v>
      </c>
      <c r="F164" s="93">
        <v>1663479.9979361</v>
      </c>
      <c r="G164" s="93">
        <v>1474634.2196771</v>
      </c>
      <c r="H164" s="90">
        <f t="shared" si="5"/>
        <v>188845.77825900004</v>
      </c>
      <c r="I164" s="91">
        <f t="shared" si="6"/>
        <v>42491</v>
      </c>
      <c r="J164" s="91"/>
      <c r="K164"/>
    </row>
    <row r="165" spans="1:11">
      <c r="A165" s="19" t="s">
        <v>198</v>
      </c>
      <c r="B165" s="148" t="s">
        <v>421</v>
      </c>
      <c r="C165" s="93">
        <v>2016</v>
      </c>
      <c r="D165" s="93" t="s">
        <v>55</v>
      </c>
      <c r="E165" s="93">
        <v>6</v>
      </c>
      <c r="F165" s="93">
        <v>1445658.4930879001</v>
      </c>
      <c r="G165" s="93">
        <v>1388678.4349632801</v>
      </c>
      <c r="H165" s="90">
        <f t="shared" si="5"/>
        <v>56980.058124620002</v>
      </c>
      <c r="I165" s="91">
        <f t="shared" si="6"/>
        <v>42522</v>
      </c>
      <c r="J165" s="91"/>
      <c r="K165"/>
    </row>
    <row r="166" spans="1:11">
      <c r="A166" s="19" t="s">
        <v>198</v>
      </c>
      <c r="B166" s="148" t="s">
        <v>422</v>
      </c>
      <c r="C166" s="93">
        <v>2016</v>
      </c>
      <c r="D166" s="93" t="s">
        <v>56</v>
      </c>
      <c r="E166" s="93">
        <v>7</v>
      </c>
      <c r="F166" s="93">
        <v>1113482.0324409001</v>
      </c>
      <c r="G166" s="93">
        <v>1118322.00868777</v>
      </c>
      <c r="H166" s="90">
        <f t="shared" si="5"/>
        <v>-4839.97624686989</v>
      </c>
      <c r="I166" s="91">
        <f t="shared" si="6"/>
        <v>42552</v>
      </c>
      <c r="J166" s="91"/>
      <c r="K166"/>
    </row>
    <row r="167" spans="1:11">
      <c r="A167" s="19" t="s">
        <v>198</v>
      </c>
      <c r="B167" s="148" t="s">
        <v>423</v>
      </c>
      <c r="C167" s="93">
        <v>2016</v>
      </c>
      <c r="D167" s="93" t="s">
        <v>56</v>
      </c>
      <c r="E167" s="93">
        <v>8</v>
      </c>
      <c r="F167" s="93">
        <v>992167.86140060006</v>
      </c>
      <c r="G167" s="93">
        <v>997233.51673477003</v>
      </c>
      <c r="H167" s="90">
        <f t="shared" si="5"/>
        <v>-5065.6553341699764</v>
      </c>
      <c r="I167" s="91">
        <f t="shared" si="6"/>
        <v>42583</v>
      </c>
      <c r="J167" s="91"/>
      <c r="K167"/>
    </row>
    <row r="168" spans="1:11">
      <c r="A168" s="19" t="s">
        <v>198</v>
      </c>
      <c r="B168" s="148" t="s">
        <v>424</v>
      </c>
      <c r="C168" s="93">
        <v>2016</v>
      </c>
      <c r="D168" s="93" t="s">
        <v>56</v>
      </c>
      <c r="E168" s="93">
        <v>9</v>
      </c>
      <c r="F168" s="93">
        <v>1045055.418025</v>
      </c>
      <c r="G168" s="93">
        <v>988343.41972516302</v>
      </c>
      <c r="H168" s="90">
        <f t="shared" si="5"/>
        <v>56711.998299836996</v>
      </c>
      <c r="I168" s="91">
        <f t="shared" si="6"/>
        <v>42614</v>
      </c>
      <c r="J168" s="91"/>
      <c r="K168"/>
    </row>
    <row r="169" spans="1:11">
      <c r="A169" s="19" t="s">
        <v>198</v>
      </c>
      <c r="B169" s="148" t="s">
        <v>425</v>
      </c>
      <c r="C169" s="93">
        <v>2016</v>
      </c>
      <c r="D169" s="93" t="s">
        <v>57</v>
      </c>
      <c r="E169" s="93">
        <v>10</v>
      </c>
      <c r="F169" s="93">
        <v>1076443.7502935</v>
      </c>
      <c r="G169" s="93">
        <v>1063571.6058431701</v>
      </c>
      <c r="H169" s="90">
        <f t="shared" si="5"/>
        <v>12872.144450329943</v>
      </c>
      <c r="I169" s="91">
        <f t="shared" si="6"/>
        <v>42644</v>
      </c>
      <c r="J169" s="91"/>
      <c r="K169"/>
    </row>
    <row r="170" spans="1:11">
      <c r="A170" s="19" t="s">
        <v>198</v>
      </c>
      <c r="B170" s="148" t="s">
        <v>426</v>
      </c>
      <c r="C170" s="93">
        <v>2016</v>
      </c>
      <c r="D170" s="93" t="s">
        <v>57</v>
      </c>
      <c r="E170" s="93">
        <v>11</v>
      </c>
      <c r="F170" s="93">
        <v>1040481.9358059</v>
      </c>
      <c r="G170" s="93">
        <v>1174319.20914243</v>
      </c>
      <c r="H170" s="90">
        <f t="shared" si="5"/>
        <v>-133837.27333652996</v>
      </c>
      <c r="I170" s="91">
        <f t="shared" si="6"/>
        <v>42675</v>
      </c>
      <c r="J170" s="91"/>
      <c r="K170"/>
    </row>
    <row r="171" spans="1:11">
      <c r="A171" s="19" t="s">
        <v>198</v>
      </c>
      <c r="B171" s="148" t="s">
        <v>427</v>
      </c>
      <c r="C171" s="93">
        <v>2016</v>
      </c>
      <c r="D171" s="93" t="s">
        <v>57</v>
      </c>
      <c r="E171" s="93">
        <v>12</v>
      </c>
      <c r="F171" s="93">
        <v>1002897.4235796999</v>
      </c>
      <c r="G171" s="93">
        <v>1086652.2764836301</v>
      </c>
      <c r="H171" s="90">
        <f t="shared" si="5"/>
        <v>-83754.852903930121</v>
      </c>
      <c r="I171" s="91">
        <f t="shared" si="6"/>
        <v>42705</v>
      </c>
      <c r="J171" s="91"/>
      <c r="K171"/>
    </row>
    <row r="172" spans="1:11">
      <c r="A172" s="19" t="s">
        <v>198</v>
      </c>
      <c r="B172" s="148" t="s">
        <v>428</v>
      </c>
      <c r="C172" s="93">
        <v>2017</v>
      </c>
      <c r="D172" s="93" t="s">
        <v>54</v>
      </c>
      <c r="E172" s="93">
        <v>1</v>
      </c>
      <c r="F172" s="93">
        <v>1048174.2651177</v>
      </c>
      <c r="G172" s="93">
        <v>1104521.4780500401</v>
      </c>
      <c r="H172" s="90">
        <f t="shared" si="5"/>
        <v>-56347.212932340102</v>
      </c>
      <c r="I172" s="91">
        <f t="shared" si="6"/>
        <v>42736</v>
      </c>
      <c r="J172" s="91"/>
      <c r="K172"/>
    </row>
    <row r="173" spans="1:11">
      <c r="A173" s="19" t="s">
        <v>198</v>
      </c>
      <c r="B173" s="148" t="s">
        <v>429</v>
      </c>
      <c r="C173" s="93">
        <v>2017</v>
      </c>
      <c r="D173" s="93" t="s">
        <v>54</v>
      </c>
      <c r="E173" s="93">
        <v>2</v>
      </c>
      <c r="F173" s="93">
        <v>1012084.4986721</v>
      </c>
      <c r="G173" s="93">
        <v>1085681.33361232</v>
      </c>
      <c r="H173" s="90">
        <f t="shared" si="5"/>
        <v>-73596.834940219996</v>
      </c>
      <c r="I173" s="91">
        <f t="shared" si="6"/>
        <v>42767</v>
      </c>
      <c r="J173" s="91"/>
      <c r="K173"/>
    </row>
    <row r="174" spans="1:11">
      <c r="A174" s="19" t="s">
        <v>198</v>
      </c>
      <c r="B174" s="148" t="s">
        <v>430</v>
      </c>
      <c r="C174" s="93">
        <v>2017</v>
      </c>
      <c r="D174" s="93" t="s">
        <v>54</v>
      </c>
      <c r="E174" s="93">
        <v>3</v>
      </c>
      <c r="F174" s="93">
        <v>1333702.0921531999</v>
      </c>
      <c r="G174" s="93">
        <v>1405965.8056560301</v>
      </c>
      <c r="H174" s="90">
        <f t="shared" si="5"/>
        <v>-72263.713502830127</v>
      </c>
      <c r="I174" s="91">
        <f t="shared" si="6"/>
        <v>42795</v>
      </c>
      <c r="J174" s="91"/>
      <c r="K174"/>
    </row>
    <row r="175" spans="1:11">
      <c r="A175" s="19" t="s">
        <v>198</v>
      </c>
      <c r="B175" s="148" t="s">
        <v>431</v>
      </c>
      <c r="C175" s="93">
        <v>2017</v>
      </c>
      <c r="D175" s="93" t="s">
        <v>55</v>
      </c>
      <c r="E175" s="93">
        <v>4</v>
      </c>
      <c r="F175" s="93">
        <v>1478075.2856528</v>
      </c>
      <c r="G175" s="93">
        <v>1454167.64052031</v>
      </c>
      <c r="H175" s="90">
        <f t="shared" si="5"/>
        <v>23907.645132489968</v>
      </c>
      <c r="I175" s="91">
        <f t="shared" si="6"/>
        <v>42826</v>
      </c>
      <c r="J175" s="91"/>
      <c r="K175"/>
    </row>
    <row r="176" spans="1:11">
      <c r="A176" s="19" t="s">
        <v>198</v>
      </c>
      <c r="B176" s="148" t="s">
        <v>432</v>
      </c>
      <c r="C176" s="93">
        <v>2017</v>
      </c>
      <c r="D176" s="93" t="s">
        <v>55</v>
      </c>
      <c r="E176" s="93">
        <v>5</v>
      </c>
      <c r="F176" s="93">
        <v>1632273.9744641001</v>
      </c>
      <c r="G176" s="93">
        <v>1607043.14496741</v>
      </c>
      <c r="H176" s="90">
        <f t="shared" si="5"/>
        <v>25230.829496690072</v>
      </c>
      <c r="I176" s="91">
        <f t="shared" si="6"/>
        <v>42856</v>
      </c>
      <c r="J176" s="91"/>
      <c r="K176"/>
    </row>
    <row r="177" spans="1:11">
      <c r="A177" s="19" t="s">
        <v>198</v>
      </c>
      <c r="B177" s="148" t="s">
        <v>433</v>
      </c>
      <c r="C177" s="93">
        <v>2017</v>
      </c>
      <c r="D177" s="93" t="s">
        <v>55</v>
      </c>
      <c r="E177" s="93">
        <v>6</v>
      </c>
      <c r="F177" s="93">
        <v>1455911.4390842</v>
      </c>
      <c r="G177" s="93">
        <v>1460286.4558536999</v>
      </c>
      <c r="H177" s="90">
        <f t="shared" si="5"/>
        <v>-4375.0167694999836</v>
      </c>
      <c r="I177" s="91">
        <f t="shared" si="6"/>
        <v>42887</v>
      </c>
      <c r="J177" s="91"/>
      <c r="K177"/>
    </row>
    <row r="178" spans="1:11">
      <c r="A178" s="19" t="s">
        <v>198</v>
      </c>
      <c r="B178" s="148" t="s">
        <v>434</v>
      </c>
      <c r="C178" s="93">
        <v>2017</v>
      </c>
      <c r="D178" s="93" t="s">
        <v>56</v>
      </c>
      <c r="E178" s="93">
        <v>7</v>
      </c>
      <c r="F178" s="93">
        <v>1127884.6636411001</v>
      </c>
      <c r="G178" s="93">
        <v>1147200.1774488899</v>
      </c>
      <c r="H178" s="90">
        <f t="shared" si="5"/>
        <v>-19315.513807789888</v>
      </c>
      <c r="I178" s="91">
        <f t="shared" si="6"/>
        <v>42917</v>
      </c>
      <c r="J178" s="91"/>
      <c r="K178"/>
    </row>
    <row r="179" spans="1:11">
      <c r="A179" s="19" t="s">
        <v>198</v>
      </c>
      <c r="B179" s="148" t="s">
        <v>435</v>
      </c>
      <c r="C179" s="93">
        <v>2017</v>
      </c>
      <c r="D179" s="93" t="s">
        <v>56</v>
      </c>
      <c r="E179" s="93">
        <v>8</v>
      </c>
      <c r="F179" s="93">
        <v>1020885.4219436001</v>
      </c>
      <c r="G179" s="93">
        <v>1038261.49761779</v>
      </c>
      <c r="H179" s="90">
        <f t="shared" si="5"/>
        <v>-17376.075674189953</v>
      </c>
      <c r="I179" s="91">
        <f t="shared" si="6"/>
        <v>42948</v>
      </c>
      <c r="J179" s="91"/>
      <c r="K179"/>
    </row>
    <row r="180" spans="1:11">
      <c r="A180" s="19" t="s">
        <v>198</v>
      </c>
      <c r="B180" s="148" t="s">
        <v>436</v>
      </c>
      <c r="C180" s="93">
        <v>2017</v>
      </c>
      <c r="D180" s="93" t="s">
        <v>56</v>
      </c>
      <c r="E180" s="93">
        <v>9</v>
      </c>
      <c r="F180" s="93">
        <v>1075789.0198828999</v>
      </c>
      <c r="G180" s="93">
        <v>1088334.9571140499</v>
      </c>
      <c r="H180" s="90">
        <f t="shared" si="5"/>
        <v>-12545.93723114999</v>
      </c>
      <c r="I180" s="91">
        <f t="shared" si="6"/>
        <v>42979</v>
      </c>
      <c r="J180" s="91"/>
      <c r="K180"/>
    </row>
    <row r="181" spans="1:11">
      <c r="A181" s="19" t="s">
        <v>198</v>
      </c>
      <c r="B181" s="148" t="s">
        <v>437</v>
      </c>
      <c r="C181" s="93">
        <v>2017</v>
      </c>
      <c r="D181" s="93" t="s">
        <v>57</v>
      </c>
      <c r="E181" s="93">
        <v>10</v>
      </c>
      <c r="F181" s="93">
        <v>1079399.2399813</v>
      </c>
      <c r="G181" s="93">
        <v>1175911.30762425</v>
      </c>
      <c r="H181" s="90">
        <f t="shared" si="5"/>
        <v>-96512.067642949987</v>
      </c>
      <c r="I181" s="91">
        <f t="shared" si="6"/>
        <v>43009</v>
      </c>
      <c r="J181" s="91"/>
      <c r="K181"/>
    </row>
    <row r="182" spans="1:11">
      <c r="A182" s="19" t="s">
        <v>198</v>
      </c>
      <c r="B182" s="148" t="s">
        <v>438</v>
      </c>
      <c r="C182" s="93">
        <v>2017</v>
      </c>
      <c r="D182" s="93" t="s">
        <v>57</v>
      </c>
      <c r="E182" s="93">
        <v>11</v>
      </c>
      <c r="F182" s="93">
        <v>1078322.8652259</v>
      </c>
      <c r="G182" s="93">
        <v>1225511.3682818599</v>
      </c>
      <c r="H182" s="90">
        <f t="shared" si="5"/>
        <v>-147188.50305595994</v>
      </c>
      <c r="I182" s="91">
        <f t="shared" si="6"/>
        <v>43040</v>
      </c>
      <c r="J182" s="91"/>
      <c r="K182"/>
    </row>
    <row r="183" spans="1:11">
      <c r="A183" s="19" t="s">
        <v>198</v>
      </c>
      <c r="B183" s="148" t="s">
        <v>439</v>
      </c>
      <c r="C183" s="93">
        <v>2017</v>
      </c>
      <c r="D183" s="93" t="s">
        <v>57</v>
      </c>
      <c r="E183" s="93">
        <v>12</v>
      </c>
      <c r="F183" s="93">
        <v>1033589.2242826</v>
      </c>
      <c r="G183" s="93">
        <v>1242781.53573284</v>
      </c>
      <c r="H183" s="90">
        <f t="shared" si="5"/>
        <v>-209192.31145023997</v>
      </c>
      <c r="I183" s="91">
        <f t="shared" si="6"/>
        <v>43070</v>
      </c>
      <c r="J183" s="91"/>
      <c r="K183"/>
    </row>
    <row r="184" spans="1:11">
      <c r="A184" s="19" t="s">
        <v>198</v>
      </c>
      <c r="B184" s="148" t="s">
        <v>440</v>
      </c>
      <c r="C184" s="93">
        <v>2018</v>
      </c>
      <c r="D184" s="93" t="s">
        <v>54</v>
      </c>
      <c r="E184" s="93">
        <v>1</v>
      </c>
      <c r="F184" s="93">
        <v>1008057.0796201</v>
      </c>
      <c r="G184" s="93">
        <v>1095227.3989785099</v>
      </c>
      <c r="H184" s="90">
        <f t="shared" si="5"/>
        <v>-87170.319358409964</v>
      </c>
      <c r="I184" s="91">
        <f t="shared" si="6"/>
        <v>43101</v>
      </c>
      <c r="J184" s="91"/>
      <c r="K184"/>
    </row>
    <row r="185" spans="1:11">
      <c r="A185" s="19" t="s">
        <v>198</v>
      </c>
      <c r="B185" s="148" t="s">
        <v>441</v>
      </c>
      <c r="C185" s="93">
        <v>2018</v>
      </c>
      <c r="D185" s="93" t="s">
        <v>54</v>
      </c>
      <c r="E185" s="93">
        <v>2</v>
      </c>
      <c r="F185" s="93">
        <v>877753.25791010004</v>
      </c>
      <c r="G185" s="93">
        <v>1066948.5815894499</v>
      </c>
      <c r="H185" s="90">
        <f t="shared" si="5"/>
        <v>-189195.32367934985</v>
      </c>
      <c r="I185" s="91">
        <f t="shared" si="6"/>
        <v>43132</v>
      </c>
      <c r="J185" s="91"/>
      <c r="K185"/>
    </row>
    <row r="186" spans="1:11">
      <c r="A186" s="19" t="s">
        <v>198</v>
      </c>
      <c r="B186" s="148" t="s">
        <v>442</v>
      </c>
      <c r="C186" s="93">
        <v>2018</v>
      </c>
      <c r="D186" s="93" t="s">
        <v>54</v>
      </c>
      <c r="E186" s="93">
        <v>3</v>
      </c>
      <c r="F186" s="93">
        <v>1240616.7612230999</v>
      </c>
      <c r="G186" s="93">
        <v>1263563.4027950901</v>
      </c>
      <c r="H186" s="90">
        <f t="shared" si="5"/>
        <v>-22946.641571990214</v>
      </c>
      <c r="I186" s="91">
        <f t="shared" si="6"/>
        <v>43160</v>
      </c>
      <c r="J186" s="91"/>
      <c r="K186"/>
    </row>
    <row r="187" spans="1:11">
      <c r="A187" s="19" t="s">
        <v>198</v>
      </c>
      <c r="B187" s="148" t="s">
        <v>443</v>
      </c>
      <c r="C187" s="93">
        <v>2018</v>
      </c>
      <c r="D187" s="93" t="s">
        <v>55</v>
      </c>
      <c r="E187" s="93">
        <v>4</v>
      </c>
      <c r="F187" s="93">
        <v>1448810.4727580999</v>
      </c>
      <c r="G187" s="93">
        <v>1360974.2428377201</v>
      </c>
      <c r="H187" s="90">
        <f t="shared" si="5"/>
        <v>87836.229920379817</v>
      </c>
      <c r="I187" s="91">
        <f t="shared" si="6"/>
        <v>43191</v>
      </c>
      <c r="J187" s="91"/>
      <c r="K187"/>
    </row>
    <row r="188" spans="1:11">
      <c r="A188" s="19" t="s">
        <v>198</v>
      </c>
      <c r="B188" s="148" t="s">
        <v>444</v>
      </c>
      <c r="C188" s="93">
        <v>2018</v>
      </c>
      <c r="D188" s="93" t="s">
        <v>55</v>
      </c>
      <c r="E188" s="93">
        <v>5</v>
      </c>
      <c r="F188" s="93">
        <v>1580241.9142020999</v>
      </c>
      <c r="G188" s="93">
        <v>1501368.4612734499</v>
      </c>
      <c r="H188" s="90">
        <f t="shared" si="5"/>
        <v>78873.45292864996</v>
      </c>
      <c r="I188" s="91">
        <f t="shared" si="6"/>
        <v>43221</v>
      </c>
      <c r="J188" s="91"/>
      <c r="K188"/>
    </row>
    <row r="189" spans="1:11">
      <c r="A189" s="19" t="s">
        <v>198</v>
      </c>
      <c r="B189" s="148" t="s">
        <v>445</v>
      </c>
      <c r="C189" s="93">
        <v>2018</v>
      </c>
      <c r="D189" s="93" t="s">
        <v>55</v>
      </c>
      <c r="E189" s="93">
        <v>6</v>
      </c>
      <c r="F189" s="93">
        <v>1460427.4460791</v>
      </c>
      <c r="G189" s="93">
        <v>1382167.66419422</v>
      </c>
      <c r="H189" s="90">
        <f t="shared" si="5"/>
        <v>78259.781884880038</v>
      </c>
      <c r="I189" s="91">
        <f t="shared" si="6"/>
        <v>43252</v>
      </c>
      <c r="J189" s="91"/>
      <c r="K189"/>
    </row>
    <row r="190" spans="1:11">
      <c r="A190" s="19" t="s">
        <v>198</v>
      </c>
      <c r="B190" s="148" t="s">
        <v>446</v>
      </c>
      <c r="C190" s="93">
        <v>2018</v>
      </c>
      <c r="D190" s="93" t="s">
        <v>56</v>
      </c>
      <c r="E190" s="93">
        <v>7</v>
      </c>
      <c r="F190" s="93">
        <v>1096969.8867901</v>
      </c>
      <c r="G190" s="93">
        <v>1070153.3134617</v>
      </c>
      <c r="H190" s="90">
        <f t="shared" si="5"/>
        <v>26816.573328400031</v>
      </c>
      <c r="I190" s="91">
        <f t="shared" si="6"/>
        <v>43282</v>
      </c>
      <c r="J190" s="91"/>
      <c r="K190"/>
    </row>
    <row r="191" spans="1:11">
      <c r="A191" s="19" t="s">
        <v>198</v>
      </c>
      <c r="B191" s="148" t="s">
        <v>447</v>
      </c>
      <c r="C191" s="93">
        <v>2018</v>
      </c>
      <c r="D191" s="93" t="s">
        <v>56</v>
      </c>
      <c r="E191" s="93">
        <v>8</v>
      </c>
      <c r="F191" s="93">
        <v>1047247.1399971</v>
      </c>
      <c r="G191" s="93">
        <v>986511.99926261604</v>
      </c>
      <c r="H191" s="90">
        <f t="shared" si="5"/>
        <v>60735.140734483954</v>
      </c>
      <c r="I191" s="91">
        <f t="shared" si="6"/>
        <v>43313</v>
      </c>
      <c r="J191" s="91"/>
      <c r="K191"/>
    </row>
    <row r="192" spans="1:11">
      <c r="A192" s="19" t="s">
        <v>198</v>
      </c>
      <c r="B192" s="148" t="s">
        <v>448</v>
      </c>
      <c r="C192" s="93">
        <v>2018</v>
      </c>
      <c r="D192" s="93" t="s">
        <v>56</v>
      </c>
      <c r="E192" s="93">
        <v>9</v>
      </c>
      <c r="F192" s="93">
        <v>1030210.7967591</v>
      </c>
      <c r="G192" s="93">
        <v>1056274.9015392601</v>
      </c>
      <c r="H192" s="90">
        <f t="shared" si="5"/>
        <v>-26064.104780160007</v>
      </c>
      <c r="I192" s="91">
        <f t="shared" si="6"/>
        <v>43344</v>
      </c>
      <c r="J192" s="91"/>
      <c r="K192"/>
    </row>
    <row r="193" spans="1:11">
      <c r="A193" s="19" t="s">
        <v>198</v>
      </c>
      <c r="B193" s="148" t="s">
        <v>449</v>
      </c>
      <c r="C193" s="93">
        <v>2018</v>
      </c>
      <c r="D193" s="93" t="s">
        <v>57</v>
      </c>
      <c r="E193" s="93">
        <v>10</v>
      </c>
      <c r="F193" s="93">
        <v>1174587.7985141</v>
      </c>
      <c r="G193" s="93">
        <v>1092304.2968095101</v>
      </c>
      <c r="H193" s="90">
        <f t="shared" si="5"/>
        <v>82283.501704589929</v>
      </c>
      <c r="I193" s="91">
        <f t="shared" si="6"/>
        <v>43374</v>
      </c>
      <c r="J193" s="91"/>
      <c r="K193"/>
    </row>
    <row r="194" spans="1:11">
      <c r="A194" s="19" t="s">
        <v>198</v>
      </c>
      <c r="B194" s="148" t="s">
        <v>450</v>
      </c>
      <c r="C194" s="93">
        <v>2018</v>
      </c>
      <c r="D194" s="93" t="s">
        <v>57</v>
      </c>
      <c r="E194" s="93">
        <v>11</v>
      </c>
      <c r="F194" s="93">
        <v>1198891.0394210999</v>
      </c>
      <c r="G194" s="93">
        <v>1138486.25585231</v>
      </c>
      <c r="H194" s="90">
        <f t="shared" si="5"/>
        <v>60404.78356878995</v>
      </c>
      <c r="I194" s="91">
        <f t="shared" si="6"/>
        <v>43405</v>
      </c>
      <c r="J194" s="91"/>
      <c r="K194"/>
    </row>
    <row r="195" spans="1:11">
      <c r="A195" s="19" t="s">
        <v>198</v>
      </c>
      <c r="B195" s="148" t="s">
        <v>451</v>
      </c>
      <c r="C195" s="93">
        <v>2018</v>
      </c>
      <c r="D195" s="93" t="s">
        <v>57</v>
      </c>
      <c r="E195" s="93">
        <v>12</v>
      </c>
      <c r="F195" s="93">
        <v>1141143.1819251</v>
      </c>
      <c r="G195" s="93">
        <v>1205219.9038416101</v>
      </c>
      <c r="H195" s="90">
        <f t="shared" si="5"/>
        <v>-64076.721916510025</v>
      </c>
      <c r="I195" s="91">
        <f t="shared" si="6"/>
        <v>43435</v>
      </c>
      <c r="J195" s="91"/>
      <c r="K195"/>
    </row>
    <row r="196" spans="1:11">
      <c r="A196" s="19" t="s">
        <v>198</v>
      </c>
      <c r="B196" s="148" t="s">
        <v>452</v>
      </c>
      <c r="C196" s="93">
        <v>2019</v>
      </c>
      <c r="D196" s="93" t="s">
        <v>54</v>
      </c>
      <c r="E196" s="93">
        <v>1</v>
      </c>
      <c r="F196" s="93">
        <v>1157979.0921881001</v>
      </c>
      <c r="G196" s="93">
        <v>1170095.6131273501</v>
      </c>
      <c r="H196" s="90">
        <f t="shared" si="5"/>
        <v>-12116.520939250011</v>
      </c>
      <c r="I196" s="91">
        <f t="shared" si="6"/>
        <v>43466</v>
      </c>
      <c r="J196" s="91"/>
      <c r="K196"/>
    </row>
    <row r="197" spans="1:11">
      <c r="A197" s="19" t="s">
        <v>198</v>
      </c>
      <c r="B197" s="148" t="s">
        <v>453</v>
      </c>
      <c r="C197" s="93">
        <v>2019</v>
      </c>
      <c r="D197" s="93" t="s">
        <v>54</v>
      </c>
      <c r="E197" s="93">
        <v>2</v>
      </c>
      <c r="F197" s="93">
        <v>1029549.0049391</v>
      </c>
      <c r="G197" s="93">
        <v>1149049.03506125</v>
      </c>
      <c r="H197" s="90">
        <f t="shared" si="5"/>
        <v>-119500.03012214997</v>
      </c>
      <c r="I197" s="91">
        <f t="shared" si="6"/>
        <v>43497</v>
      </c>
      <c r="J197" s="91"/>
      <c r="K197"/>
    </row>
    <row r="198" spans="1:11">
      <c r="A198" s="19" t="s">
        <v>198</v>
      </c>
      <c r="B198" s="148" t="s">
        <v>454</v>
      </c>
      <c r="C198" s="93">
        <v>2019</v>
      </c>
      <c r="D198" s="93" t="s">
        <v>54</v>
      </c>
      <c r="E198" s="93">
        <v>3</v>
      </c>
      <c r="F198" s="93">
        <v>1296693.6058811001</v>
      </c>
      <c r="G198" s="93">
        <v>1369691.1975076401</v>
      </c>
      <c r="H198" s="90">
        <f t="shared" si="5"/>
        <v>-72997.591626540059</v>
      </c>
      <c r="I198" s="91">
        <f t="shared" si="6"/>
        <v>43525</v>
      </c>
      <c r="J198" s="91"/>
      <c r="K198"/>
    </row>
    <row r="199" spans="1:11">
      <c r="A199" s="19" t="s">
        <v>198</v>
      </c>
      <c r="B199" s="148" t="s">
        <v>455</v>
      </c>
      <c r="C199" s="93">
        <v>2019</v>
      </c>
      <c r="D199" s="93" t="s">
        <v>55</v>
      </c>
      <c r="E199" s="93">
        <v>4</v>
      </c>
      <c r="F199" s="93">
        <v>1564104.2493851001</v>
      </c>
      <c r="G199" s="93">
        <v>1472746.9964048599</v>
      </c>
      <c r="H199" s="90">
        <f t="shared" si="5"/>
        <v>91357.252980240155</v>
      </c>
      <c r="I199" s="91">
        <f t="shared" si="6"/>
        <v>43556</v>
      </c>
      <c r="J199" s="91"/>
      <c r="K199"/>
    </row>
    <row r="200" spans="1:11">
      <c r="A200" s="19" t="s">
        <v>198</v>
      </c>
      <c r="B200" s="148" t="s">
        <v>456</v>
      </c>
      <c r="C200" s="93">
        <v>2019</v>
      </c>
      <c r="D200" s="93" t="s">
        <v>55</v>
      </c>
      <c r="E200" s="93">
        <v>5</v>
      </c>
      <c r="F200" s="93">
        <v>1739905.7007871</v>
      </c>
      <c r="G200" s="93">
        <v>1744852.2010496999</v>
      </c>
      <c r="H200" s="90">
        <f t="shared" si="5"/>
        <v>-4946.5002625999041</v>
      </c>
      <c r="I200" s="91">
        <f t="shared" si="6"/>
        <v>43586</v>
      </c>
      <c r="J200" s="91"/>
      <c r="K200"/>
    </row>
    <row r="201" spans="1:11">
      <c r="A201" s="19" t="s">
        <v>198</v>
      </c>
      <c r="B201" s="148" t="s">
        <v>457</v>
      </c>
      <c r="C201" s="93">
        <v>2019</v>
      </c>
      <c r="D201" s="93" t="s">
        <v>55</v>
      </c>
      <c r="E201" s="93">
        <v>6</v>
      </c>
      <c r="F201" s="93">
        <v>1733037.6425321</v>
      </c>
      <c r="G201" s="93">
        <v>1656828.5572665399</v>
      </c>
      <c r="H201" s="90">
        <f t="shared" ref="H201:H264" si="7">F201-G201</f>
        <v>76209.085265560076</v>
      </c>
      <c r="I201" s="91">
        <f t="shared" ref="I201:I264" si="8">DATE(C201,E201,1)</f>
        <v>43617</v>
      </c>
      <c r="J201" s="91"/>
      <c r="K201"/>
    </row>
    <row r="202" spans="1:11">
      <c r="A202" s="19" t="s">
        <v>198</v>
      </c>
      <c r="B202" s="148" t="s">
        <v>458</v>
      </c>
      <c r="C202" s="93">
        <v>2019</v>
      </c>
      <c r="D202" s="93" t="s">
        <v>56</v>
      </c>
      <c r="E202" s="93">
        <v>7</v>
      </c>
      <c r="F202" s="93">
        <v>1310314.6458051</v>
      </c>
      <c r="G202" s="93">
        <v>1356641.2128671401</v>
      </c>
      <c r="H202" s="90">
        <f t="shared" si="7"/>
        <v>-46326.567062040092</v>
      </c>
      <c r="I202" s="91">
        <f t="shared" si="8"/>
        <v>43647</v>
      </c>
      <c r="J202" s="91"/>
      <c r="K202"/>
    </row>
    <row r="203" spans="1:11">
      <c r="A203" s="19" t="s">
        <v>198</v>
      </c>
      <c r="B203" s="148" t="s">
        <v>459</v>
      </c>
      <c r="C203" s="93">
        <v>2019</v>
      </c>
      <c r="D203" s="93" t="s">
        <v>56</v>
      </c>
      <c r="E203" s="93">
        <v>8</v>
      </c>
      <c r="F203" s="93">
        <v>1136806.3057641</v>
      </c>
      <c r="G203" s="93">
        <v>1169792.49189877</v>
      </c>
      <c r="H203" s="90">
        <f t="shared" si="7"/>
        <v>-32986.18613466993</v>
      </c>
      <c r="I203" s="91">
        <f t="shared" si="8"/>
        <v>43678</v>
      </c>
      <c r="J203" s="91"/>
      <c r="K203"/>
    </row>
    <row r="204" spans="1:11">
      <c r="A204" s="19" t="s">
        <v>198</v>
      </c>
      <c r="B204" s="148" t="s">
        <v>460</v>
      </c>
      <c r="C204" s="93">
        <v>2019</v>
      </c>
      <c r="D204" s="93" t="s">
        <v>56</v>
      </c>
      <c r="E204" s="93">
        <v>9</v>
      </c>
      <c r="F204" s="93">
        <v>1054058.2440851</v>
      </c>
      <c r="G204" s="93">
        <v>1127534.6196457699</v>
      </c>
      <c r="H204" s="90">
        <f t="shared" si="7"/>
        <v>-73476.375560669927</v>
      </c>
      <c r="I204" s="91">
        <f t="shared" si="8"/>
        <v>43709</v>
      </c>
      <c r="J204" s="91"/>
      <c r="K204"/>
    </row>
    <row r="205" spans="1:11">
      <c r="A205" s="19" t="s">
        <v>198</v>
      </c>
      <c r="B205" s="148" t="s">
        <v>461</v>
      </c>
      <c r="C205" s="93">
        <v>2019</v>
      </c>
      <c r="D205" s="93" t="s">
        <v>57</v>
      </c>
      <c r="E205" s="93">
        <v>10</v>
      </c>
      <c r="F205" s="93">
        <v>1254441.2616651</v>
      </c>
      <c r="G205" s="93">
        <v>1213858.62260563</v>
      </c>
      <c r="H205" s="90">
        <f t="shared" si="7"/>
        <v>40582.639059470035</v>
      </c>
      <c r="I205" s="91">
        <f t="shared" si="8"/>
        <v>43739</v>
      </c>
      <c r="J205" s="91"/>
      <c r="K205"/>
    </row>
    <row r="206" spans="1:11">
      <c r="A206" s="19" t="s">
        <v>198</v>
      </c>
      <c r="B206" s="148" t="s">
        <v>462</v>
      </c>
      <c r="C206" s="93">
        <v>2019</v>
      </c>
      <c r="D206" s="93" t="s">
        <v>57</v>
      </c>
      <c r="E206" s="93">
        <v>11</v>
      </c>
      <c r="F206" s="93">
        <v>1307077.0959331</v>
      </c>
      <c r="G206" s="93">
        <v>1262665.45588676</v>
      </c>
      <c r="H206" s="90">
        <f t="shared" si="7"/>
        <v>44411.640046339948</v>
      </c>
      <c r="I206" s="91">
        <f t="shared" si="8"/>
        <v>43770</v>
      </c>
      <c r="J206" s="91"/>
      <c r="K206"/>
    </row>
    <row r="207" spans="1:11">
      <c r="A207" s="19" t="s">
        <v>198</v>
      </c>
      <c r="B207" s="148" t="s">
        <v>463</v>
      </c>
      <c r="C207" s="93">
        <v>2019</v>
      </c>
      <c r="D207" s="93" t="s">
        <v>57</v>
      </c>
      <c r="E207" s="93">
        <v>12</v>
      </c>
      <c r="F207" s="93">
        <v>1358401.5234671</v>
      </c>
      <c r="G207" s="93">
        <v>1316296.9073667401</v>
      </c>
      <c r="H207" s="90">
        <f t="shared" si="7"/>
        <v>42104.616100359941</v>
      </c>
      <c r="I207" s="91">
        <f t="shared" si="8"/>
        <v>43800</v>
      </c>
      <c r="J207" s="91"/>
      <c r="K207"/>
    </row>
    <row r="208" spans="1:11">
      <c r="A208" s="19" t="s">
        <v>198</v>
      </c>
      <c r="B208" s="148" t="s">
        <v>464</v>
      </c>
      <c r="C208" s="93">
        <v>2020</v>
      </c>
      <c r="D208" s="93" t="s">
        <v>54</v>
      </c>
      <c r="E208" s="93">
        <v>1</v>
      </c>
      <c r="F208" s="93">
        <v>1350608.9610770999</v>
      </c>
      <c r="G208" s="93">
        <v>1275285.18855573</v>
      </c>
      <c r="H208" s="90">
        <f t="shared" si="7"/>
        <v>75323.772521369858</v>
      </c>
      <c r="I208" s="91">
        <f t="shared" si="8"/>
        <v>43831</v>
      </c>
      <c r="J208" s="91"/>
      <c r="K208"/>
    </row>
    <row r="209" spans="1:11">
      <c r="A209" s="19" t="s">
        <v>198</v>
      </c>
      <c r="B209" s="148" t="s">
        <v>465</v>
      </c>
      <c r="C209" s="93">
        <v>2020</v>
      </c>
      <c r="D209" s="93" t="s">
        <v>54</v>
      </c>
      <c r="E209" s="93">
        <v>2</v>
      </c>
      <c r="F209" s="93">
        <v>1366434.7469091001</v>
      </c>
      <c r="G209" s="93">
        <v>1273167.76343672</v>
      </c>
      <c r="H209" s="90">
        <f t="shared" si="7"/>
        <v>93266.983472380089</v>
      </c>
      <c r="I209" s="91">
        <f t="shared" si="8"/>
        <v>43862</v>
      </c>
      <c r="J209" s="91"/>
      <c r="K209"/>
    </row>
    <row r="210" spans="1:11">
      <c r="A210" s="19" t="s">
        <v>198</v>
      </c>
      <c r="B210" s="148" t="s">
        <v>466</v>
      </c>
      <c r="C210" s="93">
        <v>2020</v>
      </c>
      <c r="D210" s="93" t="s">
        <v>54</v>
      </c>
      <c r="E210" s="93">
        <v>3</v>
      </c>
      <c r="F210" s="93">
        <v>1401848.4953691</v>
      </c>
      <c r="G210" s="93">
        <v>1410445.02330258</v>
      </c>
      <c r="H210" s="90">
        <f t="shared" si="7"/>
        <v>-8596.5279334799852</v>
      </c>
      <c r="I210" s="91">
        <f t="shared" si="8"/>
        <v>43891</v>
      </c>
      <c r="J210" s="91"/>
      <c r="K210"/>
    </row>
    <row r="211" spans="1:11">
      <c r="A211" s="19" t="s">
        <v>198</v>
      </c>
      <c r="B211" s="148" t="s">
        <v>467</v>
      </c>
      <c r="C211" s="93">
        <v>2020</v>
      </c>
      <c r="D211" s="93" t="s">
        <v>55</v>
      </c>
      <c r="E211" s="93">
        <v>4</v>
      </c>
      <c r="F211" s="93">
        <v>504788.63766309997</v>
      </c>
      <c r="G211" s="93">
        <v>564769.91283266502</v>
      </c>
      <c r="H211" s="90">
        <f t="shared" si="7"/>
        <v>-59981.275169565051</v>
      </c>
      <c r="I211" s="91">
        <f t="shared" si="8"/>
        <v>43922</v>
      </c>
      <c r="J211" s="91"/>
      <c r="K211"/>
    </row>
    <row r="212" spans="1:11">
      <c r="A212" s="19" t="s">
        <v>198</v>
      </c>
      <c r="B212" s="148" t="s">
        <v>468</v>
      </c>
      <c r="C212" s="93">
        <v>2020</v>
      </c>
      <c r="D212" s="93" t="s">
        <v>55</v>
      </c>
      <c r="E212" s="93">
        <v>5</v>
      </c>
      <c r="F212" s="93">
        <v>381114.16406009998</v>
      </c>
      <c r="G212" s="93">
        <v>503286.54767597502</v>
      </c>
      <c r="H212" s="90">
        <f t="shared" si="7"/>
        <v>-122172.38361587503</v>
      </c>
      <c r="I212" s="91">
        <f t="shared" si="8"/>
        <v>43952</v>
      </c>
      <c r="J212" s="91"/>
      <c r="K212"/>
    </row>
    <row r="213" spans="1:11">
      <c r="A213" s="19" t="s">
        <v>198</v>
      </c>
      <c r="B213" s="148" t="s">
        <v>469</v>
      </c>
      <c r="C213" s="93">
        <v>2020</v>
      </c>
      <c r="D213" s="93" t="s">
        <v>55</v>
      </c>
      <c r="E213" s="93">
        <v>6</v>
      </c>
      <c r="F213" s="93">
        <v>588691.43019310001</v>
      </c>
      <c r="G213" s="93">
        <v>675044.48074034904</v>
      </c>
      <c r="H213" s="90">
        <f t="shared" si="7"/>
        <v>-86353.050547249033</v>
      </c>
      <c r="I213" s="91">
        <f t="shared" si="8"/>
        <v>43983</v>
      </c>
      <c r="J213" s="91"/>
      <c r="K213"/>
    </row>
    <row r="214" spans="1:11">
      <c r="A214" s="19" t="s">
        <v>198</v>
      </c>
      <c r="B214" s="148" t="s">
        <v>470</v>
      </c>
      <c r="C214" s="93">
        <v>2020</v>
      </c>
      <c r="D214" s="93" t="s">
        <v>56</v>
      </c>
      <c r="E214" s="93">
        <v>7</v>
      </c>
      <c r="F214" s="93">
        <v>605152.67689909996</v>
      </c>
      <c r="G214" s="93">
        <v>482389.31717800599</v>
      </c>
      <c r="H214" s="90">
        <f t="shared" si="7"/>
        <v>122763.35972109396</v>
      </c>
      <c r="I214" s="91">
        <f t="shared" si="8"/>
        <v>44013</v>
      </c>
      <c r="J214" s="91"/>
      <c r="K214"/>
    </row>
    <row r="215" spans="1:11">
      <c r="A215" s="19" t="s">
        <v>198</v>
      </c>
      <c r="B215" s="148" t="s">
        <v>471</v>
      </c>
      <c r="C215" s="93">
        <v>2020</v>
      </c>
      <c r="D215" s="93" t="s">
        <v>56</v>
      </c>
      <c r="E215" s="93">
        <v>8</v>
      </c>
      <c r="F215" s="93">
        <v>501544.57329510001</v>
      </c>
      <c r="G215" s="93">
        <v>542517.78544229898</v>
      </c>
      <c r="H215" s="90">
        <f t="shared" si="7"/>
        <v>-40973.212147198967</v>
      </c>
      <c r="I215" s="91">
        <f t="shared" si="8"/>
        <v>44044</v>
      </c>
      <c r="J215" s="91"/>
      <c r="K215"/>
    </row>
    <row r="216" spans="1:11">
      <c r="A216" s="19" t="s">
        <v>198</v>
      </c>
      <c r="B216" s="148" t="s">
        <v>472</v>
      </c>
      <c r="C216" s="93">
        <v>2020</v>
      </c>
      <c r="D216" s="93" t="s">
        <v>56</v>
      </c>
      <c r="E216" s="93">
        <v>9</v>
      </c>
      <c r="F216" s="93">
        <v>617558.90204109997</v>
      </c>
      <c r="G216" s="93">
        <v>622416.05978702102</v>
      </c>
      <c r="H216" s="90">
        <f t="shared" si="7"/>
        <v>-4857.157745921053</v>
      </c>
      <c r="I216" s="91">
        <f t="shared" si="8"/>
        <v>44075</v>
      </c>
      <c r="J216" s="91"/>
      <c r="K216"/>
    </row>
    <row r="217" spans="1:11">
      <c r="A217" s="19" t="s">
        <v>198</v>
      </c>
      <c r="B217" s="148" t="s">
        <v>473</v>
      </c>
      <c r="C217" s="93">
        <v>2020</v>
      </c>
      <c r="D217" s="93" t="s">
        <v>57</v>
      </c>
      <c r="E217" s="93">
        <v>10</v>
      </c>
      <c r="F217" s="93">
        <v>839150.76665410004</v>
      </c>
      <c r="G217" s="93">
        <v>650971.64549632801</v>
      </c>
      <c r="H217" s="90">
        <f t="shared" si="7"/>
        <v>188179.12115777202</v>
      </c>
      <c r="I217" s="91">
        <f t="shared" si="8"/>
        <v>44105</v>
      </c>
      <c r="J217" s="91"/>
      <c r="K217"/>
    </row>
    <row r="218" spans="1:11">
      <c r="A218" s="19" t="s">
        <v>94</v>
      </c>
      <c r="B218" s="88">
        <v>42005</v>
      </c>
      <c r="C218" s="92">
        <v>2015</v>
      </c>
      <c r="D218" s="92" t="s">
        <v>54</v>
      </c>
      <c r="E218" s="92">
        <v>1</v>
      </c>
      <c r="F218" s="93">
        <v>518179.93862600002</v>
      </c>
      <c r="G218" s="93">
        <v>459406.299923643</v>
      </c>
      <c r="H218" s="90">
        <f>F218-G218</f>
        <v>58773.638702357013</v>
      </c>
      <c r="I218" s="91">
        <f t="shared" si="8"/>
        <v>42005</v>
      </c>
      <c r="J218" s="91"/>
      <c r="K218"/>
    </row>
    <row r="219" spans="1:11">
      <c r="A219" s="19" t="s">
        <v>94</v>
      </c>
      <c r="B219" s="88">
        <v>42006</v>
      </c>
      <c r="C219" s="92">
        <v>2015</v>
      </c>
      <c r="D219" s="92" t="s">
        <v>54</v>
      </c>
      <c r="E219" s="92">
        <v>2</v>
      </c>
      <c r="F219" s="93">
        <v>617060.25111239997</v>
      </c>
      <c r="G219" s="93">
        <v>514819.30107929901</v>
      </c>
      <c r="H219" s="90">
        <f t="shared" si="7"/>
        <v>102240.95003310096</v>
      </c>
      <c r="I219" s="91">
        <f t="shared" si="8"/>
        <v>42036</v>
      </c>
      <c r="J219" s="91"/>
      <c r="K219"/>
    </row>
    <row r="220" spans="1:11">
      <c r="A220" s="19" t="s">
        <v>94</v>
      </c>
      <c r="B220" s="88">
        <v>42007</v>
      </c>
      <c r="C220" s="92">
        <v>2015</v>
      </c>
      <c r="D220" s="92" t="s">
        <v>54</v>
      </c>
      <c r="E220" s="92">
        <v>3</v>
      </c>
      <c r="F220" s="93">
        <v>1249917.621178</v>
      </c>
      <c r="G220" s="93">
        <v>836691.62444586505</v>
      </c>
      <c r="H220" s="90">
        <f t="shared" si="7"/>
        <v>413225.99673213495</v>
      </c>
      <c r="I220" s="91">
        <f t="shared" si="8"/>
        <v>42064</v>
      </c>
      <c r="J220" s="91"/>
      <c r="K220"/>
    </row>
    <row r="221" spans="1:11">
      <c r="A221" s="19" t="s">
        <v>94</v>
      </c>
      <c r="B221" s="88">
        <v>42008</v>
      </c>
      <c r="C221" s="92">
        <v>2015</v>
      </c>
      <c r="D221" s="92" t="s">
        <v>55</v>
      </c>
      <c r="E221" s="92">
        <v>4</v>
      </c>
      <c r="F221" s="93">
        <v>2094486.6281287</v>
      </c>
      <c r="G221" s="93">
        <v>1549274.40818315</v>
      </c>
      <c r="H221" s="90">
        <f t="shared" si="7"/>
        <v>545212.21994554996</v>
      </c>
      <c r="I221" s="91">
        <f t="shared" si="8"/>
        <v>42095</v>
      </c>
      <c r="J221" s="91"/>
      <c r="K221"/>
    </row>
    <row r="222" spans="1:11">
      <c r="A222" s="19" t="s">
        <v>94</v>
      </c>
      <c r="B222" s="88">
        <v>42009</v>
      </c>
      <c r="C222" s="92">
        <v>2015</v>
      </c>
      <c r="D222" s="92" t="s">
        <v>55</v>
      </c>
      <c r="E222" s="92">
        <v>5</v>
      </c>
      <c r="F222" s="93">
        <v>3047218.0154129998</v>
      </c>
      <c r="G222" s="93">
        <v>2560901.1574406</v>
      </c>
      <c r="H222" s="90">
        <f t="shared" si="7"/>
        <v>486316.8579723998</v>
      </c>
      <c r="I222" s="91">
        <f t="shared" si="8"/>
        <v>42125</v>
      </c>
      <c r="J222" s="91"/>
      <c r="K222"/>
    </row>
    <row r="223" spans="1:11">
      <c r="A223" s="19" t="s">
        <v>94</v>
      </c>
      <c r="B223" s="88">
        <v>42010</v>
      </c>
      <c r="C223" s="92">
        <v>2015</v>
      </c>
      <c r="D223" s="92" t="s">
        <v>55</v>
      </c>
      <c r="E223" s="92">
        <v>6</v>
      </c>
      <c r="F223" s="93">
        <v>3211161.5964652998</v>
      </c>
      <c r="G223" s="93">
        <v>3567474.0365577801</v>
      </c>
      <c r="H223" s="90">
        <f t="shared" si="7"/>
        <v>-356312.44009248028</v>
      </c>
      <c r="I223" s="91">
        <f t="shared" si="8"/>
        <v>42156</v>
      </c>
      <c r="J223" s="91"/>
      <c r="K223"/>
    </row>
    <row r="224" spans="1:11">
      <c r="A224" s="19" t="s">
        <v>94</v>
      </c>
      <c r="B224" s="88">
        <v>42011</v>
      </c>
      <c r="C224" s="92">
        <v>2015</v>
      </c>
      <c r="D224" s="92" t="s">
        <v>56</v>
      </c>
      <c r="E224" s="92">
        <v>7</v>
      </c>
      <c r="F224" s="93">
        <v>2875931.9616049998</v>
      </c>
      <c r="G224" s="93">
        <v>3277691.1825940302</v>
      </c>
      <c r="H224" s="90">
        <f t="shared" si="7"/>
        <v>-401759.22098903032</v>
      </c>
      <c r="I224" s="91">
        <f t="shared" si="8"/>
        <v>42186</v>
      </c>
      <c r="J224" s="91"/>
      <c r="K224"/>
    </row>
    <row r="225" spans="1:11">
      <c r="A225" s="19" t="s">
        <v>94</v>
      </c>
      <c r="B225" s="88">
        <v>42012</v>
      </c>
      <c r="C225" s="92">
        <v>2015</v>
      </c>
      <c r="D225" s="92" t="s">
        <v>56</v>
      </c>
      <c r="E225" s="92">
        <v>8</v>
      </c>
      <c r="F225" s="93">
        <v>2329101.0557170999</v>
      </c>
      <c r="G225" s="93">
        <v>2603375.37724294</v>
      </c>
      <c r="H225" s="90">
        <f t="shared" si="7"/>
        <v>-274274.32152584009</v>
      </c>
      <c r="I225" s="91">
        <f t="shared" si="8"/>
        <v>42217</v>
      </c>
      <c r="J225" s="91"/>
      <c r="K225"/>
    </row>
    <row r="226" spans="1:11">
      <c r="A226" s="19" t="s">
        <v>94</v>
      </c>
      <c r="B226" s="88">
        <v>42013</v>
      </c>
      <c r="C226" s="92">
        <v>2015</v>
      </c>
      <c r="D226" s="92" t="s">
        <v>56</v>
      </c>
      <c r="E226" s="92">
        <v>9</v>
      </c>
      <c r="F226" s="93">
        <v>2184904.4349699998</v>
      </c>
      <c r="G226" s="93">
        <v>2212394.9027614901</v>
      </c>
      <c r="H226" s="90">
        <f t="shared" si="7"/>
        <v>-27490.467791490257</v>
      </c>
      <c r="I226" s="91">
        <f t="shared" si="8"/>
        <v>42248</v>
      </c>
      <c r="J226" s="91"/>
      <c r="K226"/>
    </row>
    <row r="227" spans="1:11">
      <c r="A227" s="19" t="s">
        <v>94</v>
      </c>
      <c r="B227" s="88">
        <v>42014</v>
      </c>
      <c r="C227" s="92">
        <v>2015</v>
      </c>
      <c r="D227" s="92" t="s">
        <v>57</v>
      </c>
      <c r="E227" s="92">
        <v>10</v>
      </c>
      <c r="F227" s="93">
        <v>2051890.9647615</v>
      </c>
      <c r="G227" s="93">
        <v>1754035.4430872099</v>
      </c>
      <c r="H227" s="90">
        <f t="shared" si="7"/>
        <v>297855.52167429007</v>
      </c>
      <c r="I227" s="91">
        <f t="shared" si="8"/>
        <v>42278</v>
      </c>
      <c r="J227" s="91"/>
      <c r="K227"/>
    </row>
    <row r="228" spans="1:11">
      <c r="A228" s="19" t="s">
        <v>94</v>
      </c>
      <c r="B228" s="88">
        <v>42015</v>
      </c>
      <c r="C228" s="92">
        <v>2015</v>
      </c>
      <c r="D228" s="92" t="s">
        <v>57</v>
      </c>
      <c r="E228" s="92">
        <v>11</v>
      </c>
      <c r="F228" s="93">
        <v>1423131.1968312999</v>
      </c>
      <c r="G228" s="93">
        <v>1109368.12976723</v>
      </c>
      <c r="H228" s="90">
        <f t="shared" si="7"/>
        <v>313763.06706406991</v>
      </c>
      <c r="I228" s="91">
        <f t="shared" si="8"/>
        <v>42309</v>
      </c>
      <c r="J228" s="91"/>
      <c r="K228"/>
    </row>
    <row r="229" spans="1:11">
      <c r="A229" s="19" t="s">
        <v>94</v>
      </c>
      <c r="B229" s="88">
        <v>42016</v>
      </c>
      <c r="C229" s="92">
        <v>2015</v>
      </c>
      <c r="D229" s="92" t="s">
        <v>57</v>
      </c>
      <c r="E229" s="92">
        <v>12</v>
      </c>
      <c r="F229" s="93">
        <v>911185.10311080003</v>
      </c>
      <c r="G229" s="93">
        <v>798997.70909631404</v>
      </c>
      <c r="H229" s="90">
        <f t="shared" si="7"/>
        <v>112187.394014486</v>
      </c>
      <c r="I229" s="91">
        <f t="shared" si="8"/>
        <v>42339</v>
      </c>
      <c r="J229" s="91"/>
      <c r="K229"/>
    </row>
    <row r="230" spans="1:11">
      <c r="A230" s="19" t="s">
        <v>94</v>
      </c>
      <c r="B230" s="88">
        <v>42370</v>
      </c>
      <c r="C230" s="92">
        <v>2016</v>
      </c>
      <c r="D230" s="92" t="s">
        <v>54</v>
      </c>
      <c r="E230" s="92">
        <v>1</v>
      </c>
      <c r="F230" s="93">
        <v>638073.63570079999</v>
      </c>
      <c r="G230" s="93">
        <v>661165.56706005102</v>
      </c>
      <c r="H230" s="90">
        <f t="shared" si="7"/>
        <v>-23091.93135925103</v>
      </c>
      <c r="I230" s="91">
        <f t="shared" si="8"/>
        <v>42370</v>
      </c>
      <c r="J230" s="91"/>
      <c r="K230"/>
    </row>
    <row r="231" spans="1:11">
      <c r="A231" s="19" t="s">
        <v>94</v>
      </c>
      <c r="B231" s="88">
        <v>42371</v>
      </c>
      <c r="C231" s="92">
        <v>2016</v>
      </c>
      <c r="D231" s="92" t="s">
        <v>54</v>
      </c>
      <c r="E231" s="92">
        <v>2</v>
      </c>
      <c r="F231" s="93">
        <v>705843.01133829996</v>
      </c>
      <c r="G231" s="93">
        <v>743256.75098117301</v>
      </c>
      <c r="H231" s="90">
        <f t="shared" si="7"/>
        <v>-37413.739642873057</v>
      </c>
      <c r="I231" s="91">
        <f t="shared" si="8"/>
        <v>42401</v>
      </c>
      <c r="J231" s="91"/>
      <c r="K231"/>
    </row>
    <row r="232" spans="1:11">
      <c r="A232" s="19" t="s">
        <v>94</v>
      </c>
      <c r="B232" s="88">
        <v>42372</v>
      </c>
      <c r="C232" s="92">
        <v>2016</v>
      </c>
      <c r="D232" s="92" t="s">
        <v>54</v>
      </c>
      <c r="E232" s="92">
        <v>3</v>
      </c>
      <c r="F232" s="93">
        <v>1366177.3654457</v>
      </c>
      <c r="G232" s="93">
        <v>1296929.864205</v>
      </c>
      <c r="H232" s="90">
        <f t="shared" si="7"/>
        <v>69247.501240700018</v>
      </c>
      <c r="I232" s="91">
        <f t="shared" si="8"/>
        <v>42430</v>
      </c>
      <c r="J232" s="91"/>
      <c r="K232"/>
    </row>
    <row r="233" spans="1:11">
      <c r="A233" s="19" t="s">
        <v>94</v>
      </c>
      <c r="B233" s="88">
        <v>42373</v>
      </c>
      <c r="C233" s="92">
        <v>2016</v>
      </c>
      <c r="D233" s="92" t="s">
        <v>55</v>
      </c>
      <c r="E233" s="92">
        <v>4</v>
      </c>
      <c r="F233" s="93">
        <v>2298626.0765951001</v>
      </c>
      <c r="G233" s="93">
        <v>2063657.8749860399</v>
      </c>
      <c r="H233" s="90">
        <f t="shared" si="7"/>
        <v>234968.20160906017</v>
      </c>
      <c r="I233" s="91">
        <f t="shared" si="8"/>
        <v>42461</v>
      </c>
      <c r="J233" s="91"/>
      <c r="K233"/>
    </row>
    <row r="234" spans="1:11">
      <c r="A234" s="19" t="s">
        <v>94</v>
      </c>
      <c r="B234" s="88">
        <v>42374</v>
      </c>
      <c r="C234" s="92">
        <v>2016</v>
      </c>
      <c r="D234" s="92" t="s">
        <v>55</v>
      </c>
      <c r="E234" s="92">
        <v>5</v>
      </c>
      <c r="F234" s="93">
        <v>3052164.2442464</v>
      </c>
      <c r="G234" s="93">
        <v>2985068.6292090202</v>
      </c>
      <c r="H234" s="90">
        <f t="shared" si="7"/>
        <v>67095.615037379786</v>
      </c>
      <c r="I234" s="91">
        <f t="shared" si="8"/>
        <v>42491</v>
      </c>
      <c r="J234" s="91"/>
      <c r="K234"/>
    </row>
    <row r="235" spans="1:11">
      <c r="A235" s="19" t="s">
        <v>94</v>
      </c>
      <c r="B235" s="88">
        <v>42375</v>
      </c>
      <c r="C235" s="92">
        <v>2016</v>
      </c>
      <c r="D235" s="92" t="s">
        <v>55</v>
      </c>
      <c r="E235" s="92">
        <v>6</v>
      </c>
      <c r="F235" s="93">
        <v>2864398.0973696001</v>
      </c>
      <c r="G235" s="93">
        <v>3659565.3056425401</v>
      </c>
      <c r="H235" s="90">
        <f t="shared" si="7"/>
        <v>-795167.20827294001</v>
      </c>
      <c r="I235" s="91">
        <f t="shared" si="8"/>
        <v>42522</v>
      </c>
      <c r="J235" s="91"/>
      <c r="K235"/>
    </row>
    <row r="236" spans="1:11">
      <c r="A236" s="19" t="s">
        <v>94</v>
      </c>
      <c r="B236" s="88">
        <v>42376</v>
      </c>
      <c r="C236" s="92">
        <v>2016</v>
      </c>
      <c r="D236" s="92" t="s">
        <v>56</v>
      </c>
      <c r="E236" s="92">
        <v>7</v>
      </c>
      <c r="F236" s="93">
        <v>2782048.6460915999</v>
      </c>
      <c r="G236" s="93">
        <v>3696305.3178174701</v>
      </c>
      <c r="H236" s="90">
        <f t="shared" si="7"/>
        <v>-914256.67172587011</v>
      </c>
      <c r="I236" s="91">
        <f t="shared" si="8"/>
        <v>42552</v>
      </c>
      <c r="J236" s="91"/>
      <c r="K236"/>
    </row>
    <row r="237" spans="1:11">
      <c r="A237" s="19" t="s">
        <v>94</v>
      </c>
      <c r="B237" s="88">
        <v>42377</v>
      </c>
      <c r="C237" s="92">
        <v>2016</v>
      </c>
      <c r="D237" s="92" t="s">
        <v>56</v>
      </c>
      <c r="E237" s="92">
        <v>8</v>
      </c>
      <c r="F237" s="93">
        <v>2227328.9468677002</v>
      </c>
      <c r="G237" s="93">
        <v>2980370.8949782499</v>
      </c>
      <c r="H237" s="90">
        <f t="shared" si="7"/>
        <v>-753041.94811054971</v>
      </c>
      <c r="I237" s="91">
        <f t="shared" si="8"/>
        <v>42583</v>
      </c>
      <c r="J237" s="91"/>
      <c r="K237"/>
    </row>
    <row r="238" spans="1:11">
      <c r="A238" s="19" t="s">
        <v>94</v>
      </c>
      <c r="B238" s="88">
        <v>42378</v>
      </c>
      <c r="C238" s="92">
        <v>2016</v>
      </c>
      <c r="D238" s="92" t="s">
        <v>56</v>
      </c>
      <c r="E238" s="92">
        <v>9</v>
      </c>
      <c r="F238" s="93">
        <v>2090271.6078836001</v>
      </c>
      <c r="G238" s="93">
        <v>2547446.74100126</v>
      </c>
      <c r="H238" s="90">
        <f t="shared" si="7"/>
        <v>-457175.13311765995</v>
      </c>
      <c r="I238" s="91">
        <f t="shared" si="8"/>
        <v>42614</v>
      </c>
      <c r="J238" s="91"/>
      <c r="K238"/>
    </row>
    <row r="239" spans="1:11">
      <c r="A239" s="19" t="s">
        <v>94</v>
      </c>
      <c r="B239" s="88">
        <v>42379</v>
      </c>
      <c r="C239" s="92">
        <v>2016</v>
      </c>
      <c r="D239" s="92" t="s">
        <v>57</v>
      </c>
      <c r="E239" s="92">
        <v>10</v>
      </c>
      <c r="F239" s="93">
        <v>1937403.000392</v>
      </c>
      <c r="G239" s="93">
        <v>1860188.65317766</v>
      </c>
      <c r="H239" s="90">
        <f t="shared" si="7"/>
        <v>77214.347214339999</v>
      </c>
      <c r="I239" s="91">
        <f t="shared" si="8"/>
        <v>42644</v>
      </c>
      <c r="J239" s="91"/>
      <c r="K239"/>
    </row>
    <row r="240" spans="1:11">
      <c r="A240" s="19" t="s">
        <v>94</v>
      </c>
      <c r="B240" s="88">
        <v>42380</v>
      </c>
      <c r="C240" s="92">
        <v>2016</v>
      </c>
      <c r="D240" s="92" t="s">
        <v>57</v>
      </c>
      <c r="E240" s="92">
        <v>11</v>
      </c>
      <c r="F240" s="93">
        <v>1238019.8323269</v>
      </c>
      <c r="G240" s="93">
        <v>1219770.9050251101</v>
      </c>
      <c r="H240" s="90">
        <f t="shared" si="7"/>
        <v>18248.927301789867</v>
      </c>
      <c r="I240" s="91">
        <f t="shared" si="8"/>
        <v>42675</v>
      </c>
      <c r="J240" s="91"/>
      <c r="K240"/>
    </row>
    <row r="241" spans="1:11">
      <c r="A241" s="19" t="s">
        <v>94</v>
      </c>
      <c r="B241" s="88">
        <v>42381</v>
      </c>
      <c r="C241" s="92">
        <v>2016</v>
      </c>
      <c r="D241" s="92" t="s">
        <v>57</v>
      </c>
      <c r="E241" s="92">
        <v>12</v>
      </c>
      <c r="F241" s="93">
        <v>691729.55200649996</v>
      </c>
      <c r="G241" s="93">
        <v>768089.58657621196</v>
      </c>
      <c r="H241" s="90">
        <f t="shared" si="7"/>
        <v>-76360.034569712006</v>
      </c>
      <c r="I241" s="91">
        <f t="shared" si="8"/>
        <v>42705</v>
      </c>
      <c r="J241" s="91"/>
      <c r="K241"/>
    </row>
    <row r="242" spans="1:11">
      <c r="A242" s="19" t="s">
        <v>94</v>
      </c>
      <c r="B242" s="88">
        <v>42736</v>
      </c>
      <c r="C242" s="92">
        <v>2017</v>
      </c>
      <c r="D242" s="92" t="s">
        <v>54</v>
      </c>
      <c r="E242" s="92">
        <v>1</v>
      </c>
      <c r="F242" s="93">
        <v>546792.94942630001</v>
      </c>
      <c r="G242" s="93">
        <v>632897.27364486002</v>
      </c>
      <c r="H242" s="90">
        <f t="shared" si="7"/>
        <v>-86104.32421856001</v>
      </c>
      <c r="I242" s="91">
        <f t="shared" si="8"/>
        <v>42736</v>
      </c>
      <c r="J242" s="91"/>
      <c r="K242"/>
    </row>
    <row r="243" spans="1:11">
      <c r="A243" s="19" t="s">
        <v>94</v>
      </c>
      <c r="B243" s="88">
        <v>42737</v>
      </c>
      <c r="C243" s="92">
        <v>2017</v>
      </c>
      <c r="D243" s="92" t="s">
        <v>54</v>
      </c>
      <c r="E243" s="92">
        <v>2</v>
      </c>
      <c r="F243" s="93">
        <v>620233.42109670001</v>
      </c>
      <c r="G243" s="93">
        <v>659213.71258993901</v>
      </c>
      <c r="H243" s="90">
        <f t="shared" si="7"/>
        <v>-38980.291493238998</v>
      </c>
      <c r="I243" s="91">
        <f t="shared" si="8"/>
        <v>42767</v>
      </c>
      <c r="J243" s="91"/>
      <c r="K243"/>
    </row>
    <row r="244" spans="1:11">
      <c r="A244" s="19" t="s">
        <v>94</v>
      </c>
      <c r="B244" s="88">
        <v>42738</v>
      </c>
      <c r="C244" s="92">
        <v>2017</v>
      </c>
      <c r="D244" s="92" t="s">
        <v>54</v>
      </c>
      <c r="E244" s="92">
        <v>3</v>
      </c>
      <c r="F244" s="93">
        <v>1487314.8550557001</v>
      </c>
      <c r="G244" s="93">
        <v>1144771.1041960099</v>
      </c>
      <c r="H244" s="90">
        <f t="shared" si="7"/>
        <v>342543.75085969013</v>
      </c>
      <c r="I244" s="91">
        <f t="shared" si="8"/>
        <v>42795</v>
      </c>
      <c r="J244" s="91"/>
      <c r="K244"/>
    </row>
    <row r="245" spans="1:11">
      <c r="A245" s="19" t="s">
        <v>94</v>
      </c>
      <c r="B245" s="88">
        <v>42739</v>
      </c>
      <c r="C245" s="92">
        <v>2017</v>
      </c>
      <c r="D245" s="92" t="s">
        <v>55</v>
      </c>
      <c r="E245" s="92">
        <v>4</v>
      </c>
      <c r="F245" s="93">
        <v>2626164.6473626001</v>
      </c>
      <c r="G245" s="93">
        <v>2053785.0971503099</v>
      </c>
      <c r="H245" s="90">
        <f t="shared" si="7"/>
        <v>572379.55021229014</v>
      </c>
      <c r="I245" s="91">
        <f t="shared" si="8"/>
        <v>42826</v>
      </c>
      <c r="J245" s="91"/>
      <c r="K245"/>
    </row>
    <row r="246" spans="1:11">
      <c r="A246" s="19" t="s">
        <v>94</v>
      </c>
      <c r="B246" s="88">
        <v>42740</v>
      </c>
      <c r="C246" s="92">
        <v>2017</v>
      </c>
      <c r="D246" s="92" t="s">
        <v>55</v>
      </c>
      <c r="E246" s="92">
        <v>5</v>
      </c>
      <c r="F246" s="93">
        <v>3877522.5640272</v>
      </c>
      <c r="G246" s="93">
        <v>3240610.5517444098</v>
      </c>
      <c r="H246" s="90">
        <f t="shared" si="7"/>
        <v>636912.01228279015</v>
      </c>
      <c r="I246" s="91">
        <f t="shared" si="8"/>
        <v>42856</v>
      </c>
      <c r="J246" s="91"/>
      <c r="K246"/>
    </row>
    <row r="247" spans="1:11">
      <c r="A247" s="19" t="s">
        <v>94</v>
      </c>
      <c r="B247" s="88">
        <v>42741</v>
      </c>
      <c r="C247" s="92">
        <v>2017</v>
      </c>
      <c r="D247" s="92" t="s">
        <v>55</v>
      </c>
      <c r="E247" s="92">
        <v>6</v>
      </c>
      <c r="F247" s="93">
        <v>4038102.9600149998</v>
      </c>
      <c r="G247" s="93">
        <v>3742784.6764219799</v>
      </c>
      <c r="H247" s="90">
        <f t="shared" si="7"/>
        <v>295318.28359301994</v>
      </c>
      <c r="I247" s="91">
        <f t="shared" si="8"/>
        <v>42887</v>
      </c>
      <c r="J247" s="91"/>
      <c r="K247"/>
    </row>
    <row r="248" spans="1:11">
      <c r="A248" s="19" t="s">
        <v>94</v>
      </c>
      <c r="B248" s="88">
        <v>42742</v>
      </c>
      <c r="C248" s="92">
        <v>2017</v>
      </c>
      <c r="D248" s="92" t="s">
        <v>56</v>
      </c>
      <c r="E248" s="92">
        <v>7</v>
      </c>
      <c r="F248" s="93">
        <v>3389118.5810997002</v>
      </c>
      <c r="G248" s="93">
        <v>3479949.7870956301</v>
      </c>
      <c r="H248" s="90">
        <f t="shared" si="7"/>
        <v>-90831.205995929893</v>
      </c>
      <c r="I248" s="91">
        <f t="shared" si="8"/>
        <v>42917</v>
      </c>
      <c r="J248" s="91"/>
      <c r="K248"/>
    </row>
    <row r="249" spans="1:11">
      <c r="A249" s="19" t="s">
        <v>94</v>
      </c>
      <c r="B249" s="88">
        <v>42743</v>
      </c>
      <c r="C249" s="92">
        <v>2017</v>
      </c>
      <c r="D249" s="92" t="s">
        <v>56</v>
      </c>
      <c r="E249" s="92">
        <v>8</v>
      </c>
      <c r="F249" s="93">
        <v>2548784.6289634001</v>
      </c>
      <c r="G249" s="93">
        <v>2849701.43435376</v>
      </c>
      <c r="H249" s="90">
        <f t="shared" si="7"/>
        <v>-300916.80539035983</v>
      </c>
      <c r="I249" s="91">
        <f t="shared" si="8"/>
        <v>42948</v>
      </c>
      <c r="J249" s="91"/>
      <c r="K249"/>
    </row>
    <row r="250" spans="1:11">
      <c r="A250" s="19" t="s">
        <v>94</v>
      </c>
      <c r="B250" s="88">
        <v>42744</v>
      </c>
      <c r="C250" s="92">
        <v>2017</v>
      </c>
      <c r="D250" s="92" t="s">
        <v>56</v>
      </c>
      <c r="E250" s="92">
        <v>9</v>
      </c>
      <c r="F250" s="93">
        <v>2297439.5517214001</v>
      </c>
      <c r="G250" s="93">
        <v>2413649.5409537898</v>
      </c>
      <c r="H250" s="90">
        <f t="shared" si="7"/>
        <v>-116209.98923238972</v>
      </c>
      <c r="I250" s="91">
        <f t="shared" si="8"/>
        <v>42979</v>
      </c>
      <c r="J250" s="91"/>
      <c r="K250"/>
    </row>
    <row r="251" spans="1:11">
      <c r="A251" s="19" t="s">
        <v>94</v>
      </c>
      <c r="B251" s="88">
        <v>42745</v>
      </c>
      <c r="C251" s="92">
        <v>2017</v>
      </c>
      <c r="D251" s="92" t="s">
        <v>57</v>
      </c>
      <c r="E251" s="92">
        <v>10</v>
      </c>
      <c r="F251" s="93">
        <v>2047930.2157608001</v>
      </c>
      <c r="G251" s="93">
        <v>1930433.1364313699</v>
      </c>
      <c r="H251" s="90">
        <f t="shared" si="7"/>
        <v>117497.07932943013</v>
      </c>
      <c r="I251" s="91">
        <f t="shared" si="8"/>
        <v>43009</v>
      </c>
      <c r="J251" s="91"/>
      <c r="K251"/>
    </row>
    <row r="252" spans="1:11">
      <c r="A252" s="19" t="s">
        <v>94</v>
      </c>
      <c r="B252" s="88">
        <v>42746</v>
      </c>
      <c r="C252" s="92">
        <v>2017</v>
      </c>
      <c r="D252" s="92" t="s">
        <v>57</v>
      </c>
      <c r="E252" s="92">
        <v>11</v>
      </c>
      <c r="F252" s="93">
        <v>1308984.7718427</v>
      </c>
      <c r="G252" s="93">
        <v>1218788.41342608</v>
      </c>
      <c r="H252" s="90">
        <f t="shared" si="7"/>
        <v>90196.358416619943</v>
      </c>
      <c r="I252" s="91">
        <f t="shared" si="8"/>
        <v>43040</v>
      </c>
      <c r="J252" s="91"/>
      <c r="K252"/>
    </row>
    <row r="253" spans="1:11">
      <c r="A253" s="19" t="s">
        <v>94</v>
      </c>
      <c r="B253" s="88">
        <v>42747</v>
      </c>
      <c r="C253" s="92">
        <v>2017</v>
      </c>
      <c r="D253" s="92" t="s">
        <v>57</v>
      </c>
      <c r="E253" s="92">
        <v>12</v>
      </c>
      <c r="F253" s="93">
        <v>844080.91356390005</v>
      </c>
      <c r="G253" s="93">
        <v>873072.07290817297</v>
      </c>
      <c r="H253" s="90">
        <f t="shared" si="7"/>
        <v>-28991.159344272921</v>
      </c>
      <c r="I253" s="91">
        <f t="shared" si="8"/>
        <v>43070</v>
      </c>
      <c r="J253" s="91"/>
      <c r="K253"/>
    </row>
    <row r="254" spans="1:11">
      <c r="A254" s="19" t="s">
        <v>94</v>
      </c>
      <c r="B254" s="88">
        <v>43101</v>
      </c>
      <c r="C254" s="92">
        <v>2018</v>
      </c>
      <c r="D254" s="92" t="s">
        <v>54</v>
      </c>
      <c r="E254" s="92">
        <v>1</v>
      </c>
      <c r="F254" s="93">
        <v>546989.86542509997</v>
      </c>
      <c r="G254" s="93">
        <v>647473.81259934301</v>
      </c>
      <c r="H254" s="90">
        <f t="shared" si="7"/>
        <v>-100483.94717424305</v>
      </c>
      <c r="I254" s="91">
        <f t="shared" si="8"/>
        <v>43101</v>
      </c>
      <c r="J254" s="91"/>
      <c r="K254"/>
    </row>
    <row r="255" spans="1:11">
      <c r="A255" s="19" t="s">
        <v>94</v>
      </c>
      <c r="B255" s="88">
        <v>43102</v>
      </c>
      <c r="C255" s="92">
        <v>2018</v>
      </c>
      <c r="D255" s="92" t="s">
        <v>54</v>
      </c>
      <c r="E255" s="92">
        <v>2</v>
      </c>
      <c r="F255" s="93">
        <v>639908.78547909996</v>
      </c>
      <c r="G255" s="93">
        <v>695808.91143503902</v>
      </c>
      <c r="H255" s="90">
        <f t="shared" si="7"/>
        <v>-55900.12595593906</v>
      </c>
      <c r="I255" s="91">
        <f t="shared" si="8"/>
        <v>43132</v>
      </c>
      <c r="J255" s="91"/>
      <c r="K255"/>
    </row>
    <row r="256" spans="1:11">
      <c r="A256" s="19" t="s">
        <v>94</v>
      </c>
      <c r="B256" s="88">
        <v>43103</v>
      </c>
      <c r="C256" s="92">
        <v>2018</v>
      </c>
      <c r="D256" s="92" t="s">
        <v>54</v>
      </c>
      <c r="E256" s="92">
        <v>3</v>
      </c>
      <c r="F256" s="93">
        <v>1720529.5483951</v>
      </c>
      <c r="G256" s="93">
        <v>1369474.82643582</v>
      </c>
      <c r="H256" s="90">
        <f t="shared" si="7"/>
        <v>351054.72195928008</v>
      </c>
      <c r="I256" s="91">
        <f t="shared" si="8"/>
        <v>43160</v>
      </c>
      <c r="J256" s="91"/>
      <c r="K256"/>
    </row>
    <row r="257" spans="1:11">
      <c r="A257" s="19" t="s">
        <v>94</v>
      </c>
      <c r="B257" s="88">
        <v>43104</v>
      </c>
      <c r="C257" s="92">
        <v>2018</v>
      </c>
      <c r="D257" s="92" t="s">
        <v>55</v>
      </c>
      <c r="E257" s="92">
        <v>4</v>
      </c>
      <c r="F257" s="93">
        <v>2630502.4414810999</v>
      </c>
      <c r="G257" s="93">
        <v>2197974.0172405099</v>
      </c>
      <c r="H257" s="90">
        <f t="shared" si="7"/>
        <v>432528.42424059007</v>
      </c>
      <c r="I257" s="91">
        <f t="shared" si="8"/>
        <v>43191</v>
      </c>
      <c r="J257" s="91"/>
      <c r="K257"/>
    </row>
    <row r="258" spans="1:11">
      <c r="A258" s="19" t="s">
        <v>94</v>
      </c>
      <c r="B258" s="88">
        <v>43105</v>
      </c>
      <c r="C258" s="92">
        <v>2018</v>
      </c>
      <c r="D258" s="92" t="s">
        <v>55</v>
      </c>
      <c r="E258" s="92">
        <v>5</v>
      </c>
      <c r="F258" s="93">
        <v>3669900.5052880999</v>
      </c>
      <c r="G258" s="93">
        <v>3400385.6146022198</v>
      </c>
      <c r="H258" s="90">
        <f t="shared" si="7"/>
        <v>269514.89068588009</v>
      </c>
      <c r="I258" s="91">
        <f t="shared" si="8"/>
        <v>43221</v>
      </c>
      <c r="J258" s="91"/>
      <c r="K258"/>
    </row>
    <row r="259" spans="1:11">
      <c r="A259" s="19" t="s">
        <v>94</v>
      </c>
      <c r="B259" s="88">
        <v>43106</v>
      </c>
      <c r="C259" s="92">
        <v>2018</v>
      </c>
      <c r="D259" s="92" t="s">
        <v>55</v>
      </c>
      <c r="E259" s="92">
        <v>6</v>
      </c>
      <c r="F259" s="93">
        <v>3854372.7195450999</v>
      </c>
      <c r="G259" s="93">
        <v>4108840.17276442</v>
      </c>
      <c r="H259" s="90">
        <f t="shared" si="7"/>
        <v>-254467.45321932016</v>
      </c>
      <c r="I259" s="91">
        <f t="shared" si="8"/>
        <v>43252</v>
      </c>
      <c r="J259" s="91"/>
      <c r="K259"/>
    </row>
    <row r="260" spans="1:11">
      <c r="A260" s="19" t="s">
        <v>94</v>
      </c>
      <c r="B260" s="88">
        <v>43107</v>
      </c>
      <c r="C260" s="92">
        <v>2018</v>
      </c>
      <c r="D260" s="92" t="s">
        <v>56</v>
      </c>
      <c r="E260" s="92">
        <v>7</v>
      </c>
      <c r="F260" s="93">
        <v>3734578.5493410998</v>
      </c>
      <c r="G260" s="93">
        <v>3948991.6729410798</v>
      </c>
      <c r="H260" s="90">
        <f t="shared" si="7"/>
        <v>-214413.12359998003</v>
      </c>
      <c r="I260" s="91">
        <f t="shared" si="8"/>
        <v>43282</v>
      </c>
      <c r="J260" s="91"/>
      <c r="K260"/>
    </row>
    <row r="261" spans="1:11">
      <c r="A261" s="19" t="s">
        <v>94</v>
      </c>
      <c r="B261" s="88">
        <v>43108</v>
      </c>
      <c r="C261" s="92">
        <v>2018</v>
      </c>
      <c r="D261" s="92" t="s">
        <v>56</v>
      </c>
      <c r="E261" s="92">
        <v>8</v>
      </c>
      <c r="F261" s="93">
        <v>3087304.2158400998</v>
      </c>
      <c r="G261" s="93">
        <v>2846056.7178891702</v>
      </c>
      <c r="H261" s="90">
        <f t="shared" si="7"/>
        <v>241247.49795092968</v>
      </c>
      <c r="I261" s="91">
        <f t="shared" si="8"/>
        <v>43313</v>
      </c>
      <c r="J261" s="91"/>
      <c r="K261"/>
    </row>
    <row r="262" spans="1:11">
      <c r="A262" s="19" t="s">
        <v>94</v>
      </c>
      <c r="B262" s="88">
        <v>43109</v>
      </c>
      <c r="C262" s="92">
        <v>2018</v>
      </c>
      <c r="D262" s="92" t="s">
        <v>56</v>
      </c>
      <c r="E262" s="92">
        <v>9</v>
      </c>
      <c r="F262" s="93">
        <v>2312454.2822081</v>
      </c>
      <c r="G262" s="93">
        <v>2334879.5438853698</v>
      </c>
      <c r="H262" s="90">
        <f t="shared" si="7"/>
        <v>-22425.261677269824</v>
      </c>
      <c r="I262" s="91">
        <f t="shared" si="8"/>
        <v>43344</v>
      </c>
      <c r="J262" s="91"/>
      <c r="K262"/>
    </row>
    <row r="263" spans="1:11">
      <c r="A263" s="19" t="s">
        <v>94</v>
      </c>
      <c r="B263" s="88">
        <v>43110</v>
      </c>
      <c r="C263" s="92">
        <v>2018</v>
      </c>
      <c r="D263" s="92" t="s">
        <v>57</v>
      </c>
      <c r="E263" s="92">
        <v>10</v>
      </c>
      <c r="F263" s="93">
        <v>1873362.4081441001</v>
      </c>
      <c r="G263" s="93">
        <v>1902705.6502258501</v>
      </c>
      <c r="H263" s="90">
        <f t="shared" si="7"/>
        <v>-29343.242081749951</v>
      </c>
      <c r="I263" s="91">
        <f t="shared" si="8"/>
        <v>43374</v>
      </c>
      <c r="J263" s="91"/>
      <c r="K263"/>
    </row>
    <row r="264" spans="1:11">
      <c r="A264" s="19" t="s">
        <v>94</v>
      </c>
      <c r="B264" s="88">
        <v>43111</v>
      </c>
      <c r="C264" s="92">
        <v>2018</v>
      </c>
      <c r="D264" s="92" t="s">
        <v>57</v>
      </c>
      <c r="E264" s="92">
        <v>11</v>
      </c>
      <c r="F264" s="93">
        <v>1414102.2422761</v>
      </c>
      <c r="G264" s="93">
        <v>1205072.4343681401</v>
      </c>
      <c r="H264" s="90">
        <f t="shared" si="7"/>
        <v>209029.80790795991</v>
      </c>
      <c r="I264" s="91">
        <f t="shared" si="8"/>
        <v>43405</v>
      </c>
      <c r="J264" s="91"/>
      <c r="K264"/>
    </row>
    <row r="265" spans="1:11">
      <c r="A265" s="19" t="s">
        <v>94</v>
      </c>
      <c r="B265" s="88">
        <v>43112</v>
      </c>
      <c r="C265" s="92">
        <v>2018</v>
      </c>
      <c r="D265" s="92" t="s">
        <v>57</v>
      </c>
      <c r="E265" s="92">
        <v>12</v>
      </c>
      <c r="F265" s="93">
        <v>883057.58294609899</v>
      </c>
      <c r="G265" s="93">
        <v>967313.42090002703</v>
      </c>
      <c r="H265" s="90">
        <f t="shared" ref="H265:H328" si="9">F265-G265</f>
        <v>-84255.837953928043</v>
      </c>
      <c r="I265" s="91">
        <f t="shared" ref="I265:I328" si="10">DATE(C265,E265,1)</f>
        <v>43435</v>
      </c>
      <c r="J265" s="91"/>
      <c r="K265"/>
    </row>
    <row r="266" spans="1:11">
      <c r="A266" s="19" t="s">
        <v>94</v>
      </c>
      <c r="B266" s="88">
        <v>43466</v>
      </c>
      <c r="C266" s="92">
        <v>2019</v>
      </c>
      <c r="D266" s="92" t="s">
        <v>54</v>
      </c>
      <c r="E266" s="92">
        <v>1</v>
      </c>
      <c r="F266" s="93">
        <v>632829.3715301</v>
      </c>
      <c r="G266" s="93">
        <v>708344.03431818704</v>
      </c>
      <c r="H266" s="90">
        <f t="shared" si="9"/>
        <v>-75514.662788087036</v>
      </c>
      <c r="I266" s="91">
        <f t="shared" si="10"/>
        <v>43466</v>
      </c>
      <c r="J266" s="91"/>
      <c r="K266"/>
    </row>
    <row r="267" spans="1:11">
      <c r="A267" s="19" t="s">
        <v>94</v>
      </c>
      <c r="B267" s="88">
        <v>43467</v>
      </c>
      <c r="C267" s="92">
        <v>2019</v>
      </c>
      <c r="D267" s="92" t="s">
        <v>54</v>
      </c>
      <c r="E267" s="92">
        <v>2</v>
      </c>
      <c r="F267" s="93">
        <v>580638.35420309997</v>
      </c>
      <c r="G267" s="93">
        <v>713418.39606586006</v>
      </c>
      <c r="H267" s="90">
        <f t="shared" si="9"/>
        <v>-132780.04186276009</v>
      </c>
      <c r="I267" s="91">
        <f t="shared" si="10"/>
        <v>43497</v>
      </c>
      <c r="J267" s="91"/>
      <c r="K267"/>
    </row>
    <row r="268" spans="1:11">
      <c r="A268" s="19" t="s">
        <v>94</v>
      </c>
      <c r="B268" s="88">
        <v>43468</v>
      </c>
      <c r="C268" s="92">
        <v>2019</v>
      </c>
      <c r="D268" s="92" t="s">
        <v>54</v>
      </c>
      <c r="E268" s="92">
        <v>3</v>
      </c>
      <c r="F268" s="93">
        <v>1080816.2202230999</v>
      </c>
      <c r="G268" s="93">
        <v>1203339.2704694399</v>
      </c>
      <c r="H268" s="90">
        <f t="shared" si="9"/>
        <v>-122523.05024633999</v>
      </c>
      <c r="I268" s="91">
        <f t="shared" si="10"/>
        <v>43525</v>
      </c>
      <c r="J268" s="91"/>
      <c r="K268"/>
    </row>
    <row r="269" spans="1:11">
      <c r="A269" s="19" t="s">
        <v>94</v>
      </c>
      <c r="B269" s="88">
        <v>43469</v>
      </c>
      <c r="C269" s="92">
        <v>2019</v>
      </c>
      <c r="D269" s="92" t="s">
        <v>55</v>
      </c>
      <c r="E269" s="92">
        <v>4</v>
      </c>
      <c r="F269" s="93">
        <v>2588212.9608731</v>
      </c>
      <c r="G269" s="93">
        <v>2268768.1430353099</v>
      </c>
      <c r="H269" s="90">
        <f t="shared" si="9"/>
        <v>319444.81783779012</v>
      </c>
      <c r="I269" s="91">
        <f t="shared" si="10"/>
        <v>43556</v>
      </c>
      <c r="J269" s="91"/>
      <c r="K269"/>
    </row>
    <row r="270" spans="1:11">
      <c r="A270" s="19" t="s">
        <v>94</v>
      </c>
      <c r="B270" s="88">
        <v>43470</v>
      </c>
      <c r="C270" s="92">
        <v>2019</v>
      </c>
      <c r="D270" s="92" t="s">
        <v>55</v>
      </c>
      <c r="E270" s="92">
        <v>5</v>
      </c>
      <c r="F270" s="93">
        <v>3547280.6356251002</v>
      </c>
      <c r="G270" s="93">
        <v>3635499.8944233302</v>
      </c>
      <c r="H270" s="90">
        <f t="shared" si="9"/>
        <v>-88219.258798229974</v>
      </c>
      <c r="I270" s="91">
        <f t="shared" si="10"/>
        <v>43586</v>
      </c>
      <c r="J270" s="91"/>
      <c r="K270"/>
    </row>
    <row r="271" spans="1:11">
      <c r="A271" s="19" t="s">
        <v>94</v>
      </c>
      <c r="B271" s="88">
        <v>43471</v>
      </c>
      <c r="C271" s="92">
        <v>2019</v>
      </c>
      <c r="D271" s="92" t="s">
        <v>55</v>
      </c>
      <c r="E271" s="92">
        <v>6</v>
      </c>
      <c r="F271" s="93">
        <v>4589527.9984961003</v>
      </c>
      <c r="G271" s="93">
        <v>4925262.9126646798</v>
      </c>
      <c r="H271" s="90">
        <f t="shared" si="9"/>
        <v>-335734.9141685795</v>
      </c>
      <c r="I271" s="91">
        <f t="shared" si="10"/>
        <v>43617</v>
      </c>
      <c r="J271" s="91"/>
      <c r="K271"/>
    </row>
    <row r="272" spans="1:11">
      <c r="A272" s="19" t="s">
        <v>94</v>
      </c>
      <c r="B272" s="88">
        <v>43472</v>
      </c>
      <c r="C272" s="92">
        <v>2019</v>
      </c>
      <c r="D272" s="92" t="s">
        <v>56</v>
      </c>
      <c r="E272" s="92">
        <v>7</v>
      </c>
      <c r="F272" s="93">
        <v>4283420.8756921003</v>
      </c>
      <c r="G272" s="93">
        <v>4367005.1340835895</v>
      </c>
      <c r="H272" s="90">
        <f t="shared" si="9"/>
        <v>-83584.258391489275</v>
      </c>
      <c r="I272" s="91">
        <f t="shared" si="10"/>
        <v>43647</v>
      </c>
      <c r="J272" s="91"/>
      <c r="K272"/>
    </row>
    <row r="273" spans="1:11">
      <c r="A273" s="19" t="s">
        <v>94</v>
      </c>
      <c r="B273" s="88">
        <v>43473</v>
      </c>
      <c r="C273" s="92">
        <v>2019</v>
      </c>
      <c r="D273" s="92" t="s">
        <v>56</v>
      </c>
      <c r="E273" s="92">
        <v>8</v>
      </c>
      <c r="F273" s="93">
        <v>3800078.5827711001</v>
      </c>
      <c r="G273" s="93">
        <v>3990278.2244112501</v>
      </c>
      <c r="H273" s="90">
        <f t="shared" si="9"/>
        <v>-190199.64164014999</v>
      </c>
      <c r="I273" s="91">
        <f t="shared" si="10"/>
        <v>43678</v>
      </c>
      <c r="J273" s="91"/>
      <c r="K273"/>
    </row>
    <row r="274" spans="1:11">
      <c r="A274" s="19" t="s">
        <v>94</v>
      </c>
      <c r="B274" s="88">
        <v>43474</v>
      </c>
      <c r="C274" s="92">
        <v>2019</v>
      </c>
      <c r="D274" s="92" t="s">
        <v>56</v>
      </c>
      <c r="E274" s="92">
        <v>9</v>
      </c>
      <c r="F274" s="93">
        <v>3153477.8346821</v>
      </c>
      <c r="G274" s="93">
        <v>3229916.3649308402</v>
      </c>
      <c r="H274" s="90">
        <f t="shared" si="9"/>
        <v>-76438.530248740222</v>
      </c>
      <c r="I274" s="91">
        <f t="shared" si="10"/>
        <v>43709</v>
      </c>
      <c r="J274" s="91"/>
      <c r="K274"/>
    </row>
    <row r="275" spans="1:11">
      <c r="A275" s="19" t="s">
        <v>94</v>
      </c>
      <c r="B275" s="88">
        <v>43475</v>
      </c>
      <c r="C275" s="92">
        <v>2019</v>
      </c>
      <c r="D275" s="92" t="s">
        <v>57</v>
      </c>
      <c r="E275" s="92">
        <v>10</v>
      </c>
      <c r="F275" s="93">
        <v>2399343.1132510998</v>
      </c>
      <c r="G275" s="93">
        <v>2362891.8690616</v>
      </c>
      <c r="H275" s="90">
        <f t="shared" si="9"/>
        <v>36451.244189499877</v>
      </c>
      <c r="I275" s="91">
        <f t="shared" si="10"/>
        <v>43739</v>
      </c>
      <c r="J275" s="91"/>
      <c r="K275"/>
    </row>
    <row r="276" spans="1:11">
      <c r="A276" s="19" t="s">
        <v>94</v>
      </c>
      <c r="B276" s="88">
        <v>43476</v>
      </c>
      <c r="C276" s="92">
        <v>2019</v>
      </c>
      <c r="D276" s="92" t="s">
        <v>57</v>
      </c>
      <c r="E276" s="92">
        <v>11</v>
      </c>
      <c r="F276" s="93">
        <v>1649536.8674741001</v>
      </c>
      <c r="G276" s="93">
        <v>1398145.19999008</v>
      </c>
      <c r="H276" s="90">
        <f t="shared" si="9"/>
        <v>251391.66748402012</v>
      </c>
      <c r="I276" s="91">
        <f t="shared" si="10"/>
        <v>43770</v>
      </c>
      <c r="J276" s="91"/>
      <c r="K276"/>
    </row>
    <row r="277" spans="1:11">
      <c r="A277" s="19" t="s">
        <v>94</v>
      </c>
      <c r="B277" s="88">
        <v>43477</v>
      </c>
      <c r="C277" s="92">
        <v>2019</v>
      </c>
      <c r="D277" s="92" t="s">
        <v>57</v>
      </c>
      <c r="E277" s="92">
        <v>12</v>
      </c>
      <c r="F277" s="93">
        <v>938334.14659510006</v>
      </c>
      <c r="G277" s="93">
        <v>925061.76801023504</v>
      </c>
      <c r="H277" s="90">
        <f t="shared" si="9"/>
        <v>13272.378584865015</v>
      </c>
      <c r="I277" s="91">
        <f t="shared" si="10"/>
        <v>43800</v>
      </c>
      <c r="J277" s="91"/>
      <c r="K277"/>
    </row>
    <row r="278" spans="1:11">
      <c r="A278" s="19" t="s">
        <v>94</v>
      </c>
      <c r="B278" s="88">
        <v>43831</v>
      </c>
      <c r="C278" s="92">
        <v>2020</v>
      </c>
      <c r="D278" s="92" t="s">
        <v>54</v>
      </c>
      <c r="E278" s="92">
        <v>1</v>
      </c>
      <c r="F278" s="93">
        <v>556220.62156110001</v>
      </c>
      <c r="G278" s="93">
        <v>766528.14606751897</v>
      </c>
      <c r="H278" s="90">
        <f t="shared" si="9"/>
        <v>-210307.52450641897</v>
      </c>
      <c r="I278" s="91">
        <f t="shared" si="10"/>
        <v>43831</v>
      </c>
      <c r="J278" s="91"/>
      <c r="K278"/>
    </row>
    <row r="279" spans="1:11">
      <c r="A279" s="19" t="s">
        <v>94</v>
      </c>
      <c r="B279" s="88">
        <v>43832</v>
      </c>
      <c r="C279" s="92">
        <v>2020</v>
      </c>
      <c r="D279" s="92" t="s">
        <v>54</v>
      </c>
      <c r="E279" s="92">
        <v>2</v>
      </c>
      <c r="F279" s="93">
        <v>572625.40076710004</v>
      </c>
      <c r="G279" s="93">
        <v>965657.39163197402</v>
      </c>
      <c r="H279" s="90">
        <f t="shared" si="9"/>
        <v>-393031.99086487398</v>
      </c>
      <c r="I279" s="91">
        <f t="shared" si="10"/>
        <v>43862</v>
      </c>
      <c r="J279" s="91"/>
      <c r="K279"/>
    </row>
    <row r="280" spans="1:11">
      <c r="A280" s="19" t="s">
        <v>94</v>
      </c>
      <c r="B280" s="88">
        <v>43833</v>
      </c>
      <c r="C280" s="92">
        <v>2020</v>
      </c>
      <c r="D280" s="92" t="s">
        <v>54</v>
      </c>
      <c r="E280" s="92">
        <v>3</v>
      </c>
      <c r="F280" s="93">
        <v>1153361.0391400999</v>
      </c>
      <c r="G280" s="93">
        <v>1174737.3343088301</v>
      </c>
      <c r="H280" s="90">
        <f t="shared" si="9"/>
        <v>-21376.295168730197</v>
      </c>
      <c r="I280" s="91">
        <f t="shared" si="10"/>
        <v>43891</v>
      </c>
      <c r="J280" s="91"/>
      <c r="K280"/>
    </row>
    <row r="281" spans="1:11">
      <c r="A281" s="19" t="s">
        <v>94</v>
      </c>
      <c r="B281" s="88">
        <v>43834</v>
      </c>
      <c r="C281" s="92">
        <v>2020</v>
      </c>
      <c r="D281" s="92" t="s">
        <v>55</v>
      </c>
      <c r="E281" s="92">
        <v>4</v>
      </c>
      <c r="F281" s="93">
        <v>935707.42192910099</v>
      </c>
      <c r="G281" s="93">
        <v>947678.314556528</v>
      </c>
      <c r="H281" s="90">
        <f t="shared" si="9"/>
        <v>-11970.892627427005</v>
      </c>
      <c r="I281" s="91">
        <f t="shared" si="10"/>
        <v>43922</v>
      </c>
      <c r="J281" s="91"/>
      <c r="K281"/>
    </row>
    <row r="282" spans="1:11">
      <c r="A282" s="19" t="s">
        <v>94</v>
      </c>
      <c r="B282" s="88">
        <v>43835</v>
      </c>
      <c r="C282" s="92">
        <v>2020</v>
      </c>
      <c r="D282" s="92" t="s">
        <v>55</v>
      </c>
      <c r="E282" s="92">
        <v>5</v>
      </c>
      <c r="F282" s="93">
        <v>1299625.5569561</v>
      </c>
      <c r="G282" s="93">
        <v>1447826.88773031</v>
      </c>
      <c r="H282" s="90">
        <f t="shared" si="9"/>
        <v>-148201.33077420993</v>
      </c>
      <c r="I282" s="91">
        <f t="shared" si="10"/>
        <v>43952</v>
      </c>
      <c r="J282" s="91"/>
      <c r="K282"/>
    </row>
    <row r="283" spans="1:11">
      <c r="A283" s="19" t="s">
        <v>94</v>
      </c>
      <c r="B283" s="88">
        <v>43836</v>
      </c>
      <c r="C283" s="92">
        <v>2020</v>
      </c>
      <c r="D283" s="92" t="s">
        <v>55</v>
      </c>
      <c r="E283" s="92">
        <v>6</v>
      </c>
      <c r="F283" s="93">
        <v>2473975.7026541</v>
      </c>
      <c r="G283" s="93">
        <v>2351064.5434471299</v>
      </c>
      <c r="H283" s="90">
        <f t="shared" si="9"/>
        <v>122911.15920697013</v>
      </c>
      <c r="I283" s="91">
        <f t="shared" si="10"/>
        <v>43983</v>
      </c>
      <c r="J283" s="91"/>
      <c r="K283"/>
    </row>
    <row r="284" spans="1:11">
      <c r="A284" s="19" t="s">
        <v>94</v>
      </c>
      <c r="B284" s="88">
        <v>43837</v>
      </c>
      <c r="C284" s="92">
        <v>2020</v>
      </c>
      <c r="D284" s="92" t="s">
        <v>56</v>
      </c>
      <c r="E284" s="92">
        <v>7</v>
      </c>
      <c r="F284" s="93">
        <v>3386609.1921271002</v>
      </c>
      <c r="G284" s="93">
        <v>3240639.5199915301</v>
      </c>
      <c r="H284" s="90">
        <f t="shared" si="9"/>
        <v>145969.67213557009</v>
      </c>
      <c r="I284" s="91">
        <f t="shared" si="10"/>
        <v>44013</v>
      </c>
      <c r="J284" s="91"/>
      <c r="K284"/>
    </row>
    <row r="285" spans="1:11">
      <c r="A285" s="19" t="s">
        <v>94</v>
      </c>
      <c r="B285" s="88">
        <v>43838</v>
      </c>
      <c r="C285" s="92">
        <v>2020</v>
      </c>
      <c r="D285" s="92" t="s">
        <v>56</v>
      </c>
      <c r="E285" s="92">
        <v>8</v>
      </c>
      <c r="F285" s="93">
        <v>3538985.7670711</v>
      </c>
      <c r="G285" s="93">
        <v>3161126.28040196</v>
      </c>
      <c r="H285" s="90">
        <f t="shared" si="9"/>
        <v>377859.48666913994</v>
      </c>
      <c r="I285" s="91">
        <f t="shared" si="10"/>
        <v>44044</v>
      </c>
      <c r="J285" s="91"/>
      <c r="K285"/>
    </row>
    <row r="286" spans="1:11">
      <c r="A286" s="19" t="s">
        <v>94</v>
      </c>
      <c r="B286" s="88">
        <v>43839</v>
      </c>
      <c r="C286" s="92">
        <v>2020</v>
      </c>
      <c r="D286" s="92" t="s">
        <v>56</v>
      </c>
      <c r="E286" s="92">
        <v>9</v>
      </c>
      <c r="F286" s="93">
        <v>3328008.5662761</v>
      </c>
      <c r="G286" s="93">
        <v>3409194.68482927</v>
      </c>
      <c r="H286" s="90">
        <f t="shared" si="9"/>
        <v>-81186.118553170003</v>
      </c>
      <c r="I286" s="91">
        <f t="shared" si="10"/>
        <v>44075</v>
      </c>
      <c r="J286" s="91"/>
      <c r="K286"/>
    </row>
    <row r="287" spans="1:11">
      <c r="A287" s="19" t="s">
        <v>94</v>
      </c>
      <c r="B287" s="88">
        <v>43840</v>
      </c>
      <c r="C287" s="92">
        <v>2020</v>
      </c>
      <c r="D287" s="92" t="s">
        <v>57</v>
      </c>
      <c r="E287" s="92">
        <v>10</v>
      </c>
      <c r="F287" s="93">
        <v>2847828.4487341</v>
      </c>
      <c r="G287" s="93">
        <v>2958967.0956479399</v>
      </c>
      <c r="H287" s="90">
        <f t="shared" si="9"/>
        <v>-111138.64691383997</v>
      </c>
      <c r="I287" s="91">
        <f t="shared" si="10"/>
        <v>44105</v>
      </c>
      <c r="J287" s="91"/>
      <c r="K287"/>
    </row>
    <row r="288" spans="1:11">
      <c r="A288" s="19" t="s">
        <v>93</v>
      </c>
      <c r="B288" s="88">
        <v>42005</v>
      </c>
      <c r="C288" s="92">
        <v>2015</v>
      </c>
      <c r="D288" s="92" t="s">
        <v>54</v>
      </c>
      <c r="E288" s="92">
        <v>1</v>
      </c>
      <c r="F288" s="93">
        <v>297151.80755329999</v>
      </c>
      <c r="G288" s="93">
        <v>251162.11682483801</v>
      </c>
      <c r="H288" s="90">
        <f t="shared" si="9"/>
        <v>45989.690728461981</v>
      </c>
      <c r="I288" s="91">
        <f t="shared" si="10"/>
        <v>42005</v>
      </c>
      <c r="J288" s="91"/>
      <c r="K288"/>
    </row>
    <row r="289" spans="1:11">
      <c r="A289" s="19" t="s">
        <v>93</v>
      </c>
      <c r="B289" s="88">
        <v>42006</v>
      </c>
      <c r="C289" s="92">
        <v>2015</v>
      </c>
      <c r="D289" s="92" t="s">
        <v>54</v>
      </c>
      <c r="E289" s="92">
        <v>2</v>
      </c>
      <c r="F289" s="93">
        <v>309337.53109449998</v>
      </c>
      <c r="G289" s="93">
        <v>265509.841071748</v>
      </c>
      <c r="H289" s="90">
        <f t="shared" si="9"/>
        <v>43827.69002275198</v>
      </c>
      <c r="I289" s="91">
        <f t="shared" si="10"/>
        <v>42036</v>
      </c>
      <c r="J289" s="91"/>
      <c r="K289"/>
    </row>
    <row r="290" spans="1:11">
      <c r="A290" s="19" t="s">
        <v>93</v>
      </c>
      <c r="B290" s="88">
        <v>42007</v>
      </c>
      <c r="C290" s="92">
        <v>2015</v>
      </c>
      <c r="D290" s="92" t="s">
        <v>54</v>
      </c>
      <c r="E290" s="92">
        <v>3</v>
      </c>
      <c r="F290" s="93">
        <v>507992.24005269998</v>
      </c>
      <c r="G290" s="93">
        <v>397175.133447256</v>
      </c>
      <c r="H290" s="90">
        <f t="shared" si="9"/>
        <v>110817.10660544399</v>
      </c>
      <c r="I290" s="91">
        <f t="shared" si="10"/>
        <v>42064</v>
      </c>
      <c r="J290" s="91"/>
      <c r="K290"/>
    </row>
    <row r="291" spans="1:11">
      <c r="A291" s="19" t="s">
        <v>93</v>
      </c>
      <c r="B291" s="88">
        <v>42008</v>
      </c>
      <c r="C291" s="92">
        <v>2015</v>
      </c>
      <c r="D291" s="92" t="s">
        <v>55</v>
      </c>
      <c r="E291" s="92">
        <v>4</v>
      </c>
      <c r="F291" s="93">
        <v>731957.88039039902</v>
      </c>
      <c r="G291" s="93">
        <v>557975.19509007095</v>
      </c>
      <c r="H291" s="90">
        <f t="shared" si="9"/>
        <v>173982.68530032807</v>
      </c>
      <c r="I291" s="91">
        <f t="shared" si="10"/>
        <v>42095</v>
      </c>
      <c r="J291" s="91"/>
      <c r="K291"/>
    </row>
    <row r="292" spans="1:11">
      <c r="A292" s="19" t="s">
        <v>93</v>
      </c>
      <c r="B292" s="88">
        <v>42009</v>
      </c>
      <c r="C292" s="92">
        <v>2015</v>
      </c>
      <c r="D292" s="92" t="s">
        <v>55</v>
      </c>
      <c r="E292" s="92">
        <v>5</v>
      </c>
      <c r="F292" s="93">
        <v>894788.25273920095</v>
      </c>
      <c r="G292" s="93">
        <v>713090.13213517098</v>
      </c>
      <c r="H292" s="90">
        <f t="shared" si="9"/>
        <v>181698.12060402997</v>
      </c>
      <c r="I292" s="91">
        <f t="shared" si="10"/>
        <v>42125</v>
      </c>
      <c r="J292" s="91"/>
      <c r="K292"/>
    </row>
    <row r="293" spans="1:11">
      <c r="A293" s="19" t="s">
        <v>93</v>
      </c>
      <c r="B293" s="88">
        <v>42010</v>
      </c>
      <c r="C293" s="92">
        <v>2015</v>
      </c>
      <c r="D293" s="92" t="s">
        <v>55</v>
      </c>
      <c r="E293" s="92">
        <v>6</v>
      </c>
      <c r="F293" s="93">
        <v>898735.39893639996</v>
      </c>
      <c r="G293" s="93">
        <v>813199.853170485</v>
      </c>
      <c r="H293" s="90">
        <f t="shared" si="9"/>
        <v>85535.545765914954</v>
      </c>
      <c r="I293" s="91">
        <f t="shared" si="10"/>
        <v>42156</v>
      </c>
      <c r="J293" s="91"/>
      <c r="K293"/>
    </row>
    <row r="294" spans="1:11">
      <c r="A294" s="19" t="s">
        <v>93</v>
      </c>
      <c r="B294" s="88">
        <v>42011</v>
      </c>
      <c r="C294" s="92">
        <v>2015</v>
      </c>
      <c r="D294" s="92" t="s">
        <v>56</v>
      </c>
      <c r="E294" s="92">
        <v>7</v>
      </c>
      <c r="F294" s="93">
        <v>706346.06428539997</v>
      </c>
      <c r="G294" s="93">
        <v>714688.73605114303</v>
      </c>
      <c r="H294" s="90">
        <f t="shared" si="9"/>
        <v>-8342.6717657430563</v>
      </c>
      <c r="I294" s="91">
        <f t="shared" si="10"/>
        <v>42186</v>
      </c>
      <c r="J294" s="91"/>
      <c r="K294"/>
    </row>
    <row r="295" spans="1:11">
      <c r="A295" s="19" t="s">
        <v>93</v>
      </c>
      <c r="B295" s="88">
        <v>42012</v>
      </c>
      <c r="C295" s="92">
        <v>2015</v>
      </c>
      <c r="D295" s="92" t="s">
        <v>56</v>
      </c>
      <c r="E295" s="92">
        <v>8</v>
      </c>
      <c r="F295" s="93">
        <v>573993.43724470004</v>
      </c>
      <c r="G295" s="93">
        <v>603576.96108049096</v>
      </c>
      <c r="H295" s="90">
        <f t="shared" si="9"/>
        <v>-29583.523835790926</v>
      </c>
      <c r="I295" s="91">
        <f t="shared" si="10"/>
        <v>42217</v>
      </c>
      <c r="J295" s="91"/>
      <c r="K295"/>
    </row>
    <row r="296" spans="1:11">
      <c r="A296" s="19" t="s">
        <v>93</v>
      </c>
      <c r="B296" s="88">
        <v>42013</v>
      </c>
      <c r="C296" s="92">
        <v>2015</v>
      </c>
      <c r="D296" s="92" t="s">
        <v>56</v>
      </c>
      <c r="E296" s="92">
        <v>9</v>
      </c>
      <c r="F296" s="93">
        <v>528343.66563810001</v>
      </c>
      <c r="G296" s="93">
        <v>598620.90856603906</v>
      </c>
      <c r="H296" s="90">
        <f t="shared" si="9"/>
        <v>-70277.242927939049</v>
      </c>
      <c r="I296" s="91">
        <f t="shared" si="10"/>
        <v>42248</v>
      </c>
      <c r="J296" s="91"/>
      <c r="K296"/>
    </row>
    <row r="297" spans="1:11">
      <c r="A297" s="19" t="s">
        <v>93</v>
      </c>
      <c r="B297" s="88">
        <v>42014</v>
      </c>
      <c r="C297" s="92">
        <v>2015</v>
      </c>
      <c r="D297" s="92" t="s">
        <v>57</v>
      </c>
      <c r="E297" s="92">
        <v>10</v>
      </c>
      <c r="F297" s="93">
        <v>681060.03633359994</v>
      </c>
      <c r="G297" s="93">
        <v>871824.48522525898</v>
      </c>
      <c r="H297" s="90">
        <f t="shared" si="9"/>
        <v>-190764.44889165903</v>
      </c>
      <c r="I297" s="91">
        <f t="shared" si="10"/>
        <v>42278</v>
      </c>
      <c r="J297" s="91"/>
      <c r="K297"/>
    </row>
    <row r="298" spans="1:11">
      <c r="A298" s="19" t="s">
        <v>93</v>
      </c>
      <c r="B298" s="88">
        <v>42015</v>
      </c>
      <c r="C298" s="92">
        <v>2015</v>
      </c>
      <c r="D298" s="92" t="s">
        <v>57</v>
      </c>
      <c r="E298" s="92">
        <v>11</v>
      </c>
      <c r="F298" s="93">
        <v>696902.696979</v>
      </c>
      <c r="G298" s="93">
        <v>647784.22460806405</v>
      </c>
      <c r="H298" s="90">
        <f t="shared" si="9"/>
        <v>49118.472370935953</v>
      </c>
      <c r="I298" s="91">
        <f t="shared" si="10"/>
        <v>42309</v>
      </c>
      <c r="J298" s="91"/>
      <c r="K298"/>
    </row>
    <row r="299" spans="1:11">
      <c r="A299" s="19" t="s">
        <v>93</v>
      </c>
      <c r="B299" s="88">
        <v>42016</v>
      </c>
      <c r="C299" s="92">
        <v>2015</v>
      </c>
      <c r="D299" s="92" t="s">
        <v>57</v>
      </c>
      <c r="E299" s="92">
        <v>12</v>
      </c>
      <c r="F299" s="93">
        <v>376754.62527169997</v>
      </c>
      <c r="G299" s="93">
        <v>360426.587470725</v>
      </c>
      <c r="H299" s="90">
        <f t="shared" si="9"/>
        <v>16328.037800974969</v>
      </c>
      <c r="I299" s="91">
        <f t="shared" si="10"/>
        <v>42339</v>
      </c>
      <c r="J299" s="91"/>
      <c r="K299"/>
    </row>
    <row r="300" spans="1:11">
      <c r="A300" s="19" t="s">
        <v>93</v>
      </c>
      <c r="B300" s="88">
        <v>42370</v>
      </c>
      <c r="C300" s="92">
        <v>2016</v>
      </c>
      <c r="D300" s="92" t="s">
        <v>54</v>
      </c>
      <c r="E300" s="92">
        <v>1</v>
      </c>
      <c r="F300" s="93">
        <v>285774.23744</v>
      </c>
      <c r="G300" s="93">
        <v>305987.28787257202</v>
      </c>
      <c r="H300" s="90">
        <f t="shared" si="9"/>
        <v>-20213.050432572025</v>
      </c>
      <c r="I300" s="91">
        <f t="shared" si="10"/>
        <v>42370</v>
      </c>
      <c r="J300" s="91"/>
      <c r="K300"/>
    </row>
    <row r="301" spans="1:11">
      <c r="A301" s="19" t="s">
        <v>93</v>
      </c>
      <c r="B301" s="88">
        <v>42371</v>
      </c>
      <c r="C301" s="92">
        <v>2016</v>
      </c>
      <c r="D301" s="92" t="s">
        <v>54</v>
      </c>
      <c r="E301" s="92">
        <v>2</v>
      </c>
      <c r="F301" s="93">
        <v>320070.41833160003</v>
      </c>
      <c r="G301" s="93">
        <v>316547.911772274</v>
      </c>
      <c r="H301" s="90">
        <f t="shared" si="9"/>
        <v>3522.5065593260224</v>
      </c>
      <c r="I301" s="91">
        <f t="shared" si="10"/>
        <v>42401</v>
      </c>
      <c r="J301" s="91"/>
      <c r="K301"/>
    </row>
    <row r="302" spans="1:11">
      <c r="A302" s="19" t="s">
        <v>93</v>
      </c>
      <c r="B302" s="88">
        <v>42372</v>
      </c>
      <c r="C302" s="92">
        <v>2016</v>
      </c>
      <c r="D302" s="92" t="s">
        <v>54</v>
      </c>
      <c r="E302" s="92">
        <v>3</v>
      </c>
      <c r="F302" s="93">
        <v>549759.62543799996</v>
      </c>
      <c r="G302" s="93">
        <v>493078.50225554901</v>
      </c>
      <c r="H302" s="90">
        <f t="shared" si="9"/>
        <v>56681.123182450945</v>
      </c>
      <c r="I302" s="91">
        <f t="shared" si="10"/>
        <v>42430</v>
      </c>
      <c r="J302" s="91"/>
      <c r="K302"/>
    </row>
    <row r="303" spans="1:11">
      <c r="A303" s="19" t="s">
        <v>93</v>
      </c>
      <c r="B303" s="88">
        <v>42373</v>
      </c>
      <c r="C303" s="92">
        <v>2016</v>
      </c>
      <c r="D303" s="92" t="s">
        <v>55</v>
      </c>
      <c r="E303" s="92">
        <v>4</v>
      </c>
      <c r="F303" s="93">
        <v>819615.16704890004</v>
      </c>
      <c r="G303" s="93">
        <v>700874.109521206</v>
      </c>
      <c r="H303" s="90">
        <f t="shared" si="9"/>
        <v>118741.05752769404</v>
      </c>
      <c r="I303" s="91">
        <f t="shared" si="10"/>
        <v>42461</v>
      </c>
      <c r="J303" s="91"/>
      <c r="K303"/>
    </row>
    <row r="304" spans="1:11">
      <c r="A304" s="19" t="s">
        <v>93</v>
      </c>
      <c r="B304" s="88">
        <v>42374</v>
      </c>
      <c r="C304" s="92">
        <v>2016</v>
      </c>
      <c r="D304" s="92" t="s">
        <v>55</v>
      </c>
      <c r="E304" s="92">
        <v>5</v>
      </c>
      <c r="F304" s="93">
        <v>990052.62889389903</v>
      </c>
      <c r="G304" s="93">
        <v>858774.45674955403</v>
      </c>
      <c r="H304" s="90">
        <f t="shared" si="9"/>
        <v>131278.17214434501</v>
      </c>
      <c r="I304" s="91">
        <f t="shared" si="10"/>
        <v>42491</v>
      </c>
      <c r="J304" s="91"/>
      <c r="K304"/>
    </row>
    <row r="305" spans="1:11">
      <c r="A305" s="19" t="s">
        <v>93</v>
      </c>
      <c r="B305" s="88">
        <v>42375</v>
      </c>
      <c r="C305" s="92">
        <v>2016</v>
      </c>
      <c r="D305" s="92" t="s">
        <v>55</v>
      </c>
      <c r="E305" s="92">
        <v>6</v>
      </c>
      <c r="F305" s="93">
        <v>844500.25100529997</v>
      </c>
      <c r="G305" s="93">
        <v>925195.69648559997</v>
      </c>
      <c r="H305" s="90">
        <f t="shared" si="9"/>
        <v>-80695.445480299997</v>
      </c>
      <c r="I305" s="91">
        <f t="shared" si="10"/>
        <v>42522</v>
      </c>
      <c r="J305" s="91"/>
      <c r="K305"/>
    </row>
    <row r="306" spans="1:11">
      <c r="A306" s="19" t="s">
        <v>93</v>
      </c>
      <c r="B306" s="88">
        <v>42376</v>
      </c>
      <c r="C306" s="92">
        <v>2016</v>
      </c>
      <c r="D306" s="92" t="s">
        <v>56</v>
      </c>
      <c r="E306" s="92">
        <v>7</v>
      </c>
      <c r="F306" s="93">
        <v>747278.96280239895</v>
      </c>
      <c r="G306" s="93">
        <v>776186.22783865198</v>
      </c>
      <c r="H306" s="90">
        <f t="shared" si="9"/>
        <v>-28907.265036253026</v>
      </c>
      <c r="I306" s="91">
        <f t="shared" si="10"/>
        <v>42552</v>
      </c>
      <c r="J306" s="91"/>
      <c r="K306"/>
    </row>
    <row r="307" spans="1:11">
      <c r="A307" s="19" t="s">
        <v>93</v>
      </c>
      <c r="B307" s="88">
        <v>42377</v>
      </c>
      <c r="C307" s="92">
        <v>2016</v>
      </c>
      <c r="D307" s="92" t="s">
        <v>56</v>
      </c>
      <c r="E307" s="92">
        <v>8</v>
      </c>
      <c r="F307" s="93">
        <v>584504.07805550005</v>
      </c>
      <c r="G307" s="93">
        <v>647189.01333851495</v>
      </c>
      <c r="H307" s="90">
        <f t="shared" si="9"/>
        <v>-62684.9352830149</v>
      </c>
      <c r="I307" s="91">
        <f t="shared" si="10"/>
        <v>42583</v>
      </c>
      <c r="J307" s="91"/>
      <c r="K307"/>
    </row>
    <row r="308" spans="1:11">
      <c r="A308" s="19" t="s">
        <v>93</v>
      </c>
      <c r="B308" s="88">
        <v>42378</v>
      </c>
      <c r="C308" s="94">
        <v>2016</v>
      </c>
      <c r="D308" s="94" t="s">
        <v>56</v>
      </c>
      <c r="E308" s="94">
        <v>9</v>
      </c>
      <c r="F308" s="95">
        <v>574161.27633689903</v>
      </c>
      <c r="G308" s="95">
        <v>621641.72270593001</v>
      </c>
      <c r="H308" s="90">
        <f t="shared" si="9"/>
        <v>-47480.446369030979</v>
      </c>
      <c r="I308" s="91">
        <f t="shared" si="10"/>
        <v>42614</v>
      </c>
      <c r="J308" s="91"/>
      <c r="K308"/>
    </row>
    <row r="309" spans="1:11">
      <c r="A309" s="19" t="s">
        <v>93</v>
      </c>
      <c r="B309" s="88">
        <v>42379</v>
      </c>
      <c r="C309" s="94">
        <v>2016</v>
      </c>
      <c r="D309" s="94" t="s">
        <v>57</v>
      </c>
      <c r="E309" s="94">
        <v>10</v>
      </c>
      <c r="F309" s="95">
        <v>904316.88253920095</v>
      </c>
      <c r="G309" s="95">
        <v>877849.25310191</v>
      </c>
      <c r="H309" s="90">
        <f t="shared" si="9"/>
        <v>26467.629437290947</v>
      </c>
      <c r="I309" s="91">
        <f t="shared" si="10"/>
        <v>42644</v>
      </c>
      <c r="J309" s="91"/>
      <c r="K309"/>
    </row>
    <row r="310" spans="1:11">
      <c r="A310" s="19" t="s">
        <v>93</v>
      </c>
      <c r="B310" s="88">
        <v>42380</v>
      </c>
      <c r="C310" s="94">
        <v>2016</v>
      </c>
      <c r="D310" s="94" t="s">
        <v>57</v>
      </c>
      <c r="E310" s="94">
        <v>11</v>
      </c>
      <c r="F310" s="95">
        <v>582394.54977010004</v>
      </c>
      <c r="G310" s="95">
        <v>617900.71438930195</v>
      </c>
      <c r="H310" s="90">
        <f t="shared" si="9"/>
        <v>-35506.164619201911</v>
      </c>
      <c r="I310" s="91">
        <f t="shared" si="10"/>
        <v>42675</v>
      </c>
      <c r="J310" s="91"/>
      <c r="K310"/>
    </row>
    <row r="311" spans="1:11">
      <c r="A311" s="19" t="s">
        <v>93</v>
      </c>
      <c r="B311" s="88">
        <v>42381</v>
      </c>
      <c r="C311" s="94">
        <v>2016</v>
      </c>
      <c r="D311" s="94" t="s">
        <v>57</v>
      </c>
      <c r="E311" s="94">
        <v>12</v>
      </c>
      <c r="F311" s="95">
        <v>355436.03919649997</v>
      </c>
      <c r="G311" s="95">
        <v>346120.58717948501</v>
      </c>
      <c r="H311" s="90">
        <f t="shared" si="9"/>
        <v>9315.4520170149626</v>
      </c>
      <c r="I311" s="91">
        <f t="shared" si="10"/>
        <v>42705</v>
      </c>
      <c r="J311" s="91"/>
      <c r="K311"/>
    </row>
    <row r="312" spans="1:11">
      <c r="A312" s="19" t="s">
        <v>93</v>
      </c>
      <c r="B312" s="88">
        <v>42736</v>
      </c>
      <c r="C312" s="94">
        <v>2017</v>
      </c>
      <c r="D312" s="94" t="s">
        <v>54</v>
      </c>
      <c r="E312" s="94">
        <v>1</v>
      </c>
      <c r="F312" s="95">
        <v>281119.47757849999</v>
      </c>
      <c r="G312" s="95">
        <v>298138.38188465999</v>
      </c>
      <c r="H312" s="90">
        <f t="shared" si="9"/>
        <v>-17018.904306159995</v>
      </c>
      <c r="I312" s="91">
        <f t="shared" si="10"/>
        <v>42736</v>
      </c>
      <c r="J312" s="91"/>
      <c r="K312"/>
    </row>
    <row r="313" spans="1:11">
      <c r="A313" s="19" t="s">
        <v>93</v>
      </c>
      <c r="B313" s="88">
        <v>42737</v>
      </c>
      <c r="C313" s="94">
        <v>2017</v>
      </c>
      <c r="D313" s="94" t="s">
        <v>54</v>
      </c>
      <c r="E313" s="94">
        <v>2</v>
      </c>
      <c r="F313" s="95">
        <v>330547.42320939997</v>
      </c>
      <c r="G313" s="95">
        <v>339106.97677557898</v>
      </c>
      <c r="H313" s="90">
        <f t="shared" si="9"/>
        <v>-8559.5535661790054</v>
      </c>
      <c r="I313" s="91">
        <f t="shared" si="10"/>
        <v>42767</v>
      </c>
      <c r="J313" s="91"/>
      <c r="K313"/>
    </row>
    <row r="314" spans="1:11">
      <c r="A314" s="19" t="s">
        <v>93</v>
      </c>
      <c r="B314" s="88">
        <v>42738</v>
      </c>
      <c r="C314" s="94">
        <v>2017</v>
      </c>
      <c r="D314" s="94" t="s">
        <v>54</v>
      </c>
      <c r="E314" s="94">
        <v>3</v>
      </c>
      <c r="F314" s="95">
        <v>567153.13304069999</v>
      </c>
      <c r="G314" s="95">
        <v>525183.05417264404</v>
      </c>
      <c r="H314" s="90">
        <f t="shared" si="9"/>
        <v>41970.078868055949</v>
      </c>
      <c r="I314" s="91">
        <f t="shared" si="10"/>
        <v>42795</v>
      </c>
      <c r="J314" s="91"/>
      <c r="K314"/>
    </row>
    <row r="315" spans="1:11">
      <c r="A315" s="19" t="s">
        <v>93</v>
      </c>
      <c r="B315" s="88">
        <v>42739</v>
      </c>
      <c r="C315" s="94">
        <v>2017</v>
      </c>
      <c r="D315" s="94" t="s">
        <v>55</v>
      </c>
      <c r="E315" s="94">
        <v>4</v>
      </c>
      <c r="F315" s="95">
        <v>748450.39966500003</v>
      </c>
      <c r="G315" s="95">
        <v>687641.422763246</v>
      </c>
      <c r="H315" s="90">
        <f t="shared" si="9"/>
        <v>60808.976901754038</v>
      </c>
      <c r="I315" s="91">
        <f t="shared" si="10"/>
        <v>42826</v>
      </c>
      <c r="J315" s="91"/>
      <c r="K315"/>
    </row>
    <row r="316" spans="1:11">
      <c r="A316" s="19" t="s">
        <v>93</v>
      </c>
      <c r="B316" s="88">
        <v>42740</v>
      </c>
      <c r="C316" s="94">
        <v>2017</v>
      </c>
      <c r="D316" s="94" t="s">
        <v>55</v>
      </c>
      <c r="E316" s="94">
        <v>5</v>
      </c>
      <c r="F316" s="95">
        <v>861634.05507450004</v>
      </c>
      <c r="G316" s="95">
        <v>895239.75678484305</v>
      </c>
      <c r="H316" s="90">
        <f t="shared" si="9"/>
        <v>-33605.701710343012</v>
      </c>
      <c r="I316" s="91">
        <f t="shared" si="10"/>
        <v>42856</v>
      </c>
      <c r="J316" s="91"/>
      <c r="K316"/>
    </row>
    <row r="317" spans="1:11">
      <c r="A317" s="19" t="s">
        <v>93</v>
      </c>
      <c r="B317" s="88">
        <v>42741</v>
      </c>
      <c r="C317" s="94">
        <v>2017</v>
      </c>
      <c r="D317" s="94" t="s">
        <v>55</v>
      </c>
      <c r="E317" s="94">
        <v>6</v>
      </c>
      <c r="F317" s="95">
        <v>949753.06780690001</v>
      </c>
      <c r="G317" s="95">
        <v>955609.74817163404</v>
      </c>
      <c r="H317" s="90">
        <f t="shared" si="9"/>
        <v>-5856.6803647340275</v>
      </c>
      <c r="I317" s="91">
        <f t="shared" si="10"/>
        <v>42887</v>
      </c>
      <c r="J317" s="91"/>
      <c r="K317"/>
    </row>
    <row r="318" spans="1:11">
      <c r="A318" s="19" t="s">
        <v>93</v>
      </c>
      <c r="B318" s="88">
        <v>42742</v>
      </c>
      <c r="C318" s="94">
        <v>2017</v>
      </c>
      <c r="D318" s="94" t="s">
        <v>56</v>
      </c>
      <c r="E318" s="94">
        <v>7</v>
      </c>
      <c r="F318" s="95">
        <v>728000.93599479995</v>
      </c>
      <c r="G318" s="95">
        <v>738505.79105276102</v>
      </c>
      <c r="H318" s="90">
        <f t="shared" si="9"/>
        <v>-10504.855057961075</v>
      </c>
      <c r="I318" s="91">
        <f t="shared" si="10"/>
        <v>42917</v>
      </c>
      <c r="J318" s="91"/>
      <c r="K318"/>
    </row>
    <row r="319" spans="1:11">
      <c r="A319" s="19" t="s">
        <v>93</v>
      </c>
      <c r="B319" s="88">
        <v>42743</v>
      </c>
      <c r="C319" s="94">
        <v>2017</v>
      </c>
      <c r="D319" s="94" t="s">
        <v>56</v>
      </c>
      <c r="E319" s="94">
        <v>8</v>
      </c>
      <c r="F319" s="95">
        <v>592553.98316179996</v>
      </c>
      <c r="G319" s="95">
        <v>641593.39310612495</v>
      </c>
      <c r="H319" s="90">
        <f t="shared" si="9"/>
        <v>-49039.409944324987</v>
      </c>
      <c r="I319" s="91">
        <f t="shared" si="10"/>
        <v>42948</v>
      </c>
      <c r="J319" s="91"/>
      <c r="K319"/>
    </row>
    <row r="320" spans="1:11">
      <c r="A320" s="19" t="s">
        <v>93</v>
      </c>
      <c r="B320" s="88">
        <v>42744</v>
      </c>
      <c r="C320" s="94">
        <v>2017</v>
      </c>
      <c r="D320" s="94" t="s">
        <v>56</v>
      </c>
      <c r="E320" s="94">
        <v>9</v>
      </c>
      <c r="F320" s="95">
        <v>626824.83307769999</v>
      </c>
      <c r="G320" s="95">
        <v>699671.12119383295</v>
      </c>
      <c r="H320" s="90">
        <f t="shared" si="9"/>
        <v>-72846.288116132957</v>
      </c>
      <c r="I320" s="91">
        <f t="shared" si="10"/>
        <v>42979</v>
      </c>
      <c r="J320" s="91"/>
      <c r="K320"/>
    </row>
    <row r="321" spans="1:11">
      <c r="A321" s="19" t="s">
        <v>93</v>
      </c>
      <c r="B321" s="88">
        <v>42745</v>
      </c>
      <c r="C321" s="94">
        <v>2017</v>
      </c>
      <c r="D321" s="94" t="s">
        <v>57</v>
      </c>
      <c r="E321" s="94">
        <v>10</v>
      </c>
      <c r="F321" s="95">
        <v>928975.66038490098</v>
      </c>
      <c r="G321" s="95">
        <v>949500.19698021596</v>
      </c>
      <c r="H321" s="90">
        <f t="shared" si="9"/>
        <v>-20524.536595314974</v>
      </c>
      <c r="I321" s="91">
        <f t="shared" si="10"/>
        <v>43009</v>
      </c>
      <c r="J321" s="91"/>
      <c r="K321"/>
    </row>
    <row r="322" spans="1:11">
      <c r="A322" s="19" t="s">
        <v>93</v>
      </c>
      <c r="B322" s="88">
        <v>42746</v>
      </c>
      <c r="C322" s="94">
        <v>2017</v>
      </c>
      <c r="D322" s="94" t="s">
        <v>57</v>
      </c>
      <c r="E322" s="94">
        <v>11</v>
      </c>
      <c r="F322" s="95">
        <v>500653.79492279998</v>
      </c>
      <c r="G322" s="95">
        <v>649951.17005894601</v>
      </c>
      <c r="H322" s="90">
        <f t="shared" si="9"/>
        <v>-149297.37513614603</v>
      </c>
      <c r="I322" s="91">
        <f t="shared" si="10"/>
        <v>43040</v>
      </c>
      <c r="J322" s="91"/>
      <c r="K322"/>
    </row>
    <row r="323" spans="1:11">
      <c r="A323" s="19" t="s">
        <v>93</v>
      </c>
      <c r="B323" s="88">
        <v>42747</v>
      </c>
      <c r="C323" s="94">
        <v>2017</v>
      </c>
      <c r="D323" s="94" t="s">
        <v>57</v>
      </c>
      <c r="E323" s="94">
        <v>12</v>
      </c>
      <c r="F323" s="95">
        <v>351893.22670380003</v>
      </c>
      <c r="G323" s="95">
        <v>410806.46299008903</v>
      </c>
      <c r="H323" s="90">
        <f t="shared" si="9"/>
        <v>-58913.236286289</v>
      </c>
      <c r="I323" s="91">
        <f t="shared" si="10"/>
        <v>43070</v>
      </c>
      <c r="J323" s="91"/>
      <c r="K323"/>
    </row>
    <row r="324" spans="1:11">
      <c r="A324" s="19" t="s">
        <v>93</v>
      </c>
      <c r="B324" s="88">
        <v>43101</v>
      </c>
      <c r="C324" s="94">
        <v>2018</v>
      </c>
      <c r="D324" s="94" t="s">
        <v>54</v>
      </c>
      <c r="E324" s="94">
        <v>1</v>
      </c>
      <c r="F324" s="95">
        <v>331941.7098521</v>
      </c>
      <c r="G324" s="95">
        <v>366113.46235179401</v>
      </c>
      <c r="H324" s="90">
        <f t="shared" si="9"/>
        <v>-34171.752499694005</v>
      </c>
      <c r="I324" s="91">
        <f t="shared" si="10"/>
        <v>43101</v>
      </c>
      <c r="J324" s="91"/>
      <c r="K324"/>
    </row>
    <row r="325" spans="1:11">
      <c r="A325" s="19" t="s">
        <v>93</v>
      </c>
      <c r="B325" s="88">
        <v>43102</v>
      </c>
      <c r="C325" s="94">
        <v>2018</v>
      </c>
      <c r="D325" s="94" t="s">
        <v>54</v>
      </c>
      <c r="E325" s="94">
        <v>2</v>
      </c>
      <c r="F325" s="95">
        <v>359389.26360309997</v>
      </c>
      <c r="G325" s="95">
        <v>395723.90067694202</v>
      </c>
      <c r="H325" s="90">
        <f t="shared" si="9"/>
        <v>-36334.637073842052</v>
      </c>
      <c r="I325" s="91">
        <f t="shared" si="10"/>
        <v>43132</v>
      </c>
      <c r="J325" s="91"/>
      <c r="K325"/>
    </row>
    <row r="326" spans="1:11">
      <c r="A326" s="19" t="s">
        <v>93</v>
      </c>
      <c r="B326" s="88">
        <v>43103</v>
      </c>
      <c r="C326" s="94">
        <v>2018</v>
      </c>
      <c r="D326" s="94" t="s">
        <v>54</v>
      </c>
      <c r="E326" s="94">
        <v>3</v>
      </c>
      <c r="F326" s="95">
        <v>639909.20913409896</v>
      </c>
      <c r="G326" s="95">
        <v>636715.14819386997</v>
      </c>
      <c r="H326" s="90">
        <f t="shared" si="9"/>
        <v>3194.0609402289847</v>
      </c>
      <c r="I326" s="91">
        <f t="shared" si="10"/>
        <v>43160</v>
      </c>
      <c r="J326" s="91"/>
      <c r="K326"/>
    </row>
    <row r="327" spans="1:11">
      <c r="A327" s="19" t="s">
        <v>93</v>
      </c>
      <c r="B327" s="88">
        <v>43104</v>
      </c>
      <c r="C327" s="94">
        <v>2018</v>
      </c>
      <c r="D327" s="94" t="s">
        <v>55</v>
      </c>
      <c r="E327" s="94">
        <v>4</v>
      </c>
      <c r="F327" s="95">
        <v>780460.94701410003</v>
      </c>
      <c r="G327" s="95">
        <v>829356.84249735705</v>
      </c>
      <c r="H327" s="90">
        <f t="shared" si="9"/>
        <v>-48895.895483257016</v>
      </c>
      <c r="I327" s="91">
        <f t="shared" si="10"/>
        <v>43191</v>
      </c>
      <c r="J327" s="91"/>
      <c r="K327"/>
    </row>
    <row r="328" spans="1:11">
      <c r="A328" s="19" t="s">
        <v>93</v>
      </c>
      <c r="B328" s="88">
        <v>43105</v>
      </c>
      <c r="C328" s="94">
        <v>2018</v>
      </c>
      <c r="D328" s="94" t="s">
        <v>55</v>
      </c>
      <c r="E328" s="94">
        <v>5</v>
      </c>
      <c r="F328" s="95">
        <v>908675.80302210001</v>
      </c>
      <c r="G328" s="95">
        <v>1035708.05754621</v>
      </c>
      <c r="H328" s="90">
        <f t="shared" si="9"/>
        <v>-127032.25452411</v>
      </c>
      <c r="I328" s="91">
        <f t="shared" si="10"/>
        <v>43221</v>
      </c>
      <c r="J328" s="91"/>
      <c r="K328"/>
    </row>
    <row r="329" spans="1:11">
      <c r="A329" s="19" t="s">
        <v>93</v>
      </c>
      <c r="B329" s="88">
        <v>43106</v>
      </c>
      <c r="C329" s="94">
        <v>2018</v>
      </c>
      <c r="D329" s="94" t="s">
        <v>55</v>
      </c>
      <c r="E329" s="94">
        <v>6</v>
      </c>
      <c r="F329" s="95">
        <v>1049762.8451851001</v>
      </c>
      <c r="G329" s="95">
        <v>1081656.29629833</v>
      </c>
      <c r="H329" s="90">
        <f t="shared" ref="H329:H357" si="11">F329-G329</f>
        <v>-31893.45111322985</v>
      </c>
      <c r="I329" s="91">
        <f t="shared" ref="I329:I357" si="12">DATE(C329,E329,1)</f>
        <v>43252</v>
      </c>
      <c r="J329" s="91"/>
      <c r="K329"/>
    </row>
    <row r="330" spans="1:11">
      <c r="A330" s="19" t="s">
        <v>93</v>
      </c>
      <c r="B330" s="88">
        <v>43107</v>
      </c>
      <c r="C330" s="94">
        <v>2018</v>
      </c>
      <c r="D330" s="94" t="s">
        <v>56</v>
      </c>
      <c r="E330" s="94">
        <v>7</v>
      </c>
      <c r="F330" s="95">
        <v>988636.81100309896</v>
      </c>
      <c r="G330" s="95">
        <v>949325.58832503099</v>
      </c>
      <c r="H330" s="90">
        <f t="shared" si="11"/>
        <v>39311.222678067978</v>
      </c>
      <c r="I330" s="91">
        <f t="shared" si="12"/>
        <v>43282</v>
      </c>
      <c r="J330" s="91"/>
      <c r="K330"/>
    </row>
    <row r="331" spans="1:11">
      <c r="A331" s="19" t="s">
        <v>93</v>
      </c>
      <c r="B331" s="88">
        <v>43108</v>
      </c>
      <c r="C331" s="94">
        <v>2018</v>
      </c>
      <c r="D331" s="94" t="s">
        <v>56</v>
      </c>
      <c r="E331" s="94">
        <v>8</v>
      </c>
      <c r="F331" s="95">
        <v>748660.2102031</v>
      </c>
      <c r="G331" s="95">
        <v>731053.23840193404</v>
      </c>
      <c r="H331" s="90">
        <f t="shared" si="11"/>
        <v>17606.971801165957</v>
      </c>
      <c r="I331" s="91">
        <f t="shared" si="12"/>
        <v>43313</v>
      </c>
      <c r="J331" s="91"/>
      <c r="K331"/>
    </row>
    <row r="332" spans="1:11">
      <c r="A332" s="19" t="s">
        <v>93</v>
      </c>
      <c r="B332" s="88">
        <v>43109</v>
      </c>
      <c r="C332" s="94">
        <v>2018</v>
      </c>
      <c r="D332" s="94" t="s">
        <v>56</v>
      </c>
      <c r="E332" s="94">
        <v>9</v>
      </c>
      <c r="F332" s="95">
        <v>723735.77711110003</v>
      </c>
      <c r="G332" s="95">
        <v>736868.11504284502</v>
      </c>
      <c r="H332" s="90">
        <f t="shared" si="11"/>
        <v>-13132.337931744987</v>
      </c>
      <c r="I332" s="91">
        <f t="shared" si="12"/>
        <v>43344</v>
      </c>
      <c r="J332" s="91"/>
      <c r="K332"/>
    </row>
    <row r="333" spans="1:11">
      <c r="A333" s="19" t="s">
        <v>93</v>
      </c>
      <c r="B333" s="88">
        <v>43110</v>
      </c>
      <c r="C333" s="94">
        <v>2018</v>
      </c>
      <c r="D333" s="94" t="s">
        <v>57</v>
      </c>
      <c r="E333" s="94">
        <v>10</v>
      </c>
      <c r="F333" s="95">
        <v>874998.30972210004</v>
      </c>
      <c r="G333" s="95">
        <v>1062194.5479510899</v>
      </c>
      <c r="H333" s="90">
        <f t="shared" si="11"/>
        <v>-187196.23822898988</v>
      </c>
      <c r="I333" s="91">
        <f t="shared" si="12"/>
        <v>43374</v>
      </c>
      <c r="J333" s="91"/>
      <c r="K333"/>
    </row>
    <row r="334" spans="1:11">
      <c r="A334" s="19" t="s">
        <v>93</v>
      </c>
      <c r="B334" s="88">
        <v>43111</v>
      </c>
      <c r="C334" s="94">
        <v>2018</v>
      </c>
      <c r="D334" s="94" t="s">
        <v>57</v>
      </c>
      <c r="E334" s="94">
        <v>11</v>
      </c>
      <c r="F334" s="95">
        <v>865926.37672809896</v>
      </c>
      <c r="G334" s="95">
        <v>760216.34588423301</v>
      </c>
      <c r="H334" s="90">
        <f t="shared" si="11"/>
        <v>105710.03084386594</v>
      </c>
      <c r="I334" s="91">
        <f t="shared" si="12"/>
        <v>43405</v>
      </c>
      <c r="J334" s="91"/>
      <c r="K334"/>
    </row>
    <row r="335" spans="1:11">
      <c r="A335" s="19" t="s">
        <v>93</v>
      </c>
      <c r="B335" s="88">
        <v>43112</v>
      </c>
      <c r="C335" s="94">
        <v>2018</v>
      </c>
      <c r="D335" s="94" t="s">
        <v>57</v>
      </c>
      <c r="E335" s="94">
        <v>12</v>
      </c>
      <c r="F335" s="95">
        <v>389833.75366609998</v>
      </c>
      <c r="G335" s="95">
        <v>419225.72694134701</v>
      </c>
      <c r="H335" s="90">
        <f t="shared" si="11"/>
        <v>-29391.97327524703</v>
      </c>
      <c r="I335" s="91">
        <f t="shared" si="12"/>
        <v>43435</v>
      </c>
      <c r="J335" s="91"/>
      <c r="K335"/>
    </row>
    <row r="336" spans="1:11">
      <c r="A336" s="19" t="s">
        <v>93</v>
      </c>
      <c r="B336" s="88">
        <v>43466</v>
      </c>
      <c r="C336" s="94">
        <v>2019</v>
      </c>
      <c r="D336" s="94" t="s">
        <v>54</v>
      </c>
      <c r="E336" s="94">
        <v>1</v>
      </c>
      <c r="F336" s="95">
        <v>299328.70597409998</v>
      </c>
      <c r="G336" s="95">
        <v>260229.597236398</v>
      </c>
      <c r="H336" s="90">
        <f t="shared" si="11"/>
        <v>39099.108737701987</v>
      </c>
      <c r="I336" s="91">
        <f t="shared" si="12"/>
        <v>43466</v>
      </c>
      <c r="J336" s="91"/>
      <c r="K336"/>
    </row>
    <row r="337" spans="1:11">
      <c r="A337" s="19" t="s">
        <v>93</v>
      </c>
      <c r="B337" s="88">
        <v>43467</v>
      </c>
      <c r="C337" s="94">
        <v>2019</v>
      </c>
      <c r="D337" s="94" t="s">
        <v>54</v>
      </c>
      <c r="E337" s="94">
        <v>2</v>
      </c>
      <c r="F337" s="95">
        <v>289218.94451409997</v>
      </c>
      <c r="G337" s="95">
        <v>256567.42620695199</v>
      </c>
      <c r="H337" s="90">
        <f t="shared" si="11"/>
        <v>32651.518307147984</v>
      </c>
      <c r="I337" s="91">
        <f t="shared" si="12"/>
        <v>43497</v>
      </c>
      <c r="J337" s="91"/>
      <c r="K337"/>
    </row>
    <row r="338" spans="1:11">
      <c r="A338" s="19" t="s">
        <v>93</v>
      </c>
      <c r="B338" s="88">
        <v>43468</v>
      </c>
      <c r="C338" s="94">
        <v>2019</v>
      </c>
      <c r="D338" s="94" t="s">
        <v>54</v>
      </c>
      <c r="E338" s="94">
        <v>3</v>
      </c>
      <c r="F338" s="95">
        <v>492813.63765709999</v>
      </c>
      <c r="G338" s="95">
        <v>510007.44190534402</v>
      </c>
      <c r="H338" s="90">
        <f t="shared" si="11"/>
        <v>-17193.804248244036</v>
      </c>
      <c r="I338" s="91">
        <f t="shared" si="12"/>
        <v>43525</v>
      </c>
      <c r="J338" s="91"/>
      <c r="K338"/>
    </row>
    <row r="339" spans="1:11">
      <c r="A339" s="19" t="s">
        <v>93</v>
      </c>
      <c r="B339" s="88">
        <v>43469</v>
      </c>
      <c r="C339" s="94">
        <v>2019</v>
      </c>
      <c r="D339" s="94" t="s">
        <v>55</v>
      </c>
      <c r="E339" s="94">
        <v>4</v>
      </c>
      <c r="F339" s="95">
        <v>819659.57196810003</v>
      </c>
      <c r="G339" s="95">
        <v>673022.212539998</v>
      </c>
      <c r="H339" s="90">
        <f t="shared" si="11"/>
        <v>146637.35942810203</v>
      </c>
      <c r="I339" s="91">
        <f t="shared" si="12"/>
        <v>43556</v>
      </c>
      <c r="J339" s="91"/>
      <c r="K339"/>
    </row>
    <row r="340" spans="1:11">
      <c r="A340" s="19" t="s">
        <v>93</v>
      </c>
      <c r="B340" s="88">
        <v>43470</v>
      </c>
      <c r="C340" s="94">
        <v>2019</v>
      </c>
      <c r="D340" s="94" t="s">
        <v>55</v>
      </c>
      <c r="E340" s="94">
        <v>5</v>
      </c>
      <c r="F340" s="95">
        <v>935608.88363010099</v>
      </c>
      <c r="G340" s="95">
        <v>850675.947804539</v>
      </c>
      <c r="H340" s="90">
        <f t="shared" si="11"/>
        <v>84932.935825561988</v>
      </c>
      <c r="I340" s="91">
        <f t="shared" si="12"/>
        <v>43586</v>
      </c>
      <c r="J340" s="91"/>
      <c r="K340"/>
    </row>
    <row r="341" spans="1:11">
      <c r="A341" s="19" t="s">
        <v>93</v>
      </c>
      <c r="B341" s="88">
        <v>43471</v>
      </c>
      <c r="C341" s="94">
        <v>2019</v>
      </c>
      <c r="D341" s="94" t="s">
        <v>55</v>
      </c>
      <c r="E341" s="94">
        <v>6</v>
      </c>
      <c r="F341" s="95">
        <v>1073304.7709551</v>
      </c>
      <c r="G341" s="95">
        <v>1083033.7618651399</v>
      </c>
      <c r="H341" s="90">
        <f t="shared" si="11"/>
        <v>-9728.9909100399818</v>
      </c>
      <c r="I341" s="91">
        <f t="shared" si="12"/>
        <v>43617</v>
      </c>
      <c r="J341" s="91"/>
      <c r="K341"/>
    </row>
    <row r="342" spans="1:11">
      <c r="A342" s="19" t="s">
        <v>93</v>
      </c>
      <c r="B342" s="88">
        <v>43472</v>
      </c>
      <c r="C342" s="94">
        <v>2019</v>
      </c>
      <c r="D342" s="94" t="s">
        <v>56</v>
      </c>
      <c r="E342" s="94">
        <v>7</v>
      </c>
      <c r="F342" s="95">
        <v>979545.32589309895</v>
      </c>
      <c r="G342" s="95">
        <v>987035.51591178495</v>
      </c>
      <c r="H342" s="90">
        <f t="shared" si="11"/>
        <v>-7490.1900186860003</v>
      </c>
      <c r="I342" s="91">
        <f t="shared" si="12"/>
        <v>43647</v>
      </c>
      <c r="J342" s="91"/>
      <c r="K342"/>
    </row>
    <row r="343" spans="1:11">
      <c r="A343" s="19" t="s">
        <v>93</v>
      </c>
      <c r="B343" s="88">
        <v>43473</v>
      </c>
      <c r="C343" s="94">
        <v>2019</v>
      </c>
      <c r="D343" s="94" t="s">
        <v>56</v>
      </c>
      <c r="E343" s="94">
        <v>8</v>
      </c>
      <c r="F343" s="95">
        <v>1002069.2632711</v>
      </c>
      <c r="G343" s="95">
        <v>953238.63662767096</v>
      </c>
      <c r="H343" s="90">
        <f t="shared" si="11"/>
        <v>48830.626643429045</v>
      </c>
      <c r="I343" s="91">
        <f t="shared" si="12"/>
        <v>43678</v>
      </c>
      <c r="J343" s="91"/>
      <c r="K343"/>
    </row>
    <row r="344" spans="1:11">
      <c r="A344" s="19" t="s">
        <v>93</v>
      </c>
      <c r="B344" s="88">
        <v>43474</v>
      </c>
      <c r="C344" s="94">
        <v>2019</v>
      </c>
      <c r="D344" s="94" t="s">
        <v>56</v>
      </c>
      <c r="E344" s="94">
        <v>9</v>
      </c>
      <c r="F344" s="95">
        <v>881354.74020810099</v>
      </c>
      <c r="G344" s="95">
        <v>855293.945127427</v>
      </c>
      <c r="H344" s="90">
        <f t="shared" si="11"/>
        <v>26060.795080673997</v>
      </c>
      <c r="I344" s="91">
        <f t="shared" si="12"/>
        <v>43709</v>
      </c>
      <c r="J344" s="91"/>
      <c r="K344"/>
    </row>
    <row r="345" spans="1:11">
      <c r="A345" s="19" t="s">
        <v>93</v>
      </c>
      <c r="B345" s="88">
        <v>43475</v>
      </c>
      <c r="C345" s="94">
        <v>2019</v>
      </c>
      <c r="D345" s="94" t="s">
        <v>57</v>
      </c>
      <c r="E345" s="94">
        <v>10</v>
      </c>
      <c r="F345" s="95">
        <v>1055343.3955681</v>
      </c>
      <c r="G345" s="95">
        <v>1091456.9605737</v>
      </c>
      <c r="H345" s="90">
        <f t="shared" si="11"/>
        <v>-36113.565005599987</v>
      </c>
      <c r="I345" s="91">
        <f t="shared" si="12"/>
        <v>43739</v>
      </c>
      <c r="J345" s="91"/>
      <c r="K345"/>
    </row>
    <row r="346" spans="1:11">
      <c r="A346" s="19" t="s">
        <v>93</v>
      </c>
      <c r="B346" s="88">
        <v>43476</v>
      </c>
      <c r="C346" s="94">
        <v>2019</v>
      </c>
      <c r="D346" s="94" t="s">
        <v>57</v>
      </c>
      <c r="E346" s="94">
        <v>11</v>
      </c>
      <c r="F346" s="95">
        <v>591139.26319510001</v>
      </c>
      <c r="G346" s="95">
        <v>677730.68498430098</v>
      </c>
      <c r="H346" s="90">
        <f t="shared" si="11"/>
        <v>-86591.421789200976</v>
      </c>
      <c r="I346" s="91">
        <f t="shared" si="12"/>
        <v>43770</v>
      </c>
      <c r="J346" s="91"/>
      <c r="K346"/>
    </row>
    <row r="347" spans="1:11">
      <c r="A347" s="19" t="s">
        <v>93</v>
      </c>
      <c r="B347" s="88">
        <v>43477</v>
      </c>
      <c r="C347" s="94">
        <v>2019</v>
      </c>
      <c r="D347" s="94" t="s">
        <v>57</v>
      </c>
      <c r="E347" s="94">
        <v>12</v>
      </c>
      <c r="F347" s="95">
        <v>289549.66644409997</v>
      </c>
      <c r="G347" s="95">
        <v>402113.902425248</v>
      </c>
      <c r="H347" s="90">
        <f t="shared" si="11"/>
        <v>-112564.23598114803</v>
      </c>
      <c r="I347" s="91">
        <f t="shared" si="12"/>
        <v>43800</v>
      </c>
      <c r="J347" s="91"/>
      <c r="K347"/>
    </row>
    <row r="348" spans="1:11">
      <c r="A348" s="19" t="s">
        <v>93</v>
      </c>
      <c r="B348" s="88">
        <v>43831</v>
      </c>
      <c r="C348" s="94">
        <v>2020</v>
      </c>
      <c r="D348" s="94" t="s">
        <v>54</v>
      </c>
      <c r="E348" s="94">
        <v>1</v>
      </c>
      <c r="F348" s="95">
        <v>205611.19195509999</v>
      </c>
      <c r="G348" s="95">
        <v>251093.95093292001</v>
      </c>
      <c r="H348" s="90">
        <f t="shared" si="11"/>
        <v>-45482.75897782002</v>
      </c>
      <c r="I348" s="91">
        <f t="shared" si="12"/>
        <v>43831</v>
      </c>
      <c r="J348" s="91"/>
      <c r="K348"/>
    </row>
    <row r="349" spans="1:11">
      <c r="A349" s="19" t="s">
        <v>93</v>
      </c>
      <c r="B349" s="88">
        <v>43832</v>
      </c>
      <c r="C349" s="94">
        <v>2020</v>
      </c>
      <c r="D349" s="94" t="s">
        <v>54</v>
      </c>
      <c r="E349" s="94">
        <v>2</v>
      </c>
      <c r="F349" s="95">
        <v>258654.20389410001</v>
      </c>
      <c r="G349" s="95">
        <v>269694.85532682802</v>
      </c>
      <c r="H349" s="90">
        <f t="shared" si="11"/>
        <v>-11040.651432728017</v>
      </c>
      <c r="I349" s="91">
        <f t="shared" si="12"/>
        <v>43862</v>
      </c>
      <c r="J349" s="91"/>
      <c r="K349"/>
    </row>
    <row r="350" spans="1:11">
      <c r="A350" s="19" t="s">
        <v>93</v>
      </c>
      <c r="B350" s="88">
        <v>43833</v>
      </c>
      <c r="C350" s="94">
        <v>2020</v>
      </c>
      <c r="D350" s="94" t="s">
        <v>54</v>
      </c>
      <c r="E350" s="94">
        <v>3</v>
      </c>
      <c r="F350" s="95">
        <v>377291.06221910001</v>
      </c>
      <c r="G350" s="95">
        <v>331558.89147219399</v>
      </c>
      <c r="H350" s="90">
        <f t="shared" si="11"/>
        <v>45732.17074690602</v>
      </c>
      <c r="I350" s="91">
        <f t="shared" si="12"/>
        <v>43891</v>
      </c>
      <c r="J350" s="91"/>
      <c r="K350"/>
    </row>
    <row r="351" spans="1:11">
      <c r="A351" s="19" t="s">
        <v>93</v>
      </c>
      <c r="B351" s="88">
        <v>43834</v>
      </c>
      <c r="C351" s="94">
        <v>2020</v>
      </c>
      <c r="D351" s="94" t="s">
        <v>55</v>
      </c>
      <c r="E351" s="94">
        <v>4</v>
      </c>
      <c r="F351" s="95">
        <v>177053.3436161</v>
      </c>
      <c r="G351" s="95">
        <v>137808.35031262101</v>
      </c>
      <c r="H351" s="90">
        <f t="shared" si="11"/>
        <v>39244.993303478986</v>
      </c>
      <c r="I351" s="91">
        <f t="shared" si="12"/>
        <v>43922</v>
      </c>
      <c r="J351" s="91"/>
      <c r="K351"/>
    </row>
    <row r="352" spans="1:11">
      <c r="A352" s="19" t="s">
        <v>93</v>
      </c>
      <c r="B352" s="88">
        <v>43835</v>
      </c>
      <c r="C352" s="94">
        <v>2020</v>
      </c>
      <c r="D352" s="94" t="s">
        <v>55</v>
      </c>
      <c r="E352" s="94">
        <v>5</v>
      </c>
      <c r="F352" s="95">
        <v>316697.51488909998</v>
      </c>
      <c r="G352" s="95">
        <v>236770.01751943401</v>
      </c>
      <c r="H352" s="90">
        <f t="shared" si="11"/>
        <v>79927.497369665973</v>
      </c>
      <c r="I352" s="91">
        <f t="shared" si="12"/>
        <v>43952</v>
      </c>
      <c r="J352" s="91"/>
      <c r="K352"/>
    </row>
    <row r="353" spans="1:11">
      <c r="A353" s="19" t="s">
        <v>93</v>
      </c>
      <c r="B353" s="88">
        <v>43836</v>
      </c>
      <c r="C353" s="94">
        <v>2020</v>
      </c>
      <c r="D353" s="94" t="s">
        <v>55</v>
      </c>
      <c r="E353" s="94">
        <v>6</v>
      </c>
      <c r="F353" s="95">
        <v>445235.8290501</v>
      </c>
      <c r="G353" s="95">
        <v>425969.73683666799</v>
      </c>
      <c r="H353" s="90">
        <f t="shared" si="11"/>
        <v>19266.092213432014</v>
      </c>
      <c r="I353" s="91">
        <f t="shared" si="12"/>
        <v>43983</v>
      </c>
      <c r="J353" s="91"/>
      <c r="K353"/>
    </row>
    <row r="354" spans="1:11">
      <c r="A354" s="19" t="s">
        <v>93</v>
      </c>
      <c r="B354" s="88">
        <v>43837</v>
      </c>
      <c r="C354" s="94">
        <v>2020</v>
      </c>
      <c r="D354" s="94" t="s">
        <v>56</v>
      </c>
      <c r="E354" s="94">
        <v>7</v>
      </c>
      <c r="F354" s="95">
        <v>497112.43357410002</v>
      </c>
      <c r="G354" s="95">
        <v>428294.35096562997</v>
      </c>
      <c r="H354" s="90">
        <f t="shared" si="11"/>
        <v>68818.082608470053</v>
      </c>
      <c r="I354" s="91">
        <f t="shared" si="12"/>
        <v>44013</v>
      </c>
      <c r="J354" s="91"/>
      <c r="K354"/>
    </row>
    <row r="355" spans="1:11">
      <c r="A355" s="19" t="s">
        <v>93</v>
      </c>
      <c r="B355" s="88">
        <v>43838</v>
      </c>
      <c r="C355" s="94">
        <v>2020</v>
      </c>
      <c r="D355" s="94" t="s">
        <v>56</v>
      </c>
      <c r="E355" s="94">
        <v>8</v>
      </c>
      <c r="F355" s="95">
        <v>463785.71367909998</v>
      </c>
      <c r="G355" s="95">
        <v>465566.34789695899</v>
      </c>
      <c r="H355" s="90">
        <f t="shared" si="11"/>
        <v>-1780.634217859013</v>
      </c>
      <c r="I355" s="91">
        <f t="shared" si="12"/>
        <v>44044</v>
      </c>
      <c r="J355" s="91"/>
      <c r="K355"/>
    </row>
    <row r="356" spans="1:11">
      <c r="A356" s="19" t="s">
        <v>93</v>
      </c>
      <c r="B356" s="88">
        <v>43839</v>
      </c>
      <c r="C356" s="94">
        <v>2020</v>
      </c>
      <c r="D356" s="94" t="s">
        <v>56</v>
      </c>
      <c r="E356" s="94">
        <v>9</v>
      </c>
      <c r="F356" s="95">
        <v>514778.9166541</v>
      </c>
      <c r="G356" s="95">
        <v>484406.61033468199</v>
      </c>
      <c r="H356" s="90">
        <f t="shared" si="11"/>
        <v>30372.306319418014</v>
      </c>
      <c r="I356" s="91">
        <f t="shared" si="12"/>
        <v>44075</v>
      </c>
      <c r="J356" s="91"/>
      <c r="K356"/>
    </row>
    <row r="357" spans="1:11">
      <c r="A357" s="19" t="s">
        <v>93</v>
      </c>
      <c r="B357" s="88">
        <v>43840</v>
      </c>
      <c r="C357" s="94">
        <v>2020</v>
      </c>
      <c r="D357" s="94" t="s">
        <v>57</v>
      </c>
      <c r="E357" s="94">
        <v>10</v>
      </c>
      <c r="F357" s="95">
        <v>580148.19562410004</v>
      </c>
      <c r="G357" s="95">
        <v>726969.78587164695</v>
      </c>
      <c r="H357" s="90">
        <f t="shared" si="11"/>
        <v>-146821.5902475469</v>
      </c>
      <c r="I357" s="91">
        <f t="shared" si="12"/>
        <v>44105</v>
      </c>
      <c r="J357" s="91"/>
      <c r="K357"/>
    </row>
    <row r="358" spans="1:11">
      <c r="A358" s="19"/>
      <c r="B358" s="88"/>
      <c r="C358" s="95"/>
      <c r="D358" s="95"/>
      <c r="E358" s="95"/>
      <c r="F358" s="95"/>
      <c r="G358" s="95"/>
      <c r="H358" s="90"/>
      <c r="I358" s="91"/>
      <c r="J358" s="91"/>
      <c r="K358"/>
    </row>
    <row r="359" spans="1:11">
      <c r="A359" s="19"/>
      <c r="B359" s="88"/>
      <c r="C359" s="95"/>
      <c r="D359" s="95"/>
      <c r="E359" s="95"/>
      <c r="F359" s="95"/>
      <c r="G359" s="95"/>
      <c r="H359" s="90"/>
      <c r="I359" s="91"/>
      <c r="J359" s="91"/>
      <c r="K359"/>
    </row>
    <row r="360" spans="1:11">
      <c r="A360" s="19"/>
      <c r="B360" s="88"/>
      <c r="C360" s="95"/>
      <c r="D360" s="95"/>
      <c r="E360" s="95"/>
      <c r="F360" s="95"/>
      <c r="G360" s="95"/>
      <c r="H360" s="90"/>
      <c r="I360" s="91"/>
      <c r="J360" s="91"/>
      <c r="K360"/>
    </row>
    <row r="361" spans="1:11">
      <c r="A361" s="19"/>
      <c r="B361" s="88"/>
      <c r="C361" s="95"/>
      <c r="D361" s="95"/>
      <c r="E361" s="95"/>
      <c r="F361" s="95"/>
      <c r="G361" s="95"/>
      <c r="H361" s="90"/>
      <c r="I361" s="91"/>
      <c r="J361" s="91"/>
      <c r="K361"/>
    </row>
    <row r="362" spans="1:11">
      <c r="A362" s="19"/>
      <c r="B362" s="88"/>
      <c r="C362" s="95"/>
      <c r="D362" s="95"/>
      <c r="E362" s="95"/>
      <c r="F362" s="95"/>
      <c r="G362" s="95"/>
      <c r="H362" s="90"/>
      <c r="I362" s="91"/>
      <c r="J362" s="91"/>
      <c r="K362"/>
    </row>
    <row r="363" spans="1:11">
      <c r="A363" s="19"/>
      <c r="B363" s="88"/>
      <c r="C363" s="95"/>
      <c r="D363" s="95"/>
      <c r="E363" s="95"/>
      <c r="F363" s="95"/>
      <c r="G363" s="95"/>
      <c r="H363" s="90"/>
      <c r="I363" s="91"/>
      <c r="J363" s="91"/>
      <c r="K363"/>
    </row>
    <row r="364" spans="1:11">
      <c r="A364" s="19"/>
      <c r="B364" s="88"/>
      <c r="C364" s="95"/>
      <c r="D364" s="95"/>
      <c r="E364" s="95"/>
      <c r="F364" s="95"/>
      <c r="G364" s="95"/>
      <c r="H364" s="90"/>
      <c r="I364" s="91"/>
      <c r="J364" s="91"/>
      <c r="K364"/>
    </row>
    <row r="365" spans="1:11">
      <c r="A365" s="19"/>
      <c r="B365" s="88"/>
      <c r="C365" s="95"/>
      <c r="D365" s="95"/>
      <c r="E365" s="95"/>
      <c r="F365" s="95"/>
      <c r="G365" s="95"/>
      <c r="H365" s="90"/>
      <c r="I365" s="91"/>
      <c r="J365" s="91"/>
      <c r="K365"/>
    </row>
    <row r="366" spans="1:11">
      <c r="A366" s="19"/>
      <c r="B366" s="88"/>
      <c r="C366" s="95"/>
      <c r="D366" s="95"/>
      <c r="E366" s="95"/>
      <c r="F366" s="95"/>
      <c r="G366" s="95"/>
      <c r="H366" s="90"/>
      <c r="I366" s="91"/>
      <c r="J366" s="91"/>
      <c r="K366"/>
    </row>
    <row r="367" spans="1:11">
      <c r="A367" s="19"/>
      <c r="B367" s="88"/>
      <c r="C367" s="95"/>
      <c r="D367" s="95"/>
      <c r="E367" s="95"/>
      <c r="F367" s="95"/>
      <c r="G367" s="95"/>
      <c r="H367" s="90"/>
      <c r="I367" s="91"/>
      <c r="J367" s="91"/>
      <c r="K367"/>
    </row>
    <row r="368" spans="1:11">
      <c r="A368" s="19"/>
      <c r="B368" s="88"/>
      <c r="C368" s="95"/>
      <c r="D368" s="95"/>
      <c r="E368" s="95"/>
      <c r="F368" s="95"/>
      <c r="G368" s="95"/>
      <c r="H368" s="90"/>
      <c r="I368" s="91"/>
      <c r="J368" s="91"/>
      <c r="K368"/>
    </row>
    <row r="369" spans="1:11">
      <c r="A369" s="19"/>
      <c r="B369" s="88"/>
      <c r="C369" s="95"/>
      <c r="D369" s="95"/>
      <c r="E369" s="95"/>
      <c r="F369" s="95"/>
      <c r="G369" s="95"/>
      <c r="H369" s="90"/>
      <c r="I369" s="91"/>
      <c r="J369" s="91"/>
      <c r="K369"/>
    </row>
    <row r="370" spans="1:11">
      <c r="A370" s="19"/>
      <c r="B370" s="88"/>
      <c r="C370" s="95"/>
      <c r="D370" s="95"/>
      <c r="E370" s="95"/>
      <c r="F370" s="95"/>
      <c r="G370" s="95"/>
      <c r="H370" s="90"/>
      <c r="I370" s="91"/>
      <c r="J370" s="91"/>
      <c r="K370"/>
    </row>
    <row r="371" spans="1:11">
      <c r="A371" s="19"/>
      <c r="B371" s="88"/>
      <c r="C371" s="95"/>
      <c r="D371" s="95"/>
      <c r="E371" s="95"/>
      <c r="F371" s="95"/>
      <c r="G371" s="95"/>
      <c r="H371" s="90"/>
      <c r="I371" s="91"/>
      <c r="J371" s="91"/>
      <c r="K371"/>
    </row>
    <row r="372" spans="1:11">
      <c r="A372" s="19"/>
      <c r="B372" s="88"/>
      <c r="C372" s="95"/>
      <c r="D372" s="95"/>
      <c r="E372" s="95"/>
      <c r="F372" s="95"/>
      <c r="G372" s="95"/>
      <c r="H372" s="90"/>
      <c r="I372" s="91"/>
      <c r="J372" s="91"/>
      <c r="K372"/>
    </row>
    <row r="373" spans="1:11">
      <c r="A373" s="19"/>
      <c r="B373" s="88"/>
      <c r="C373" s="95"/>
      <c r="D373" s="95"/>
      <c r="E373" s="95"/>
      <c r="F373" s="95"/>
      <c r="G373" s="95"/>
      <c r="H373" s="90"/>
      <c r="I373" s="91"/>
      <c r="J373" s="91"/>
      <c r="K373"/>
    </row>
    <row r="374" spans="1:11">
      <c r="A374" s="19"/>
      <c r="B374" s="88"/>
      <c r="C374" s="95"/>
      <c r="D374" s="95"/>
      <c r="E374" s="95"/>
      <c r="F374" s="95"/>
      <c r="G374" s="95"/>
      <c r="H374" s="90"/>
      <c r="I374" s="91"/>
      <c r="J374" s="91"/>
      <c r="K374"/>
    </row>
    <row r="375" spans="1:11">
      <c r="A375" s="19"/>
      <c r="B375" s="88"/>
      <c r="C375" s="95"/>
      <c r="D375" s="95"/>
      <c r="E375" s="95"/>
      <c r="F375" s="95"/>
      <c r="G375" s="95"/>
      <c r="H375" s="90"/>
      <c r="I375" s="91"/>
      <c r="J375" s="91"/>
      <c r="K375"/>
    </row>
    <row r="376" spans="1:11">
      <c r="A376" s="19"/>
      <c r="B376" s="88"/>
      <c r="C376" s="95"/>
      <c r="D376" s="95"/>
      <c r="E376" s="95"/>
      <c r="F376" s="95"/>
      <c r="G376" s="95"/>
      <c r="H376" s="90"/>
      <c r="I376" s="91"/>
      <c r="J376" s="91"/>
      <c r="K376"/>
    </row>
    <row r="377" spans="1:11">
      <c r="A377" s="19"/>
      <c r="B377" s="88"/>
      <c r="C377" s="95"/>
      <c r="D377" s="95"/>
      <c r="E377" s="95"/>
      <c r="F377" s="95"/>
      <c r="G377" s="95"/>
      <c r="H377" s="90"/>
      <c r="I377" s="91"/>
      <c r="J377" s="91"/>
      <c r="K377"/>
    </row>
    <row r="378" spans="1:11">
      <c r="A378" s="19"/>
      <c r="B378" s="88"/>
      <c r="C378" s="95"/>
      <c r="D378" s="95"/>
      <c r="E378" s="95"/>
      <c r="F378" s="95"/>
      <c r="G378" s="95"/>
      <c r="H378" s="90"/>
      <c r="I378" s="91"/>
      <c r="J378" s="91"/>
      <c r="K378"/>
    </row>
    <row r="379" spans="1:11">
      <c r="A379" s="19"/>
      <c r="B379" s="88"/>
      <c r="C379" s="95"/>
      <c r="D379" s="95"/>
      <c r="E379" s="95"/>
      <c r="F379" s="95"/>
      <c r="G379" s="95"/>
      <c r="H379" s="90"/>
      <c r="I379" s="91"/>
      <c r="J379" s="91"/>
      <c r="K379"/>
    </row>
    <row r="380" spans="1:11">
      <c r="A380" s="19"/>
      <c r="B380" s="88"/>
      <c r="C380" s="95"/>
      <c r="D380" s="95"/>
      <c r="E380" s="95"/>
      <c r="F380" s="95"/>
      <c r="G380" s="95"/>
      <c r="H380" s="90"/>
      <c r="I380" s="91"/>
      <c r="J380" s="91"/>
      <c r="K380"/>
    </row>
    <row r="381" spans="1:11">
      <c r="A381" s="19"/>
      <c r="B381" s="88"/>
      <c r="C381" s="95"/>
      <c r="D381" s="95"/>
      <c r="E381" s="95"/>
      <c r="F381" s="95"/>
      <c r="G381" s="95"/>
      <c r="H381" s="90"/>
      <c r="I381" s="91"/>
      <c r="J381" s="91"/>
      <c r="K381"/>
    </row>
    <row r="382" spans="1:11">
      <c r="A382" s="19"/>
      <c r="B382" s="88"/>
      <c r="C382" s="95"/>
      <c r="D382" s="95"/>
      <c r="E382" s="95"/>
      <c r="F382" s="95"/>
      <c r="G382" s="95"/>
      <c r="H382" s="90"/>
      <c r="I382" s="91"/>
      <c r="J382" s="91"/>
      <c r="K382"/>
    </row>
    <row r="383" spans="1:11">
      <c r="A383" s="19"/>
      <c r="B383" s="88"/>
      <c r="C383" s="95"/>
      <c r="D383" s="95"/>
      <c r="E383" s="95"/>
      <c r="F383" s="95"/>
      <c r="G383" s="95"/>
      <c r="H383" s="90"/>
      <c r="I383" s="91"/>
      <c r="J383" s="91"/>
      <c r="K383"/>
    </row>
    <row r="384" spans="1:11">
      <c r="A384" s="19"/>
      <c r="B384" s="88"/>
      <c r="C384" s="95"/>
      <c r="D384" s="95"/>
      <c r="E384" s="95"/>
      <c r="F384" s="95"/>
      <c r="G384" s="95"/>
      <c r="H384" s="90"/>
      <c r="I384" s="91"/>
      <c r="J384" s="91"/>
      <c r="K384"/>
    </row>
    <row r="385" spans="1:11">
      <c r="A385" s="19"/>
      <c r="B385" s="88"/>
      <c r="C385" s="95"/>
      <c r="D385" s="95"/>
      <c r="E385" s="95"/>
      <c r="F385" s="95"/>
      <c r="G385" s="95"/>
      <c r="H385" s="90"/>
      <c r="I385" s="91"/>
      <c r="J385" s="91"/>
      <c r="K385"/>
    </row>
    <row r="386" spans="1:11">
      <c r="A386" s="19"/>
      <c r="B386" s="88"/>
      <c r="C386" s="95"/>
      <c r="D386" s="95"/>
      <c r="E386" s="95"/>
      <c r="F386" s="95"/>
      <c r="G386" s="95"/>
      <c r="H386" s="90"/>
      <c r="I386" s="91"/>
      <c r="J386" s="91"/>
      <c r="K386"/>
    </row>
    <row r="387" spans="1:11">
      <c r="A387" s="19"/>
      <c r="B387" s="88"/>
      <c r="C387" s="95"/>
      <c r="D387" s="95"/>
      <c r="E387" s="95"/>
      <c r="F387" s="95"/>
      <c r="G387" s="95"/>
      <c r="H387" s="90"/>
      <c r="I387" s="91"/>
      <c r="J387" s="91"/>
      <c r="K387"/>
    </row>
    <row r="388" spans="1:11">
      <c r="A388" s="19"/>
      <c r="B388" s="88"/>
      <c r="C388" s="95"/>
      <c r="D388" s="95"/>
      <c r="E388" s="95"/>
      <c r="F388" s="95"/>
      <c r="G388" s="95"/>
      <c r="H388" s="90"/>
      <c r="I388" s="91"/>
      <c r="J388" s="91"/>
      <c r="K388"/>
    </row>
    <row r="389" spans="1:11">
      <c r="A389" s="19"/>
      <c r="B389" s="88"/>
      <c r="C389" s="95"/>
      <c r="D389" s="95"/>
      <c r="E389" s="95"/>
      <c r="F389" s="95"/>
      <c r="G389" s="95"/>
      <c r="H389" s="90"/>
      <c r="I389" s="91"/>
      <c r="J389" s="91"/>
      <c r="K389"/>
    </row>
    <row r="390" spans="1:11">
      <c r="A390" s="19"/>
      <c r="B390" s="88"/>
      <c r="C390" s="95"/>
      <c r="D390" s="95"/>
      <c r="E390" s="95"/>
      <c r="F390" s="95"/>
      <c r="G390" s="95"/>
      <c r="H390" s="90"/>
      <c r="I390" s="91"/>
      <c r="J390" s="91"/>
      <c r="K390"/>
    </row>
    <row r="391" spans="1:11">
      <c r="A391" s="19"/>
      <c r="B391" s="88"/>
      <c r="C391" s="95"/>
      <c r="D391" s="95"/>
      <c r="E391" s="95"/>
      <c r="F391" s="95"/>
      <c r="G391" s="95"/>
      <c r="H391" s="90"/>
      <c r="I391" s="91"/>
      <c r="J391" s="91"/>
      <c r="K391"/>
    </row>
    <row r="392" spans="1:11">
      <c r="A392" s="19"/>
      <c r="B392" s="88"/>
      <c r="C392" s="95"/>
      <c r="D392" s="95"/>
      <c r="E392" s="95"/>
      <c r="F392" s="95"/>
      <c r="G392" s="95"/>
      <c r="H392" s="90"/>
      <c r="I392" s="91"/>
      <c r="J392" s="91"/>
      <c r="K392"/>
    </row>
    <row r="393" spans="1:11">
      <c r="A393" s="19"/>
      <c r="B393" s="88"/>
      <c r="C393" s="95"/>
      <c r="D393" s="95"/>
      <c r="E393" s="95"/>
      <c r="F393" s="95"/>
      <c r="G393" s="95"/>
      <c r="H393" s="90"/>
      <c r="I393" s="91"/>
      <c r="J393" s="91"/>
      <c r="K393"/>
    </row>
    <row r="394" spans="1:11">
      <c r="A394" s="19"/>
      <c r="B394" s="88"/>
      <c r="C394" s="95"/>
      <c r="D394" s="95"/>
      <c r="E394" s="95"/>
      <c r="F394" s="95"/>
      <c r="G394" s="95"/>
      <c r="H394" s="90"/>
      <c r="I394" s="91"/>
      <c r="J394" s="91"/>
      <c r="K394"/>
    </row>
    <row r="395" spans="1:11">
      <c r="A395" s="19"/>
      <c r="B395" s="88"/>
      <c r="C395" s="95"/>
      <c r="D395" s="95"/>
      <c r="E395" s="95"/>
      <c r="F395" s="95"/>
      <c r="G395" s="95"/>
      <c r="H395" s="90"/>
      <c r="I395" s="91"/>
      <c r="J395" s="91"/>
      <c r="K395"/>
    </row>
    <row r="396" spans="1:11">
      <c r="A396" s="19"/>
      <c r="B396" s="88"/>
      <c r="C396" s="95"/>
      <c r="D396" s="95"/>
      <c r="E396" s="95"/>
      <c r="F396" s="95"/>
      <c r="G396" s="95"/>
      <c r="H396" s="90"/>
      <c r="I396" s="91"/>
      <c r="J396" s="91"/>
      <c r="K396"/>
    </row>
    <row r="397" spans="1:11">
      <c r="A397" s="19"/>
      <c r="B397" s="88"/>
      <c r="C397" s="95"/>
      <c r="D397" s="95"/>
      <c r="E397" s="95"/>
      <c r="F397" s="95"/>
      <c r="G397" s="95"/>
      <c r="H397" s="90"/>
      <c r="I397" s="91"/>
      <c r="J397" s="91"/>
      <c r="K397"/>
    </row>
    <row r="398" spans="1:11">
      <c r="A398" s="19"/>
      <c r="B398" s="88"/>
      <c r="C398" s="95"/>
      <c r="D398" s="95"/>
      <c r="E398" s="95"/>
      <c r="F398" s="95"/>
      <c r="G398" s="95"/>
      <c r="H398" s="90"/>
      <c r="I398" s="91"/>
      <c r="J398" s="91"/>
      <c r="K398"/>
    </row>
    <row r="399" spans="1:11">
      <c r="A399" s="19"/>
      <c r="B399" s="88"/>
      <c r="C399" s="95"/>
      <c r="D399" s="95"/>
      <c r="E399" s="95"/>
      <c r="F399" s="95"/>
      <c r="G399" s="95"/>
      <c r="H399" s="90"/>
      <c r="I399" s="91"/>
      <c r="J399" s="91"/>
      <c r="K399"/>
    </row>
    <row r="400" spans="1:11">
      <c r="A400" s="19"/>
      <c r="B400" s="88"/>
      <c r="C400" s="95"/>
      <c r="D400" s="95"/>
      <c r="E400" s="95"/>
      <c r="F400" s="95"/>
      <c r="G400" s="95"/>
      <c r="H400" s="90"/>
      <c r="I400" s="91"/>
      <c r="J400" s="91"/>
      <c r="K400"/>
    </row>
    <row r="401" spans="1:11">
      <c r="A401" s="19"/>
      <c r="B401" s="88"/>
      <c r="C401" s="95"/>
      <c r="D401" s="95"/>
      <c r="E401" s="95"/>
      <c r="F401" s="95"/>
      <c r="G401" s="95"/>
      <c r="H401" s="90"/>
      <c r="I401" s="91"/>
      <c r="J401" s="91"/>
      <c r="K401"/>
    </row>
    <row r="402" spans="1:11">
      <c r="A402" s="19"/>
      <c r="B402" s="88"/>
      <c r="C402" s="95"/>
      <c r="D402" s="95"/>
      <c r="E402" s="95"/>
      <c r="F402" s="95"/>
      <c r="G402" s="95"/>
      <c r="H402" s="90"/>
      <c r="I402" s="91"/>
      <c r="J402" s="91"/>
      <c r="K402"/>
    </row>
    <row r="403" spans="1:11">
      <c r="A403" s="19"/>
      <c r="B403" s="88"/>
      <c r="C403" s="95"/>
      <c r="D403" s="95"/>
      <c r="E403" s="95"/>
      <c r="F403" s="95"/>
      <c r="G403" s="95"/>
      <c r="H403" s="90"/>
      <c r="I403" s="91"/>
      <c r="J403" s="91"/>
      <c r="K403"/>
    </row>
    <row r="404" spans="1:11">
      <c r="A404" s="19"/>
      <c r="B404" s="88"/>
      <c r="C404" s="95"/>
      <c r="D404" s="95"/>
      <c r="E404" s="95"/>
      <c r="F404" s="95"/>
      <c r="G404" s="95"/>
      <c r="H404" s="90"/>
      <c r="I404" s="91"/>
      <c r="J404" s="91"/>
      <c r="K404"/>
    </row>
    <row r="405" spans="1:11">
      <c r="A405" s="19"/>
      <c r="B405" s="88"/>
      <c r="C405" s="95"/>
      <c r="D405" s="95"/>
      <c r="E405" s="95"/>
      <c r="F405" s="95"/>
      <c r="G405" s="95"/>
      <c r="H405" s="90"/>
      <c r="I405" s="91"/>
      <c r="J405" s="91"/>
      <c r="K405"/>
    </row>
    <row r="406" spans="1:11">
      <c r="A406" s="19"/>
      <c r="B406" s="88"/>
      <c r="C406" s="95"/>
      <c r="D406" s="95"/>
      <c r="E406" s="95"/>
      <c r="F406" s="95"/>
      <c r="G406" s="95"/>
      <c r="H406" s="90"/>
      <c r="I406" s="91"/>
      <c r="J406" s="91"/>
      <c r="K406"/>
    </row>
    <row r="407" spans="1:11">
      <c r="A407" s="19"/>
      <c r="B407" s="88"/>
      <c r="C407" s="95"/>
      <c r="D407" s="95"/>
      <c r="E407" s="95"/>
      <c r="F407" s="95"/>
      <c r="G407" s="95"/>
      <c r="H407" s="90"/>
      <c r="I407" s="91"/>
      <c r="J407" s="91"/>
      <c r="K407"/>
    </row>
    <row r="408" spans="1:11">
      <c r="A408" s="19"/>
      <c r="B408" s="88"/>
      <c r="C408" s="95"/>
      <c r="D408" s="95"/>
      <c r="E408" s="95"/>
      <c r="F408" s="95"/>
      <c r="G408" s="95"/>
      <c r="H408" s="90"/>
      <c r="I408" s="91"/>
      <c r="J408" s="91"/>
      <c r="K408"/>
    </row>
    <row r="409" spans="1:11">
      <c r="A409" s="19"/>
      <c r="B409" s="88"/>
      <c r="C409" s="95"/>
      <c r="D409" s="95"/>
      <c r="E409" s="95"/>
      <c r="F409" s="95"/>
      <c r="G409" s="95"/>
      <c r="H409" s="90"/>
      <c r="I409" s="91"/>
      <c r="J409" s="91"/>
      <c r="K409"/>
    </row>
    <row r="410" spans="1:11">
      <c r="A410" s="19"/>
      <c r="B410" s="88"/>
      <c r="C410" s="95"/>
      <c r="D410" s="95"/>
      <c r="E410" s="95"/>
      <c r="F410" s="95"/>
      <c r="G410" s="95"/>
      <c r="H410" s="90"/>
      <c r="I410" s="91"/>
      <c r="J410" s="91"/>
      <c r="K410"/>
    </row>
    <row r="411" spans="1:11">
      <c r="A411" s="19"/>
      <c r="B411" s="88"/>
      <c r="C411" s="95"/>
      <c r="D411" s="95"/>
      <c r="E411" s="95"/>
      <c r="F411" s="95"/>
      <c r="G411" s="95"/>
      <c r="H411" s="90"/>
      <c r="I411" s="91"/>
      <c r="J411" s="91"/>
      <c r="K411"/>
    </row>
    <row r="412" spans="1:11">
      <c r="A412" s="19"/>
      <c r="B412" s="88"/>
      <c r="C412" s="95"/>
      <c r="D412" s="95"/>
      <c r="E412" s="95"/>
      <c r="F412" s="95"/>
      <c r="G412" s="95"/>
      <c r="H412" s="90"/>
      <c r="I412" s="91"/>
      <c r="J412" s="91"/>
      <c r="K412"/>
    </row>
    <row r="413" spans="1:11">
      <c r="A413" s="19"/>
      <c r="B413" s="88"/>
      <c r="C413" s="95"/>
      <c r="D413" s="95"/>
      <c r="E413" s="95"/>
      <c r="F413" s="95"/>
      <c r="G413" s="95"/>
      <c r="H413" s="90"/>
      <c r="I413" s="91"/>
      <c r="J413" s="91"/>
      <c r="K413"/>
    </row>
    <row r="414" spans="1:11">
      <c r="A414" s="19"/>
      <c r="B414" s="88"/>
      <c r="C414" s="95"/>
      <c r="D414" s="95"/>
      <c r="E414" s="95"/>
      <c r="F414" s="95"/>
      <c r="G414" s="95"/>
      <c r="H414" s="90"/>
      <c r="I414" s="91"/>
      <c r="J414" s="91"/>
      <c r="K414"/>
    </row>
    <row r="415" spans="1:11">
      <c r="A415" s="19"/>
      <c r="B415" s="88"/>
      <c r="C415" s="95"/>
      <c r="D415" s="95"/>
      <c r="E415" s="95"/>
      <c r="F415" s="95"/>
      <c r="G415" s="95"/>
      <c r="H415" s="90"/>
      <c r="I415" s="91"/>
      <c r="J415" s="91"/>
      <c r="K415"/>
    </row>
    <row r="416" spans="1:11">
      <c r="A416" s="19"/>
      <c r="B416" s="88"/>
      <c r="C416" s="95"/>
      <c r="D416" s="95"/>
      <c r="E416" s="95"/>
      <c r="F416" s="95"/>
      <c r="G416" s="95"/>
      <c r="H416" s="90"/>
      <c r="I416" s="91"/>
      <c r="J416" s="91"/>
      <c r="K416"/>
    </row>
    <row r="417" spans="1:11">
      <c r="A417" s="19"/>
      <c r="B417" s="88"/>
      <c r="C417" s="95"/>
      <c r="D417" s="95"/>
      <c r="E417" s="95"/>
      <c r="F417" s="95"/>
      <c r="G417" s="95"/>
      <c r="H417" s="90"/>
      <c r="I417" s="91"/>
      <c r="J417" s="91"/>
      <c r="K417"/>
    </row>
    <row r="418" spans="1:11">
      <c r="A418" s="19"/>
      <c r="B418" s="88"/>
      <c r="C418" s="95"/>
      <c r="D418" s="95"/>
      <c r="E418" s="95"/>
      <c r="F418" s="95"/>
      <c r="G418" s="95"/>
      <c r="H418" s="90"/>
      <c r="I418" s="91"/>
      <c r="J418" s="91"/>
      <c r="K418"/>
    </row>
    <row r="419" spans="1:11">
      <c r="A419" s="19"/>
      <c r="B419" s="88"/>
      <c r="C419" s="95"/>
      <c r="D419" s="95"/>
      <c r="E419" s="95"/>
      <c r="F419" s="95"/>
      <c r="G419" s="95"/>
      <c r="H419" s="90"/>
      <c r="I419" s="91"/>
      <c r="J419" s="91"/>
      <c r="K419"/>
    </row>
    <row r="420" spans="1:11">
      <c r="A420" s="19"/>
      <c r="B420" s="88"/>
      <c r="C420" s="95"/>
      <c r="D420" s="95"/>
      <c r="E420" s="95"/>
      <c r="F420" s="95"/>
      <c r="G420" s="95"/>
      <c r="H420" s="90"/>
      <c r="I420" s="91"/>
      <c r="J420" s="91"/>
      <c r="K420"/>
    </row>
    <row r="421" spans="1:11">
      <c r="A421" s="19"/>
      <c r="B421" s="88"/>
      <c r="C421" s="95"/>
      <c r="D421" s="95"/>
      <c r="E421" s="95"/>
      <c r="F421" s="95"/>
      <c r="G421" s="95"/>
      <c r="H421" s="90"/>
      <c r="I421" s="91"/>
      <c r="J421" s="91"/>
      <c r="K421"/>
    </row>
    <row r="422" spans="1:11">
      <c r="A422" s="19"/>
      <c r="B422" s="88"/>
      <c r="C422" s="95"/>
      <c r="D422" s="95"/>
      <c r="E422" s="95"/>
      <c r="F422" s="95"/>
      <c r="G422" s="95"/>
      <c r="H422" s="90"/>
      <c r="I422" s="91"/>
      <c r="J422" s="91"/>
      <c r="K422"/>
    </row>
    <row r="423" spans="1:11">
      <c r="A423" s="19"/>
      <c r="B423" s="88"/>
      <c r="C423" s="95"/>
      <c r="D423" s="95"/>
      <c r="E423" s="95"/>
      <c r="F423" s="95"/>
      <c r="G423" s="95"/>
      <c r="H423" s="90"/>
      <c r="I423" s="91"/>
      <c r="J423" s="91"/>
      <c r="K423"/>
    </row>
    <row r="424" spans="1:11">
      <c r="A424" s="19"/>
      <c r="B424" s="88"/>
      <c r="C424" s="95"/>
      <c r="D424" s="95"/>
      <c r="E424" s="95"/>
      <c r="F424" s="95"/>
      <c r="G424" s="95"/>
      <c r="H424" s="90"/>
      <c r="I424" s="91"/>
      <c r="J424" s="91"/>
      <c r="K424"/>
    </row>
    <row r="425" spans="1:11">
      <c r="A425" s="19"/>
      <c r="B425" s="88"/>
      <c r="C425" s="95"/>
      <c r="D425" s="95"/>
      <c r="E425" s="95"/>
      <c r="F425" s="95"/>
      <c r="G425" s="95"/>
      <c r="H425" s="90"/>
      <c r="I425" s="91"/>
      <c r="J425" s="91"/>
      <c r="K425"/>
    </row>
    <row r="426" spans="1:11">
      <c r="A426" s="19"/>
      <c r="B426" s="88"/>
      <c r="C426" s="95"/>
      <c r="D426" s="95"/>
      <c r="E426" s="95"/>
      <c r="F426" s="95"/>
      <c r="G426" s="95"/>
      <c r="H426" s="90"/>
      <c r="I426" s="91"/>
      <c r="J426" s="91"/>
      <c r="K426"/>
    </row>
    <row r="427" spans="1:11">
      <c r="A427" s="19"/>
      <c r="B427" s="88"/>
      <c r="C427" s="95"/>
      <c r="D427" s="95"/>
      <c r="E427" s="95"/>
      <c r="F427" s="95"/>
      <c r="G427" s="95"/>
      <c r="H427" s="90"/>
      <c r="I427" s="91"/>
      <c r="J427" s="91"/>
      <c r="K427"/>
    </row>
    <row r="428" spans="1:11">
      <c r="A428" s="19"/>
      <c r="B428" s="88"/>
      <c r="C428" s="95"/>
      <c r="D428" s="95"/>
      <c r="E428" s="95"/>
      <c r="F428" s="96"/>
      <c r="G428" s="96"/>
      <c r="H428" s="97"/>
      <c r="I428" s="91"/>
      <c r="J428" s="91"/>
      <c r="K428"/>
    </row>
    <row r="429" spans="1:11">
      <c r="A429" s="19"/>
      <c r="B429" s="88"/>
      <c r="C429" s="95"/>
      <c r="D429" s="95"/>
      <c r="E429" s="95"/>
      <c r="F429" s="96"/>
      <c r="G429" s="96"/>
      <c r="H429" s="97"/>
      <c r="I429" s="91"/>
      <c r="J429" s="91"/>
      <c r="K429"/>
    </row>
    <row r="430" spans="1:11">
      <c r="A430" s="19"/>
      <c r="B430" s="88"/>
      <c r="C430" s="95"/>
      <c r="D430" s="95"/>
      <c r="E430" s="95"/>
      <c r="F430" s="96"/>
      <c r="G430" s="96"/>
      <c r="H430" s="97"/>
      <c r="I430" s="91"/>
      <c r="J430" s="91"/>
      <c r="K430"/>
    </row>
    <row r="431" spans="1:11">
      <c r="A431" s="19"/>
      <c r="B431" s="88"/>
      <c r="C431" s="95"/>
      <c r="D431" s="95"/>
      <c r="E431" s="95"/>
      <c r="F431" s="96"/>
      <c r="G431" s="96"/>
      <c r="H431" s="97"/>
      <c r="I431" s="91"/>
      <c r="J431" s="91"/>
      <c r="K431"/>
    </row>
    <row r="432" spans="1:11">
      <c r="A432" s="19"/>
      <c r="B432" s="88"/>
      <c r="C432" s="95"/>
      <c r="D432" s="95"/>
      <c r="E432" s="95"/>
      <c r="F432" s="96"/>
      <c r="G432" s="96"/>
      <c r="H432" s="97"/>
      <c r="I432" s="91"/>
      <c r="J432" s="91"/>
      <c r="K432"/>
    </row>
    <row r="433" spans="1:11">
      <c r="A433" s="19"/>
      <c r="B433" s="88"/>
      <c r="C433" s="95"/>
      <c r="D433" s="95"/>
      <c r="E433" s="95"/>
      <c r="F433" s="96"/>
      <c r="G433" s="96"/>
      <c r="H433" s="97"/>
      <c r="I433" s="91"/>
      <c r="J433" s="91"/>
      <c r="K433"/>
    </row>
    <row r="434" spans="1:11">
      <c r="A434" s="19"/>
      <c r="B434" s="88"/>
      <c r="C434" s="95"/>
      <c r="D434" s="95"/>
      <c r="E434" s="95"/>
      <c r="F434" s="96"/>
      <c r="G434" s="96"/>
      <c r="H434" s="97"/>
      <c r="I434" s="91"/>
      <c r="J434" s="91"/>
      <c r="K434"/>
    </row>
    <row r="435" spans="1:11">
      <c r="A435" s="19"/>
      <c r="B435" s="88"/>
      <c r="C435" s="95"/>
      <c r="D435" s="95"/>
      <c r="E435" s="95"/>
      <c r="F435" s="96"/>
      <c r="G435" s="96"/>
      <c r="H435" s="97"/>
      <c r="I435" s="91"/>
      <c r="J435" s="91"/>
      <c r="K435"/>
    </row>
    <row r="436" spans="1:11">
      <c r="A436" s="19"/>
      <c r="B436" s="88"/>
      <c r="C436" s="95"/>
      <c r="D436" s="95"/>
      <c r="E436" s="95"/>
      <c r="F436" s="96"/>
      <c r="G436" s="96"/>
      <c r="H436" s="97"/>
      <c r="I436" s="91"/>
      <c r="J436" s="91"/>
      <c r="K436"/>
    </row>
    <row r="437" spans="1:11">
      <c r="A437" s="19"/>
      <c r="B437" s="88"/>
      <c r="C437" s="95"/>
      <c r="D437" s="95"/>
      <c r="E437" s="95"/>
      <c r="F437" s="96"/>
      <c r="G437" s="96"/>
      <c r="H437" s="97"/>
      <c r="I437" s="91"/>
      <c r="J437" s="91"/>
      <c r="K437"/>
    </row>
    <row r="438" spans="1:11">
      <c r="A438" s="19"/>
      <c r="B438" s="88"/>
      <c r="C438" s="95"/>
      <c r="D438" s="95"/>
      <c r="E438" s="95"/>
      <c r="F438" s="96"/>
      <c r="G438" s="96"/>
      <c r="H438" s="97"/>
      <c r="I438" s="91"/>
      <c r="J438" s="91"/>
      <c r="K438"/>
    </row>
    <row r="439" spans="1:11">
      <c r="A439" s="19"/>
      <c r="B439" s="88"/>
      <c r="C439" s="95"/>
      <c r="D439" s="95"/>
      <c r="E439" s="95"/>
      <c r="F439" s="96"/>
      <c r="G439" s="96"/>
      <c r="H439" s="97"/>
      <c r="I439" s="91"/>
      <c r="J439" s="91"/>
      <c r="K439"/>
    </row>
    <row r="440" spans="1:11">
      <c r="A440" s="19"/>
      <c r="B440" s="88"/>
      <c r="C440" s="95"/>
      <c r="D440" s="95"/>
      <c r="E440" s="95"/>
      <c r="F440" s="96"/>
      <c r="G440" s="96"/>
      <c r="H440" s="97"/>
      <c r="I440" s="91"/>
      <c r="J440" s="91"/>
      <c r="K440"/>
    </row>
    <row r="441" spans="1:11">
      <c r="A441" s="19"/>
      <c r="B441" s="88"/>
      <c r="C441" s="95"/>
      <c r="D441" s="95"/>
      <c r="E441" s="95"/>
      <c r="F441" s="96"/>
      <c r="G441" s="96"/>
      <c r="H441" s="97"/>
      <c r="I441" s="91"/>
      <c r="J441" s="91"/>
      <c r="K441"/>
    </row>
    <row r="442" spans="1:11">
      <c r="A442" s="19"/>
      <c r="B442" s="88"/>
      <c r="C442" s="95"/>
      <c r="D442" s="95"/>
      <c r="E442" s="95"/>
      <c r="F442" s="96"/>
      <c r="G442" s="96"/>
      <c r="H442" s="97"/>
      <c r="I442" s="91"/>
      <c r="J442" s="91"/>
      <c r="K442"/>
    </row>
    <row r="443" spans="1:11">
      <c r="A443" s="19"/>
      <c r="B443" s="88"/>
      <c r="C443" s="95"/>
      <c r="D443" s="95"/>
      <c r="E443" s="95"/>
      <c r="F443" s="96"/>
      <c r="G443" s="96"/>
      <c r="H443" s="97"/>
      <c r="I443" s="91"/>
      <c r="J443" s="91"/>
      <c r="K443"/>
    </row>
    <row r="444" spans="1:11">
      <c r="A444" s="19"/>
      <c r="B444" s="88"/>
      <c r="C444" s="95"/>
      <c r="D444" s="95"/>
      <c r="E444" s="95"/>
      <c r="F444" s="96"/>
      <c r="G444" s="96"/>
      <c r="H444" s="97"/>
      <c r="I444" s="91"/>
      <c r="J444" s="91"/>
      <c r="K444"/>
    </row>
    <row r="445" spans="1:11">
      <c r="A445" s="19"/>
      <c r="B445" s="88"/>
      <c r="C445" s="95"/>
      <c r="D445" s="95"/>
      <c r="E445" s="95"/>
      <c r="F445" s="96"/>
      <c r="G445" s="96"/>
      <c r="H445" s="97"/>
      <c r="I445" s="91"/>
      <c r="J445" s="91"/>
      <c r="K445"/>
    </row>
    <row r="446" spans="1:11">
      <c r="A446" s="19"/>
      <c r="B446" s="88"/>
      <c r="C446" s="95"/>
      <c r="D446" s="95"/>
      <c r="E446" s="95"/>
      <c r="F446" s="96"/>
      <c r="G446" s="96"/>
      <c r="H446" s="97"/>
      <c r="I446" s="91"/>
      <c r="J446" s="91"/>
      <c r="K446"/>
    </row>
    <row r="447" spans="1:11">
      <c r="A447" s="19"/>
      <c r="B447" s="88"/>
      <c r="C447" s="95"/>
      <c r="D447" s="95"/>
      <c r="E447" s="95"/>
      <c r="F447" s="96"/>
      <c r="G447" s="96"/>
      <c r="H447" s="97"/>
      <c r="I447" s="91"/>
      <c r="J447" s="91"/>
      <c r="K447"/>
    </row>
    <row r="448" spans="1:11">
      <c r="A448" s="19"/>
      <c r="B448" s="88"/>
      <c r="C448" s="95"/>
      <c r="D448" s="95"/>
      <c r="E448" s="95"/>
      <c r="F448" s="96"/>
      <c r="G448" s="96"/>
      <c r="H448" s="97"/>
      <c r="I448" s="91"/>
      <c r="J448" s="91"/>
      <c r="K448"/>
    </row>
    <row r="449" spans="1:11">
      <c r="A449" s="19"/>
      <c r="B449" s="88"/>
      <c r="C449" s="95"/>
      <c r="D449" s="95"/>
      <c r="E449" s="95"/>
      <c r="F449" s="96"/>
      <c r="G449" s="96"/>
      <c r="H449" s="97"/>
      <c r="I449" s="91"/>
      <c r="J449" s="91"/>
      <c r="K449"/>
    </row>
    <row r="450" spans="1:11">
      <c r="A450" s="19"/>
      <c r="B450" s="88"/>
      <c r="C450" s="95"/>
      <c r="D450" s="95"/>
      <c r="E450" s="95"/>
      <c r="F450" s="96"/>
      <c r="G450" s="96"/>
      <c r="H450" s="97"/>
      <c r="I450" s="91"/>
      <c r="J450" s="91"/>
      <c r="K450"/>
    </row>
    <row r="451" spans="1:11">
      <c r="A451" s="19"/>
      <c r="B451" s="88"/>
      <c r="C451" s="95"/>
      <c r="D451" s="95"/>
      <c r="E451" s="95"/>
      <c r="F451" s="96"/>
      <c r="G451" s="96"/>
      <c r="H451" s="97"/>
      <c r="I451" s="91"/>
      <c r="J451" s="91"/>
      <c r="K451"/>
    </row>
    <row r="452" spans="1:11">
      <c r="A452" s="19"/>
      <c r="B452" s="88"/>
      <c r="C452" s="95"/>
      <c r="D452" s="95"/>
      <c r="E452" s="95"/>
      <c r="F452" s="96"/>
      <c r="G452" s="96"/>
      <c r="H452" s="97"/>
      <c r="I452" s="91"/>
      <c r="J452" s="91"/>
      <c r="K452"/>
    </row>
    <row r="453" spans="1:11">
      <c r="A453" s="19"/>
      <c r="B453" s="88"/>
      <c r="C453" s="95"/>
      <c r="D453" s="95"/>
      <c r="E453" s="95"/>
      <c r="F453" s="96"/>
      <c r="G453" s="96"/>
      <c r="H453" s="97"/>
      <c r="I453" s="91"/>
      <c r="J453" s="91"/>
      <c r="K453"/>
    </row>
    <row r="454" spans="1:11">
      <c r="A454" s="19"/>
      <c r="B454" s="88"/>
      <c r="C454" s="95"/>
      <c r="D454" s="95"/>
      <c r="E454" s="95"/>
      <c r="F454" s="96"/>
      <c r="G454" s="96"/>
      <c r="H454" s="97"/>
      <c r="I454" s="91"/>
      <c r="J454" s="91"/>
      <c r="K454"/>
    </row>
    <row r="455" spans="1:11">
      <c r="A455" s="19"/>
      <c r="B455" s="88"/>
      <c r="C455" s="95"/>
      <c r="D455" s="95"/>
      <c r="E455" s="95"/>
      <c r="F455" s="96"/>
      <c r="G455" s="96"/>
      <c r="H455" s="97"/>
      <c r="I455" s="91"/>
      <c r="J455" s="91"/>
      <c r="K455"/>
    </row>
    <row r="456" spans="1:11">
      <c r="A456" s="19"/>
      <c r="B456" s="88"/>
      <c r="C456" s="95"/>
      <c r="D456" s="95"/>
      <c r="E456" s="95"/>
      <c r="F456" s="96"/>
      <c r="G456" s="96"/>
      <c r="H456" s="97"/>
      <c r="I456" s="91"/>
      <c r="J456" s="91"/>
      <c r="K456"/>
    </row>
    <row r="457" spans="1:11">
      <c r="A457" s="19"/>
      <c r="B457" s="88"/>
      <c r="C457" s="95"/>
      <c r="D457" s="95"/>
      <c r="E457" s="95"/>
      <c r="F457" s="96"/>
      <c r="G457" s="96"/>
      <c r="H457" s="97"/>
      <c r="I457" s="91"/>
      <c r="J457" s="91"/>
      <c r="K457"/>
    </row>
    <row r="458" spans="1:11">
      <c r="A458" s="19"/>
      <c r="B458" s="88"/>
      <c r="C458" s="95"/>
      <c r="D458" s="95"/>
      <c r="E458" s="95"/>
      <c r="F458" s="96"/>
      <c r="G458" s="96"/>
      <c r="H458" s="97"/>
      <c r="I458" s="91"/>
      <c r="J458" s="91"/>
      <c r="K458"/>
    </row>
    <row r="459" spans="1:11">
      <c r="A459" s="19"/>
      <c r="B459" s="88"/>
      <c r="C459" s="95"/>
      <c r="D459" s="95"/>
      <c r="E459" s="95"/>
      <c r="F459" s="96"/>
      <c r="G459" s="96"/>
      <c r="H459" s="97"/>
      <c r="I459" s="91"/>
      <c r="J459" s="91"/>
      <c r="K459"/>
    </row>
    <row r="460" spans="1:11">
      <c r="A460" s="19"/>
      <c r="B460" s="88"/>
      <c r="C460" s="95"/>
      <c r="D460" s="95"/>
      <c r="E460" s="95"/>
      <c r="F460" s="96"/>
      <c r="G460" s="96"/>
      <c r="H460" s="97"/>
      <c r="I460" s="91"/>
      <c r="J460" s="91"/>
      <c r="K460"/>
    </row>
    <row r="461" spans="1:11">
      <c r="A461" s="19"/>
      <c r="B461" s="88"/>
      <c r="C461" s="95"/>
      <c r="D461" s="95"/>
      <c r="E461" s="95"/>
      <c r="F461" s="96"/>
      <c r="G461" s="96"/>
      <c r="H461" s="97"/>
      <c r="I461" s="91"/>
      <c r="J461" s="91"/>
      <c r="K461"/>
    </row>
    <row r="462" spans="1:11">
      <c r="A462" s="19"/>
      <c r="B462" s="88"/>
      <c r="C462" s="95"/>
      <c r="D462" s="95"/>
      <c r="E462" s="95"/>
      <c r="F462" s="96"/>
      <c r="G462" s="96"/>
      <c r="H462" s="97"/>
      <c r="I462" s="91"/>
      <c r="J462" s="91"/>
      <c r="K462"/>
    </row>
    <row r="463" spans="1:11">
      <c r="A463" s="19"/>
      <c r="B463" s="88"/>
      <c r="C463" s="95"/>
      <c r="D463" s="95"/>
      <c r="E463" s="95"/>
      <c r="F463" s="96"/>
      <c r="G463" s="96"/>
      <c r="H463" s="97"/>
      <c r="I463" s="91"/>
      <c r="J463" s="91"/>
      <c r="K463"/>
    </row>
    <row r="464" spans="1:11">
      <c r="A464" s="19"/>
      <c r="B464" s="88"/>
      <c r="C464" s="95"/>
      <c r="D464" s="95"/>
      <c r="E464" s="95"/>
      <c r="F464" s="96"/>
      <c r="G464" s="96"/>
      <c r="H464" s="97"/>
      <c r="I464" s="91"/>
      <c r="J464" s="91"/>
      <c r="K464"/>
    </row>
    <row r="465" spans="1:11">
      <c r="A465" s="19"/>
      <c r="B465" s="88"/>
      <c r="C465" s="95"/>
      <c r="D465" s="95"/>
      <c r="E465" s="95"/>
      <c r="F465" s="96"/>
      <c r="G465" s="96"/>
      <c r="H465" s="97"/>
      <c r="I465" s="91"/>
      <c r="J465" s="91"/>
      <c r="K465"/>
    </row>
    <row r="466" spans="1:11">
      <c r="A466" s="19"/>
      <c r="B466" s="88"/>
      <c r="C466" s="95"/>
      <c r="D466" s="95"/>
      <c r="E466" s="95"/>
      <c r="F466" s="96"/>
      <c r="G466" s="96"/>
      <c r="H466" s="97"/>
      <c r="I466" s="91"/>
      <c r="J466" s="91"/>
      <c r="K466"/>
    </row>
    <row r="467" spans="1:11">
      <c r="A467" s="19"/>
      <c r="B467" s="88"/>
      <c r="C467" s="95"/>
      <c r="D467" s="95"/>
      <c r="E467" s="95"/>
      <c r="F467" s="96"/>
      <c r="G467" s="96"/>
      <c r="H467" s="97"/>
      <c r="I467" s="91"/>
      <c r="J467" s="91"/>
      <c r="K467"/>
    </row>
    <row r="468" spans="1:11">
      <c r="A468" s="19"/>
      <c r="B468" s="88"/>
      <c r="C468" s="95"/>
      <c r="D468" s="95"/>
      <c r="E468" s="95"/>
      <c r="F468" s="96"/>
      <c r="G468" s="96"/>
      <c r="H468" s="97"/>
      <c r="I468" s="91"/>
      <c r="J468" s="91"/>
      <c r="K468"/>
    </row>
    <row r="469" spans="1:11">
      <c r="A469" s="19"/>
      <c r="B469" s="88"/>
      <c r="C469" s="95"/>
      <c r="D469" s="95"/>
      <c r="E469" s="95"/>
      <c r="F469" s="96"/>
      <c r="G469" s="96"/>
      <c r="H469" s="97"/>
      <c r="I469" s="91"/>
      <c r="J469" s="91"/>
      <c r="K469"/>
    </row>
    <row r="470" spans="1:11">
      <c r="A470" s="19"/>
      <c r="B470" s="88"/>
      <c r="C470" s="95"/>
      <c r="D470" s="95"/>
      <c r="E470" s="95"/>
      <c r="F470" s="96"/>
      <c r="G470" s="96"/>
      <c r="H470" s="97"/>
      <c r="I470" s="91"/>
      <c r="J470" s="91"/>
      <c r="K470"/>
    </row>
    <row r="471" spans="1:11">
      <c r="A471" s="19"/>
      <c r="B471" s="88"/>
      <c r="C471" s="95"/>
      <c r="D471" s="95"/>
      <c r="E471" s="95"/>
      <c r="F471" s="96"/>
      <c r="G471" s="96"/>
      <c r="H471" s="97"/>
      <c r="I471" s="91"/>
      <c r="J471" s="91"/>
      <c r="K471"/>
    </row>
    <row r="472" spans="1:11">
      <c r="A472" s="19"/>
      <c r="B472" s="88"/>
      <c r="C472" s="95"/>
      <c r="D472" s="95"/>
      <c r="E472" s="95"/>
      <c r="F472" s="96"/>
      <c r="G472" s="96"/>
      <c r="H472" s="97"/>
      <c r="I472" s="91"/>
      <c r="J472" s="91"/>
      <c r="K472"/>
    </row>
    <row r="473" spans="1:11">
      <c r="A473" s="19"/>
      <c r="B473" s="88"/>
      <c r="C473" s="95"/>
      <c r="D473" s="95"/>
      <c r="E473" s="95"/>
      <c r="F473" s="96"/>
      <c r="G473" s="96"/>
      <c r="H473" s="97"/>
      <c r="I473" s="91"/>
      <c r="J473" s="91"/>
      <c r="K473"/>
    </row>
    <row r="474" spans="1:11">
      <c r="A474" s="19"/>
      <c r="B474" s="88"/>
      <c r="C474" s="95"/>
      <c r="D474" s="95"/>
      <c r="E474" s="95"/>
      <c r="F474" s="96"/>
      <c r="G474" s="96"/>
      <c r="H474" s="97"/>
      <c r="I474" s="91"/>
      <c r="J474" s="91"/>
      <c r="K474"/>
    </row>
    <row r="475" spans="1:11">
      <c r="A475" s="19"/>
      <c r="B475" s="88"/>
      <c r="C475" s="95"/>
      <c r="D475" s="95"/>
      <c r="E475" s="95"/>
      <c r="F475" s="96"/>
      <c r="G475" s="96"/>
      <c r="H475" s="97"/>
      <c r="I475" s="91"/>
      <c r="J475" s="91"/>
      <c r="K475"/>
    </row>
    <row r="476" spans="1:11">
      <c r="A476" s="19"/>
      <c r="B476" s="88"/>
      <c r="C476" s="95"/>
      <c r="D476" s="95"/>
      <c r="E476" s="95"/>
      <c r="F476" s="96"/>
      <c r="G476" s="96"/>
      <c r="H476" s="97"/>
      <c r="I476" s="91"/>
      <c r="J476" s="91"/>
      <c r="K476"/>
    </row>
    <row r="477" spans="1:11">
      <c r="A477" s="19"/>
      <c r="B477" s="88"/>
      <c r="C477" s="95"/>
      <c r="D477" s="95"/>
      <c r="E477" s="95"/>
      <c r="F477" s="96"/>
      <c r="G477" s="96"/>
      <c r="H477" s="97"/>
      <c r="I477" s="91"/>
      <c r="J477" s="91"/>
      <c r="K477"/>
    </row>
    <row r="478" spans="1:11">
      <c r="A478" s="19"/>
      <c r="B478" s="88"/>
      <c r="C478" s="95"/>
      <c r="D478" s="95"/>
      <c r="E478" s="95"/>
      <c r="F478" s="96"/>
      <c r="G478" s="96"/>
      <c r="H478" s="97"/>
      <c r="I478" s="91"/>
      <c r="J478" s="91"/>
      <c r="K478"/>
    </row>
    <row r="479" spans="1:11">
      <c r="A479" s="19"/>
      <c r="B479" s="88"/>
      <c r="C479" s="95"/>
      <c r="D479" s="95"/>
      <c r="E479" s="95"/>
      <c r="F479" s="96"/>
      <c r="G479" s="96"/>
      <c r="H479" s="97"/>
      <c r="I479" s="91"/>
      <c r="J479" s="91"/>
      <c r="K479"/>
    </row>
    <row r="480" spans="1:11">
      <c r="A480" s="19"/>
      <c r="B480" s="88"/>
      <c r="C480" s="95"/>
      <c r="D480" s="95"/>
      <c r="E480" s="95"/>
      <c r="F480" s="96"/>
      <c r="G480" s="96"/>
      <c r="H480" s="97"/>
      <c r="I480" s="91"/>
      <c r="J480" s="91"/>
      <c r="K480"/>
    </row>
    <row r="481" spans="1:11">
      <c r="A481" s="19"/>
      <c r="B481" s="88"/>
      <c r="C481" s="95"/>
      <c r="D481" s="95"/>
      <c r="E481" s="95"/>
      <c r="F481" s="96"/>
      <c r="G481" s="96"/>
      <c r="H481" s="97"/>
      <c r="I481" s="91"/>
      <c r="J481" s="91"/>
      <c r="K481"/>
    </row>
    <row r="482" spans="1:11">
      <c r="A482" s="19"/>
      <c r="B482" s="88"/>
      <c r="C482" s="95"/>
      <c r="D482" s="95"/>
      <c r="E482" s="95"/>
      <c r="F482" s="96"/>
      <c r="G482" s="96"/>
      <c r="H482" s="97"/>
      <c r="I482" s="91"/>
      <c r="J482" s="91"/>
      <c r="K482"/>
    </row>
    <row r="483" spans="1:11">
      <c r="A483" s="19"/>
      <c r="B483" s="88"/>
      <c r="C483" s="95"/>
      <c r="D483" s="95"/>
      <c r="E483" s="95"/>
      <c r="F483" s="96"/>
      <c r="G483" s="96"/>
      <c r="H483" s="97"/>
      <c r="I483" s="91"/>
      <c r="J483" s="91"/>
      <c r="K483"/>
    </row>
    <row r="484" spans="1:11">
      <c r="A484" s="19"/>
      <c r="B484" s="88"/>
      <c r="C484" s="95"/>
      <c r="D484" s="95"/>
      <c r="E484" s="95"/>
      <c r="F484" s="96"/>
      <c r="G484" s="96"/>
      <c r="H484" s="97"/>
      <c r="I484" s="91"/>
      <c r="J484" s="91"/>
      <c r="K484"/>
    </row>
    <row r="485" spans="1:11">
      <c r="A485" s="19"/>
      <c r="B485" s="88"/>
      <c r="C485" s="95"/>
      <c r="D485" s="95"/>
      <c r="E485" s="95"/>
      <c r="F485" s="96"/>
      <c r="G485" s="96"/>
      <c r="H485" s="97"/>
      <c r="I485" s="91"/>
      <c r="J485" s="91"/>
      <c r="K485"/>
    </row>
    <row r="486" spans="1:11">
      <c r="A486" s="19"/>
      <c r="B486" s="88"/>
      <c r="C486" s="95"/>
      <c r="D486" s="95"/>
      <c r="E486" s="95"/>
      <c r="F486" s="96"/>
      <c r="G486" s="96"/>
      <c r="H486" s="97"/>
      <c r="I486" s="91"/>
      <c r="J486" s="91"/>
      <c r="K486"/>
    </row>
    <row r="487" spans="1:11">
      <c r="A487" s="19"/>
      <c r="B487" s="88"/>
      <c r="C487" s="95"/>
      <c r="D487" s="95"/>
      <c r="E487" s="95"/>
      <c r="F487" s="96"/>
      <c r="G487" s="96"/>
      <c r="H487" s="97"/>
      <c r="I487" s="91"/>
      <c r="J487" s="91"/>
      <c r="K487"/>
    </row>
    <row r="488" spans="1:11">
      <c r="K488"/>
    </row>
    <row r="489" spans="1:11">
      <c r="F489" s="60"/>
      <c r="K489"/>
    </row>
    <row r="490" spans="1:11">
      <c r="F490" s="60"/>
      <c r="G490" s="26"/>
      <c r="K490"/>
    </row>
    <row r="491" spans="1:11">
      <c r="F491" s="60"/>
      <c r="G491" s="26"/>
      <c r="K491"/>
    </row>
    <row r="492" spans="1:11">
      <c r="F492" s="60"/>
      <c r="G492" s="26"/>
      <c r="K492"/>
    </row>
    <row r="493" spans="1:11">
      <c r="F493" s="60"/>
      <c r="G493" s="26"/>
      <c r="K493"/>
    </row>
    <row r="494" spans="1:11">
      <c r="F494" s="60"/>
      <c r="G494" s="26"/>
      <c r="K494"/>
    </row>
    <row r="495" spans="1:11">
      <c r="F495" s="60"/>
      <c r="G495" s="26"/>
      <c r="K495"/>
    </row>
    <row r="496" spans="1:11">
      <c r="F496" s="60"/>
      <c r="G496" s="26"/>
      <c r="K496"/>
    </row>
    <row r="497" spans="6:11">
      <c r="F497" s="60"/>
      <c r="G497" s="26"/>
      <c r="K497"/>
    </row>
    <row r="498" spans="6:11">
      <c r="F498" s="60"/>
      <c r="G498" s="26"/>
      <c r="K498"/>
    </row>
    <row r="499" spans="6:11">
      <c r="F499" s="60"/>
      <c r="G499" s="26"/>
      <c r="K499"/>
    </row>
    <row r="500" spans="6:11">
      <c r="F500" s="60"/>
      <c r="G500" s="26"/>
      <c r="K500"/>
    </row>
    <row r="501" spans="6:11">
      <c r="F501" s="60"/>
      <c r="G501" s="26"/>
      <c r="K501"/>
    </row>
    <row r="502" spans="6:11">
      <c r="F502" s="60"/>
      <c r="G502" s="26"/>
      <c r="K502"/>
    </row>
    <row r="503" spans="6:11">
      <c r="F503" s="60"/>
      <c r="G503" s="26"/>
      <c r="K503"/>
    </row>
    <row r="504" spans="6:11">
      <c r="F504" s="60"/>
      <c r="G504" s="26"/>
      <c r="K504"/>
    </row>
    <row r="505" spans="6:11">
      <c r="K505"/>
    </row>
    <row r="506" spans="6:11">
      <c r="K506"/>
    </row>
    <row r="507" spans="6:11">
      <c r="K507"/>
    </row>
    <row r="508" spans="6:11">
      <c r="K508"/>
    </row>
    <row r="509" spans="6:11">
      <c r="K509"/>
    </row>
    <row r="510" spans="6:11">
      <c r="K510"/>
    </row>
    <row r="511" spans="6:11">
      <c r="K511"/>
    </row>
    <row r="512" spans="6:11">
      <c r="K512"/>
    </row>
    <row r="513" spans="11:11">
      <c r="K513"/>
    </row>
    <row r="514" spans="11:11">
      <c r="K514"/>
    </row>
    <row r="515" spans="11:11">
      <c r="K515"/>
    </row>
    <row r="516" spans="11:11">
      <c r="K516"/>
    </row>
    <row r="517" spans="11:11">
      <c r="K517"/>
    </row>
    <row r="518" spans="11:11">
      <c r="K518"/>
    </row>
    <row r="519" spans="11:11">
      <c r="K519"/>
    </row>
    <row r="520" spans="11:11">
      <c r="K520"/>
    </row>
    <row r="521" spans="11:11">
      <c r="K521"/>
    </row>
    <row r="522" spans="11:11">
      <c r="K522"/>
    </row>
    <row r="523" spans="11:11">
      <c r="K523"/>
    </row>
    <row r="524" spans="11:11">
      <c r="K524"/>
    </row>
    <row r="525" spans="11:11">
      <c r="K525"/>
    </row>
    <row r="526" spans="11:11">
      <c r="K526"/>
    </row>
    <row r="527" spans="11:11">
      <c r="K527"/>
    </row>
    <row r="528" spans="11:11">
      <c r="K528"/>
    </row>
    <row r="529" spans="11:11">
      <c r="K529"/>
    </row>
    <row r="530" spans="11:11">
      <c r="K530"/>
    </row>
    <row r="531" spans="11:11">
      <c r="K531"/>
    </row>
    <row r="532" spans="11:11">
      <c r="K532"/>
    </row>
    <row r="533" spans="11:11">
      <c r="K533"/>
    </row>
    <row r="534" spans="11:11">
      <c r="K534"/>
    </row>
    <row r="535" spans="11:11">
      <c r="K535"/>
    </row>
    <row r="536" spans="11:11">
      <c r="K536"/>
    </row>
    <row r="537" spans="11:11">
      <c r="K537"/>
    </row>
    <row r="538" spans="11:11">
      <c r="K538"/>
    </row>
    <row r="539" spans="11:11">
      <c r="K539"/>
    </row>
    <row r="540" spans="11:11">
      <c r="K540"/>
    </row>
    <row r="541" spans="11:11">
      <c r="K541"/>
    </row>
    <row r="542" spans="11:11">
      <c r="K542"/>
    </row>
    <row r="543" spans="11:11">
      <c r="K543"/>
    </row>
    <row r="544" spans="11:11">
      <c r="K544"/>
    </row>
    <row r="545" spans="11:11">
      <c r="K545"/>
    </row>
    <row r="546" spans="11:11">
      <c r="K546"/>
    </row>
    <row r="547" spans="11:11">
      <c r="K547"/>
    </row>
    <row r="548" spans="11:11">
      <c r="K548"/>
    </row>
    <row r="549" spans="11:11">
      <c r="K549"/>
    </row>
    <row r="550" spans="11:11">
      <c r="K550"/>
    </row>
    <row r="551" spans="11:11">
      <c r="K551"/>
    </row>
    <row r="552" spans="11:11">
      <c r="K552"/>
    </row>
    <row r="553" spans="11:11">
      <c r="K553"/>
    </row>
    <row r="554" spans="11:11">
      <c r="K554"/>
    </row>
    <row r="555" spans="11:11">
      <c r="K555"/>
    </row>
    <row r="556" spans="11:11">
      <c r="K556"/>
    </row>
    <row r="557" spans="11:11">
      <c r="K557"/>
    </row>
    <row r="558" spans="11:11">
      <c r="K558"/>
    </row>
    <row r="559" spans="11:11">
      <c r="K559"/>
    </row>
    <row r="560" spans="11:11">
      <c r="K560"/>
    </row>
    <row r="561" spans="11:11">
      <c r="K561"/>
    </row>
    <row r="562" spans="11:11">
      <c r="K562"/>
    </row>
    <row r="563" spans="11:11">
      <c r="K563"/>
    </row>
    <row r="564" spans="11:11">
      <c r="K564"/>
    </row>
  </sheetData>
  <mergeCells count="1">
    <mergeCell ref="W1:X1"/>
  </mergeCells>
  <pageMargins left="0.7" right="0.7" top="0.75" bottom="0.75" header="0.3" footer="0.3"/>
  <pageSetup orientation="portrait" horizontalDpi="4294967293" verticalDpi="4294967293"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0199-3BF0-44B5-81CD-26C110C1A2C8}">
  <sheetPr codeName="Sheet5">
    <tabColor rgb="FF00B050"/>
  </sheetPr>
  <dimension ref="A1:U529"/>
  <sheetViews>
    <sheetView showGridLines="0" zoomScale="75" zoomScaleNormal="75" workbookViewId="0">
      <pane xSplit="1" ySplit="3" topLeftCell="B4" activePane="bottomRight" state="frozen"/>
      <selection activeCell="F18" sqref="F18"/>
      <selection pane="topRight" activeCell="F18" sqref="F18"/>
      <selection pane="bottomLeft" activeCell="F18" sqref="F18"/>
      <selection pane="bottomRight" activeCell="B3" sqref="B3"/>
    </sheetView>
  </sheetViews>
  <sheetFormatPr defaultRowHeight="15"/>
  <cols>
    <col min="1" max="1" width="0.85546875" style="8" customWidth="1"/>
    <col min="2" max="2" width="25.42578125" style="32" bestFit="1" customWidth="1"/>
    <col min="3" max="3" width="12.140625" style="32" bestFit="1" customWidth="1"/>
    <col min="4" max="7" width="9.140625" style="32" bestFit="1" customWidth="1"/>
    <col min="8" max="8" width="0.42578125" style="32" customWidth="1"/>
    <col min="9" max="9" width="0.85546875" style="599" customWidth="1"/>
    <col min="10" max="10" width="24.7109375" style="23" bestFit="1" customWidth="1"/>
    <col min="11" max="11" width="16.7109375" style="23" bestFit="1" customWidth="1"/>
    <col min="12" max="12" width="12.28515625" style="23" bestFit="1" customWidth="1"/>
    <col min="13" max="13" width="12.7109375" style="9" bestFit="1" customWidth="1"/>
    <col min="14" max="17" width="9.140625" style="9" bestFit="1" customWidth="1"/>
    <col min="18" max="18" width="1.5703125" style="9" hidden="1" customWidth="1"/>
    <col min="19" max="19" width="1.28515625" style="406" customWidth="1"/>
    <col min="20" max="20" width="71.5703125" style="9" customWidth="1"/>
    <col min="21" max="21" width="1.28515625" style="599" customWidth="1"/>
    <col min="22" max="16384" width="9.140625" style="9"/>
  </cols>
  <sheetData>
    <row r="1" spans="2:21" ht="18" hidden="1" customHeight="1" thickBot="1">
      <c r="B1" s="824" t="s">
        <v>7</v>
      </c>
      <c r="C1" s="824"/>
      <c r="D1" s="824"/>
      <c r="E1" s="824"/>
      <c r="F1" s="824"/>
      <c r="G1" s="824"/>
      <c r="H1" s="824"/>
      <c r="I1" s="604"/>
      <c r="J1" s="820" t="s">
        <v>8</v>
      </c>
      <c r="K1" s="821"/>
      <c r="L1" s="821"/>
      <c r="M1" s="821"/>
      <c r="N1" s="821"/>
      <c r="O1" s="821"/>
      <c r="P1" s="821"/>
      <c r="Q1" s="821"/>
      <c r="R1" s="822"/>
      <c r="S1" s="408"/>
      <c r="T1" s="18" t="s">
        <v>123</v>
      </c>
      <c r="U1" s="604"/>
    </row>
    <row r="2" spans="2:21" ht="15.75" hidden="1" thickBot="1">
      <c r="B2" s="169" t="s">
        <v>170</v>
      </c>
      <c r="C2" s="169" t="s">
        <v>95</v>
      </c>
      <c r="D2" s="168"/>
      <c r="E2" s="168"/>
      <c r="F2" s="168"/>
      <c r="G2" s="168"/>
      <c r="H2"/>
      <c r="J2" s="170" t="s">
        <v>170</v>
      </c>
      <c r="K2" s="171"/>
      <c r="L2" s="171"/>
      <c r="M2" s="169" t="s">
        <v>95</v>
      </c>
      <c r="N2" s="168"/>
      <c r="O2" s="168"/>
      <c r="P2" s="168"/>
      <c r="Q2" s="168"/>
      <c r="R2"/>
      <c r="T2" s="27" t="s">
        <v>122</v>
      </c>
    </row>
    <row r="3" spans="2:21" ht="19.5" thickBot="1">
      <c r="B3" s="548" t="s">
        <v>7</v>
      </c>
      <c r="C3" s="549" t="s">
        <v>99</v>
      </c>
      <c r="D3" s="550" t="s">
        <v>94</v>
      </c>
      <c r="E3" s="550" t="s">
        <v>196</v>
      </c>
      <c r="F3" s="550" t="s">
        <v>198</v>
      </c>
      <c r="G3" s="551" t="s">
        <v>93</v>
      </c>
      <c r="H3"/>
      <c r="J3" s="607" t="s">
        <v>7</v>
      </c>
      <c r="K3" s="552" t="s">
        <v>8</v>
      </c>
      <c r="L3" s="149" t="s">
        <v>10</v>
      </c>
      <c r="M3" s="553" t="s">
        <v>99</v>
      </c>
      <c r="N3" s="554" t="s">
        <v>94</v>
      </c>
      <c r="O3" s="554" t="s">
        <v>196</v>
      </c>
      <c r="P3" s="554" t="s">
        <v>198</v>
      </c>
      <c r="Q3" s="555" t="s">
        <v>93</v>
      </c>
      <c r="R3"/>
      <c r="S3" s="409"/>
      <c r="T3" s="608" t="s">
        <v>896</v>
      </c>
    </row>
    <row r="4" spans="2:21" ht="19.5" thickTop="1">
      <c r="B4" s="568" t="s">
        <v>479</v>
      </c>
      <c r="C4" s="545">
        <v>8.3888125115970075E-2</v>
      </c>
      <c r="D4" s="546">
        <v>-3.2527339003622221E-3</v>
      </c>
      <c r="E4" s="546">
        <v>-4.8285186506479311E-2</v>
      </c>
      <c r="F4" s="546">
        <v>-0.1328042858385263</v>
      </c>
      <c r="G4" s="547">
        <v>-0.10659419240657488</v>
      </c>
      <c r="H4"/>
      <c r="J4" s="168" t="s">
        <v>479</v>
      </c>
      <c r="K4" s="168" t="s">
        <v>17</v>
      </c>
      <c r="L4" s="168">
        <v>0</v>
      </c>
      <c r="M4" s="155">
        <v>-3.017557971860825E-2</v>
      </c>
      <c r="N4" s="569">
        <v>-2.9399482524873559E-2</v>
      </c>
      <c r="O4" s="569">
        <v>-3.7605703026152681E-2</v>
      </c>
      <c r="P4" s="569">
        <v>-3.6760891225371017E-2</v>
      </c>
      <c r="Q4" s="156">
        <v>-5.8560365298821457E-2</v>
      </c>
      <c r="R4"/>
      <c r="S4" s="410">
        <v>2</v>
      </c>
      <c r="T4" s="31" t="str">
        <f>IF(HLOOKUP($T$3,Comment!$D$1:$H$29,'All Markets Due To''s'!$S4,0)=0,"",HLOOKUP($T$3,Comment!$D$1:$H$29,'All Markets Due To''s'!$S4,0))</f>
        <v>IPS  -0.3 Pt</v>
      </c>
    </row>
    <row r="5" spans="2:21" ht="18.75">
      <c r="B5" s="568" t="s">
        <v>480</v>
      </c>
      <c r="C5" s="109">
        <v>2.6211169802320508E-2</v>
      </c>
      <c r="D5" s="106">
        <v>3.3423472293486892E-3</v>
      </c>
      <c r="E5" s="106">
        <v>7.8226884281727433E-3</v>
      </c>
      <c r="F5" s="106">
        <v>1.9488951543150935E-2</v>
      </c>
      <c r="G5" s="110">
        <v>3.1778404567810503E-2</v>
      </c>
      <c r="H5"/>
      <c r="J5" s="168" t="s">
        <v>479</v>
      </c>
      <c r="K5" s="168" t="s">
        <v>18</v>
      </c>
      <c r="L5" s="168">
        <v>0</v>
      </c>
      <c r="M5" s="157">
        <v>2.7365864061362193E-3</v>
      </c>
      <c r="N5" s="173">
        <v>-2.0557543844836757E-3</v>
      </c>
      <c r="O5" s="173">
        <v>-3.1190745834242427E-2</v>
      </c>
      <c r="P5" s="173">
        <v>-3.4384528721813967E-2</v>
      </c>
      <c r="Q5" s="158">
        <v>-1.0199085509356045E-2</v>
      </c>
      <c r="R5"/>
      <c r="S5" s="410">
        <f>S4+1</f>
        <v>3</v>
      </c>
      <c r="T5" s="31" t="str">
        <f>IF(HLOOKUP($T$3,Comment!$D$1:$H$29,'All Markets Due To''s'!$S5,0)=0,"",HLOOKUP($T$3,Comment!$D$1:$H$29,'All Markets Due To''s'!$S5,0))</f>
        <v>ND 0.7 Pt</v>
      </c>
    </row>
    <row r="6" spans="2:21" ht="18.75">
      <c r="B6" s="568" t="s">
        <v>481</v>
      </c>
      <c r="C6" s="109">
        <v>-3.6600743837468209E-3</v>
      </c>
      <c r="D6" s="106">
        <v>-4.3177345108716084E-2</v>
      </c>
      <c r="E6" s="106">
        <v>6.1015633518661121E-2</v>
      </c>
      <c r="F6" s="106">
        <v>8.3202965943407425E-2</v>
      </c>
      <c r="G6" s="110">
        <v>4.4702350329058609E-2</v>
      </c>
      <c r="H6"/>
      <c r="J6" s="168" t="s">
        <v>479</v>
      </c>
      <c r="K6" s="168" t="s">
        <v>19</v>
      </c>
      <c r="L6" s="168">
        <v>0</v>
      </c>
      <c r="M6" s="157">
        <v>0.10058418466770115</v>
      </c>
      <c r="N6" s="173">
        <v>1.9262737161829267E-2</v>
      </c>
      <c r="O6" s="173">
        <v>5.3545214311067381E-3</v>
      </c>
      <c r="P6" s="173">
        <v>-2.3408171874977346E-2</v>
      </c>
      <c r="Q6" s="158">
        <v>-4.2350592589596267E-2</v>
      </c>
      <c r="R6"/>
      <c r="S6" s="410">
        <f t="shared" ref="S6:S25" si="0">S5+1</f>
        <v>4</v>
      </c>
      <c r="T6" s="31" t="str">
        <f>IF(HLOOKUP($T$3,Comment!$D$1:$H$29,'All Markets Due To''s'!$S6,0)=0,"",HLOOKUP($T$3,Comment!$D$1:$H$29,'All Markets Due To''s'!$S6,0))</f>
        <v># of stores 15.1%</v>
      </c>
    </row>
    <row r="7" spans="2:21" ht="18.75">
      <c r="B7" s="568" t="s">
        <v>482</v>
      </c>
      <c r="C7" s="109">
        <v>-2.0004678526862059E-2</v>
      </c>
      <c r="D7" s="106">
        <v>-7.5958306125998472E-3</v>
      </c>
      <c r="E7" s="106">
        <v>-9.97531424280362E-3</v>
      </c>
      <c r="F7" s="106">
        <v>-1.2898061055308378E-2</v>
      </c>
      <c r="G7" s="110">
        <v>-1.9601453354848732E-2</v>
      </c>
      <c r="H7"/>
      <c r="J7" s="168" t="s">
        <v>479</v>
      </c>
      <c r="K7" s="168" t="s">
        <v>20</v>
      </c>
      <c r="L7" s="168">
        <v>0</v>
      </c>
      <c r="M7" s="157">
        <v>5.1658173891599708E-4</v>
      </c>
      <c r="N7" s="173">
        <v>6.3588618288558142E-3</v>
      </c>
      <c r="O7" s="173">
        <v>1.5685420785397656E-3</v>
      </c>
      <c r="P7" s="173">
        <v>-1.3411438339931799E-2</v>
      </c>
      <c r="Q7" s="158">
        <v>5.3736740686231993E-3</v>
      </c>
      <c r="R7"/>
      <c r="S7" s="410">
        <f t="shared" si="0"/>
        <v>5</v>
      </c>
      <c r="T7" s="31" t="str">
        <f>IF(HLOOKUP($T$3,Comment!$D$1:$H$29,'All Markets Due To''s'!$S7,0)=0,"",HLOOKUP($T$3,Comment!$D$1:$H$29,'All Markets Due To''s'!$S7,0))</f>
        <v>OOS -1.1 Pt, SOTS -0.8 Pt</v>
      </c>
    </row>
    <row r="8" spans="2:21" ht="18.75">
      <c r="B8" s="568" t="s">
        <v>779</v>
      </c>
      <c r="C8" s="109">
        <v>-0.17731354994046328</v>
      </c>
      <c r="D8" s="106">
        <v>-0.24201992265213773</v>
      </c>
      <c r="E8" s="106">
        <v>-0.35792827863611115</v>
      </c>
      <c r="F8" s="106">
        <v>-0.38080994813758684</v>
      </c>
      <c r="G8" s="110">
        <v>-0.45308248653701672</v>
      </c>
      <c r="H8"/>
      <c r="J8" s="168" t="s">
        <v>479</v>
      </c>
      <c r="K8" s="168" t="s">
        <v>26</v>
      </c>
      <c r="L8" s="168">
        <v>0</v>
      </c>
      <c r="M8" s="157">
        <v>1.022635202182494E-2</v>
      </c>
      <c r="N8" s="173">
        <v>2.5809040183099293E-3</v>
      </c>
      <c r="O8" s="173">
        <v>1.3588198844269303E-2</v>
      </c>
      <c r="P8" s="173">
        <v>-2.4839255676432182E-2</v>
      </c>
      <c r="Q8" s="158">
        <v>-8.5782307742430283E-4</v>
      </c>
      <c r="R8"/>
      <c r="S8" s="410">
        <f t="shared" si="0"/>
        <v>6</v>
      </c>
      <c r="T8" s="31" t="str">
        <f>IF(HLOOKUP($T$3,Comment!$D$1:$H$29,'All Markets Due To''s'!$S8,0)=0,"",HLOOKUP($T$3,Comment!$D$1:$H$29,'All Markets Due To''s'!$S8,0))</f>
        <v>SOCF 0.5 Pt, SOWF 2.5 PT</v>
      </c>
    </row>
    <row r="9" spans="2:21" ht="18.75">
      <c r="B9" s="568" t="s">
        <v>484</v>
      </c>
      <c r="C9" s="109">
        <v>3.7026761339303146E-3</v>
      </c>
      <c r="D9" s="106">
        <v>3.0407915973009757E-2</v>
      </c>
      <c r="E9" s="106">
        <v>9.0281550375831566E-3</v>
      </c>
      <c r="F9" s="106">
        <v>1.5691831167952031E-2</v>
      </c>
      <c r="G9" s="110">
        <v>2.2175287532207471E-2</v>
      </c>
      <c r="H9"/>
      <c r="J9" s="168" t="s">
        <v>480</v>
      </c>
      <c r="K9" s="168" t="s">
        <v>487</v>
      </c>
      <c r="L9" s="168">
        <v>0</v>
      </c>
      <c r="M9" s="157">
        <v>2.6211169802320508E-2</v>
      </c>
      <c r="N9" s="173">
        <v>3.3423472293486892E-3</v>
      </c>
      <c r="O9" s="173">
        <v>7.8226884281727433E-3</v>
      </c>
      <c r="P9" s="173">
        <v>1.9488951543150935E-2</v>
      </c>
      <c r="Q9" s="158">
        <v>3.1778404567810503E-2</v>
      </c>
      <c r="R9"/>
      <c r="S9" s="410">
        <f t="shared" si="0"/>
        <v>7</v>
      </c>
      <c r="T9" s="31" t="str">
        <f>IF(HLOOKUP($T$3,Comment!$D$1:$H$29,'All Markets Due To''s'!$S9,0)=0,"",HLOOKUP($T$3,Comment!$D$1:$H$29,'All Markets Due To''s'!$S9,0))</f>
        <v>Brand price 0.8%, Express 1.7%, Fridge 1.5% , Mobile 2.2%,Party 3.2%,RGB -7.4%</v>
      </c>
    </row>
    <row r="10" spans="2:21" ht="19.5" thickBot="1">
      <c r="B10" s="568" t="s">
        <v>485</v>
      </c>
      <c r="C10" s="109">
        <v>2.4727057773288208E-2</v>
      </c>
      <c r="D10" s="106">
        <v>1.5704970333354929E-2</v>
      </c>
      <c r="E10" s="106">
        <v>3.0199452841575759E-2</v>
      </c>
      <c r="F10" s="106">
        <v>2.2496331746088852E-2</v>
      </c>
      <c r="G10" s="110">
        <v>-2.931055690126691E-2</v>
      </c>
      <c r="H10"/>
      <c r="J10" s="168" t="s">
        <v>481</v>
      </c>
      <c r="K10" s="168" t="s">
        <v>32</v>
      </c>
      <c r="L10" s="168" t="s">
        <v>16</v>
      </c>
      <c r="M10" s="157">
        <v>-1.1733387488146842E-2</v>
      </c>
      <c r="N10" s="173">
        <v>-1.3505235883498315E-2</v>
      </c>
      <c r="O10" s="173">
        <v>-8.5845327186512138E-3</v>
      </c>
      <c r="P10" s="173">
        <v>-2.3568401587012105E-2</v>
      </c>
      <c r="Q10" s="158">
        <v>-9.9623093357837436E-3</v>
      </c>
      <c r="R10"/>
      <c r="S10" s="410">
        <f t="shared" si="0"/>
        <v>8</v>
      </c>
      <c r="T10" s="31" t="str">
        <f>IF(HLOOKUP($T$3,Comment!$D$1:$H$29,'All Markets Due To''s'!$S10,0)=0,"",HLOOKUP($T$3,Comment!$D$1:$H$29,'All Markets Due To''s'!$S10,0))</f>
        <v>FB/IG  35.7% IMP,Youtube 451.2% IMP, Hotstar -97.6% IMP</v>
      </c>
    </row>
    <row r="11" spans="2:21" ht="18.75">
      <c r="B11" s="541" t="s">
        <v>44</v>
      </c>
      <c r="C11" s="542">
        <v>-6.2449274025563065E-2</v>
      </c>
      <c r="D11" s="543">
        <v>-0.24659059873810252</v>
      </c>
      <c r="E11" s="543">
        <v>-0.30812284955940134</v>
      </c>
      <c r="F11" s="543">
        <v>-0.38563221463082231</v>
      </c>
      <c r="G11" s="544">
        <v>-0.50993264677063066</v>
      </c>
      <c r="H11"/>
      <c r="J11" s="168" t="s">
        <v>481</v>
      </c>
      <c r="K11" s="168" t="s">
        <v>32</v>
      </c>
      <c r="L11" s="168" t="s">
        <v>37</v>
      </c>
      <c r="M11" s="157">
        <v>2.1975958148419362E-4</v>
      </c>
      <c r="N11" s="173">
        <v>-3.5750929679805193E-3</v>
      </c>
      <c r="O11" s="173">
        <v>-6.9727226016537153E-4</v>
      </c>
      <c r="P11" s="173">
        <v>-1.933503966922677E-4</v>
      </c>
      <c r="Q11" s="158">
        <v>7.3585754629083792E-3</v>
      </c>
      <c r="R11"/>
      <c r="S11" s="410">
        <f t="shared" si="0"/>
        <v>9</v>
      </c>
      <c r="T11" s="31" t="str">
        <f>IF(HLOOKUP($T$3,Comment!$D$1:$H$29,'All Markets Due To''s'!$S11,0)=0,"",HLOOKUP($T$3,Comment!$D$1:$H$29,'All Markets Due To''s'!$S11,0))</f>
        <v>FB/IG  35.7% IMP,Youtube 451.2% IMP, Hotstar -97.6% IMP</v>
      </c>
    </row>
    <row r="12" spans="2:21" ht="18.75">
      <c r="B12" s="556"/>
      <c r="C12" s="556"/>
      <c r="D12" s="556"/>
      <c r="E12" s="556"/>
      <c r="F12" s="556"/>
      <c r="G12" s="556"/>
      <c r="H12" s="605"/>
      <c r="J12" s="168" t="s">
        <v>481</v>
      </c>
      <c r="K12" s="168" t="s">
        <v>35</v>
      </c>
      <c r="L12" s="168" t="s">
        <v>16</v>
      </c>
      <c r="M12" s="157">
        <v>-3.2134644424492423E-3</v>
      </c>
      <c r="N12" s="173">
        <v>-9.6247835783725376E-4</v>
      </c>
      <c r="O12" s="173">
        <v>-5.6956202039215933E-3</v>
      </c>
      <c r="P12" s="173">
        <v>-4.977783478652768E-3</v>
      </c>
      <c r="Q12" s="158">
        <v>-1.9150575163377312E-3</v>
      </c>
      <c r="R12"/>
      <c r="S12" s="410">
        <f t="shared" si="0"/>
        <v>10</v>
      </c>
      <c r="T12" s="31" t="str">
        <f>IF(HLOOKUP($T$3,Comment!$D$1:$H$29,'All Markets Due To''s'!$S12,0)=0,"",HLOOKUP($T$3,Comment!$D$1:$H$29,'All Markets Due To''s'!$S12,0))</f>
        <v>OOH -80.6% SPD, Cinema -76.9% SPD</v>
      </c>
    </row>
    <row r="13" spans="2:21" ht="18.75">
      <c r="B13" s="556"/>
      <c r="C13" s="556"/>
      <c r="D13" s="556"/>
      <c r="E13" s="556"/>
      <c r="F13" s="556"/>
      <c r="G13" s="556"/>
      <c r="H13" s="606"/>
      <c r="J13" s="168" t="s">
        <v>481</v>
      </c>
      <c r="K13" s="168" t="s">
        <v>35</v>
      </c>
      <c r="L13" s="168" t="s">
        <v>37</v>
      </c>
      <c r="M13" s="157">
        <v>-6.8638696259184259E-4</v>
      </c>
      <c r="N13" s="173">
        <v>-1.4787172595244382E-3</v>
      </c>
      <c r="O13" s="173">
        <v>-1.7207757247261419E-3</v>
      </c>
      <c r="P13" s="173">
        <v>-1.2576802552534462E-3</v>
      </c>
      <c r="Q13" s="158">
        <v>2.4664343527775355E-3</v>
      </c>
      <c r="R13"/>
      <c r="S13" s="410">
        <f t="shared" si="0"/>
        <v>11</v>
      </c>
      <c r="T13" s="31" t="str">
        <f>IF(HLOOKUP($T$3,Comment!$D$1:$H$29,'All Markets Due To''s'!$S13,0)=0,"",HLOOKUP($T$3,Comment!$D$1:$H$29,'All Markets Due To''s'!$S13,0))</f>
        <v>OOH -80.6% SPD, Cinema -76.9% SPD</v>
      </c>
    </row>
    <row r="14" spans="2:21" ht="18.75">
      <c r="B14" s="556"/>
      <c r="C14" s="556"/>
      <c r="D14" s="556"/>
      <c r="E14" s="556"/>
      <c r="F14" s="556"/>
      <c r="G14" s="556"/>
      <c r="H14" s="605"/>
      <c r="J14" s="168" t="s">
        <v>481</v>
      </c>
      <c r="K14" s="168" t="s">
        <v>383</v>
      </c>
      <c r="L14" s="168" t="s">
        <v>16</v>
      </c>
      <c r="M14" s="157">
        <v>4.7033489669376344E-2</v>
      </c>
      <c r="N14" s="173">
        <v>-3.5340210537941176E-3</v>
      </c>
      <c r="O14" s="173">
        <v>6.4485286100390088E-2</v>
      </c>
      <c r="P14" s="173">
        <v>9.02970810783192E-2</v>
      </c>
      <c r="Q14" s="158">
        <v>3.8973892567907209E-3</v>
      </c>
      <c r="R14"/>
      <c r="S14" s="410">
        <f t="shared" si="0"/>
        <v>12</v>
      </c>
      <c r="T14" s="31" t="str">
        <f>IF(HLOOKUP($T$3,Comment!$D$1:$H$29,'All Markets Due To''s'!$S14,0)=0,"",HLOOKUP($T$3,Comment!$D$1:$H$29,'All Markets Due To''s'!$S14,0))</f>
        <v>3 MM VOL</v>
      </c>
    </row>
    <row r="15" spans="2:21" ht="18.75">
      <c r="B15" s="556"/>
      <c r="C15" s="556"/>
      <c r="D15" s="556"/>
      <c r="E15" s="556"/>
      <c r="F15" s="556"/>
      <c r="G15" s="556"/>
      <c r="H15" s="606"/>
      <c r="J15" s="168" t="s">
        <v>481</v>
      </c>
      <c r="K15" s="168" t="s">
        <v>15</v>
      </c>
      <c r="L15" s="168" t="s">
        <v>16</v>
      </c>
      <c r="M15" s="157">
        <v>-5.0878166005177895E-2</v>
      </c>
      <c r="N15" s="173">
        <v>-2.8367198792386764E-2</v>
      </c>
      <c r="O15" s="173">
        <v>-2.2613545808019574E-2</v>
      </c>
      <c r="P15" s="173">
        <v>-4.8272676058723235E-2</v>
      </c>
      <c r="Q15" s="158">
        <v>1.3460838375009172E-2</v>
      </c>
      <c r="R15"/>
      <c r="S15" s="410">
        <f t="shared" si="0"/>
        <v>13</v>
      </c>
      <c r="T15" s="31" t="str">
        <f>IF(HLOOKUP($T$3,Comment!$D$1:$H$29,'All Markets Due To''s'!$S15,0)=0,"",HLOOKUP($T$3,Comment!$D$1:$H$29,'All Markets Due To''s'!$S15,0))</f>
        <v>Grp's -1814</v>
      </c>
    </row>
    <row r="16" spans="2:21" ht="18.75">
      <c r="B16" s="556"/>
      <c r="C16" s="556"/>
      <c r="D16" s="556"/>
      <c r="E16" s="556"/>
      <c r="F16" s="556"/>
      <c r="G16" s="556"/>
      <c r="H16" s="605"/>
      <c r="J16" s="168" t="s">
        <v>481</v>
      </c>
      <c r="K16" s="168" t="s">
        <v>15</v>
      </c>
      <c r="L16" s="168" t="s">
        <v>37</v>
      </c>
      <c r="M16" s="157">
        <v>1.5598081263758449E-2</v>
      </c>
      <c r="N16" s="173">
        <v>8.2453992063053344E-3</v>
      </c>
      <c r="O16" s="173">
        <v>3.5842094133754922E-2</v>
      </c>
      <c r="P16" s="173">
        <v>7.1175776641422051E-2</v>
      </c>
      <c r="Q16" s="158">
        <v>2.9396479733694272E-2</v>
      </c>
      <c r="R16"/>
      <c r="S16" s="410">
        <f t="shared" si="0"/>
        <v>14</v>
      </c>
      <c r="T16" s="31" t="str">
        <f>IF(HLOOKUP($T$3,Comment!$D$1:$H$29,'All Markets Due To''s'!$S16,0)=0,"",HLOOKUP($T$3,Comment!$D$1:$H$29,'All Markets Due To''s'!$S16,0))</f>
        <v>Grp's -1814</v>
      </c>
    </row>
    <row r="17" spans="2:20" ht="18.75">
      <c r="B17" s="556"/>
      <c r="C17" s="556"/>
      <c r="D17" s="556"/>
      <c r="E17" s="556"/>
      <c r="F17" s="556"/>
      <c r="G17" s="556"/>
      <c r="H17" s="606"/>
      <c r="J17" s="168" t="s">
        <v>482</v>
      </c>
      <c r="K17" s="168" t="s">
        <v>478</v>
      </c>
      <c r="L17" s="168">
        <v>0</v>
      </c>
      <c r="M17" s="157">
        <v>0</v>
      </c>
      <c r="N17" s="173">
        <v>0</v>
      </c>
      <c r="O17" s="173">
        <v>0</v>
      </c>
      <c r="P17" s="173">
        <v>0</v>
      </c>
      <c r="Q17" s="158">
        <v>0</v>
      </c>
      <c r="R17"/>
      <c r="S17" s="410">
        <f t="shared" si="0"/>
        <v>15</v>
      </c>
      <c r="T17" s="31" t="str">
        <f>IF(HLOOKUP($T$3,Comment!$D$1:$H$29,'All Markets Due To''s'!$S17,0)=0,"",HLOOKUP($T$3,Comment!$D$1:$H$29,'All Markets Due To''s'!$S17,0))</f>
        <v/>
      </c>
    </row>
    <row r="18" spans="2:20" ht="18.75">
      <c r="B18" s="556"/>
      <c r="C18" s="556"/>
      <c r="D18" s="556"/>
      <c r="E18" s="556"/>
      <c r="F18" s="556"/>
      <c r="G18" s="556"/>
      <c r="H18" s="605"/>
      <c r="J18" s="168" t="s">
        <v>482</v>
      </c>
      <c r="K18" s="168" t="s">
        <v>11</v>
      </c>
      <c r="L18" s="168">
        <v>0</v>
      </c>
      <c r="M18" s="157">
        <v>-1.0971157587823537E-2</v>
      </c>
      <c r="N18" s="173">
        <v>-1.8924118332500052E-2</v>
      </c>
      <c r="O18" s="173">
        <v>-1.4188965802855488E-2</v>
      </c>
      <c r="P18" s="173">
        <v>-1.2441805712089691E-2</v>
      </c>
      <c r="Q18" s="158">
        <v>-2.0496930714981314E-2</v>
      </c>
      <c r="R18"/>
      <c r="S18" s="410">
        <f t="shared" si="0"/>
        <v>16</v>
      </c>
      <c r="T18" s="31" t="str">
        <f>IF(HLOOKUP($T$3,Comment!$D$1:$H$29,'All Markets Due To''s'!$S18,0)=0,"",HLOOKUP($T$3,Comment!$D$1:$H$29,'All Markets Due To''s'!$S18,0))</f>
        <v>Economy -3.0% SDP,Unemployment 3.8%</v>
      </c>
    </row>
    <row r="19" spans="2:20" ht="18.75">
      <c r="B19" s="556"/>
      <c r="C19" s="556"/>
      <c r="D19" s="556"/>
      <c r="E19" s="556"/>
      <c r="F19" s="556"/>
      <c r="G19" s="556"/>
      <c r="H19" s="606"/>
      <c r="J19" s="168" t="s">
        <v>482</v>
      </c>
      <c r="K19" s="168" t="s">
        <v>22</v>
      </c>
      <c r="L19" s="168">
        <v>0</v>
      </c>
      <c r="M19" s="157">
        <v>-9.0335209390385238E-3</v>
      </c>
      <c r="N19" s="173">
        <v>1.1328287719900208E-2</v>
      </c>
      <c r="O19" s="173">
        <v>4.2136515600518657E-3</v>
      </c>
      <c r="P19" s="173">
        <v>-4.5625534321868571E-4</v>
      </c>
      <c r="Q19" s="158">
        <v>8.9547736013258152E-4</v>
      </c>
      <c r="R19"/>
      <c r="S19" s="410">
        <f t="shared" si="0"/>
        <v>17</v>
      </c>
      <c r="T19" s="31" t="str">
        <f>IF(HLOOKUP($T$3,Comment!$D$1:$H$29,'All Markets Due To''s'!$S19,0)=0,"",HLOOKUP($T$3,Comment!$D$1:$H$29,'All Markets Due To''s'!$S19,0))</f>
        <v>Temp -0.9 degree,Precip 1.7 degree</v>
      </c>
    </row>
    <row r="20" spans="2:20" ht="18.75">
      <c r="B20" s="556"/>
      <c r="C20" s="556"/>
      <c r="D20" s="556"/>
      <c r="E20" s="556"/>
      <c r="F20" s="556"/>
      <c r="G20" s="556"/>
      <c r="H20" s="605"/>
      <c r="J20" s="168" t="s">
        <v>779</v>
      </c>
      <c r="K20" s="168" t="s">
        <v>488</v>
      </c>
      <c r="L20" s="168">
        <v>0</v>
      </c>
      <c r="M20" s="157">
        <v>-0.17731354994046328</v>
      </c>
      <c r="N20" s="173">
        <v>-0.24201992265213773</v>
      </c>
      <c r="O20" s="173">
        <v>-0.35792827863611115</v>
      </c>
      <c r="P20" s="173">
        <v>-0.38080994813758684</v>
      </c>
      <c r="Q20" s="158">
        <v>-0.45308248653701672</v>
      </c>
      <c r="R20"/>
      <c r="S20" s="410">
        <f t="shared" si="0"/>
        <v>18</v>
      </c>
      <c r="T20" s="31" t="str">
        <f>IF(HLOOKUP($T$3,Comment!$D$1:$H$29,'All Markets Due To''s'!$S20,0)=0,"",HLOOKUP($T$3,Comment!$D$1:$H$29,'All Markets Due To''s'!$S20,0))</f>
        <v>67 MM Cases</v>
      </c>
    </row>
    <row r="21" spans="2:20" ht="18.75">
      <c r="B21" s="556"/>
      <c r="C21" s="556"/>
      <c r="D21" s="556"/>
      <c r="E21" s="556"/>
      <c r="F21" s="556"/>
      <c r="G21" s="556"/>
      <c r="H21" s="606"/>
      <c r="J21" s="168" t="s">
        <v>484</v>
      </c>
      <c r="K21" s="168" t="s">
        <v>112</v>
      </c>
      <c r="L21" s="168">
        <v>0</v>
      </c>
      <c r="M21" s="157">
        <v>1.145075409047127E-2</v>
      </c>
      <c r="N21" s="173">
        <v>1.2545548542430299E-2</v>
      </c>
      <c r="O21" s="173">
        <v>8.9726721527868085E-3</v>
      </c>
      <c r="P21" s="173">
        <v>2.4033110462796291E-2</v>
      </c>
      <c r="Q21" s="158">
        <v>1.9393731889242961E-2</v>
      </c>
      <c r="R21"/>
      <c r="S21" s="410">
        <f t="shared" si="0"/>
        <v>19</v>
      </c>
      <c r="T21" s="31" t="str">
        <f>IF(HLOOKUP($T$3,Comment!$D$1:$H$29,'All Markets Due To''s'!$S21,0)=0,"",HLOOKUP($T$3,Comment!$D$1:$H$29,'All Markets Due To''s'!$S21,0))</f>
        <v>IPS Bindu Local 1.2 Pt, ND Appy Fizz  2.1 Pt, # of stores Appy Fizz  24%</v>
      </c>
    </row>
    <row r="22" spans="2:20" ht="18.75">
      <c r="B22" s="556"/>
      <c r="C22" s="556"/>
      <c r="D22" s="556"/>
      <c r="E22" s="556"/>
      <c r="F22" s="556"/>
      <c r="G22" s="556"/>
      <c r="H22" s="556"/>
      <c r="J22" s="168" t="s">
        <v>484</v>
      </c>
      <c r="K22" s="168" t="s">
        <v>698</v>
      </c>
      <c r="L22" s="168">
        <v>0</v>
      </c>
      <c r="M22" s="157">
        <v>1.3874696400814947E-3</v>
      </c>
      <c r="N22" s="173">
        <v>1.785816058954112E-3</v>
      </c>
      <c r="O22" s="173">
        <v>3.8610589571006137E-3</v>
      </c>
      <c r="P22" s="173">
        <v>4.7309328141620383E-3</v>
      </c>
      <c r="Q22" s="158">
        <v>5.0466184110855928E-3</v>
      </c>
      <c r="R22"/>
      <c r="S22" s="410">
        <f t="shared" si="0"/>
        <v>20</v>
      </c>
      <c r="T22" s="31" t="str">
        <f>IF(HLOOKUP($T$3,Comment!$D$1:$H$29,'All Markets Due To''s'!$S22,0)=0,"",HLOOKUP($T$3,Comment!$D$1:$H$29,'All Markets Due To''s'!$S22,0))</f>
        <v/>
      </c>
    </row>
    <row r="23" spans="2:20" ht="18.75">
      <c r="B23" s="556"/>
      <c r="C23" s="556"/>
      <c r="D23" s="556"/>
      <c r="E23" s="556"/>
      <c r="F23" s="556"/>
      <c r="G23" s="556"/>
      <c r="H23" s="606"/>
      <c r="J23" s="168" t="s">
        <v>484</v>
      </c>
      <c r="K23" s="168" t="s">
        <v>24</v>
      </c>
      <c r="L23" s="168">
        <v>0</v>
      </c>
      <c r="M23" s="157">
        <v>-9.1355475966224519E-3</v>
      </c>
      <c r="N23" s="173">
        <v>1.6076551371625347E-2</v>
      </c>
      <c r="O23" s="173">
        <v>-3.8055760723042656E-3</v>
      </c>
      <c r="P23" s="173">
        <v>-1.3072212109006297E-2</v>
      </c>
      <c r="Q23" s="158">
        <v>-2.2650627681210901E-3</v>
      </c>
      <c r="R23"/>
      <c r="S23" s="410">
        <f t="shared" si="0"/>
        <v>21</v>
      </c>
      <c r="T23" s="31" t="str">
        <f>IF(HLOOKUP($T$3,Comment!$D$1:$H$29,'All Markets Due To''s'!$S23,0)=0,"",HLOOKUP($T$3,Comment!$D$1:$H$29,'All Markets Due To''s'!$S23,0))</f>
        <v>M_Dew 4%, Coke 2%, Mirinda -3%,Pepsi -2%</v>
      </c>
    </row>
    <row r="24" spans="2:20" ht="15.75" customHeight="1" thickBot="1">
      <c r="B24" s="557"/>
      <c r="C24" s="557"/>
      <c r="D24" s="557"/>
      <c r="E24" s="557"/>
      <c r="F24" s="557"/>
      <c r="G24" s="557"/>
      <c r="J24" s="168" t="s">
        <v>485</v>
      </c>
      <c r="K24" s="168" t="s">
        <v>1</v>
      </c>
      <c r="L24" s="168">
        <v>0</v>
      </c>
      <c r="M24" s="157">
        <v>2.4727057773288208E-2</v>
      </c>
      <c r="N24" s="173">
        <v>1.5704970333354929E-2</v>
      </c>
      <c r="O24" s="173">
        <v>3.0199452841575759E-2</v>
      </c>
      <c r="P24" s="173">
        <v>2.2496331746088852E-2</v>
      </c>
      <c r="Q24" s="158">
        <v>-2.931055690126691E-2</v>
      </c>
      <c r="R24"/>
      <c r="S24" s="410">
        <f t="shared" si="0"/>
        <v>22</v>
      </c>
      <c r="T24" s="31" t="str">
        <f>IF(HLOOKUP($T$3,Comment!$D$1:$H$29,'All Markets Due To''s'!$S24,0)=0,"",HLOOKUP($T$3,Comment!$D$1:$H$29,'All Markets Due To''s'!$S24,0))</f>
        <v/>
      </c>
    </row>
    <row r="25" spans="2:20" ht="19.5" thickBot="1">
      <c r="B25" s="557"/>
      <c r="C25" s="557"/>
      <c r="D25" s="557"/>
      <c r="E25" s="557"/>
      <c r="F25" s="557"/>
      <c r="G25" s="557"/>
      <c r="J25" s="150" t="s">
        <v>44</v>
      </c>
      <c r="K25" s="150"/>
      <c r="L25" s="151"/>
      <c r="M25" s="152">
        <v>-6.2449274025563065E-2</v>
      </c>
      <c r="N25" s="153">
        <v>-0.24659059873810252</v>
      </c>
      <c r="O25" s="153">
        <v>-0.30812284955940134</v>
      </c>
      <c r="P25" s="153">
        <v>-0.38563221463082231</v>
      </c>
      <c r="Q25" s="154">
        <v>-0.50993264677063055</v>
      </c>
      <c r="R25"/>
      <c r="S25" s="410">
        <f t="shared" si="0"/>
        <v>23</v>
      </c>
      <c r="T25" s="31" t="str">
        <f>IF(HLOOKUP($T$3,Comment!$D$1:$H$29,'All Markets Due To''s'!$S25,0)=0,"",HLOOKUP($T$3,Comment!$D$1:$H$29,'All Markets Due To''s'!$S25,0))</f>
        <v/>
      </c>
    </row>
    <row r="26" spans="2:20">
      <c r="B26" s="823"/>
      <c r="C26" s="823"/>
      <c r="D26" s="823"/>
      <c r="E26" s="823"/>
      <c r="F26" s="823"/>
      <c r="G26" s="823"/>
      <c r="J26"/>
      <c r="K26"/>
      <c r="L26"/>
      <c r="M26"/>
      <c r="N26"/>
      <c r="O26"/>
      <c r="P26"/>
      <c r="Q26"/>
      <c r="R26" s="29"/>
      <c r="S26" s="411"/>
      <c r="T26" s="19"/>
    </row>
    <row r="27" spans="2:20" ht="15" customHeight="1">
      <c r="B27" s="823"/>
      <c r="C27" s="823"/>
      <c r="D27" s="823"/>
      <c r="E27" s="823"/>
      <c r="F27" s="823"/>
      <c r="G27" s="823"/>
      <c r="J27"/>
      <c r="K27"/>
      <c r="L27"/>
      <c r="M27"/>
      <c r="N27"/>
      <c r="O27"/>
      <c r="P27"/>
      <c r="Q27"/>
      <c r="R27" s="29"/>
      <c r="S27" s="411"/>
      <c r="T27" s="19"/>
    </row>
    <row r="28" spans="2:20" ht="15" customHeight="1">
      <c r="B28" s="819"/>
      <c r="C28" s="819"/>
      <c r="D28" s="819"/>
      <c r="E28" s="819"/>
      <c r="F28" s="819"/>
      <c r="G28" s="819"/>
      <c r="J28"/>
      <c r="K28"/>
      <c r="L28"/>
      <c r="M28"/>
      <c r="N28"/>
      <c r="O28"/>
      <c r="P28"/>
      <c r="Q28"/>
      <c r="R28" s="29"/>
      <c r="S28" s="411"/>
      <c r="T28" s="19"/>
    </row>
    <row r="29" spans="2:20" ht="15" customHeight="1">
      <c r="B29" s="819"/>
      <c r="C29" s="819"/>
      <c r="D29" s="819"/>
      <c r="E29" s="819"/>
      <c r="F29" s="819"/>
      <c r="G29" s="819"/>
      <c r="J29"/>
      <c r="K29"/>
      <c r="L29"/>
      <c r="M29"/>
      <c r="N29"/>
      <c r="O29"/>
      <c r="P29"/>
      <c r="Q29"/>
      <c r="R29" s="29"/>
      <c r="S29" s="411"/>
      <c r="T29" s="19"/>
    </row>
    <row r="30" spans="2:20">
      <c r="J30"/>
      <c r="K30"/>
      <c r="L30"/>
      <c r="M30"/>
      <c r="N30"/>
      <c r="O30"/>
      <c r="P30"/>
      <c r="Q30"/>
      <c r="R30" s="29"/>
      <c r="S30" s="411"/>
      <c r="T30" s="19"/>
    </row>
    <row r="31" spans="2:20">
      <c r="J31"/>
      <c r="K31"/>
      <c r="L31"/>
      <c r="M31"/>
      <c r="N31"/>
      <c r="O31"/>
      <c r="P31"/>
      <c r="Q31"/>
      <c r="R31"/>
      <c r="T31" s="19"/>
    </row>
    <row r="32" spans="2:20">
      <c r="J32"/>
      <c r="K32"/>
      <c r="L32"/>
      <c r="M32"/>
      <c r="N32"/>
      <c r="O32"/>
      <c r="P32"/>
      <c r="Q32"/>
      <c r="R32"/>
      <c r="T32" s="19"/>
    </row>
    <row r="33" spans="10:20">
      <c r="J33"/>
      <c r="K33"/>
      <c r="L33"/>
      <c r="M33"/>
      <c r="N33"/>
      <c r="O33"/>
      <c r="P33"/>
      <c r="Q33"/>
      <c r="R33"/>
      <c r="T33" s="19"/>
    </row>
    <row r="34" spans="10:20">
      <c r="J34"/>
      <c r="K34"/>
      <c r="L34"/>
      <c r="M34"/>
      <c r="N34"/>
      <c r="O34"/>
      <c r="P34"/>
      <c r="Q34"/>
      <c r="R34"/>
      <c r="T34" s="19"/>
    </row>
    <row r="35" spans="10:20">
      <c r="J35"/>
      <c r="K35"/>
      <c r="L35"/>
      <c r="M35"/>
      <c r="N35"/>
      <c r="O35"/>
      <c r="P35"/>
      <c r="Q35"/>
      <c r="R35"/>
      <c r="T35" s="19"/>
    </row>
    <row r="36" spans="10:20">
      <c r="J36"/>
      <c r="K36"/>
      <c r="L36"/>
      <c r="M36"/>
      <c r="N36"/>
      <c r="O36"/>
      <c r="P36"/>
      <c r="Q36"/>
      <c r="R36"/>
      <c r="T36" s="19"/>
    </row>
    <row r="37" spans="10:20">
      <c r="J37"/>
      <c r="K37"/>
      <c r="L37"/>
      <c r="M37"/>
      <c r="N37"/>
      <c r="O37"/>
      <c r="P37"/>
      <c r="Q37"/>
      <c r="R37"/>
      <c r="T37" s="19"/>
    </row>
    <row r="38" spans="10:20">
      <c r="J38"/>
      <c r="K38"/>
      <c r="L38"/>
      <c r="M38"/>
      <c r="N38"/>
      <c r="O38"/>
      <c r="P38"/>
      <c r="Q38"/>
      <c r="R38"/>
      <c r="T38" s="19"/>
    </row>
    <row r="39" spans="10:20">
      <c r="J39"/>
      <c r="K39"/>
      <c r="L39"/>
      <c r="M39"/>
      <c r="N39"/>
      <c r="O39"/>
      <c r="P39"/>
      <c r="Q39" s="32"/>
      <c r="R39"/>
    </row>
    <row r="40" spans="10:20">
      <c r="J40"/>
      <c r="K40"/>
      <c r="L40"/>
      <c r="M40"/>
      <c r="N40"/>
      <c r="O40"/>
      <c r="P40"/>
      <c r="Q40" s="32"/>
      <c r="R40"/>
    </row>
    <row r="41" spans="10:20">
      <c r="J41"/>
      <c r="K41"/>
      <c r="L41"/>
      <c r="M41"/>
      <c r="N41"/>
      <c r="O41"/>
      <c r="P41"/>
      <c r="Q41" s="32"/>
      <c r="R41"/>
    </row>
    <row r="42" spans="10:20">
      <c r="J42"/>
      <c r="K42"/>
      <c r="L42"/>
      <c r="M42"/>
      <c r="N42"/>
      <c r="O42"/>
      <c r="P42"/>
      <c r="Q42" s="32"/>
      <c r="R42"/>
    </row>
    <row r="43" spans="10:20">
      <c r="J43"/>
      <c r="K43"/>
      <c r="L43"/>
      <c r="M43"/>
      <c r="N43"/>
      <c r="O43"/>
      <c r="P43"/>
      <c r="Q43" s="32"/>
      <c r="R43"/>
    </row>
    <row r="44" spans="10:20">
      <c r="J44"/>
      <c r="K44"/>
      <c r="L44"/>
      <c r="M44"/>
      <c r="N44"/>
      <c r="O44"/>
      <c r="P44"/>
      <c r="Q44" s="32"/>
      <c r="R44"/>
    </row>
    <row r="45" spans="10:20">
      <c r="J45"/>
      <c r="K45"/>
      <c r="L45"/>
      <c r="M45"/>
      <c r="N45"/>
      <c r="O45"/>
      <c r="P45"/>
      <c r="Q45" s="32"/>
      <c r="R45"/>
    </row>
    <row r="46" spans="10:20">
      <c r="J46"/>
      <c r="K46"/>
      <c r="L46"/>
      <c r="M46"/>
      <c r="N46"/>
      <c r="O46"/>
      <c r="P46"/>
      <c r="Q46" s="32"/>
      <c r="R46"/>
    </row>
    <row r="47" spans="10:20">
      <c r="J47"/>
      <c r="K47"/>
      <c r="L47"/>
      <c r="M47"/>
      <c r="N47"/>
      <c r="O47"/>
      <c r="P47"/>
      <c r="Q47" s="32"/>
      <c r="R47"/>
    </row>
    <row r="48" spans="10:20">
      <c r="J48"/>
      <c r="K48"/>
      <c r="L48"/>
      <c r="M48"/>
      <c r="N48"/>
      <c r="O48"/>
      <c r="P48"/>
      <c r="Q48" s="32"/>
      <c r="R48"/>
    </row>
    <row r="49" spans="1:21">
      <c r="J49"/>
      <c r="K49"/>
      <c r="L49"/>
      <c r="M49"/>
      <c r="N49"/>
      <c r="O49"/>
      <c r="P49"/>
      <c r="Q49" s="32"/>
      <c r="R49"/>
    </row>
    <row r="50" spans="1:21">
      <c r="J50"/>
      <c r="K50"/>
      <c r="L50"/>
      <c r="M50"/>
      <c r="N50"/>
      <c r="O50"/>
      <c r="P50"/>
      <c r="Q50" s="32"/>
      <c r="R50"/>
    </row>
    <row r="51" spans="1:21">
      <c r="J51"/>
      <c r="K51"/>
      <c r="L51"/>
      <c r="M51"/>
      <c r="N51"/>
      <c r="O51"/>
      <c r="P51"/>
      <c r="Q51" s="32"/>
      <c r="R51"/>
    </row>
    <row r="52" spans="1:21">
      <c r="J52"/>
      <c r="K52"/>
      <c r="L52"/>
      <c r="M52"/>
      <c r="N52"/>
      <c r="O52"/>
      <c r="P52"/>
      <c r="Q52" s="32"/>
      <c r="R52"/>
    </row>
    <row r="53" spans="1:21">
      <c r="J53" s="29"/>
      <c r="K53" s="29"/>
      <c r="L53" s="29"/>
      <c r="M53"/>
      <c r="N53"/>
      <c r="O53"/>
      <c r="P53"/>
      <c r="Q53" s="32"/>
      <c r="R53"/>
    </row>
    <row r="54" spans="1:21">
      <c r="J54" s="29"/>
      <c r="K54" s="29"/>
      <c r="L54" s="29"/>
      <c r="M54"/>
      <c r="N54"/>
      <c r="O54"/>
      <c r="P54"/>
      <c r="Q54" s="32"/>
      <c r="R54"/>
    </row>
    <row r="55" spans="1:21">
      <c r="J55" s="29"/>
      <c r="K55" s="29"/>
      <c r="L55" s="29"/>
      <c r="M55"/>
      <c r="N55"/>
      <c r="O55"/>
      <c r="P55"/>
      <c r="Q55" s="32"/>
      <c r="R55"/>
    </row>
    <row r="56" spans="1:21">
      <c r="J56" s="29"/>
      <c r="K56" s="29"/>
      <c r="L56" s="29"/>
      <c r="M56"/>
      <c r="N56"/>
      <c r="O56"/>
      <c r="P56"/>
      <c r="Q56" s="32"/>
      <c r="R56"/>
    </row>
    <row r="57" spans="1:21">
      <c r="J57" s="29"/>
      <c r="K57" s="29"/>
      <c r="L57" s="29"/>
      <c r="M57"/>
      <c r="N57"/>
      <c r="O57"/>
      <c r="P57"/>
      <c r="Q57" s="32"/>
      <c r="R57"/>
    </row>
    <row r="58" spans="1:21">
      <c r="J58" s="29"/>
      <c r="K58" s="29"/>
      <c r="L58" s="29"/>
      <c r="M58"/>
      <c r="N58"/>
      <c r="O58"/>
      <c r="P58"/>
      <c r="Q58" s="32"/>
      <c r="R58"/>
    </row>
    <row r="59" spans="1:21">
      <c r="J59" s="29"/>
      <c r="K59" s="29"/>
      <c r="L59" s="29"/>
      <c r="M59"/>
      <c r="N59"/>
      <c r="O59"/>
      <c r="P59"/>
      <c r="Q59" s="32"/>
      <c r="R59"/>
    </row>
    <row r="60" spans="1:21">
      <c r="J60" s="29"/>
      <c r="K60" s="29"/>
      <c r="L60" s="29"/>
      <c r="M60"/>
      <c r="N60"/>
      <c r="O60"/>
      <c r="P60"/>
      <c r="Q60" s="32"/>
      <c r="R60"/>
    </row>
    <row r="61" spans="1:21">
      <c r="J61" s="29"/>
      <c r="K61" s="29"/>
      <c r="L61" s="29"/>
      <c r="M61"/>
      <c r="N61"/>
      <c r="O61"/>
      <c r="P61"/>
      <c r="Q61" s="32"/>
      <c r="R61"/>
    </row>
    <row r="62" spans="1:21" s="14" customFormat="1">
      <c r="A62" s="17"/>
      <c r="B62" s="32"/>
      <c r="C62" s="32"/>
      <c r="D62" s="32"/>
      <c r="E62" s="32"/>
      <c r="F62" s="32"/>
      <c r="G62" s="32"/>
      <c r="H62" s="32"/>
      <c r="I62" s="602"/>
      <c r="J62" s="29"/>
      <c r="K62" s="29"/>
      <c r="L62" s="29"/>
      <c r="M62"/>
      <c r="N62"/>
      <c r="O62"/>
      <c r="P62"/>
      <c r="Q62" s="32"/>
      <c r="R62"/>
      <c r="S62" s="407"/>
      <c r="U62" s="602"/>
    </row>
    <row r="63" spans="1:21">
      <c r="J63" s="29"/>
      <c r="K63" s="29"/>
      <c r="L63" s="29"/>
      <c r="M63"/>
      <c r="N63"/>
      <c r="O63"/>
      <c r="P63"/>
      <c r="Q63" s="32"/>
      <c r="R63"/>
    </row>
    <row r="64" spans="1:21">
      <c r="J64" s="29"/>
      <c r="K64" s="29"/>
      <c r="L64" s="29"/>
      <c r="M64"/>
      <c r="N64"/>
      <c r="O64"/>
      <c r="P64"/>
      <c r="Q64" s="32"/>
      <c r="R64"/>
    </row>
    <row r="65" spans="1:21">
      <c r="J65" s="29"/>
      <c r="K65" s="29"/>
      <c r="L65" s="29"/>
      <c r="M65"/>
      <c r="N65"/>
      <c r="O65"/>
      <c r="P65"/>
      <c r="Q65" s="32"/>
      <c r="R65"/>
    </row>
    <row r="66" spans="1:21">
      <c r="J66" s="29"/>
      <c r="K66" s="29"/>
      <c r="L66" s="29"/>
      <c r="M66"/>
      <c r="N66"/>
      <c r="O66"/>
      <c r="P66"/>
      <c r="Q66" s="32"/>
      <c r="R66"/>
    </row>
    <row r="67" spans="1:21" s="14" customFormat="1">
      <c r="A67" s="17"/>
      <c r="B67" s="32"/>
      <c r="C67" s="32"/>
      <c r="D67" s="32"/>
      <c r="E67" s="32"/>
      <c r="F67" s="32"/>
      <c r="G67" s="32"/>
      <c r="H67" s="32"/>
      <c r="I67" s="602"/>
      <c r="J67" s="29"/>
      <c r="K67" s="29"/>
      <c r="L67" s="29"/>
      <c r="M67"/>
      <c r="N67"/>
      <c r="O67"/>
      <c r="P67"/>
      <c r="Q67" s="32"/>
      <c r="R67"/>
      <c r="S67" s="407"/>
      <c r="U67" s="602"/>
    </row>
    <row r="68" spans="1:21">
      <c r="J68" s="29"/>
      <c r="K68" s="29"/>
      <c r="L68" s="29"/>
      <c r="M68"/>
      <c r="N68"/>
      <c r="O68"/>
      <c r="P68"/>
      <c r="Q68" s="32"/>
      <c r="R68"/>
    </row>
    <row r="69" spans="1:21">
      <c r="J69" s="29"/>
      <c r="K69" s="29"/>
      <c r="L69" s="29"/>
      <c r="M69"/>
      <c r="N69"/>
      <c r="O69"/>
      <c r="P69"/>
      <c r="Q69" s="32"/>
      <c r="R69"/>
    </row>
    <row r="70" spans="1:21">
      <c r="J70" s="29"/>
      <c r="K70" s="29"/>
      <c r="L70" s="29"/>
      <c r="M70"/>
      <c r="N70"/>
      <c r="O70"/>
      <c r="P70"/>
      <c r="Q70" s="32"/>
      <c r="R70"/>
    </row>
    <row r="71" spans="1:21">
      <c r="J71" s="29"/>
      <c r="K71" s="29"/>
      <c r="L71" s="29"/>
      <c r="M71"/>
      <c r="N71"/>
      <c r="O71"/>
      <c r="P71"/>
      <c r="Q71" s="32"/>
      <c r="R71"/>
    </row>
    <row r="72" spans="1:21">
      <c r="J72" s="29"/>
      <c r="K72" s="29"/>
      <c r="L72" s="29"/>
      <c r="M72"/>
      <c r="N72"/>
      <c r="O72"/>
      <c r="P72"/>
      <c r="Q72" s="32"/>
      <c r="R72"/>
    </row>
    <row r="73" spans="1:21">
      <c r="J73" s="29"/>
      <c r="K73" s="29"/>
      <c r="L73" s="29"/>
      <c r="M73"/>
      <c r="N73"/>
      <c r="O73"/>
      <c r="P73"/>
      <c r="Q73" s="32"/>
      <c r="R73"/>
    </row>
    <row r="74" spans="1:21">
      <c r="J74" s="29"/>
      <c r="K74" s="29"/>
      <c r="L74" s="29"/>
      <c r="M74"/>
      <c r="N74"/>
      <c r="O74"/>
      <c r="P74"/>
      <c r="Q74" s="32"/>
      <c r="R74"/>
    </row>
    <row r="75" spans="1:21">
      <c r="J75" s="29"/>
      <c r="K75" s="29"/>
      <c r="L75" s="29"/>
      <c r="M75"/>
      <c r="N75"/>
      <c r="O75"/>
      <c r="P75"/>
      <c r="Q75" s="32"/>
      <c r="R75"/>
    </row>
    <row r="76" spans="1:21">
      <c r="J76" s="29"/>
      <c r="K76" s="29"/>
      <c r="L76" s="29"/>
      <c r="M76"/>
      <c r="N76"/>
      <c r="O76"/>
      <c r="P76"/>
      <c r="Q76" s="32"/>
      <c r="R76"/>
    </row>
    <row r="77" spans="1:21">
      <c r="J77" s="29"/>
      <c r="K77" s="29"/>
      <c r="L77" s="29"/>
      <c r="M77"/>
      <c r="N77"/>
      <c r="O77"/>
      <c r="P77"/>
      <c r="Q77" s="32"/>
      <c r="R77"/>
    </row>
    <row r="78" spans="1:21">
      <c r="J78" s="29"/>
      <c r="K78" s="29"/>
      <c r="L78" s="29"/>
      <c r="M78"/>
      <c r="N78"/>
      <c r="O78"/>
      <c r="P78"/>
      <c r="Q78" s="32"/>
      <c r="R78"/>
    </row>
    <row r="79" spans="1:21">
      <c r="J79" s="29"/>
      <c r="K79" s="29"/>
      <c r="L79" s="29"/>
      <c r="M79"/>
      <c r="N79"/>
      <c r="O79"/>
      <c r="P79"/>
      <c r="Q79" s="32"/>
      <c r="R79"/>
    </row>
    <row r="80" spans="1:21">
      <c r="J80" s="29"/>
      <c r="K80" s="29"/>
      <c r="L80" s="29"/>
      <c r="M80"/>
      <c r="N80"/>
      <c r="O80"/>
      <c r="P80"/>
      <c r="Q80" s="32"/>
      <c r="R80"/>
    </row>
    <row r="81" spans="10:18">
      <c r="J81" s="29"/>
      <c r="K81" s="29"/>
      <c r="L81" s="29"/>
      <c r="M81"/>
      <c r="N81"/>
      <c r="O81"/>
      <c r="P81"/>
      <c r="Q81" s="32"/>
      <c r="R81"/>
    </row>
    <row r="82" spans="10:18">
      <c r="J82" s="29"/>
      <c r="K82" s="29"/>
      <c r="L82" s="29"/>
      <c r="M82"/>
      <c r="N82"/>
      <c r="O82"/>
      <c r="P82"/>
      <c r="Q82" s="32"/>
      <c r="R82"/>
    </row>
    <row r="83" spans="10:18">
      <c r="J83" s="29"/>
      <c r="K83" s="29"/>
      <c r="L83" s="29"/>
      <c r="M83"/>
      <c r="N83"/>
      <c r="O83"/>
      <c r="P83"/>
      <c r="Q83" s="32"/>
      <c r="R83"/>
    </row>
    <row r="84" spans="10:18">
      <c r="J84" s="29"/>
      <c r="K84" s="29"/>
      <c r="L84" s="29"/>
      <c r="M84"/>
      <c r="N84"/>
      <c r="O84"/>
      <c r="P84"/>
      <c r="Q84" s="32"/>
      <c r="R84"/>
    </row>
    <row r="85" spans="10:18">
      <c r="J85" s="29"/>
      <c r="K85" s="29"/>
      <c r="L85" s="29"/>
      <c r="M85"/>
      <c r="N85"/>
      <c r="O85"/>
      <c r="P85"/>
      <c r="Q85" s="32"/>
      <c r="R85"/>
    </row>
    <row r="86" spans="10:18">
      <c r="J86" s="29"/>
      <c r="K86" s="29"/>
      <c r="L86" s="29"/>
      <c r="M86"/>
      <c r="N86"/>
      <c r="O86"/>
      <c r="P86"/>
      <c r="Q86" s="32"/>
      <c r="R86"/>
    </row>
    <row r="122" spans="2:8">
      <c r="B122" s="306"/>
      <c r="C122" s="306"/>
      <c r="D122" s="306"/>
      <c r="E122" s="306"/>
      <c r="F122" s="306"/>
      <c r="G122" s="306"/>
      <c r="H122" s="306"/>
    </row>
    <row r="130" spans="1:21">
      <c r="B130" s="339"/>
      <c r="C130" s="339"/>
      <c r="D130" s="339"/>
      <c r="E130" s="339"/>
      <c r="F130" s="339"/>
      <c r="G130" s="339"/>
      <c r="H130" s="339"/>
    </row>
    <row r="136" spans="1:21" s="14" customFormat="1">
      <c r="A136" s="17"/>
      <c r="B136" s="32"/>
      <c r="C136" s="32"/>
      <c r="D136" s="32"/>
      <c r="E136" s="32"/>
      <c r="F136" s="32"/>
      <c r="G136" s="32"/>
      <c r="H136" s="32"/>
      <c r="I136" s="602"/>
      <c r="J136" s="24"/>
      <c r="K136" s="24"/>
      <c r="L136" s="24"/>
      <c r="S136" s="407"/>
      <c r="T136" s="9"/>
      <c r="U136" s="602"/>
    </row>
    <row r="137" spans="1:21" s="14" customFormat="1">
      <c r="A137" s="17"/>
      <c r="B137" s="32"/>
      <c r="C137" s="32"/>
      <c r="D137" s="32"/>
      <c r="E137" s="32"/>
      <c r="F137" s="32"/>
      <c r="G137" s="32"/>
      <c r="H137" s="32"/>
      <c r="I137" s="602"/>
      <c r="J137" s="24"/>
      <c r="K137" s="24"/>
      <c r="L137" s="24"/>
      <c r="S137" s="407"/>
      <c r="T137" s="9"/>
      <c r="U137" s="602"/>
    </row>
    <row r="213" spans="1:21" s="14" customFormat="1">
      <c r="A213" s="17"/>
      <c r="B213" s="32"/>
      <c r="C213" s="32"/>
      <c r="D213" s="32"/>
      <c r="E213" s="32"/>
      <c r="F213" s="32"/>
      <c r="G213" s="32"/>
      <c r="H213" s="32"/>
      <c r="I213" s="602"/>
      <c r="J213" s="24"/>
      <c r="K213" s="24"/>
      <c r="L213" s="24"/>
      <c r="S213" s="407"/>
      <c r="T213" s="9"/>
      <c r="U213" s="602"/>
    </row>
    <row r="426" spans="2:8">
      <c r="B426" s="381"/>
      <c r="C426" s="381"/>
      <c r="D426" s="381"/>
      <c r="E426" s="381"/>
      <c r="F426" s="381"/>
      <c r="G426" s="381"/>
      <c r="H426" s="381"/>
    </row>
    <row r="496" spans="1:21" s="14" customFormat="1">
      <c r="A496" s="17"/>
      <c r="B496" s="32"/>
      <c r="C496" s="32"/>
      <c r="D496" s="32"/>
      <c r="E496" s="32"/>
      <c r="F496" s="32"/>
      <c r="G496" s="32"/>
      <c r="H496" s="32"/>
      <c r="I496" s="602"/>
      <c r="J496" s="24"/>
      <c r="K496" s="24"/>
      <c r="L496" s="24"/>
      <c r="S496" s="407"/>
      <c r="U496" s="602"/>
    </row>
    <row r="529" spans="2:8">
      <c r="B529" s="115"/>
      <c r="C529" s="115"/>
      <c r="D529" s="115"/>
      <c r="E529" s="115"/>
      <c r="F529" s="115"/>
      <c r="G529" s="115"/>
      <c r="H529" s="115"/>
    </row>
  </sheetData>
  <mergeCells count="4">
    <mergeCell ref="B28:G29"/>
    <mergeCell ref="J1:R1"/>
    <mergeCell ref="B26:G27"/>
    <mergeCell ref="B1:H1"/>
  </mergeCells>
  <conditionalFormatting sqref="J4:J24">
    <cfRule type="colorScale" priority="48">
      <colorScale>
        <cfvo type="min"/>
        <cfvo type="percentile" val="50"/>
        <cfvo type="max"/>
        <color rgb="FFF8696B"/>
        <color rgb="FFFFEB84"/>
        <color rgb="FF63BE7B"/>
      </colorScale>
    </cfRule>
  </conditionalFormatting>
  <conditionalFormatting pivot="1" sqref="C4:G7 C9:G10">
    <cfRule type="colorScale" priority="44">
      <colorScale>
        <cfvo type="min"/>
        <cfvo type="percentile" val="50"/>
        <cfvo type="max"/>
        <color rgb="FFF8696B"/>
        <color rgb="FFFFEB84"/>
        <color rgb="FF63BE7B"/>
      </colorScale>
    </cfRule>
  </conditionalFormatting>
  <conditionalFormatting pivot="1">
    <cfRule type="colorScale" priority="4">
      <colorScale>
        <cfvo type="min"/>
        <cfvo type="percentile" val="50"/>
        <cfvo type="max"/>
        <color rgb="FFF8696B"/>
        <color rgb="FFFFEB84"/>
        <color rgb="FF63BE7B"/>
      </colorScale>
    </cfRule>
  </conditionalFormatting>
  <conditionalFormatting pivot="1">
    <cfRule type="colorScale" priority="3">
      <colorScale>
        <cfvo type="min"/>
        <cfvo type="percentile" val="50"/>
        <cfvo type="max"/>
        <color rgb="FFF8696B"/>
        <color rgb="FFFFEB84"/>
        <color rgb="FF63BE7B"/>
      </colorScale>
    </cfRule>
  </conditionalFormatting>
  <conditionalFormatting sqref="J3:Q3 J28:K34 J4:J27">
    <cfRule type="colorScale" priority="428">
      <colorScale>
        <cfvo type="min"/>
        <cfvo type="percentile" val="50"/>
        <cfvo type="max"/>
        <color rgb="FFF8696B"/>
        <color rgb="FFFFEB84"/>
        <color rgb="FF63BE7B"/>
      </colorScale>
    </cfRule>
  </conditionalFormatting>
  <conditionalFormatting pivot="1" sqref="C4:G10">
    <cfRule type="colorScale" priority="2">
      <colorScale>
        <cfvo type="min"/>
        <cfvo type="percentile" val="50"/>
        <cfvo type="max"/>
        <color rgb="FFF8696B"/>
        <color rgb="FFFFEB84"/>
        <color rgb="FF63BE7B"/>
      </colorScale>
    </cfRule>
  </conditionalFormatting>
  <conditionalFormatting pivot="1" sqref="M4:Q2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162BA-4D7B-4B20-86B2-96A7060FD6F9}">
  <sheetPr codeName="Sheet22">
    <tabColor rgb="FF00B050"/>
  </sheetPr>
  <dimension ref="A1:E531"/>
  <sheetViews>
    <sheetView workbookViewId="0">
      <selection activeCell="D1" sqref="D1"/>
    </sheetView>
  </sheetViews>
  <sheetFormatPr defaultRowHeight="15"/>
  <cols>
    <col min="1" max="1" width="9.140625" style="335"/>
    <col min="2" max="2" width="44.42578125" bestFit="1" customWidth="1"/>
  </cols>
  <sheetData>
    <row r="1" spans="1:5">
      <c r="B1" s="335" t="s">
        <v>0</v>
      </c>
      <c r="C1" s="335" t="s">
        <v>95</v>
      </c>
      <c r="D1" s="335" t="s">
        <v>632</v>
      </c>
      <c r="E1" s="335" t="s">
        <v>631</v>
      </c>
    </row>
    <row r="2" spans="1:5">
      <c r="A2" s="335" t="str">
        <f>C2&amp;B2</f>
        <v>APTLog_Economy</v>
      </c>
      <c r="B2" s="335" t="s">
        <v>221</v>
      </c>
      <c r="C2" s="172" t="s">
        <v>99</v>
      </c>
      <c r="D2" s="335"/>
      <c r="E2" s="335"/>
    </row>
    <row r="3" spans="1:5">
      <c r="A3" s="335" t="str">
        <f t="shared" ref="A3:A66" si="0">C3&amp;B3</f>
        <v>APTMobility_Grocery_and_pharmacy</v>
      </c>
      <c r="B3" s="335" t="s">
        <v>364</v>
      </c>
      <c r="C3" s="172" t="s">
        <v>99</v>
      </c>
      <c r="D3" s="335"/>
      <c r="E3" s="335"/>
    </row>
    <row r="4" spans="1:5">
      <c r="A4" s="335" t="str">
        <f t="shared" si="0"/>
        <v>APTMobility_Workplaces</v>
      </c>
      <c r="B4" s="335" t="s">
        <v>366</v>
      </c>
      <c r="C4" s="172" t="s">
        <v>99</v>
      </c>
      <c r="D4" s="335"/>
      <c r="E4" s="335"/>
    </row>
    <row r="5" spans="1:5">
      <c r="A5" s="335" t="str">
        <f t="shared" si="0"/>
        <v>APTOthers</v>
      </c>
      <c r="B5" s="335" t="s">
        <v>1</v>
      </c>
      <c r="C5" s="172" t="s">
        <v>99</v>
      </c>
      <c r="D5" s="335"/>
      <c r="E5" s="335"/>
    </row>
    <row r="6" spans="1:5">
      <c r="A6" s="335" t="str">
        <f t="shared" si="0"/>
        <v>APTPre_Covid</v>
      </c>
      <c r="B6" s="335" t="s">
        <v>367</v>
      </c>
      <c r="C6" s="172" t="s">
        <v>99</v>
      </c>
      <c r="D6" s="335"/>
      <c r="E6" s="335"/>
    </row>
    <row r="7" spans="1:5">
      <c r="A7" s="335" t="str">
        <f t="shared" si="0"/>
        <v>APTprecip0</v>
      </c>
      <c r="B7" s="335" t="s">
        <v>222</v>
      </c>
      <c r="C7" s="172" t="s">
        <v>99</v>
      </c>
      <c r="D7" s="335"/>
      <c r="E7" s="335"/>
    </row>
    <row r="8" spans="1:5">
      <c r="A8" s="335" t="str">
        <f t="shared" si="0"/>
        <v>APTprecip1</v>
      </c>
      <c r="B8" s="335" t="s">
        <v>223</v>
      </c>
      <c r="C8" s="172" t="s">
        <v>99</v>
      </c>
      <c r="D8" s="335"/>
      <c r="E8" s="335"/>
    </row>
    <row r="9" spans="1:5">
      <c r="A9" s="335" t="str">
        <f t="shared" si="0"/>
        <v>APTRamadan_Dum</v>
      </c>
      <c r="B9" s="335" t="s">
        <v>268</v>
      </c>
      <c r="C9" s="172" t="s">
        <v>99</v>
      </c>
      <c r="D9" s="335"/>
      <c r="E9" s="335"/>
    </row>
    <row r="10" spans="1:5">
      <c r="A10" s="335" t="str">
        <f t="shared" si="0"/>
        <v>APTSEAS_1517</v>
      </c>
      <c r="B10" s="335" t="s">
        <v>261</v>
      </c>
      <c r="C10" s="172" t="s">
        <v>99</v>
      </c>
      <c r="D10" s="335"/>
      <c r="E10" s="335"/>
    </row>
    <row r="11" spans="1:5">
      <c r="A11" s="335" t="str">
        <f t="shared" si="0"/>
        <v>APTSEAS_1819</v>
      </c>
      <c r="B11" s="335" t="s">
        <v>262</v>
      </c>
      <c r="C11" s="172" t="s">
        <v>99</v>
      </c>
      <c r="D11" s="335"/>
      <c r="E11" s="335"/>
    </row>
    <row r="12" spans="1:5">
      <c r="A12" s="335" t="str">
        <f t="shared" si="0"/>
        <v>APTSOCF_1</v>
      </c>
      <c r="B12" s="335" t="s">
        <v>269</v>
      </c>
      <c r="C12" s="172" t="s">
        <v>99</v>
      </c>
      <c r="D12" s="335" t="s">
        <v>649</v>
      </c>
      <c r="E12" s="335" t="s">
        <v>27</v>
      </c>
    </row>
    <row r="13" spans="1:5">
      <c r="A13" s="335" t="str">
        <f t="shared" si="0"/>
        <v>APTSOTS_1</v>
      </c>
      <c r="B13" s="335" t="s">
        <v>270</v>
      </c>
      <c r="C13" s="172" t="s">
        <v>99</v>
      </c>
      <c r="D13" s="335" t="s">
        <v>649</v>
      </c>
      <c r="E13" s="335" t="s">
        <v>28</v>
      </c>
    </row>
    <row r="14" spans="1:5">
      <c r="A14" s="335" t="str">
        <f t="shared" si="0"/>
        <v>APTTemp0</v>
      </c>
      <c r="B14" s="335" t="s">
        <v>171</v>
      </c>
      <c r="C14" s="172" t="s">
        <v>99</v>
      </c>
      <c r="D14" s="335"/>
      <c r="E14" s="335"/>
    </row>
    <row r="15" spans="1:5">
      <c r="A15" s="335" t="str">
        <f t="shared" si="0"/>
        <v>APTTemp1</v>
      </c>
      <c r="B15" s="335" t="s">
        <v>172</v>
      </c>
      <c r="C15" s="172" t="s">
        <v>99</v>
      </c>
      <c r="D15" s="335"/>
      <c r="E15" s="335"/>
    </row>
    <row r="16" spans="1:5">
      <c r="A16" s="335" t="str">
        <f t="shared" si="0"/>
        <v>APTUnemployment</v>
      </c>
      <c r="B16" s="335" t="s">
        <v>3</v>
      </c>
      <c r="C16" s="172" t="s">
        <v>99</v>
      </c>
      <c r="D16" s="335"/>
      <c r="E16" s="335"/>
    </row>
    <row r="17" spans="1:5">
      <c r="A17" s="335" t="str">
        <f t="shared" si="0"/>
        <v>APTVD_Covid_19_Confirmed_Cases</v>
      </c>
      <c r="B17" s="335" t="s">
        <v>368</v>
      </c>
      <c r="C17" s="172" t="s">
        <v>99</v>
      </c>
      <c r="D17" s="335"/>
      <c r="E17" s="335"/>
    </row>
    <row r="18" spans="1:5">
      <c r="A18" s="335" t="str">
        <f t="shared" si="0"/>
        <v>APTVD_IPS_7up</v>
      </c>
      <c r="B18" s="335" t="s">
        <v>126</v>
      </c>
      <c r="C18" s="172" t="s">
        <v>99</v>
      </c>
      <c r="D18" s="335" t="s">
        <v>650</v>
      </c>
      <c r="E18" s="335" t="s">
        <v>17</v>
      </c>
    </row>
    <row r="19" spans="1:5">
      <c r="A19" s="335" t="str">
        <f t="shared" si="0"/>
        <v>APTVD_IPS_Appy_Fizz</v>
      </c>
      <c r="B19" s="335" t="s">
        <v>127</v>
      </c>
      <c r="C19" s="172" t="s">
        <v>99</v>
      </c>
      <c r="D19" s="335" t="s">
        <v>651</v>
      </c>
      <c r="E19" s="335" t="s">
        <v>17</v>
      </c>
    </row>
    <row r="20" spans="1:5">
      <c r="A20" s="335" t="str">
        <f t="shared" si="0"/>
        <v>APTVD_IPS_ARTOS_Local</v>
      </c>
      <c r="B20" s="335" t="s">
        <v>199</v>
      </c>
      <c r="C20" s="172" t="s">
        <v>99</v>
      </c>
      <c r="D20" s="335" t="s">
        <v>652</v>
      </c>
      <c r="E20" s="335" t="s">
        <v>17</v>
      </c>
    </row>
    <row r="21" spans="1:5">
      <c r="A21" s="335" t="str">
        <f t="shared" si="0"/>
        <v>APTVD_IPS_BINDU_Local</v>
      </c>
      <c r="B21" s="335" t="s">
        <v>200</v>
      </c>
      <c r="C21" s="172" t="s">
        <v>99</v>
      </c>
      <c r="D21" s="335" t="s">
        <v>653</v>
      </c>
      <c r="E21" s="335" t="s">
        <v>17</v>
      </c>
    </row>
    <row r="22" spans="1:5">
      <c r="A22" s="335" t="str">
        <f t="shared" si="0"/>
        <v>APTVD_IPS_Coke</v>
      </c>
      <c r="B22" s="335" t="s">
        <v>128</v>
      </c>
      <c r="C22" s="172" t="s">
        <v>99</v>
      </c>
      <c r="D22" s="335" t="s">
        <v>644</v>
      </c>
      <c r="E22" s="335" t="s">
        <v>17</v>
      </c>
    </row>
    <row r="23" spans="1:5">
      <c r="A23" s="335" t="str">
        <f t="shared" si="0"/>
        <v>APTVD_IPS_Fanta</v>
      </c>
      <c r="B23" s="335" t="s">
        <v>129</v>
      </c>
      <c r="C23" s="172" t="s">
        <v>99</v>
      </c>
      <c r="D23" s="335" t="s">
        <v>645</v>
      </c>
      <c r="E23" s="335" t="s">
        <v>17</v>
      </c>
    </row>
    <row r="24" spans="1:5">
      <c r="A24" s="335" t="str">
        <f t="shared" si="0"/>
        <v>APTVD_IPS_Limca</v>
      </c>
      <c r="B24" s="335" t="s">
        <v>130</v>
      </c>
      <c r="C24" s="172" t="s">
        <v>99</v>
      </c>
      <c r="D24" s="335" t="s">
        <v>646</v>
      </c>
      <c r="E24" s="335" t="s">
        <v>17</v>
      </c>
    </row>
    <row r="25" spans="1:5">
      <c r="A25" s="335" t="str">
        <f t="shared" si="0"/>
        <v>APTVD_IPS_M_Dew</v>
      </c>
      <c r="B25" s="335" t="s">
        <v>131</v>
      </c>
      <c r="C25" s="172" t="s">
        <v>99</v>
      </c>
      <c r="D25" s="335" t="s">
        <v>655</v>
      </c>
      <c r="E25" s="335" t="s">
        <v>17</v>
      </c>
    </row>
    <row r="26" spans="1:5">
      <c r="A26" s="335" t="str">
        <f t="shared" si="0"/>
        <v>APTVD_IPS_Mirinda</v>
      </c>
      <c r="B26" s="335" t="s">
        <v>132</v>
      </c>
      <c r="C26" s="172" t="s">
        <v>99</v>
      </c>
      <c r="D26" s="335" t="s">
        <v>647</v>
      </c>
      <c r="E26" s="335" t="s">
        <v>17</v>
      </c>
    </row>
    <row r="27" spans="1:5">
      <c r="A27" s="335" t="str">
        <f t="shared" si="0"/>
        <v>APTVD_IPS_ORSL_Local</v>
      </c>
      <c r="B27" s="335" t="s">
        <v>201</v>
      </c>
      <c r="C27" s="172" t="s">
        <v>99</v>
      </c>
      <c r="D27" s="335" t="s">
        <v>656</v>
      </c>
      <c r="E27" s="335" t="s">
        <v>17</v>
      </c>
    </row>
    <row r="28" spans="1:5">
      <c r="A28" s="335" t="str">
        <f t="shared" si="0"/>
        <v>APTVD_IPS_Pepsi</v>
      </c>
      <c r="B28" s="335" t="s">
        <v>133</v>
      </c>
      <c r="C28" s="172" t="s">
        <v>99</v>
      </c>
      <c r="D28" s="335" t="s">
        <v>648</v>
      </c>
      <c r="E28" s="335" t="s">
        <v>17</v>
      </c>
    </row>
    <row r="29" spans="1:5">
      <c r="A29" s="335" t="str">
        <f t="shared" si="0"/>
        <v>APTVD_IPS_Sprite</v>
      </c>
      <c r="B29" s="335" t="s">
        <v>134</v>
      </c>
      <c r="C29" s="172" t="s">
        <v>99</v>
      </c>
      <c r="D29" s="335" t="s">
        <v>634</v>
      </c>
      <c r="E29" s="335" t="s">
        <v>17</v>
      </c>
    </row>
    <row r="30" spans="1:5">
      <c r="A30" s="335" t="str">
        <f t="shared" si="0"/>
        <v>APTVD_IPS_Thums_Up</v>
      </c>
      <c r="B30" s="335" t="s">
        <v>135</v>
      </c>
      <c r="C30" s="172" t="s">
        <v>99</v>
      </c>
      <c r="D30" s="335" t="s">
        <v>649</v>
      </c>
      <c r="E30" s="335" t="s">
        <v>17</v>
      </c>
    </row>
    <row r="31" spans="1:5">
      <c r="A31" s="335" t="str">
        <f t="shared" si="0"/>
        <v>APTVD_ND_7up</v>
      </c>
      <c r="B31" s="335" t="s">
        <v>136</v>
      </c>
      <c r="C31" s="172" t="s">
        <v>99</v>
      </c>
      <c r="D31" s="335" t="s">
        <v>650</v>
      </c>
      <c r="E31" s="335" t="s">
        <v>18</v>
      </c>
    </row>
    <row r="32" spans="1:5">
      <c r="A32" s="335" t="str">
        <f t="shared" si="0"/>
        <v>APTVD_ND_Appy_Fizz</v>
      </c>
      <c r="B32" s="335" t="s">
        <v>137</v>
      </c>
      <c r="C32" s="172" t="s">
        <v>99</v>
      </c>
      <c r="D32" s="335" t="s">
        <v>651</v>
      </c>
      <c r="E32" s="335" t="s">
        <v>18</v>
      </c>
    </row>
    <row r="33" spans="1:5">
      <c r="A33" s="335" t="str">
        <f t="shared" si="0"/>
        <v>APTVD_ND_ARTOS_Local</v>
      </c>
      <c r="B33" s="335" t="s">
        <v>202</v>
      </c>
      <c r="C33" s="172" t="s">
        <v>99</v>
      </c>
      <c r="D33" s="335" t="s">
        <v>652</v>
      </c>
      <c r="E33" s="335" t="s">
        <v>18</v>
      </c>
    </row>
    <row r="34" spans="1:5">
      <c r="A34" s="335" t="str">
        <f t="shared" si="0"/>
        <v>APTVD_ND_BINDU_Local</v>
      </c>
      <c r="B34" s="335" t="s">
        <v>203</v>
      </c>
      <c r="C34" s="172" t="s">
        <v>99</v>
      </c>
      <c r="D34" s="335" t="s">
        <v>653</v>
      </c>
      <c r="E34" s="335" t="s">
        <v>18</v>
      </c>
    </row>
    <row r="35" spans="1:5">
      <c r="A35" s="335" t="str">
        <f t="shared" si="0"/>
        <v>APTVD_ND_Coke</v>
      </c>
      <c r="B35" s="335" t="s">
        <v>138</v>
      </c>
      <c r="C35" s="172" t="s">
        <v>99</v>
      </c>
      <c r="D35" s="335" t="s">
        <v>644</v>
      </c>
      <c r="E35" s="335" t="s">
        <v>18</v>
      </c>
    </row>
    <row r="36" spans="1:5">
      <c r="A36" s="335" t="str">
        <f t="shared" si="0"/>
        <v>APTVD_ND_Fanta</v>
      </c>
      <c r="B36" s="335" t="s">
        <v>139</v>
      </c>
      <c r="C36" s="172" t="s">
        <v>99</v>
      </c>
      <c r="D36" s="335" t="s">
        <v>645</v>
      </c>
      <c r="E36" s="335" t="s">
        <v>18</v>
      </c>
    </row>
    <row r="37" spans="1:5">
      <c r="A37" s="335" t="str">
        <f t="shared" si="0"/>
        <v>APTVD_ND_Limca</v>
      </c>
      <c r="B37" s="335" t="s">
        <v>140</v>
      </c>
      <c r="C37" s="172" t="s">
        <v>99</v>
      </c>
      <c r="D37" s="335" t="s">
        <v>646</v>
      </c>
      <c r="E37" s="335" t="s">
        <v>18</v>
      </c>
    </row>
    <row r="38" spans="1:5">
      <c r="A38" s="335" t="str">
        <f t="shared" si="0"/>
        <v>APTVD_ND_M_Dew</v>
      </c>
      <c r="B38" s="335" t="s">
        <v>141</v>
      </c>
      <c r="C38" s="172" t="s">
        <v>99</v>
      </c>
      <c r="D38" s="335" t="s">
        <v>655</v>
      </c>
      <c r="E38" s="335" t="s">
        <v>18</v>
      </c>
    </row>
    <row r="39" spans="1:5">
      <c r="A39" s="335" t="str">
        <f t="shared" si="0"/>
        <v>APTVD_ND_Mirinda</v>
      </c>
      <c r="B39" s="335" t="s">
        <v>142</v>
      </c>
      <c r="C39" s="172" t="s">
        <v>99</v>
      </c>
      <c r="D39" s="335" t="s">
        <v>647</v>
      </c>
      <c r="E39" s="335" t="s">
        <v>18</v>
      </c>
    </row>
    <row r="40" spans="1:5">
      <c r="A40" s="335" t="str">
        <f t="shared" si="0"/>
        <v>APTVD_ND_ORSL_Local</v>
      </c>
      <c r="B40" s="335" t="s">
        <v>204</v>
      </c>
      <c r="C40" s="172" t="s">
        <v>99</v>
      </c>
      <c r="D40" s="335" t="s">
        <v>656</v>
      </c>
      <c r="E40" s="335" t="s">
        <v>18</v>
      </c>
    </row>
    <row r="41" spans="1:5">
      <c r="A41" s="335" t="str">
        <f t="shared" si="0"/>
        <v>APTVD_ND_Pepsi</v>
      </c>
      <c r="B41" s="335" t="s">
        <v>143</v>
      </c>
      <c r="C41" s="172" t="s">
        <v>99</v>
      </c>
      <c r="D41" s="335" t="s">
        <v>648</v>
      </c>
      <c r="E41" s="335" t="s">
        <v>18</v>
      </c>
    </row>
    <row r="42" spans="1:5">
      <c r="A42" s="335" t="str">
        <f t="shared" si="0"/>
        <v>APTVD_ND_Sprite</v>
      </c>
      <c r="B42" s="335" t="s">
        <v>144</v>
      </c>
      <c r="C42" s="172" t="s">
        <v>99</v>
      </c>
      <c r="D42" s="335" t="s">
        <v>634</v>
      </c>
      <c r="E42" s="335" t="s">
        <v>18</v>
      </c>
    </row>
    <row r="43" spans="1:5">
      <c r="A43" s="335" t="str">
        <f t="shared" si="0"/>
        <v>APTVD_ND_Thums_Up</v>
      </c>
      <c r="B43" s="335" t="s">
        <v>145</v>
      </c>
      <c r="C43" s="172" t="s">
        <v>99</v>
      </c>
      <c r="D43" s="335" t="s">
        <v>649</v>
      </c>
      <c r="E43" s="335" t="s">
        <v>18</v>
      </c>
    </row>
    <row r="44" spans="1:5">
      <c r="A44" s="335" t="str">
        <f t="shared" si="0"/>
        <v>APTVD_Nstores_Thums_Up</v>
      </c>
      <c r="B44" s="335" t="s">
        <v>218</v>
      </c>
      <c r="C44" s="172" t="s">
        <v>99</v>
      </c>
      <c r="D44" s="335" t="s">
        <v>649</v>
      </c>
      <c r="E44" s="335" t="s">
        <v>19</v>
      </c>
    </row>
    <row r="45" spans="1:5">
      <c r="A45" s="335" t="str">
        <f t="shared" si="0"/>
        <v>APTVD_OOS_Thums_Up</v>
      </c>
      <c r="B45" s="335" t="s">
        <v>219</v>
      </c>
      <c r="C45" s="172" t="s">
        <v>99</v>
      </c>
      <c r="D45" s="335" t="s">
        <v>649</v>
      </c>
      <c r="E45" s="335" t="s">
        <v>21</v>
      </c>
    </row>
    <row r="46" spans="1:5">
      <c r="A46" s="335" t="str">
        <f t="shared" si="0"/>
        <v>APTVD_Price_7up</v>
      </c>
      <c r="B46" s="335" t="s">
        <v>205</v>
      </c>
      <c r="C46" s="172" t="s">
        <v>99</v>
      </c>
      <c r="D46" s="335" t="s">
        <v>650</v>
      </c>
      <c r="E46" s="335" t="s">
        <v>25</v>
      </c>
    </row>
    <row r="47" spans="1:5">
      <c r="A47" s="335" t="str">
        <f t="shared" si="0"/>
        <v>APTVD_Price_Appy_Fizz</v>
      </c>
      <c r="B47" s="335" t="s">
        <v>206</v>
      </c>
      <c r="C47" s="172" t="s">
        <v>99</v>
      </c>
      <c r="D47" s="335" t="s">
        <v>651</v>
      </c>
      <c r="E47" s="335" t="s">
        <v>25</v>
      </c>
    </row>
    <row r="48" spans="1:5">
      <c r="A48" s="335" t="str">
        <f t="shared" si="0"/>
        <v>APTVD_Price_Coke</v>
      </c>
      <c r="B48" s="335" t="s">
        <v>207</v>
      </c>
      <c r="C48" s="172" t="s">
        <v>99</v>
      </c>
      <c r="D48" s="335" t="s">
        <v>644</v>
      </c>
      <c r="E48" s="335" t="s">
        <v>25</v>
      </c>
    </row>
    <row r="49" spans="1:5">
      <c r="A49" s="335" t="str">
        <f t="shared" si="0"/>
        <v>APTVD_Price_Fanta</v>
      </c>
      <c r="B49" s="335" t="s">
        <v>208</v>
      </c>
      <c r="C49" s="172" t="s">
        <v>99</v>
      </c>
      <c r="D49" s="335" t="s">
        <v>645</v>
      </c>
      <c r="E49" s="335" t="s">
        <v>25</v>
      </c>
    </row>
    <row r="50" spans="1:5">
      <c r="A50" s="335" t="str">
        <f t="shared" si="0"/>
        <v>APTVD_Price_Limca</v>
      </c>
      <c r="B50" s="335" t="s">
        <v>209</v>
      </c>
      <c r="C50" s="172" t="s">
        <v>99</v>
      </c>
      <c r="D50" s="335" t="s">
        <v>646</v>
      </c>
      <c r="E50" s="335" t="s">
        <v>25</v>
      </c>
    </row>
    <row r="51" spans="1:5">
      <c r="A51" s="335" t="str">
        <f t="shared" si="0"/>
        <v>APTVD_Price_M_Dew</v>
      </c>
      <c r="B51" s="335" t="s">
        <v>210</v>
      </c>
      <c r="C51" s="172" t="s">
        <v>99</v>
      </c>
      <c r="D51" s="335" t="s">
        <v>655</v>
      </c>
      <c r="E51" s="335" t="s">
        <v>25</v>
      </c>
    </row>
    <row r="52" spans="1:5">
      <c r="A52" s="335" t="str">
        <f t="shared" si="0"/>
        <v>APTVD_Price_Mirinda</v>
      </c>
      <c r="B52" s="335" t="s">
        <v>211</v>
      </c>
      <c r="C52" s="172" t="s">
        <v>99</v>
      </c>
      <c r="D52" s="335" t="s">
        <v>647</v>
      </c>
      <c r="E52" s="335" t="s">
        <v>25</v>
      </c>
    </row>
    <row r="53" spans="1:5">
      <c r="A53" s="335" t="str">
        <f t="shared" si="0"/>
        <v>APTVD_Price_Pepsi</v>
      </c>
      <c r="B53" s="335" t="s">
        <v>212</v>
      </c>
      <c r="C53" s="172" t="s">
        <v>99</v>
      </c>
      <c r="D53" s="335" t="s">
        <v>648</v>
      </c>
      <c r="E53" s="335" t="s">
        <v>25</v>
      </c>
    </row>
    <row r="54" spans="1:5">
      <c r="A54" s="335" t="str">
        <f t="shared" si="0"/>
        <v>APTVD_Price_Sprite</v>
      </c>
      <c r="B54" s="335" t="s">
        <v>213</v>
      </c>
      <c r="C54" s="172" t="s">
        <v>99</v>
      </c>
      <c r="D54" s="335" t="s">
        <v>634</v>
      </c>
      <c r="E54" s="335" t="s">
        <v>25</v>
      </c>
    </row>
    <row r="55" spans="1:5">
      <c r="A55" s="335" t="str">
        <f t="shared" si="0"/>
        <v>APTVD_Price_Thums_Up_Express</v>
      </c>
      <c r="B55" s="335" t="s">
        <v>263</v>
      </c>
      <c r="C55" s="172" t="s">
        <v>99</v>
      </c>
      <c r="D55" s="335" t="s">
        <v>649</v>
      </c>
      <c r="E55" s="335" t="s">
        <v>635</v>
      </c>
    </row>
    <row r="56" spans="1:5">
      <c r="A56" s="335" t="str">
        <f t="shared" si="0"/>
        <v>APTVD_Price_Thums_Up_Fridge</v>
      </c>
      <c r="B56" s="335" t="s">
        <v>264</v>
      </c>
      <c r="C56" s="172" t="s">
        <v>99</v>
      </c>
      <c r="D56" s="335" t="s">
        <v>649</v>
      </c>
      <c r="E56" s="335" t="s">
        <v>638</v>
      </c>
    </row>
    <row r="57" spans="1:5">
      <c r="A57" s="335" t="str">
        <f t="shared" si="0"/>
        <v>APTVD_Price_Thums_Up_Mobile</v>
      </c>
      <c r="B57" s="335" t="s">
        <v>265</v>
      </c>
      <c r="C57" s="172" t="s">
        <v>99</v>
      </c>
      <c r="D57" s="335" t="s">
        <v>649</v>
      </c>
      <c r="E57" s="335" t="s">
        <v>639</v>
      </c>
    </row>
    <row r="58" spans="1:5">
      <c r="A58" s="335" t="str">
        <f t="shared" si="0"/>
        <v>APTVD_Price_Thums_Up_Party</v>
      </c>
      <c r="B58" s="335" t="s">
        <v>266</v>
      </c>
      <c r="C58" s="172" t="s">
        <v>99</v>
      </c>
      <c r="D58" s="335" t="s">
        <v>649</v>
      </c>
      <c r="E58" s="335" t="s">
        <v>640</v>
      </c>
    </row>
    <row r="59" spans="1:5">
      <c r="A59" s="335" t="str">
        <f t="shared" si="0"/>
        <v>APTVD_Price_Thums_Up_RGB</v>
      </c>
      <c r="B59" s="335" t="s">
        <v>267</v>
      </c>
      <c r="C59" s="172" t="s">
        <v>99</v>
      </c>
      <c r="D59" s="335" t="s">
        <v>649</v>
      </c>
      <c r="E59" s="335" t="s">
        <v>641</v>
      </c>
    </row>
    <row r="60" spans="1:5">
      <c r="A60" s="335" t="str">
        <f t="shared" si="0"/>
        <v>APTVD_SOWF_Thums_Up</v>
      </c>
      <c r="B60" s="335" t="s">
        <v>220</v>
      </c>
      <c r="C60" s="172" t="s">
        <v>99</v>
      </c>
      <c r="D60" s="335" t="s">
        <v>649</v>
      </c>
      <c r="E60" s="335" t="s">
        <v>29</v>
      </c>
    </row>
    <row r="61" spans="1:5">
      <c r="A61" s="335" t="str">
        <f t="shared" si="0"/>
        <v>APTVD_TV_7up</v>
      </c>
      <c r="B61" s="335" t="s">
        <v>214</v>
      </c>
      <c r="C61" s="172" t="s">
        <v>99</v>
      </c>
      <c r="D61" s="335" t="s">
        <v>650</v>
      </c>
      <c r="E61" s="335" t="s">
        <v>15</v>
      </c>
    </row>
    <row r="62" spans="1:5">
      <c r="A62" s="335" t="str">
        <f t="shared" si="0"/>
        <v>APTVD_TV_APPYFIZZ</v>
      </c>
      <c r="B62" s="335" t="s">
        <v>215</v>
      </c>
      <c r="C62" s="172" t="s">
        <v>99</v>
      </c>
      <c r="D62" s="335" t="s">
        <v>651</v>
      </c>
      <c r="E62" s="335" t="s">
        <v>15</v>
      </c>
    </row>
    <row r="63" spans="1:5">
      <c r="A63" s="335" t="str">
        <f t="shared" si="0"/>
        <v>APTVD_TV_MDEW</v>
      </c>
      <c r="B63" s="335" t="s">
        <v>216</v>
      </c>
      <c r="C63" s="172" t="s">
        <v>99</v>
      </c>
      <c r="D63" s="335" t="s">
        <v>655</v>
      </c>
      <c r="E63" s="336" t="s">
        <v>15</v>
      </c>
    </row>
    <row r="64" spans="1:5">
      <c r="A64" s="335" t="str">
        <f t="shared" si="0"/>
        <v>APTVD_TV_PSPSI</v>
      </c>
      <c r="B64" s="335" t="s">
        <v>217</v>
      </c>
      <c r="C64" s="172" t="s">
        <v>99</v>
      </c>
      <c r="D64" s="335" t="s">
        <v>648</v>
      </c>
      <c r="E64" s="336" t="s">
        <v>15</v>
      </c>
    </row>
    <row r="65" spans="1:5">
      <c r="A65" s="335" t="str">
        <f t="shared" si="0"/>
        <v>APTVD_Activation_Assets_AllIndia</v>
      </c>
      <c r="B65" s="335" t="s">
        <v>242</v>
      </c>
      <c r="C65" s="172" t="s">
        <v>99</v>
      </c>
      <c r="D65" s="335" t="s">
        <v>649</v>
      </c>
      <c r="E65" s="335"/>
    </row>
    <row r="66" spans="1:5">
      <c r="A66" s="335" t="str">
        <f t="shared" si="0"/>
        <v>APTVD_Activation_Assets_Statewise</v>
      </c>
      <c r="B66" s="335" t="s">
        <v>243</v>
      </c>
      <c r="C66" s="172" t="s">
        <v>99</v>
      </c>
      <c r="D66" s="335" t="s">
        <v>649</v>
      </c>
      <c r="E66" s="335"/>
    </row>
    <row r="67" spans="1:5">
      <c r="A67" s="335" t="str">
        <f t="shared" ref="A67:A130" si="1">C67&amp;B67</f>
        <v>APTVD_Cinema_Thumsup_Spend</v>
      </c>
      <c r="B67" s="335" t="s">
        <v>233</v>
      </c>
      <c r="C67" s="172" t="s">
        <v>99</v>
      </c>
      <c r="D67" s="335" t="s">
        <v>649</v>
      </c>
      <c r="E67" s="335"/>
    </row>
    <row r="68" spans="1:5">
      <c r="A68" s="335" t="str">
        <f t="shared" si="1"/>
        <v>APTVD_Cinema_Thumsup_Spend_2018</v>
      </c>
      <c r="B68" s="335" t="s">
        <v>231</v>
      </c>
      <c r="C68" s="172" t="s">
        <v>99</v>
      </c>
      <c r="D68" s="335" t="s">
        <v>649</v>
      </c>
      <c r="E68" s="335"/>
    </row>
    <row r="69" spans="1:5">
      <c r="A69" s="335" t="str">
        <f t="shared" si="1"/>
        <v>APTVD_Cinema_Thumsup_Spend_2019</v>
      </c>
      <c r="B69" s="335" t="s">
        <v>232</v>
      </c>
      <c r="C69" s="172" t="s">
        <v>99</v>
      </c>
      <c r="D69" s="335" t="s">
        <v>649</v>
      </c>
      <c r="E69" s="335"/>
    </row>
    <row r="70" spans="1:5">
      <c r="A70" s="335" t="str">
        <f t="shared" si="1"/>
        <v>APTVD_Cinema_Thumsup_Spend_2020</v>
      </c>
      <c r="B70" s="335" t="s">
        <v>369</v>
      </c>
      <c r="C70" s="172" t="s">
        <v>99</v>
      </c>
      <c r="D70" s="335" t="s">
        <v>649</v>
      </c>
      <c r="E70" s="335"/>
    </row>
    <row r="71" spans="1:5">
      <c r="A71" s="335" t="str">
        <f t="shared" si="1"/>
        <v>APTVD_Consumer_Promo_Thumsup_Mobile_count</v>
      </c>
      <c r="B71" s="335" t="s">
        <v>244</v>
      </c>
      <c r="C71" s="172" t="s">
        <v>99</v>
      </c>
      <c r="D71" s="335" t="s">
        <v>649</v>
      </c>
      <c r="E71" s="335"/>
    </row>
    <row r="72" spans="1:5">
      <c r="A72" s="335" t="str">
        <f t="shared" si="1"/>
        <v>APTVD_Desert_TV_GRPs</v>
      </c>
      <c r="B72" s="335" t="s">
        <v>251</v>
      </c>
      <c r="C72" s="172" t="s">
        <v>99</v>
      </c>
      <c r="D72" s="335" t="s">
        <v>649</v>
      </c>
      <c r="E72" s="335"/>
    </row>
    <row r="73" spans="1:5">
      <c r="A73" s="335" t="str">
        <f t="shared" si="1"/>
        <v>APTVD_Experiential_Sampling_Thumsup_Reach</v>
      </c>
      <c r="B73" s="335" t="s">
        <v>245</v>
      </c>
      <c r="C73" s="172" t="s">
        <v>99</v>
      </c>
      <c r="D73" s="335" t="s">
        <v>649</v>
      </c>
      <c r="E73" s="335"/>
    </row>
    <row r="74" spans="1:5">
      <c r="A74" s="335" t="str">
        <f t="shared" si="1"/>
        <v>APTVD_Facebook_Instagram_Thumsup_Imp</v>
      </c>
      <c r="B74" s="335" t="s">
        <v>225</v>
      </c>
      <c r="C74" s="172" t="s">
        <v>99</v>
      </c>
      <c r="D74" s="335" t="s">
        <v>649</v>
      </c>
      <c r="E74" s="335"/>
    </row>
    <row r="75" spans="1:5">
      <c r="A75" s="335" t="str">
        <f t="shared" si="1"/>
        <v>APTVD_Facebook_Thumsup_Imp</v>
      </c>
      <c r="B75" s="335" t="s">
        <v>224</v>
      </c>
      <c r="C75" s="172" t="s">
        <v>99</v>
      </c>
      <c r="D75" s="335" t="s">
        <v>649</v>
      </c>
      <c r="E75" s="335"/>
    </row>
    <row r="76" spans="1:5">
      <c r="A76" s="335" t="str">
        <f t="shared" si="1"/>
        <v>APTVD_Free_Volume_Promo</v>
      </c>
      <c r="B76" s="335" t="s">
        <v>146</v>
      </c>
      <c r="C76" s="172" t="s">
        <v>99</v>
      </c>
      <c r="D76" s="335" t="s">
        <v>649</v>
      </c>
      <c r="E76" s="335"/>
    </row>
    <row r="77" spans="1:5">
      <c r="A77" s="335" t="str">
        <f t="shared" si="1"/>
        <v>APTVD_Hotstar_Thumsup_Imp</v>
      </c>
      <c r="B77" s="335" t="s">
        <v>226</v>
      </c>
      <c r="C77" s="172" t="s">
        <v>99</v>
      </c>
      <c r="D77" s="335" t="s">
        <v>649</v>
      </c>
      <c r="E77" s="335"/>
    </row>
    <row r="78" spans="1:5">
      <c r="A78" s="335" t="str">
        <f t="shared" si="1"/>
        <v>APTVD_Lift_TV_GRPs</v>
      </c>
      <c r="B78" s="335" t="s">
        <v>252</v>
      </c>
      <c r="C78" s="172" t="s">
        <v>99</v>
      </c>
      <c r="D78" s="335" t="s">
        <v>649</v>
      </c>
      <c r="E78" s="335"/>
    </row>
    <row r="79" spans="1:5">
      <c r="A79" s="335" t="str">
        <f t="shared" si="1"/>
        <v>APTVD_Long_Activation_Assets_AllIndia</v>
      </c>
      <c r="B79" s="335" t="s">
        <v>271</v>
      </c>
      <c r="C79" s="172" t="s">
        <v>99</v>
      </c>
      <c r="D79" s="335" t="s">
        <v>649</v>
      </c>
      <c r="E79" s="335"/>
    </row>
    <row r="80" spans="1:5">
      <c r="A80" s="335" t="str">
        <f t="shared" si="1"/>
        <v>APTVD_Long_Activation_Assets_Statewise</v>
      </c>
      <c r="B80" s="335" t="s">
        <v>272</v>
      </c>
      <c r="C80" s="172" t="s">
        <v>99</v>
      </c>
      <c r="D80" s="335" t="s">
        <v>649</v>
      </c>
      <c r="E80" s="335"/>
    </row>
    <row r="81" spans="1:5">
      <c r="A81" s="335" t="str">
        <f t="shared" si="1"/>
        <v>APTVD_Long_Desert_TV_GRPs</v>
      </c>
      <c r="B81" s="335" t="s">
        <v>246</v>
      </c>
      <c r="C81" s="172" t="s">
        <v>99</v>
      </c>
      <c r="D81" s="335" t="s">
        <v>649</v>
      </c>
      <c r="E81" s="335"/>
    </row>
    <row r="82" spans="1:5">
      <c r="A82" s="335" t="str">
        <f t="shared" si="1"/>
        <v>APTVD_Long_TUChargedAvengers_TV_GRPs</v>
      </c>
      <c r="B82" s="335" t="s">
        <v>247</v>
      </c>
      <c r="C82" s="172" t="s">
        <v>99</v>
      </c>
      <c r="D82" s="335" t="s">
        <v>649</v>
      </c>
      <c r="E82" s="335"/>
    </row>
    <row r="83" spans="1:5">
      <c r="A83" s="335" t="str">
        <f t="shared" si="1"/>
        <v>APTVD_Long_TUChargedThematic_TV_GRPs</v>
      </c>
      <c r="B83" s="335" t="s">
        <v>248</v>
      </c>
      <c r="C83" s="172" t="s">
        <v>99</v>
      </c>
      <c r="D83" s="335" t="s">
        <v>649</v>
      </c>
      <c r="E83" s="335"/>
    </row>
    <row r="84" spans="1:5">
      <c r="A84" s="335" t="str">
        <f t="shared" si="1"/>
        <v>APTVD_Long_TUChase_TV_GRPs</v>
      </c>
      <c r="B84" s="335" t="s">
        <v>249</v>
      </c>
      <c r="C84" s="172" t="s">
        <v>99</v>
      </c>
      <c r="D84" s="335" t="s">
        <v>649</v>
      </c>
      <c r="E84" s="335"/>
    </row>
    <row r="85" spans="1:5">
      <c r="A85" s="335" t="str">
        <f t="shared" si="1"/>
        <v>APTVD_Long_TUIntrinsic_TV_GRPs</v>
      </c>
      <c r="B85" s="335" t="s">
        <v>250</v>
      </c>
      <c r="C85" s="172" t="s">
        <v>99</v>
      </c>
      <c r="D85" s="335" t="s">
        <v>649</v>
      </c>
      <c r="E85" s="335"/>
    </row>
    <row r="86" spans="1:5">
      <c r="A86" s="335" t="str">
        <f t="shared" si="1"/>
        <v>APTVD_OOH_Thumsup_Spend</v>
      </c>
      <c r="B86" s="335" t="s">
        <v>239</v>
      </c>
      <c r="C86" s="172" t="s">
        <v>99</v>
      </c>
      <c r="D86" s="335" t="s">
        <v>649</v>
      </c>
      <c r="E86" s="335"/>
    </row>
    <row r="87" spans="1:5">
      <c r="A87" s="335" t="str">
        <f t="shared" si="1"/>
        <v>APTVD_OOH_Thumsup_Spend_2015</v>
      </c>
      <c r="B87" s="335" t="s">
        <v>234</v>
      </c>
      <c r="C87" s="172" t="s">
        <v>99</v>
      </c>
      <c r="D87" s="335" t="s">
        <v>649</v>
      </c>
      <c r="E87" s="335"/>
    </row>
    <row r="88" spans="1:5">
      <c r="A88" s="335" t="str">
        <f t="shared" si="1"/>
        <v>APTVD_OOH_Thumsup_Spend_2016</v>
      </c>
      <c r="B88" s="335" t="s">
        <v>235</v>
      </c>
      <c r="C88" s="172" t="s">
        <v>99</v>
      </c>
      <c r="D88" s="335" t="s">
        <v>649</v>
      </c>
      <c r="E88" s="335"/>
    </row>
    <row r="89" spans="1:5">
      <c r="A89" s="335" t="str">
        <f t="shared" si="1"/>
        <v>APTVD_OOH_Thumsup_Spend_2017</v>
      </c>
      <c r="B89" s="335" t="s">
        <v>236</v>
      </c>
      <c r="C89" s="172" t="s">
        <v>99</v>
      </c>
      <c r="D89" s="335" t="s">
        <v>649</v>
      </c>
      <c r="E89" s="335"/>
    </row>
    <row r="90" spans="1:5">
      <c r="A90" s="335" t="str">
        <f t="shared" si="1"/>
        <v>APTVD_OOH_Thumsup_Spend_2018</v>
      </c>
      <c r="B90" s="335" t="s">
        <v>237</v>
      </c>
      <c r="C90" s="172" t="s">
        <v>99</v>
      </c>
      <c r="D90" s="335" t="s">
        <v>649</v>
      </c>
      <c r="E90" s="335"/>
    </row>
    <row r="91" spans="1:5">
      <c r="A91" s="335" t="str">
        <f t="shared" si="1"/>
        <v>APTVD_OOH_Thumsup_Spend_2019</v>
      </c>
      <c r="B91" s="335" t="s">
        <v>238</v>
      </c>
      <c r="C91" s="172" t="s">
        <v>99</v>
      </c>
      <c r="D91" s="335" t="s">
        <v>649</v>
      </c>
      <c r="E91" s="335"/>
    </row>
    <row r="92" spans="1:5">
      <c r="A92" s="335" t="str">
        <f t="shared" si="1"/>
        <v>APTVD_OOH_Thumsup_Spend_2020</v>
      </c>
      <c r="B92" s="335" t="s">
        <v>370</v>
      </c>
      <c r="C92" s="172" t="s">
        <v>99</v>
      </c>
      <c r="D92" s="335" t="s">
        <v>649</v>
      </c>
      <c r="E92" s="335"/>
    </row>
    <row r="93" spans="1:5">
      <c r="A93" s="335" t="str">
        <f t="shared" si="1"/>
        <v>APTVD_PrVD_Thumsup_Spend</v>
      </c>
      <c r="B93" s="335" t="s">
        <v>240</v>
      </c>
      <c r="C93" s="172" t="s">
        <v>99</v>
      </c>
      <c r="D93" s="335" t="s">
        <v>649</v>
      </c>
      <c r="E93" s="335"/>
    </row>
    <row r="94" spans="1:5">
      <c r="A94" s="335" t="str">
        <f t="shared" si="1"/>
        <v>APTVD_Radio_Thumsup_Spend</v>
      </c>
      <c r="B94" s="335" t="s">
        <v>241</v>
      </c>
      <c r="C94" s="172" t="s">
        <v>99</v>
      </c>
      <c r="D94" s="335" t="s">
        <v>649</v>
      </c>
      <c r="E94" s="335"/>
    </row>
    <row r="95" spans="1:5">
      <c r="A95" s="335" t="str">
        <f t="shared" si="1"/>
        <v>APTVD_ThematicMHT_TV_GRPs</v>
      </c>
      <c r="B95" s="335" t="s">
        <v>253</v>
      </c>
      <c r="C95" s="172" t="s">
        <v>99</v>
      </c>
      <c r="D95" s="335" t="s">
        <v>649</v>
      </c>
      <c r="E95" s="335"/>
    </row>
    <row r="96" spans="1:5">
      <c r="A96" s="335" t="str">
        <f t="shared" si="1"/>
        <v>APTVD_TheYoung_TV_GRPs</v>
      </c>
      <c r="B96" s="335" t="s">
        <v>254</v>
      </c>
      <c r="C96" s="172" t="s">
        <v>99</v>
      </c>
      <c r="D96" s="335" t="s">
        <v>649</v>
      </c>
      <c r="E96" s="335"/>
    </row>
    <row r="97" spans="1:5">
      <c r="A97" s="335" t="str">
        <f t="shared" si="1"/>
        <v>APTVD_Total_Digital_Thumsup_Imp_2020</v>
      </c>
      <c r="B97" s="335" t="s">
        <v>371</v>
      </c>
      <c r="C97" s="172" t="s">
        <v>99</v>
      </c>
      <c r="D97" s="335" t="s">
        <v>649</v>
      </c>
      <c r="E97" s="335"/>
    </row>
    <row r="98" spans="1:5">
      <c r="A98" s="335" t="str">
        <f t="shared" si="1"/>
        <v>APTVD_Total_Digital_Thumsup_VD_2017</v>
      </c>
      <c r="B98" s="335" t="s">
        <v>227</v>
      </c>
      <c r="C98" s="172" t="s">
        <v>99</v>
      </c>
      <c r="D98" s="335" t="s">
        <v>649</v>
      </c>
      <c r="E98" s="335"/>
    </row>
    <row r="99" spans="1:5">
      <c r="A99" s="335" t="str">
        <f t="shared" si="1"/>
        <v>APTVD_Total_Digital_Thumsup_VD_2018</v>
      </c>
      <c r="B99" s="335" t="s">
        <v>228</v>
      </c>
      <c r="C99" s="172" t="s">
        <v>99</v>
      </c>
      <c r="D99" s="335" t="s">
        <v>649</v>
      </c>
      <c r="E99" s="335"/>
    </row>
    <row r="100" spans="1:5">
      <c r="A100" s="335" t="str">
        <f t="shared" si="1"/>
        <v>APTVD_Total_Digital_Thumsup_VD_2019</v>
      </c>
      <c r="B100" s="335" t="s">
        <v>229</v>
      </c>
      <c r="C100" s="172" t="s">
        <v>99</v>
      </c>
      <c r="D100" s="335" t="s">
        <v>649</v>
      </c>
      <c r="E100" s="335"/>
    </row>
    <row r="101" spans="1:5">
      <c r="A101" s="335" t="str">
        <f t="shared" si="1"/>
        <v>APTVD_TU_UTC_TV_GRPs</v>
      </c>
      <c r="B101" s="335" t="s">
        <v>255</v>
      </c>
      <c r="C101" s="172" t="s">
        <v>99</v>
      </c>
      <c r="D101" s="335" t="s">
        <v>649</v>
      </c>
      <c r="E101" s="335"/>
    </row>
    <row r="102" spans="1:5">
      <c r="A102" s="335" t="str">
        <f t="shared" si="1"/>
        <v>APTVD_TUChargedAvengers_TV_GRPs</v>
      </c>
      <c r="B102" s="335" t="s">
        <v>256</v>
      </c>
      <c r="C102" s="172" t="s">
        <v>99</v>
      </c>
      <c r="D102" s="335" t="s">
        <v>649</v>
      </c>
      <c r="E102" s="335"/>
    </row>
    <row r="103" spans="1:5">
      <c r="A103" s="335" t="str">
        <f t="shared" si="1"/>
        <v>APTVD_TUChargedThematic_TV_GRPs</v>
      </c>
      <c r="B103" s="335" t="s">
        <v>257</v>
      </c>
      <c r="C103" s="172" t="s">
        <v>99</v>
      </c>
      <c r="D103" s="335" t="s">
        <v>649</v>
      </c>
      <c r="E103" s="335"/>
    </row>
    <row r="104" spans="1:5">
      <c r="A104" s="335" t="str">
        <f t="shared" si="1"/>
        <v>APTVD_TUChase_TV_GRPs</v>
      </c>
      <c r="B104" s="335" t="s">
        <v>258</v>
      </c>
      <c r="C104" s="172" t="s">
        <v>99</v>
      </c>
      <c r="D104" s="335" t="s">
        <v>649</v>
      </c>
      <c r="E104" s="335"/>
    </row>
    <row r="105" spans="1:5">
      <c r="A105" s="335" t="str">
        <f t="shared" si="1"/>
        <v>APTVD_TUIntrinsic_TV_GRPs</v>
      </c>
      <c r="B105" s="335" t="s">
        <v>259</v>
      </c>
      <c r="C105" s="172" t="s">
        <v>99</v>
      </c>
      <c r="D105" s="335" t="s">
        <v>649</v>
      </c>
      <c r="E105" s="335"/>
    </row>
    <row r="106" spans="1:5">
      <c r="A106" s="335" t="str">
        <f t="shared" si="1"/>
        <v>APTVD_TV_Total_2015</v>
      </c>
      <c r="B106" s="335" t="s">
        <v>4</v>
      </c>
      <c r="C106" s="172" t="s">
        <v>99</v>
      </c>
      <c r="D106" s="335" t="s">
        <v>649</v>
      </c>
      <c r="E106" s="335"/>
    </row>
    <row r="107" spans="1:5">
      <c r="A107" s="335" t="str">
        <f t="shared" si="1"/>
        <v>APTVD_TV_Total_2016</v>
      </c>
      <c r="B107" s="335" t="s">
        <v>5</v>
      </c>
      <c r="C107" s="172" t="s">
        <v>99</v>
      </c>
      <c r="D107" s="335" t="s">
        <v>649</v>
      </c>
      <c r="E107" s="335"/>
    </row>
    <row r="108" spans="1:5">
      <c r="A108" s="335" t="str">
        <f t="shared" si="1"/>
        <v>APTVD_TV_Total_2017</v>
      </c>
      <c r="B108" s="335" t="s">
        <v>6</v>
      </c>
      <c r="C108" s="172" t="s">
        <v>99</v>
      </c>
      <c r="D108" s="335" t="s">
        <v>649</v>
      </c>
      <c r="E108" s="335"/>
    </row>
    <row r="109" spans="1:5">
      <c r="A109" s="335" t="str">
        <f t="shared" si="1"/>
        <v>APTVD_VI_Pyramid_TV_GRPs_2020_Long</v>
      </c>
      <c r="B109" s="335" t="s">
        <v>372</v>
      </c>
      <c r="C109" s="172" t="s">
        <v>99</v>
      </c>
      <c r="D109" s="335" t="s">
        <v>649</v>
      </c>
      <c r="E109" s="335"/>
    </row>
    <row r="110" spans="1:5">
      <c r="A110" s="335" t="str">
        <f t="shared" si="1"/>
        <v>APTVD_VI_Pyramid_TV_GRPs_2020_Short</v>
      </c>
      <c r="B110" s="335" t="s">
        <v>373</v>
      </c>
      <c r="C110" s="172" t="s">
        <v>99</v>
      </c>
      <c r="D110" s="335" t="s">
        <v>649</v>
      </c>
      <c r="E110" s="335"/>
    </row>
    <row r="111" spans="1:5">
      <c r="A111" s="335" t="str">
        <f t="shared" si="1"/>
        <v>APTVD_VI_SLN_TV_GRPs_2020_Long</v>
      </c>
      <c r="B111" s="335" t="s">
        <v>374</v>
      </c>
      <c r="C111" s="172" t="s">
        <v>99</v>
      </c>
      <c r="D111" s="335" t="s">
        <v>649</v>
      </c>
      <c r="E111" s="335"/>
    </row>
    <row r="112" spans="1:5">
      <c r="A112" s="335" t="str">
        <f t="shared" si="1"/>
        <v>APTVD_VI_SLN_TV_GRPs_2020_Short</v>
      </c>
      <c r="B112" s="335" t="s">
        <v>375</v>
      </c>
      <c r="C112" s="172" t="s">
        <v>99</v>
      </c>
      <c r="D112" s="335" t="s">
        <v>649</v>
      </c>
      <c r="E112" s="335"/>
    </row>
    <row r="113" spans="1:5">
      <c r="A113" s="335" t="str">
        <f t="shared" si="1"/>
        <v>APTVD_VI_TUCharged_Desert_TV_GRPs_2020_Long</v>
      </c>
      <c r="B113" s="335" t="s">
        <v>376</v>
      </c>
      <c r="C113" s="172" t="s">
        <v>99</v>
      </c>
      <c r="D113" s="335" t="s">
        <v>649</v>
      </c>
      <c r="E113" s="335"/>
    </row>
    <row r="114" spans="1:5">
      <c r="A114" s="335" t="str">
        <f t="shared" si="1"/>
        <v>APTVD_VI_TUCharged_Desert_TV_GRPs_2020_Short</v>
      </c>
      <c r="B114" s="335" t="s">
        <v>377</v>
      </c>
      <c r="C114" s="172" t="s">
        <v>99</v>
      </c>
      <c r="D114" s="335" t="s">
        <v>649</v>
      </c>
      <c r="E114" s="335"/>
    </row>
    <row r="115" spans="1:5">
      <c r="A115" s="335" t="str">
        <f t="shared" si="1"/>
        <v>APTVD_VI_TUChase_TV_GRPs_2020_Long</v>
      </c>
      <c r="B115" s="335" t="s">
        <v>378</v>
      </c>
      <c r="C115" s="172" t="s">
        <v>99</v>
      </c>
      <c r="D115" s="335" t="s">
        <v>649</v>
      </c>
      <c r="E115" s="335"/>
    </row>
    <row r="116" spans="1:5">
      <c r="A116" s="335" t="str">
        <f t="shared" si="1"/>
        <v>APTVD_VI_TUChase_TV_GRPs_2020_Short</v>
      </c>
      <c r="B116" s="335" t="s">
        <v>379</v>
      </c>
      <c r="C116" s="172" t="s">
        <v>99</v>
      </c>
      <c r="D116" s="335" t="s">
        <v>649</v>
      </c>
      <c r="E116" s="335"/>
    </row>
    <row r="117" spans="1:5">
      <c r="A117" s="335" t="str">
        <f t="shared" si="1"/>
        <v>APTVD_WaveTVC_TV_GRPs</v>
      </c>
      <c r="B117" s="335" t="s">
        <v>260</v>
      </c>
      <c r="C117" s="172" t="s">
        <v>99</v>
      </c>
      <c r="D117" s="335" t="s">
        <v>649</v>
      </c>
      <c r="E117" s="335"/>
    </row>
    <row r="118" spans="1:5">
      <c r="A118" s="335" t="str">
        <f t="shared" si="1"/>
        <v>APTVD_YouTube_Thumsup_Imp</v>
      </c>
      <c r="B118" s="335" t="s">
        <v>230</v>
      </c>
      <c r="C118" s="172" t="s">
        <v>99</v>
      </c>
      <c r="D118" s="335" t="s">
        <v>649</v>
      </c>
      <c r="E118" s="335"/>
    </row>
    <row r="119" spans="1:5">
      <c r="A119" s="335" t="str">
        <f t="shared" si="1"/>
        <v>GJLog_Economy</v>
      </c>
      <c r="B119" s="335" t="s">
        <v>221</v>
      </c>
      <c r="C119" s="172" t="s">
        <v>196</v>
      </c>
      <c r="D119" s="335"/>
      <c r="E119" s="335"/>
    </row>
    <row r="120" spans="1:5">
      <c r="A120" s="335" t="str">
        <f t="shared" si="1"/>
        <v>GJMobility_Parks</v>
      </c>
      <c r="B120" s="335" t="s">
        <v>381</v>
      </c>
      <c r="C120" s="172" t="s">
        <v>196</v>
      </c>
      <c r="D120" s="335"/>
      <c r="E120" s="335"/>
    </row>
    <row r="121" spans="1:5">
      <c r="A121" s="335" t="str">
        <f t="shared" si="1"/>
        <v>GJMobility_Retail_and_recreation</v>
      </c>
      <c r="B121" s="335" t="s">
        <v>380</v>
      </c>
      <c r="C121" s="172" t="s">
        <v>196</v>
      </c>
      <c r="D121" s="335"/>
      <c r="E121" s="335"/>
    </row>
    <row r="122" spans="1:5">
      <c r="A122" s="335" t="str">
        <f t="shared" si="1"/>
        <v>GJMobility_Workplaces</v>
      </c>
      <c r="B122" s="335" t="s">
        <v>366</v>
      </c>
      <c r="C122" s="172" t="s">
        <v>196</v>
      </c>
      <c r="D122" s="335"/>
      <c r="E122" s="335"/>
    </row>
    <row r="123" spans="1:5">
      <c r="A123" s="335" t="str">
        <f t="shared" si="1"/>
        <v>GJOthers</v>
      </c>
      <c r="B123" s="335" t="s">
        <v>1</v>
      </c>
      <c r="C123" s="172" t="s">
        <v>196</v>
      </c>
      <c r="D123" s="335"/>
      <c r="E123" s="335"/>
    </row>
    <row r="124" spans="1:5">
      <c r="A124" s="335" t="str">
        <f t="shared" si="1"/>
        <v>GJPre_Covid</v>
      </c>
      <c r="B124" s="335" t="s">
        <v>367</v>
      </c>
      <c r="C124" s="172" t="s">
        <v>196</v>
      </c>
      <c r="D124" s="335"/>
      <c r="E124" s="335"/>
    </row>
    <row r="125" spans="1:5">
      <c r="A125" s="335" t="str">
        <f t="shared" si="1"/>
        <v>GJprecip0</v>
      </c>
      <c r="B125" s="335" t="s">
        <v>222</v>
      </c>
      <c r="C125" s="172" t="s">
        <v>196</v>
      </c>
      <c r="D125" s="335"/>
      <c r="E125" s="335"/>
    </row>
    <row r="126" spans="1:5">
      <c r="A126" s="335" t="str">
        <f t="shared" si="1"/>
        <v>GJprecip1</v>
      </c>
      <c r="B126" s="335" t="s">
        <v>223</v>
      </c>
      <c r="C126" s="172" t="s">
        <v>196</v>
      </c>
      <c r="D126" s="335"/>
      <c r="E126" s="335"/>
    </row>
    <row r="127" spans="1:5">
      <c r="A127" s="335" t="str">
        <f t="shared" si="1"/>
        <v>GJSEAS_1517</v>
      </c>
      <c r="B127" s="335" t="s">
        <v>261</v>
      </c>
      <c r="C127" s="172" t="s">
        <v>196</v>
      </c>
      <c r="D127" s="335"/>
      <c r="E127" s="335"/>
    </row>
    <row r="128" spans="1:5">
      <c r="A128" s="335" t="str">
        <f t="shared" si="1"/>
        <v>GJSEAS_1819</v>
      </c>
      <c r="B128" s="335" t="s">
        <v>262</v>
      </c>
      <c r="C128" s="172" t="s">
        <v>196</v>
      </c>
      <c r="D128" s="335"/>
      <c r="E128" s="335"/>
    </row>
    <row r="129" spans="1:5">
      <c r="A129" s="335" t="str">
        <f t="shared" si="1"/>
        <v>GJSOCF_1</v>
      </c>
      <c r="B129" s="335" t="s">
        <v>269</v>
      </c>
      <c r="C129" s="172" t="s">
        <v>196</v>
      </c>
      <c r="D129" s="335" t="s">
        <v>649</v>
      </c>
      <c r="E129" s="335" t="s">
        <v>27</v>
      </c>
    </row>
    <row r="130" spans="1:5">
      <c r="A130" s="335" t="str">
        <f t="shared" si="1"/>
        <v>GJSOTS_1</v>
      </c>
      <c r="B130" s="335" t="s">
        <v>270</v>
      </c>
      <c r="C130" s="172" t="s">
        <v>196</v>
      </c>
      <c r="D130" s="335" t="s">
        <v>649</v>
      </c>
      <c r="E130" s="335" t="s">
        <v>28</v>
      </c>
    </row>
    <row r="131" spans="1:5">
      <c r="A131" s="335" t="str">
        <f t="shared" ref="A131:A194" si="2">C131&amp;B131</f>
        <v>GJTemp0</v>
      </c>
      <c r="B131" s="335" t="s">
        <v>171</v>
      </c>
      <c r="C131" s="172" t="s">
        <v>196</v>
      </c>
      <c r="D131" s="335"/>
      <c r="E131" s="335"/>
    </row>
    <row r="132" spans="1:5">
      <c r="A132" s="335" t="str">
        <f t="shared" si="2"/>
        <v>GJTemp1</v>
      </c>
      <c r="B132" s="335" t="s">
        <v>172</v>
      </c>
      <c r="C132" s="172" t="s">
        <v>196</v>
      </c>
      <c r="D132" s="335"/>
      <c r="E132" s="335"/>
    </row>
    <row r="133" spans="1:5">
      <c r="A133" s="335" t="str">
        <f t="shared" si="2"/>
        <v>GJUnemployment</v>
      </c>
      <c r="B133" s="335" t="s">
        <v>3</v>
      </c>
      <c r="C133" s="172" t="s">
        <v>196</v>
      </c>
      <c r="D133" s="335"/>
      <c r="E133" s="335"/>
    </row>
    <row r="134" spans="1:5">
      <c r="A134" s="335" t="str">
        <f t="shared" si="2"/>
        <v>GJVD_Covid_19_Confirmed_Cases</v>
      </c>
      <c r="B134" s="335" t="s">
        <v>368</v>
      </c>
      <c r="C134" s="172" t="s">
        <v>196</v>
      </c>
      <c r="D134" s="335"/>
      <c r="E134" s="335"/>
    </row>
    <row r="135" spans="1:5">
      <c r="A135" s="335" t="str">
        <f t="shared" si="2"/>
        <v>GJVD_IPS_7up</v>
      </c>
      <c r="B135" s="335" t="s">
        <v>126</v>
      </c>
      <c r="C135" s="172" t="s">
        <v>196</v>
      </c>
      <c r="D135" s="335" t="s">
        <v>650</v>
      </c>
      <c r="E135" s="335" t="s">
        <v>17</v>
      </c>
    </row>
    <row r="136" spans="1:5">
      <c r="A136" s="335" t="str">
        <f t="shared" si="2"/>
        <v>GJVD_IPS_Appy_Fizz</v>
      </c>
      <c r="B136" s="335" t="s">
        <v>127</v>
      </c>
      <c r="C136" s="172" t="s">
        <v>196</v>
      </c>
      <c r="D136" s="335" t="s">
        <v>651</v>
      </c>
      <c r="E136" s="335" t="s">
        <v>17</v>
      </c>
    </row>
    <row r="137" spans="1:5">
      <c r="A137" s="335" t="str">
        <f t="shared" si="2"/>
        <v>GJVD_IPS_Coke</v>
      </c>
      <c r="B137" s="335" t="s">
        <v>128</v>
      </c>
      <c r="C137" s="172" t="s">
        <v>196</v>
      </c>
      <c r="D137" s="335" t="s">
        <v>644</v>
      </c>
      <c r="E137" s="335" t="s">
        <v>17</v>
      </c>
    </row>
    <row r="138" spans="1:5">
      <c r="A138" s="335" t="str">
        <f t="shared" si="2"/>
        <v>GJVD_IPS_DAVAT_Local</v>
      </c>
      <c r="B138" s="335" t="s">
        <v>273</v>
      </c>
      <c r="C138" s="172" t="s">
        <v>196</v>
      </c>
      <c r="D138" s="335" t="s">
        <v>654</v>
      </c>
      <c r="E138" s="335" t="s">
        <v>17</v>
      </c>
    </row>
    <row r="139" spans="1:5">
      <c r="A139" s="335" t="str">
        <f t="shared" si="2"/>
        <v>GJVD_IPS_Fanta</v>
      </c>
      <c r="B139" s="335" t="s">
        <v>129</v>
      </c>
      <c r="C139" s="172" t="s">
        <v>196</v>
      </c>
      <c r="D139" s="335" t="s">
        <v>645</v>
      </c>
      <c r="E139" s="335" t="s">
        <v>17</v>
      </c>
    </row>
    <row r="140" spans="1:5">
      <c r="A140" s="335" t="str">
        <f t="shared" si="2"/>
        <v>GJVD_IPS_Limca</v>
      </c>
      <c r="B140" s="335" t="s">
        <v>130</v>
      </c>
      <c r="C140" s="172" t="s">
        <v>196</v>
      </c>
      <c r="D140" s="335" t="s">
        <v>646</v>
      </c>
      <c r="E140" s="335" t="s">
        <v>17</v>
      </c>
    </row>
    <row r="141" spans="1:5">
      <c r="A141" s="335" t="str">
        <f t="shared" si="2"/>
        <v>GJVD_IPS_M_Dew</v>
      </c>
      <c r="B141" s="335" t="s">
        <v>131</v>
      </c>
      <c r="C141" s="172" t="s">
        <v>196</v>
      </c>
      <c r="D141" s="335" t="s">
        <v>655</v>
      </c>
      <c r="E141" s="335" t="s">
        <v>17</v>
      </c>
    </row>
    <row r="142" spans="1:5">
      <c r="A142" s="335" t="str">
        <f t="shared" si="2"/>
        <v>GJVD_IPS_Mirinda</v>
      </c>
      <c r="B142" s="335" t="s">
        <v>132</v>
      </c>
      <c r="C142" s="172" t="s">
        <v>196</v>
      </c>
      <c r="D142" s="335" t="s">
        <v>647</v>
      </c>
      <c r="E142" s="335" t="s">
        <v>17</v>
      </c>
    </row>
    <row r="143" spans="1:5">
      <c r="A143" s="335" t="str">
        <f t="shared" si="2"/>
        <v>GJVD_IPS_Pepsi</v>
      </c>
      <c r="B143" s="335" t="s">
        <v>133</v>
      </c>
      <c r="C143" s="172" t="s">
        <v>196</v>
      </c>
      <c r="D143" s="335" t="s">
        <v>648</v>
      </c>
      <c r="E143" s="335" t="s">
        <v>17</v>
      </c>
    </row>
    <row r="144" spans="1:5">
      <c r="A144" s="335" t="str">
        <f t="shared" si="2"/>
        <v>GJVD_IPS_SOSYO_Local</v>
      </c>
      <c r="B144" s="335" t="s">
        <v>274</v>
      </c>
      <c r="C144" s="172" t="s">
        <v>196</v>
      </c>
      <c r="D144" s="335" t="s">
        <v>658</v>
      </c>
      <c r="E144" s="335" t="s">
        <v>17</v>
      </c>
    </row>
    <row r="145" spans="1:5">
      <c r="A145" s="335" t="str">
        <f t="shared" si="2"/>
        <v>GJVD_IPS_Sprite</v>
      </c>
      <c r="B145" s="335" t="s">
        <v>134</v>
      </c>
      <c r="C145" s="172" t="s">
        <v>196</v>
      </c>
      <c r="D145" s="335" t="s">
        <v>634</v>
      </c>
      <c r="E145" s="335" t="s">
        <v>17</v>
      </c>
    </row>
    <row r="146" spans="1:5">
      <c r="A146" s="335" t="str">
        <f t="shared" si="2"/>
        <v>GJVD_IPS_Thums_Up</v>
      </c>
      <c r="B146" s="335" t="s">
        <v>135</v>
      </c>
      <c r="C146" s="172" t="s">
        <v>196</v>
      </c>
      <c r="D146" s="335" t="s">
        <v>649</v>
      </c>
      <c r="E146" s="335" t="s">
        <v>17</v>
      </c>
    </row>
    <row r="147" spans="1:5">
      <c r="A147" s="335" t="str">
        <f t="shared" si="2"/>
        <v>GJVD_ND_7up</v>
      </c>
      <c r="B147" s="335" t="s">
        <v>136</v>
      </c>
      <c r="C147" s="172" t="s">
        <v>196</v>
      </c>
      <c r="D147" s="335" t="s">
        <v>650</v>
      </c>
      <c r="E147" s="335" t="s">
        <v>18</v>
      </c>
    </row>
    <row r="148" spans="1:5">
      <c r="A148" s="335" t="str">
        <f t="shared" si="2"/>
        <v>GJVD_ND_Appy_Fizz</v>
      </c>
      <c r="B148" s="335" t="s">
        <v>137</v>
      </c>
      <c r="C148" s="172" t="s">
        <v>196</v>
      </c>
      <c r="D148" s="335" t="s">
        <v>651</v>
      </c>
      <c r="E148" s="335" t="s">
        <v>18</v>
      </c>
    </row>
    <row r="149" spans="1:5">
      <c r="A149" s="335" t="str">
        <f t="shared" si="2"/>
        <v>GJVD_ND_Coke</v>
      </c>
      <c r="B149" s="335" t="s">
        <v>138</v>
      </c>
      <c r="C149" s="172" t="s">
        <v>196</v>
      </c>
      <c r="D149" s="335" t="s">
        <v>644</v>
      </c>
      <c r="E149" s="335" t="s">
        <v>18</v>
      </c>
    </row>
    <row r="150" spans="1:5">
      <c r="A150" s="335" t="str">
        <f t="shared" si="2"/>
        <v>GJVD_ND_DAVAT_Local</v>
      </c>
      <c r="B150" s="335" t="s">
        <v>275</v>
      </c>
      <c r="C150" s="172" t="s">
        <v>196</v>
      </c>
      <c r="D150" s="335" t="s">
        <v>654</v>
      </c>
      <c r="E150" s="335" t="s">
        <v>18</v>
      </c>
    </row>
    <row r="151" spans="1:5">
      <c r="A151" s="335" t="str">
        <f t="shared" si="2"/>
        <v>GJVD_ND_Fanta</v>
      </c>
      <c r="B151" s="335" t="s">
        <v>139</v>
      </c>
      <c r="C151" s="172" t="s">
        <v>196</v>
      </c>
      <c r="D151" s="335" t="s">
        <v>645</v>
      </c>
      <c r="E151" s="335" t="s">
        <v>18</v>
      </c>
    </row>
    <row r="152" spans="1:5">
      <c r="A152" s="335" t="str">
        <f t="shared" si="2"/>
        <v>GJVD_ND_Limca</v>
      </c>
      <c r="B152" s="335" t="s">
        <v>140</v>
      </c>
      <c r="C152" s="172" t="s">
        <v>196</v>
      </c>
      <c r="D152" s="335" t="s">
        <v>646</v>
      </c>
      <c r="E152" s="335" t="s">
        <v>18</v>
      </c>
    </row>
    <row r="153" spans="1:5">
      <c r="A153" s="335" t="str">
        <f t="shared" si="2"/>
        <v>GJVD_ND_M_Dew</v>
      </c>
      <c r="B153" s="335" t="s">
        <v>141</v>
      </c>
      <c r="C153" s="172" t="s">
        <v>196</v>
      </c>
      <c r="D153" s="335" t="s">
        <v>655</v>
      </c>
      <c r="E153" s="335" t="s">
        <v>18</v>
      </c>
    </row>
    <row r="154" spans="1:5">
      <c r="A154" s="335" t="str">
        <f t="shared" si="2"/>
        <v>GJVD_ND_Mirinda</v>
      </c>
      <c r="B154" s="335" t="s">
        <v>142</v>
      </c>
      <c r="C154" s="172" t="s">
        <v>196</v>
      </c>
      <c r="D154" s="335" t="s">
        <v>647</v>
      </c>
      <c r="E154" s="335" t="s">
        <v>18</v>
      </c>
    </row>
    <row r="155" spans="1:5">
      <c r="A155" s="335" t="str">
        <f t="shared" si="2"/>
        <v>GJVD_ND_Pepsi</v>
      </c>
      <c r="B155" s="335" t="s">
        <v>143</v>
      </c>
      <c r="C155" s="172" t="s">
        <v>196</v>
      </c>
      <c r="D155" s="335" t="s">
        <v>648</v>
      </c>
      <c r="E155" s="335" t="s">
        <v>18</v>
      </c>
    </row>
    <row r="156" spans="1:5">
      <c r="A156" s="335" t="str">
        <f t="shared" si="2"/>
        <v>GJVD_ND_SOSYO_Local</v>
      </c>
      <c r="B156" s="335" t="s">
        <v>276</v>
      </c>
      <c r="C156" s="172" t="s">
        <v>196</v>
      </c>
      <c r="D156" s="335" t="s">
        <v>658</v>
      </c>
      <c r="E156" s="335" t="s">
        <v>18</v>
      </c>
    </row>
    <row r="157" spans="1:5">
      <c r="A157" s="335" t="str">
        <f t="shared" si="2"/>
        <v>GJVD_ND_Sprite</v>
      </c>
      <c r="B157" s="335" t="s">
        <v>144</v>
      </c>
      <c r="C157" s="172" t="s">
        <v>196</v>
      </c>
      <c r="D157" s="335" t="s">
        <v>634</v>
      </c>
      <c r="E157" s="335" t="s">
        <v>18</v>
      </c>
    </row>
    <row r="158" spans="1:5">
      <c r="A158" s="335" t="str">
        <f t="shared" si="2"/>
        <v>GJVD_ND_Thums_Up</v>
      </c>
      <c r="B158" s="335" t="s">
        <v>145</v>
      </c>
      <c r="C158" s="172" t="s">
        <v>196</v>
      </c>
      <c r="D158" s="335" t="s">
        <v>649</v>
      </c>
      <c r="E158" s="335" t="s">
        <v>18</v>
      </c>
    </row>
    <row r="159" spans="1:5">
      <c r="A159" s="335" t="str">
        <f t="shared" si="2"/>
        <v>GJVD_Nstores_Thums_Up</v>
      </c>
      <c r="B159" s="335" t="s">
        <v>218</v>
      </c>
      <c r="C159" s="172" t="s">
        <v>196</v>
      </c>
      <c r="D159" s="335" t="s">
        <v>649</v>
      </c>
      <c r="E159" s="335" t="s">
        <v>19</v>
      </c>
    </row>
    <row r="160" spans="1:5">
      <c r="A160" s="335" t="str">
        <f t="shared" si="2"/>
        <v>GJVD_OOS_Thums_Up</v>
      </c>
      <c r="B160" s="335" t="s">
        <v>219</v>
      </c>
      <c r="C160" s="172" t="s">
        <v>196</v>
      </c>
      <c r="D160" s="335" t="s">
        <v>649</v>
      </c>
      <c r="E160" s="335" t="s">
        <v>21</v>
      </c>
    </row>
    <row r="161" spans="1:5">
      <c r="A161" s="335" t="str">
        <f t="shared" si="2"/>
        <v>GJVD_Price_7up</v>
      </c>
      <c r="B161" s="335" t="s">
        <v>205</v>
      </c>
      <c r="C161" s="172" t="s">
        <v>196</v>
      </c>
      <c r="D161" s="335" t="s">
        <v>650</v>
      </c>
      <c r="E161" s="335" t="s">
        <v>25</v>
      </c>
    </row>
    <row r="162" spans="1:5">
      <c r="A162" s="335" t="str">
        <f t="shared" si="2"/>
        <v>GJVD_Price_Appy_Fizz</v>
      </c>
      <c r="B162" s="335" t="s">
        <v>206</v>
      </c>
      <c r="C162" s="172" t="s">
        <v>196</v>
      </c>
      <c r="D162" s="335" t="s">
        <v>651</v>
      </c>
      <c r="E162" s="335" t="s">
        <v>25</v>
      </c>
    </row>
    <row r="163" spans="1:5">
      <c r="A163" s="335" t="str">
        <f t="shared" si="2"/>
        <v>GJVD_Price_Coke</v>
      </c>
      <c r="B163" s="335" t="s">
        <v>207</v>
      </c>
      <c r="C163" s="172" t="s">
        <v>196</v>
      </c>
      <c r="D163" s="335" t="s">
        <v>644</v>
      </c>
      <c r="E163" s="335" t="s">
        <v>25</v>
      </c>
    </row>
    <row r="164" spans="1:5">
      <c r="A164" s="335" t="str">
        <f t="shared" si="2"/>
        <v>GJVD_Price_Fanta</v>
      </c>
      <c r="B164" s="335" t="s">
        <v>208</v>
      </c>
      <c r="C164" s="172" t="s">
        <v>196</v>
      </c>
      <c r="D164" s="335" t="s">
        <v>645</v>
      </c>
      <c r="E164" s="335" t="s">
        <v>25</v>
      </c>
    </row>
    <row r="165" spans="1:5">
      <c r="A165" s="335" t="str">
        <f t="shared" si="2"/>
        <v>GJVD_Price_Limca</v>
      </c>
      <c r="B165" s="335" t="s">
        <v>209</v>
      </c>
      <c r="C165" s="172" t="s">
        <v>196</v>
      </c>
      <c r="D165" s="335" t="s">
        <v>646</v>
      </c>
      <c r="E165" s="335" t="s">
        <v>25</v>
      </c>
    </row>
    <row r="166" spans="1:5">
      <c r="A166" s="335" t="str">
        <f t="shared" si="2"/>
        <v>GJVD_Price_M_Dew</v>
      </c>
      <c r="B166" s="335" t="s">
        <v>210</v>
      </c>
      <c r="C166" s="172" t="s">
        <v>196</v>
      </c>
      <c r="D166" s="335" t="s">
        <v>655</v>
      </c>
      <c r="E166" s="335" t="s">
        <v>25</v>
      </c>
    </row>
    <row r="167" spans="1:5">
      <c r="A167" s="335" t="str">
        <f t="shared" si="2"/>
        <v>GJVD_Price_Mirinda</v>
      </c>
      <c r="B167" s="335" t="s">
        <v>211</v>
      </c>
      <c r="C167" s="172" t="s">
        <v>196</v>
      </c>
      <c r="D167" s="335" t="s">
        <v>647</v>
      </c>
      <c r="E167" s="335" t="s">
        <v>25</v>
      </c>
    </row>
    <row r="168" spans="1:5">
      <c r="A168" s="335" t="str">
        <f t="shared" si="2"/>
        <v>GJVD_Price_Pepsi</v>
      </c>
      <c r="B168" s="335" t="s">
        <v>212</v>
      </c>
      <c r="C168" s="172" t="s">
        <v>196</v>
      </c>
      <c r="D168" s="335" t="s">
        <v>648</v>
      </c>
      <c r="E168" s="335" t="s">
        <v>25</v>
      </c>
    </row>
    <row r="169" spans="1:5">
      <c r="A169" s="335" t="str">
        <f t="shared" si="2"/>
        <v>GJVD_Price_Sprite</v>
      </c>
      <c r="B169" s="335" t="s">
        <v>213</v>
      </c>
      <c r="C169" s="172" t="s">
        <v>196</v>
      </c>
      <c r="D169" s="335" t="s">
        <v>634</v>
      </c>
      <c r="E169" s="335" t="s">
        <v>25</v>
      </c>
    </row>
    <row r="170" spans="1:5">
      <c r="A170" s="335" t="str">
        <f t="shared" si="2"/>
        <v>GJVD_Price_Thums_Up_Express</v>
      </c>
      <c r="B170" s="335" t="s">
        <v>263</v>
      </c>
      <c r="C170" s="172" t="s">
        <v>196</v>
      </c>
      <c r="D170" s="335" t="s">
        <v>649</v>
      </c>
      <c r="E170" s="335" t="s">
        <v>635</v>
      </c>
    </row>
    <row r="171" spans="1:5">
      <c r="A171" s="335" t="str">
        <f t="shared" si="2"/>
        <v>GJVD_Price_Thums_Up_Fridge</v>
      </c>
      <c r="B171" s="335" t="s">
        <v>264</v>
      </c>
      <c r="C171" s="172" t="s">
        <v>196</v>
      </c>
      <c r="D171" s="335" t="s">
        <v>649</v>
      </c>
      <c r="E171" s="335" t="s">
        <v>638</v>
      </c>
    </row>
    <row r="172" spans="1:5">
      <c r="A172" s="335" t="str">
        <f t="shared" si="2"/>
        <v>GJVD_Price_Thums_Up_Mobile</v>
      </c>
      <c r="B172" s="335" t="s">
        <v>265</v>
      </c>
      <c r="C172" s="172" t="s">
        <v>196</v>
      </c>
      <c r="D172" s="335" t="s">
        <v>649</v>
      </c>
      <c r="E172" s="335" t="s">
        <v>639</v>
      </c>
    </row>
    <row r="173" spans="1:5">
      <c r="A173" s="335" t="str">
        <f t="shared" si="2"/>
        <v>GJVD_Price_Thums_Up_Party</v>
      </c>
      <c r="B173" s="335" t="s">
        <v>266</v>
      </c>
      <c r="C173" s="172" t="s">
        <v>196</v>
      </c>
      <c r="D173" s="335" t="s">
        <v>649</v>
      </c>
      <c r="E173" s="335" t="s">
        <v>640</v>
      </c>
    </row>
    <row r="174" spans="1:5">
      <c r="A174" s="335" t="str">
        <f t="shared" si="2"/>
        <v>GJVD_Price_Thums_Up_RGB</v>
      </c>
      <c r="B174" s="335" t="s">
        <v>267</v>
      </c>
      <c r="C174" s="172" t="s">
        <v>196</v>
      </c>
      <c r="D174" s="335" t="s">
        <v>649</v>
      </c>
      <c r="E174" s="335" t="s">
        <v>641</v>
      </c>
    </row>
    <row r="175" spans="1:5">
      <c r="A175" s="335" t="str">
        <f t="shared" si="2"/>
        <v>GJVD_SOWF_Thums_Up</v>
      </c>
      <c r="B175" s="335" t="s">
        <v>220</v>
      </c>
      <c r="C175" s="172" t="s">
        <v>196</v>
      </c>
      <c r="D175" s="335" t="s">
        <v>649</v>
      </c>
      <c r="E175" s="335" t="s">
        <v>29</v>
      </c>
    </row>
    <row r="176" spans="1:5">
      <c r="A176" s="335" t="str">
        <f t="shared" si="2"/>
        <v>GJVD_TV_MDEW</v>
      </c>
      <c r="B176" s="335" t="s">
        <v>216</v>
      </c>
      <c r="C176" s="172" t="s">
        <v>196</v>
      </c>
      <c r="D176" s="335" t="s">
        <v>655</v>
      </c>
      <c r="E176" s="335" t="s">
        <v>15</v>
      </c>
    </row>
    <row r="177" spans="1:5">
      <c r="A177" s="335" t="str">
        <f t="shared" si="2"/>
        <v>GJVD_TV_PSPSI</v>
      </c>
      <c r="B177" s="335" t="s">
        <v>217</v>
      </c>
      <c r="C177" s="172" t="s">
        <v>196</v>
      </c>
      <c r="D177" s="335" t="s">
        <v>648</v>
      </c>
      <c r="E177" s="336" t="s">
        <v>15</v>
      </c>
    </row>
    <row r="178" spans="1:5">
      <c r="A178" s="335" t="str">
        <f t="shared" si="2"/>
        <v>GJVD_Activation_Assets_AllIndia</v>
      </c>
      <c r="B178" s="335" t="s">
        <v>242</v>
      </c>
      <c r="C178" s="172" t="s">
        <v>196</v>
      </c>
      <c r="D178" s="335" t="s">
        <v>649</v>
      </c>
      <c r="E178" s="335"/>
    </row>
    <row r="179" spans="1:5">
      <c r="A179" s="335" t="str">
        <f t="shared" si="2"/>
        <v>GJVD_Activation_Assets_Statewise</v>
      </c>
      <c r="B179" s="335" t="s">
        <v>243</v>
      </c>
      <c r="C179" s="172" t="s">
        <v>196</v>
      </c>
      <c r="D179" s="335" t="s">
        <v>649</v>
      </c>
      <c r="E179" s="335"/>
    </row>
    <row r="180" spans="1:5">
      <c r="A180" s="335" t="str">
        <f t="shared" si="2"/>
        <v>GJVD_Cinema_Thumsup_Spend</v>
      </c>
      <c r="B180" s="335" t="s">
        <v>233</v>
      </c>
      <c r="C180" s="172" t="s">
        <v>196</v>
      </c>
      <c r="D180" s="335" t="s">
        <v>649</v>
      </c>
      <c r="E180" s="335"/>
    </row>
    <row r="181" spans="1:5">
      <c r="A181" s="335" t="str">
        <f t="shared" si="2"/>
        <v>GJVD_Cinema_Thumsup_Spend_2015</v>
      </c>
      <c r="B181" s="335" t="s">
        <v>277</v>
      </c>
      <c r="C181" s="172" t="s">
        <v>196</v>
      </c>
      <c r="D181" s="335" t="s">
        <v>649</v>
      </c>
      <c r="E181" s="335"/>
    </row>
    <row r="182" spans="1:5">
      <c r="A182" s="335" t="str">
        <f t="shared" si="2"/>
        <v>GJVD_Consumer_Promo_Thumsup_Mobile_count</v>
      </c>
      <c r="B182" s="335" t="s">
        <v>244</v>
      </c>
      <c r="C182" s="172" t="s">
        <v>196</v>
      </c>
      <c r="D182" s="335" t="s">
        <v>649</v>
      </c>
      <c r="E182" s="335"/>
    </row>
    <row r="183" spans="1:5">
      <c r="A183" s="335" t="str">
        <f t="shared" si="2"/>
        <v>GJVD_Desert_TV_GRPs</v>
      </c>
      <c r="B183" s="335" t="s">
        <v>251</v>
      </c>
      <c r="C183" s="172" t="s">
        <v>196</v>
      </c>
      <c r="D183" s="335" t="s">
        <v>649</v>
      </c>
      <c r="E183" s="335"/>
    </row>
    <row r="184" spans="1:5">
      <c r="A184" s="335" t="str">
        <f t="shared" si="2"/>
        <v>GJVD_Experiential_Sampling_Thumsup_Reach</v>
      </c>
      <c r="B184" s="335" t="s">
        <v>245</v>
      </c>
      <c r="C184" s="172" t="s">
        <v>196</v>
      </c>
      <c r="D184" s="335" t="s">
        <v>649</v>
      </c>
      <c r="E184" s="335"/>
    </row>
    <row r="185" spans="1:5">
      <c r="A185" s="335" t="str">
        <f t="shared" si="2"/>
        <v>GJVD_Facebook_Instagram_Thumsup_Imp</v>
      </c>
      <c r="B185" s="335" t="s">
        <v>225</v>
      </c>
      <c r="C185" s="172" t="s">
        <v>196</v>
      </c>
      <c r="D185" s="335" t="s">
        <v>649</v>
      </c>
      <c r="E185" s="335"/>
    </row>
    <row r="186" spans="1:5">
      <c r="A186" s="335" t="str">
        <f t="shared" si="2"/>
        <v>GJVD_Facebook_Thumsup_Imp</v>
      </c>
      <c r="B186" s="335" t="s">
        <v>224</v>
      </c>
      <c r="C186" s="172" t="s">
        <v>196</v>
      </c>
      <c r="D186" s="335" t="s">
        <v>649</v>
      </c>
      <c r="E186" s="335"/>
    </row>
    <row r="187" spans="1:5">
      <c r="A187" s="335" t="str">
        <f t="shared" si="2"/>
        <v>GJVD_Free_Volume_Promo</v>
      </c>
      <c r="B187" s="335" t="s">
        <v>146</v>
      </c>
      <c r="C187" s="172" t="s">
        <v>196</v>
      </c>
      <c r="D187" s="335" t="s">
        <v>649</v>
      </c>
      <c r="E187" s="335"/>
    </row>
    <row r="188" spans="1:5">
      <c r="A188" s="335" t="str">
        <f t="shared" si="2"/>
        <v>GJVD_Hotstar_Thumsup_Imp</v>
      </c>
      <c r="B188" s="335" t="s">
        <v>226</v>
      </c>
      <c r="C188" s="172" t="s">
        <v>196</v>
      </c>
      <c r="D188" s="335" t="s">
        <v>649</v>
      </c>
      <c r="E188" s="335"/>
    </row>
    <row r="189" spans="1:5">
      <c r="A189" s="335" t="str">
        <f t="shared" si="2"/>
        <v>GJVD_Lift_TV_GRPs</v>
      </c>
      <c r="B189" s="335" t="s">
        <v>252</v>
      </c>
      <c r="C189" s="172" t="s">
        <v>196</v>
      </c>
      <c r="D189" s="335" t="s">
        <v>649</v>
      </c>
      <c r="E189" s="335"/>
    </row>
    <row r="190" spans="1:5">
      <c r="A190" s="335" t="str">
        <f t="shared" si="2"/>
        <v>GJVD_Long_Activation_Assets_AllIndia</v>
      </c>
      <c r="B190" s="335" t="s">
        <v>271</v>
      </c>
      <c r="C190" s="172" t="s">
        <v>196</v>
      </c>
      <c r="D190" s="335" t="s">
        <v>649</v>
      </c>
      <c r="E190" s="335"/>
    </row>
    <row r="191" spans="1:5">
      <c r="A191" s="335" t="str">
        <f t="shared" si="2"/>
        <v>GJVD_Long_Activation_Assets_Statewise</v>
      </c>
      <c r="B191" s="335" t="s">
        <v>272</v>
      </c>
      <c r="C191" s="172" t="s">
        <v>196</v>
      </c>
      <c r="D191" s="335" t="s">
        <v>649</v>
      </c>
      <c r="E191" s="335"/>
    </row>
    <row r="192" spans="1:5">
      <c r="A192" s="335" t="str">
        <f t="shared" si="2"/>
        <v>GJVD_Long_Desert_TV_GRPs</v>
      </c>
      <c r="B192" s="335" t="s">
        <v>246</v>
      </c>
      <c r="C192" s="172" t="s">
        <v>196</v>
      </c>
      <c r="D192" s="335" t="s">
        <v>649</v>
      </c>
      <c r="E192" s="335"/>
    </row>
    <row r="193" spans="1:5">
      <c r="A193" s="335" t="str">
        <f t="shared" si="2"/>
        <v>GJVD_Long_TUChargedAvengers_TV_GRPs</v>
      </c>
      <c r="B193" s="335" t="s">
        <v>247</v>
      </c>
      <c r="C193" s="172" t="s">
        <v>196</v>
      </c>
      <c r="D193" s="335" t="s">
        <v>649</v>
      </c>
      <c r="E193" s="335"/>
    </row>
    <row r="194" spans="1:5">
      <c r="A194" s="335" t="str">
        <f t="shared" si="2"/>
        <v>GJVD_Long_TUChargedThematic_TV_GRPs</v>
      </c>
      <c r="B194" s="335" t="s">
        <v>248</v>
      </c>
      <c r="C194" s="172" t="s">
        <v>196</v>
      </c>
      <c r="D194" s="335" t="s">
        <v>649</v>
      </c>
      <c r="E194" s="335"/>
    </row>
    <row r="195" spans="1:5">
      <c r="A195" s="335" t="str">
        <f t="shared" ref="A195:A258" si="3">C195&amp;B195</f>
        <v>GJVD_Long_TUChase_TV_GRPs</v>
      </c>
      <c r="B195" s="335" t="s">
        <v>249</v>
      </c>
      <c r="C195" s="172" t="s">
        <v>196</v>
      </c>
      <c r="D195" s="335" t="s">
        <v>649</v>
      </c>
      <c r="E195" s="335"/>
    </row>
    <row r="196" spans="1:5">
      <c r="A196" s="335" t="str">
        <f t="shared" si="3"/>
        <v>GJVD_Long_TUIntrinsic_TV_GRPs</v>
      </c>
      <c r="B196" s="335" t="s">
        <v>250</v>
      </c>
      <c r="C196" s="172" t="s">
        <v>196</v>
      </c>
      <c r="D196" s="335" t="s">
        <v>649</v>
      </c>
      <c r="E196" s="335"/>
    </row>
    <row r="197" spans="1:5">
      <c r="A197" s="335" t="str">
        <f t="shared" si="3"/>
        <v>GJVD_OOH_Thumsup_Spend</v>
      </c>
      <c r="B197" s="335" t="s">
        <v>239</v>
      </c>
      <c r="C197" s="172" t="s">
        <v>196</v>
      </c>
      <c r="D197" s="335" t="s">
        <v>649</v>
      </c>
      <c r="E197" s="335"/>
    </row>
    <row r="198" spans="1:5">
      <c r="A198" s="335" t="str">
        <f t="shared" si="3"/>
        <v>GJVD_OOH_Thumsup_Spend_2016</v>
      </c>
      <c r="B198" s="335" t="s">
        <v>235</v>
      </c>
      <c r="C198" s="172" t="s">
        <v>196</v>
      </c>
      <c r="D198" s="335" t="s">
        <v>649</v>
      </c>
      <c r="E198" s="335"/>
    </row>
    <row r="199" spans="1:5">
      <c r="A199" s="335" t="str">
        <f t="shared" si="3"/>
        <v>GJVD_OOH_Thumsup_Spend_2017</v>
      </c>
      <c r="B199" s="335" t="s">
        <v>236</v>
      </c>
      <c r="C199" s="172" t="s">
        <v>196</v>
      </c>
      <c r="D199" s="335" t="s">
        <v>649</v>
      </c>
      <c r="E199" s="335"/>
    </row>
    <row r="200" spans="1:5">
      <c r="A200" s="335" t="str">
        <f t="shared" si="3"/>
        <v>GJVD_OOH_Thumsup_Spend_2018</v>
      </c>
      <c r="B200" s="335" t="s">
        <v>237</v>
      </c>
      <c r="C200" s="172" t="s">
        <v>196</v>
      </c>
      <c r="D200" s="335" t="s">
        <v>649</v>
      </c>
      <c r="E200" s="335"/>
    </row>
    <row r="201" spans="1:5">
      <c r="A201" s="335" t="str">
        <f t="shared" si="3"/>
        <v>GJVD_OOH_Thumsup_Spend_2019</v>
      </c>
      <c r="B201" s="335" t="s">
        <v>238</v>
      </c>
      <c r="C201" s="172" t="s">
        <v>196</v>
      </c>
      <c r="D201" s="335" t="s">
        <v>649</v>
      </c>
      <c r="E201" s="335"/>
    </row>
    <row r="202" spans="1:5">
      <c r="A202" s="335" t="str">
        <f t="shared" si="3"/>
        <v>GJVD_PrVD_Thumsup_Spend</v>
      </c>
      <c r="B202" s="335" t="s">
        <v>240</v>
      </c>
      <c r="C202" s="172" t="s">
        <v>196</v>
      </c>
      <c r="D202" s="335" t="s">
        <v>649</v>
      </c>
      <c r="E202" s="335"/>
    </row>
    <row r="203" spans="1:5">
      <c r="A203" s="335" t="str">
        <f t="shared" si="3"/>
        <v>GJVD_ThematicMHT_TV_GRPs</v>
      </c>
      <c r="B203" s="335" t="s">
        <v>253</v>
      </c>
      <c r="C203" s="172" t="s">
        <v>196</v>
      </c>
      <c r="D203" s="335" t="s">
        <v>649</v>
      </c>
      <c r="E203" s="335"/>
    </row>
    <row r="204" spans="1:5">
      <c r="A204" s="335" t="str">
        <f t="shared" si="3"/>
        <v>GJVD_TheYoung_TV_GRPs</v>
      </c>
      <c r="B204" s="335" t="s">
        <v>254</v>
      </c>
      <c r="C204" s="172" t="s">
        <v>196</v>
      </c>
      <c r="D204" s="335" t="s">
        <v>649</v>
      </c>
      <c r="E204" s="335"/>
    </row>
    <row r="205" spans="1:5">
      <c r="A205" s="335" t="str">
        <f t="shared" si="3"/>
        <v>GJVD_Total_Digital_Thumsup_Imp_2020</v>
      </c>
      <c r="B205" s="335" t="s">
        <v>371</v>
      </c>
      <c r="C205" s="172" t="s">
        <v>196</v>
      </c>
      <c r="D205" s="335" t="s">
        <v>649</v>
      </c>
      <c r="E205" s="335"/>
    </row>
    <row r="206" spans="1:5">
      <c r="A206" s="335" t="str">
        <f t="shared" si="3"/>
        <v>GJVD_Total_Digital_Thumsup_VD_2017</v>
      </c>
      <c r="B206" s="335" t="s">
        <v>227</v>
      </c>
      <c r="C206" s="172" t="s">
        <v>196</v>
      </c>
      <c r="D206" s="335" t="s">
        <v>649</v>
      </c>
      <c r="E206" s="335"/>
    </row>
    <row r="207" spans="1:5">
      <c r="A207" s="335" t="str">
        <f t="shared" si="3"/>
        <v>GJVD_Total_Digital_Thumsup_VD_2018</v>
      </c>
      <c r="B207" s="335" t="s">
        <v>228</v>
      </c>
      <c r="C207" s="172" t="s">
        <v>196</v>
      </c>
      <c r="D207" s="335" t="s">
        <v>649</v>
      </c>
      <c r="E207" s="335"/>
    </row>
    <row r="208" spans="1:5">
      <c r="A208" s="335" t="str">
        <f t="shared" si="3"/>
        <v>GJVD_Total_Digital_Thumsup_VD_2019</v>
      </c>
      <c r="B208" s="335" t="s">
        <v>229</v>
      </c>
      <c r="C208" s="172" t="s">
        <v>196</v>
      </c>
      <c r="D208" s="335" t="s">
        <v>649</v>
      </c>
      <c r="E208" s="335"/>
    </row>
    <row r="209" spans="1:5">
      <c r="A209" s="335" t="str">
        <f t="shared" si="3"/>
        <v>GJVD_TU_UTC_TV_GRPs</v>
      </c>
      <c r="B209" s="335" t="s">
        <v>255</v>
      </c>
      <c r="C209" s="172" t="s">
        <v>196</v>
      </c>
      <c r="D209" s="335" t="s">
        <v>649</v>
      </c>
      <c r="E209" s="335"/>
    </row>
    <row r="210" spans="1:5">
      <c r="A210" s="335" t="str">
        <f t="shared" si="3"/>
        <v>GJVD_TUChargedAvengers_TV_GRPs</v>
      </c>
      <c r="B210" s="335" t="s">
        <v>256</v>
      </c>
      <c r="C210" s="172" t="s">
        <v>196</v>
      </c>
      <c r="D210" s="335" t="s">
        <v>649</v>
      </c>
      <c r="E210" s="335"/>
    </row>
    <row r="211" spans="1:5">
      <c r="A211" s="335" t="str">
        <f t="shared" si="3"/>
        <v>GJVD_TUChargedThematic_TV_GRPs</v>
      </c>
      <c r="B211" s="335" t="s">
        <v>257</v>
      </c>
      <c r="C211" s="172" t="s">
        <v>196</v>
      </c>
      <c r="D211" s="335" t="s">
        <v>649</v>
      </c>
      <c r="E211" s="335"/>
    </row>
    <row r="212" spans="1:5">
      <c r="A212" s="335" t="str">
        <f t="shared" si="3"/>
        <v>GJVD_TUChase_TV_GRPs</v>
      </c>
      <c r="B212" s="335" t="s">
        <v>258</v>
      </c>
      <c r="C212" s="172" t="s">
        <v>196</v>
      </c>
      <c r="D212" s="335" t="s">
        <v>649</v>
      </c>
      <c r="E212" s="335"/>
    </row>
    <row r="213" spans="1:5">
      <c r="A213" s="335" t="str">
        <f t="shared" si="3"/>
        <v>GJVD_TUIntrinsic_TV_GRPs</v>
      </c>
      <c r="B213" s="335" t="s">
        <v>259</v>
      </c>
      <c r="C213" s="172" t="s">
        <v>196</v>
      </c>
      <c r="D213" s="335" t="s">
        <v>649</v>
      </c>
      <c r="E213" s="335"/>
    </row>
    <row r="214" spans="1:5">
      <c r="A214" s="335" t="str">
        <f t="shared" si="3"/>
        <v>GJVD_TV_Total_2015</v>
      </c>
      <c r="B214" s="335" t="s">
        <v>4</v>
      </c>
      <c r="C214" s="172" t="s">
        <v>196</v>
      </c>
      <c r="D214" s="335" t="s">
        <v>649</v>
      </c>
      <c r="E214" s="335"/>
    </row>
    <row r="215" spans="1:5">
      <c r="A215" s="335" t="str">
        <f t="shared" si="3"/>
        <v>GJVD_TV_Total_2016</v>
      </c>
      <c r="B215" s="335" t="s">
        <v>5</v>
      </c>
      <c r="C215" s="172" t="s">
        <v>196</v>
      </c>
      <c r="D215" s="335" t="s">
        <v>649</v>
      </c>
      <c r="E215" s="335"/>
    </row>
    <row r="216" spans="1:5">
      <c r="A216" s="335" t="str">
        <f t="shared" si="3"/>
        <v>GJVD_TV_Total_2017</v>
      </c>
      <c r="B216" s="335" t="s">
        <v>6</v>
      </c>
      <c r="C216" s="172" t="s">
        <v>196</v>
      </c>
      <c r="D216" s="335" t="s">
        <v>649</v>
      </c>
      <c r="E216" s="335"/>
    </row>
    <row r="217" spans="1:5">
      <c r="A217" s="335" t="str">
        <f t="shared" si="3"/>
        <v>GJVD_VI_Pyramid_TV_GRPs_2020_Long</v>
      </c>
      <c r="B217" s="335" t="s">
        <v>372</v>
      </c>
      <c r="C217" s="172" t="s">
        <v>196</v>
      </c>
      <c r="D217" s="335" t="s">
        <v>649</v>
      </c>
      <c r="E217" s="335"/>
    </row>
    <row r="218" spans="1:5">
      <c r="A218" s="335" t="str">
        <f t="shared" si="3"/>
        <v>GJVD_VI_Pyramid_TV_GRPs_2020_Short</v>
      </c>
      <c r="B218" s="335" t="s">
        <v>373</v>
      </c>
      <c r="C218" s="172" t="s">
        <v>196</v>
      </c>
      <c r="D218" s="335" t="s">
        <v>649</v>
      </c>
      <c r="E218" s="335"/>
    </row>
    <row r="219" spans="1:5">
      <c r="A219" s="335" t="str">
        <f t="shared" si="3"/>
        <v>GJVD_VI_TUChase_TV_GRPs_2020_Long</v>
      </c>
      <c r="B219" s="335" t="s">
        <v>378</v>
      </c>
      <c r="C219" s="172" t="s">
        <v>196</v>
      </c>
      <c r="D219" s="335" t="s">
        <v>649</v>
      </c>
      <c r="E219" s="335"/>
    </row>
    <row r="220" spans="1:5">
      <c r="A220" s="335" t="str">
        <f t="shared" si="3"/>
        <v>GJVD_VI_TUChase_TV_GRPs_2020_Short</v>
      </c>
      <c r="B220" s="335" t="s">
        <v>379</v>
      </c>
      <c r="C220" s="172" t="s">
        <v>196</v>
      </c>
      <c r="D220" s="335" t="s">
        <v>649</v>
      </c>
      <c r="E220" s="335"/>
    </row>
    <row r="221" spans="1:5">
      <c r="A221" s="335" t="str">
        <f t="shared" si="3"/>
        <v>GJVD_WaveTVC_TV_GRPs</v>
      </c>
      <c r="B221" s="335" t="s">
        <v>260</v>
      </c>
      <c r="C221" s="172" t="s">
        <v>196</v>
      </c>
      <c r="D221" s="335" t="s">
        <v>649</v>
      </c>
      <c r="E221" s="335"/>
    </row>
    <row r="222" spans="1:5">
      <c r="A222" s="335" t="str">
        <f t="shared" si="3"/>
        <v>GJVD_YouTube_Thumsup_Imp</v>
      </c>
      <c r="B222" s="335" t="s">
        <v>230</v>
      </c>
      <c r="C222" s="172" t="s">
        <v>196</v>
      </c>
      <c r="D222" s="335" t="s">
        <v>649</v>
      </c>
      <c r="E222" s="335"/>
    </row>
    <row r="223" spans="1:5">
      <c r="A223" s="335" t="str">
        <f t="shared" si="3"/>
        <v>MHLog_Economy</v>
      </c>
      <c r="B223" s="335" t="s">
        <v>221</v>
      </c>
      <c r="C223" s="172" t="s">
        <v>198</v>
      </c>
      <c r="D223" s="335"/>
      <c r="E223" s="335"/>
    </row>
    <row r="224" spans="1:5">
      <c r="A224" s="335" t="str">
        <f t="shared" si="3"/>
        <v>MHMobility_Parks</v>
      </c>
      <c r="B224" s="335" t="s">
        <v>381</v>
      </c>
      <c r="C224" s="172" t="s">
        <v>198</v>
      </c>
      <c r="D224" s="335"/>
      <c r="E224" s="335"/>
    </row>
    <row r="225" spans="1:5">
      <c r="A225" s="335" t="str">
        <f t="shared" si="3"/>
        <v>MHOthers</v>
      </c>
      <c r="B225" s="335" t="s">
        <v>1</v>
      </c>
      <c r="C225" s="172" t="s">
        <v>198</v>
      </c>
      <c r="D225" s="335"/>
      <c r="E225" s="335"/>
    </row>
    <row r="226" spans="1:5">
      <c r="A226" s="335" t="str">
        <f t="shared" si="3"/>
        <v>MHPre_Covid</v>
      </c>
      <c r="B226" s="335" t="s">
        <v>367</v>
      </c>
      <c r="C226" s="172" t="s">
        <v>198</v>
      </c>
      <c r="D226" s="335"/>
      <c r="E226" s="335"/>
    </row>
    <row r="227" spans="1:5">
      <c r="A227" s="335" t="str">
        <f t="shared" si="3"/>
        <v>MHprecip0</v>
      </c>
      <c r="B227" s="335" t="s">
        <v>222</v>
      </c>
      <c r="C227" s="172" t="s">
        <v>198</v>
      </c>
      <c r="D227" s="335"/>
      <c r="E227" s="335"/>
    </row>
    <row r="228" spans="1:5">
      <c r="A228" s="335" t="str">
        <f t="shared" si="3"/>
        <v>MHprecip1</v>
      </c>
      <c r="B228" s="335" t="s">
        <v>223</v>
      </c>
      <c r="C228" s="172" t="s">
        <v>198</v>
      </c>
      <c r="D228" s="335"/>
      <c r="E228" s="335"/>
    </row>
    <row r="229" spans="1:5">
      <c r="A229" s="335" t="str">
        <f t="shared" si="3"/>
        <v>MHSEAS_15_17</v>
      </c>
      <c r="B229" s="335" t="s">
        <v>283</v>
      </c>
      <c r="C229" s="172" t="s">
        <v>198</v>
      </c>
      <c r="D229" s="335"/>
      <c r="E229" s="335"/>
    </row>
    <row r="230" spans="1:5">
      <c r="A230" s="335" t="str">
        <f t="shared" si="3"/>
        <v>MHSEAS_1819</v>
      </c>
      <c r="B230" s="335" t="s">
        <v>262</v>
      </c>
      <c r="C230" s="172" t="s">
        <v>198</v>
      </c>
      <c r="D230" s="335"/>
      <c r="E230" s="335"/>
    </row>
    <row r="231" spans="1:5">
      <c r="A231" s="335" t="str">
        <f t="shared" si="3"/>
        <v>MHSOCF_1</v>
      </c>
      <c r="B231" s="335" t="s">
        <v>269</v>
      </c>
      <c r="C231" s="172" t="s">
        <v>198</v>
      </c>
      <c r="D231" s="335" t="s">
        <v>649</v>
      </c>
      <c r="E231" s="335" t="s">
        <v>27</v>
      </c>
    </row>
    <row r="232" spans="1:5">
      <c r="A232" s="335" t="str">
        <f t="shared" si="3"/>
        <v>MHSOTS_1</v>
      </c>
      <c r="B232" s="335" t="s">
        <v>270</v>
      </c>
      <c r="C232" s="172" t="s">
        <v>198</v>
      </c>
      <c r="D232" s="335" t="s">
        <v>649</v>
      </c>
      <c r="E232" s="335" t="s">
        <v>28</v>
      </c>
    </row>
    <row r="233" spans="1:5">
      <c r="A233" s="335" t="str">
        <f t="shared" si="3"/>
        <v>MHTemp0</v>
      </c>
      <c r="B233" s="335" t="s">
        <v>171</v>
      </c>
      <c r="C233" s="172" t="s">
        <v>198</v>
      </c>
      <c r="D233" s="335"/>
      <c r="E233" s="335"/>
    </row>
    <row r="234" spans="1:5">
      <c r="A234" s="335" t="str">
        <f t="shared" si="3"/>
        <v>MHTemp1</v>
      </c>
      <c r="B234" s="335" t="s">
        <v>172</v>
      </c>
      <c r="C234" s="172" t="s">
        <v>198</v>
      </c>
      <c r="D234" s="335"/>
      <c r="E234" s="335"/>
    </row>
    <row r="235" spans="1:5">
      <c r="A235" s="335" t="str">
        <f t="shared" si="3"/>
        <v>MHUnemployment</v>
      </c>
      <c r="B235" s="335" t="s">
        <v>3</v>
      </c>
      <c r="C235" s="172" t="s">
        <v>198</v>
      </c>
      <c r="D235" s="335"/>
      <c r="E235" s="335"/>
    </row>
    <row r="236" spans="1:5">
      <c r="A236" s="335" t="str">
        <f t="shared" si="3"/>
        <v>MHVD_Covid_19_Confirmed_Cases</v>
      </c>
      <c r="B236" s="335" t="s">
        <v>368</v>
      </c>
      <c r="C236" s="172" t="s">
        <v>198</v>
      </c>
      <c r="D236" s="335"/>
      <c r="E236" s="335"/>
    </row>
    <row r="237" spans="1:5">
      <c r="A237" s="335" t="str">
        <f t="shared" si="3"/>
        <v>MHVD_IPS_7up</v>
      </c>
      <c r="B237" s="335" t="s">
        <v>126</v>
      </c>
      <c r="C237" s="172" t="s">
        <v>198</v>
      </c>
      <c r="D237" s="335" t="s">
        <v>650</v>
      </c>
      <c r="E237" s="335" t="s">
        <v>17</v>
      </c>
    </row>
    <row r="238" spans="1:5">
      <c r="A238" s="335" t="str">
        <f t="shared" si="3"/>
        <v>MHVD_IPS_Appy_Fizz</v>
      </c>
      <c r="B238" s="335" t="s">
        <v>127</v>
      </c>
      <c r="C238" s="172" t="s">
        <v>198</v>
      </c>
      <c r="D238" s="335" t="s">
        <v>651</v>
      </c>
      <c r="E238" s="335" t="s">
        <v>17</v>
      </c>
    </row>
    <row r="239" spans="1:5">
      <c r="A239" s="335" t="str">
        <f t="shared" si="3"/>
        <v>MHVD_IPS_Coke</v>
      </c>
      <c r="B239" s="335" t="s">
        <v>128</v>
      </c>
      <c r="C239" s="172" t="s">
        <v>198</v>
      </c>
      <c r="D239" s="335" t="s">
        <v>644</v>
      </c>
      <c r="E239" s="335" t="s">
        <v>17</v>
      </c>
    </row>
    <row r="240" spans="1:5">
      <c r="A240" s="335" t="str">
        <f t="shared" si="3"/>
        <v>MHVD_IPS_Fanta</v>
      </c>
      <c r="B240" s="335" t="s">
        <v>129</v>
      </c>
      <c r="C240" s="172" t="s">
        <v>198</v>
      </c>
      <c r="D240" s="335" t="s">
        <v>645</v>
      </c>
      <c r="E240" s="335" t="s">
        <v>17</v>
      </c>
    </row>
    <row r="241" spans="1:5">
      <c r="A241" s="335" t="str">
        <f t="shared" si="3"/>
        <v>MHVD_IPS_Limca</v>
      </c>
      <c r="B241" s="335" t="s">
        <v>130</v>
      </c>
      <c r="C241" s="172" t="s">
        <v>198</v>
      </c>
      <c r="D241" s="335" t="s">
        <v>646</v>
      </c>
      <c r="E241" s="335" t="s">
        <v>17</v>
      </c>
    </row>
    <row r="242" spans="1:5">
      <c r="A242" s="335" t="str">
        <f t="shared" si="3"/>
        <v>MHVD_IPS_M_Dew</v>
      </c>
      <c r="B242" s="335" t="s">
        <v>131</v>
      </c>
      <c r="C242" s="172" t="s">
        <v>198</v>
      </c>
      <c r="D242" s="335" t="s">
        <v>655</v>
      </c>
      <c r="E242" s="335" t="s">
        <v>17</v>
      </c>
    </row>
    <row r="243" spans="1:5">
      <c r="A243" s="335" t="str">
        <f t="shared" si="3"/>
        <v>MHVD_IPS_Mirinda</v>
      </c>
      <c r="B243" s="335" t="s">
        <v>132</v>
      </c>
      <c r="C243" s="172" t="s">
        <v>198</v>
      </c>
      <c r="D243" s="335" t="s">
        <v>647</v>
      </c>
      <c r="E243" s="335" t="s">
        <v>17</v>
      </c>
    </row>
    <row r="244" spans="1:5">
      <c r="A244" s="335" t="str">
        <f t="shared" si="3"/>
        <v>MHVD_IPS_ORSL_Local</v>
      </c>
      <c r="B244" s="335" t="s">
        <v>201</v>
      </c>
      <c r="C244" s="172" t="s">
        <v>198</v>
      </c>
      <c r="D244" s="335" t="s">
        <v>656</v>
      </c>
      <c r="E244" s="335" t="s">
        <v>17</v>
      </c>
    </row>
    <row r="245" spans="1:5">
      <c r="A245" s="335" t="str">
        <f t="shared" si="3"/>
        <v>MHVD_IPS_PAPER BOAT_Local</v>
      </c>
      <c r="B245" s="335" t="s">
        <v>278</v>
      </c>
      <c r="C245" s="172" t="s">
        <v>198</v>
      </c>
      <c r="D245" s="335" t="s">
        <v>657</v>
      </c>
      <c r="E245" s="335" t="s">
        <v>17</v>
      </c>
    </row>
    <row r="246" spans="1:5">
      <c r="A246" s="335" t="str">
        <f t="shared" si="3"/>
        <v>MHVD_IPS_Pepsi</v>
      </c>
      <c r="B246" s="335" t="s">
        <v>133</v>
      </c>
      <c r="C246" s="172" t="s">
        <v>198</v>
      </c>
      <c r="D246" s="335" t="s">
        <v>648</v>
      </c>
      <c r="E246" s="335" t="s">
        <v>17</v>
      </c>
    </row>
    <row r="247" spans="1:5">
      <c r="A247" s="335" t="str">
        <f t="shared" si="3"/>
        <v>MHVD_IPS_Sprite</v>
      </c>
      <c r="B247" s="335" t="s">
        <v>134</v>
      </c>
      <c r="C247" s="172" t="s">
        <v>198</v>
      </c>
      <c r="D247" s="335" t="s">
        <v>634</v>
      </c>
      <c r="E247" s="335" t="s">
        <v>17</v>
      </c>
    </row>
    <row r="248" spans="1:5">
      <c r="A248" s="335" t="str">
        <f t="shared" si="3"/>
        <v>MHVD_IPS_Thums_Up</v>
      </c>
      <c r="B248" s="335" t="s">
        <v>135</v>
      </c>
      <c r="C248" s="172" t="s">
        <v>198</v>
      </c>
      <c r="D248" s="335" t="s">
        <v>649</v>
      </c>
      <c r="E248" s="335" t="s">
        <v>17</v>
      </c>
    </row>
    <row r="249" spans="1:5">
      <c r="A249" s="335" t="str">
        <f t="shared" si="3"/>
        <v>MHVD_ND_7up</v>
      </c>
      <c r="B249" s="335" t="s">
        <v>136</v>
      </c>
      <c r="C249" s="172" t="s">
        <v>198</v>
      </c>
      <c r="D249" s="335" t="s">
        <v>650</v>
      </c>
      <c r="E249" s="335" t="s">
        <v>18</v>
      </c>
    </row>
    <row r="250" spans="1:5">
      <c r="A250" s="335" t="str">
        <f t="shared" si="3"/>
        <v>MHVD_ND_Appy_Fizz</v>
      </c>
      <c r="B250" s="335" t="s">
        <v>137</v>
      </c>
      <c r="C250" s="172" t="s">
        <v>198</v>
      </c>
      <c r="D250" s="335" t="s">
        <v>651</v>
      </c>
      <c r="E250" s="335" t="s">
        <v>18</v>
      </c>
    </row>
    <row r="251" spans="1:5">
      <c r="A251" s="335" t="str">
        <f t="shared" si="3"/>
        <v>MHVD_ND_Coke</v>
      </c>
      <c r="B251" s="335" t="s">
        <v>138</v>
      </c>
      <c r="C251" s="172" t="s">
        <v>198</v>
      </c>
      <c r="D251" s="335" t="s">
        <v>644</v>
      </c>
      <c r="E251" s="335" t="s">
        <v>18</v>
      </c>
    </row>
    <row r="252" spans="1:5">
      <c r="A252" s="335" t="str">
        <f t="shared" si="3"/>
        <v>MHVD_ND_Fanta</v>
      </c>
      <c r="B252" s="335" t="s">
        <v>139</v>
      </c>
      <c r="C252" s="172" t="s">
        <v>198</v>
      </c>
      <c r="D252" s="335" t="s">
        <v>645</v>
      </c>
      <c r="E252" s="335" t="s">
        <v>18</v>
      </c>
    </row>
    <row r="253" spans="1:5">
      <c r="A253" s="335" t="str">
        <f t="shared" si="3"/>
        <v>MHVD_ND_Limca</v>
      </c>
      <c r="B253" s="335" t="s">
        <v>140</v>
      </c>
      <c r="C253" s="172" t="s">
        <v>198</v>
      </c>
      <c r="D253" s="335" t="s">
        <v>646</v>
      </c>
      <c r="E253" s="335" t="s">
        <v>18</v>
      </c>
    </row>
    <row r="254" spans="1:5">
      <c r="A254" s="335" t="str">
        <f t="shared" si="3"/>
        <v>MHVD_ND_M_Dew</v>
      </c>
      <c r="B254" s="335" t="s">
        <v>141</v>
      </c>
      <c r="C254" s="172" t="s">
        <v>198</v>
      </c>
      <c r="D254" s="335" t="s">
        <v>655</v>
      </c>
      <c r="E254" s="335" t="s">
        <v>18</v>
      </c>
    </row>
    <row r="255" spans="1:5">
      <c r="A255" s="335" t="str">
        <f t="shared" si="3"/>
        <v>MHVD_ND_Mirinda</v>
      </c>
      <c r="B255" s="335" t="s">
        <v>142</v>
      </c>
      <c r="C255" s="172" t="s">
        <v>198</v>
      </c>
      <c r="D255" s="335" t="s">
        <v>647</v>
      </c>
      <c r="E255" s="335" t="s">
        <v>18</v>
      </c>
    </row>
    <row r="256" spans="1:5">
      <c r="A256" s="335" t="str">
        <f t="shared" si="3"/>
        <v>MHVD_ND_ORSL_Local</v>
      </c>
      <c r="B256" s="335" t="s">
        <v>204</v>
      </c>
      <c r="C256" s="172" t="s">
        <v>198</v>
      </c>
      <c r="D256" s="335" t="s">
        <v>656</v>
      </c>
      <c r="E256" s="335" t="s">
        <v>18</v>
      </c>
    </row>
    <row r="257" spans="1:5">
      <c r="A257" s="335" t="str">
        <f t="shared" si="3"/>
        <v>MHVD_ND_PAPER BOAT_Local</v>
      </c>
      <c r="B257" s="335" t="s">
        <v>279</v>
      </c>
      <c r="C257" s="172" t="s">
        <v>198</v>
      </c>
      <c r="D257" s="335" t="s">
        <v>657</v>
      </c>
      <c r="E257" s="335" t="s">
        <v>18</v>
      </c>
    </row>
    <row r="258" spans="1:5">
      <c r="A258" s="335" t="str">
        <f t="shared" si="3"/>
        <v>MHVD_ND_Pepsi</v>
      </c>
      <c r="B258" s="335" t="s">
        <v>143</v>
      </c>
      <c r="C258" s="172" t="s">
        <v>198</v>
      </c>
      <c r="D258" s="335" t="s">
        <v>648</v>
      </c>
      <c r="E258" s="335" t="s">
        <v>18</v>
      </c>
    </row>
    <row r="259" spans="1:5">
      <c r="A259" s="335" t="str">
        <f t="shared" ref="A259:A322" si="4">C259&amp;B259</f>
        <v>MHVD_ND_Sprite</v>
      </c>
      <c r="B259" s="335" t="s">
        <v>144</v>
      </c>
      <c r="C259" s="172" t="s">
        <v>198</v>
      </c>
      <c r="D259" s="335" t="s">
        <v>634</v>
      </c>
      <c r="E259" s="335" t="s">
        <v>18</v>
      </c>
    </row>
    <row r="260" spans="1:5">
      <c r="A260" s="335" t="str">
        <f t="shared" si="4"/>
        <v>MHVD_ND_Thums_Up</v>
      </c>
      <c r="B260" s="335" t="s">
        <v>145</v>
      </c>
      <c r="C260" s="172" t="s">
        <v>198</v>
      </c>
      <c r="D260" s="335" t="s">
        <v>649</v>
      </c>
      <c r="E260" s="335" t="s">
        <v>18</v>
      </c>
    </row>
    <row r="261" spans="1:5">
      <c r="A261" s="335" t="str">
        <f t="shared" si="4"/>
        <v>MHVD_Nstores_Thums_Up</v>
      </c>
      <c r="B261" s="335" t="s">
        <v>218</v>
      </c>
      <c r="C261" s="172" t="s">
        <v>198</v>
      </c>
      <c r="D261" s="335" t="s">
        <v>649</v>
      </c>
      <c r="E261" s="335" t="s">
        <v>19</v>
      </c>
    </row>
    <row r="262" spans="1:5">
      <c r="A262" s="335" t="str">
        <f t="shared" si="4"/>
        <v>MHVD_OOS_Thums_Up</v>
      </c>
      <c r="B262" s="335" t="s">
        <v>219</v>
      </c>
      <c r="C262" s="172" t="s">
        <v>198</v>
      </c>
      <c r="D262" s="335" t="s">
        <v>649</v>
      </c>
      <c r="E262" s="335" t="s">
        <v>21</v>
      </c>
    </row>
    <row r="263" spans="1:5">
      <c r="A263" s="335" t="str">
        <f t="shared" si="4"/>
        <v>MHVD_Price_7up</v>
      </c>
      <c r="B263" s="335" t="s">
        <v>205</v>
      </c>
      <c r="C263" s="172" t="s">
        <v>198</v>
      </c>
      <c r="D263" s="335" t="s">
        <v>650</v>
      </c>
      <c r="E263" s="335" t="s">
        <v>25</v>
      </c>
    </row>
    <row r="264" spans="1:5">
      <c r="A264" s="335" t="str">
        <f t="shared" si="4"/>
        <v>MHVD_Price_Appy_Fizz</v>
      </c>
      <c r="B264" s="335" t="s">
        <v>206</v>
      </c>
      <c r="C264" s="172" t="s">
        <v>198</v>
      </c>
      <c r="D264" s="335" t="s">
        <v>651</v>
      </c>
      <c r="E264" s="335" t="s">
        <v>25</v>
      </c>
    </row>
    <row r="265" spans="1:5">
      <c r="A265" s="335" t="str">
        <f t="shared" si="4"/>
        <v>MHVD_Price_Coke</v>
      </c>
      <c r="B265" s="335" t="s">
        <v>207</v>
      </c>
      <c r="C265" s="172" t="s">
        <v>198</v>
      </c>
      <c r="D265" s="335" t="s">
        <v>644</v>
      </c>
      <c r="E265" s="335" t="s">
        <v>25</v>
      </c>
    </row>
    <row r="266" spans="1:5">
      <c r="A266" s="335" t="str">
        <f t="shared" si="4"/>
        <v>MHVD_Price_Fanta</v>
      </c>
      <c r="B266" s="335" t="s">
        <v>208</v>
      </c>
      <c r="C266" s="172" t="s">
        <v>198</v>
      </c>
      <c r="D266" s="335" t="s">
        <v>645</v>
      </c>
      <c r="E266" s="335" t="s">
        <v>25</v>
      </c>
    </row>
    <row r="267" spans="1:5">
      <c r="A267" s="335" t="str">
        <f t="shared" si="4"/>
        <v>MHVD_Price_Limca</v>
      </c>
      <c r="B267" s="335" t="s">
        <v>209</v>
      </c>
      <c r="C267" s="172" t="s">
        <v>198</v>
      </c>
      <c r="D267" s="335" t="s">
        <v>646</v>
      </c>
      <c r="E267" s="335" t="s">
        <v>25</v>
      </c>
    </row>
    <row r="268" spans="1:5">
      <c r="A268" s="335" t="str">
        <f t="shared" si="4"/>
        <v>MHVD_Price_M_Dew</v>
      </c>
      <c r="B268" s="335" t="s">
        <v>210</v>
      </c>
      <c r="C268" s="172" t="s">
        <v>198</v>
      </c>
      <c r="D268" s="335" t="s">
        <v>655</v>
      </c>
      <c r="E268" s="335" t="s">
        <v>25</v>
      </c>
    </row>
    <row r="269" spans="1:5">
      <c r="A269" s="335" t="str">
        <f t="shared" si="4"/>
        <v>MHVD_Price_Mirinda</v>
      </c>
      <c r="B269" s="335" t="s">
        <v>211</v>
      </c>
      <c r="C269" s="172" t="s">
        <v>198</v>
      </c>
      <c r="D269" s="335" t="s">
        <v>647</v>
      </c>
      <c r="E269" s="335" t="s">
        <v>25</v>
      </c>
    </row>
    <row r="270" spans="1:5">
      <c r="A270" s="335" t="str">
        <f t="shared" si="4"/>
        <v>MHVD_Price_Pepsi</v>
      </c>
      <c r="B270" s="335" t="s">
        <v>212</v>
      </c>
      <c r="C270" s="172" t="s">
        <v>198</v>
      </c>
      <c r="D270" s="335" t="s">
        <v>648</v>
      </c>
      <c r="E270" s="335" t="s">
        <v>25</v>
      </c>
    </row>
    <row r="271" spans="1:5">
      <c r="A271" s="335" t="str">
        <f t="shared" si="4"/>
        <v>MHVD_Price_Sprite</v>
      </c>
      <c r="B271" s="335" t="s">
        <v>213</v>
      </c>
      <c r="C271" s="172" t="s">
        <v>198</v>
      </c>
      <c r="D271" s="335" t="s">
        <v>634</v>
      </c>
      <c r="E271" s="335" t="s">
        <v>25</v>
      </c>
    </row>
    <row r="272" spans="1:5">
      <c r="A272" s="335" t="str">
        <f t="shared" si="4"/>
        <v>MHVD_Price_Thums_Up_Express</v>
      </c>
      <c r="B272" s="335" t="s">
        <v>263</v>
      </c>
      <c r="C272" s="172" t="s">
        <v>198</v>
      </c>
      <c r="D272" s="335" t="s">
        <v>649</v>
      </c>
      <c r="E272" s="335" t="s">
        <v>635</v>
      </c>
    </row>
    <row r="273" spans="1:5">
      <c r="A273" s="335" t="str">
        <f t="shared" si="4"/>
        <v>MHVD_Price_Thums_Up_Fridge</v>
      </c>
      <c r="B273" s="335" t="s">
        <v>264</v>
      </c>
      <c r="C273" s="172" t="s">
        <v>198</v>
      </c>
      <c r="D273" s="335" t="s">
        <v>649</v>
      </c>
      <c r="E273" s="335" t="s">
        <v>638</v>
      </c>
    </row>
    <row r="274" spans="1:5">
      <c r="A274" s="335" t="str">
        <f t="shared" si="4"/>
        <v>MHVD_Price_Thums_Up_Mobile</v>
      </c>
      <c r="B274" s="335" t="s">
        <v>265</v>
      </c>
      <c r="C274" s="172" t="s">
        <v>198</v>
      </c>
      <c r="D274" s="335" t="s">
        <v>649</v>
      </c>
      <c r="E274" s="335" t="s">
        <v>639</v>
      </c>
    </row>
    <row r="275" spans="1:5">
      <c r="A275" s="335" t="str">
        <f t="shared" si="4"/>
        <v>MHVD_Price_Thums_Up_Party</v>
      </c>
      <c r="B275" s="335" t="s">
        <v>266</v>
      </c>
      <c r="C275" s="172" t="s">
        <v>198</v>
      </c>
      <c r="D275" s="335" t="s">
        <v>649</v>
      </c>
      <c r="E275" s="335" t="s">
        <v>640</v>
      </c>
    </row>
    <row r="276" spans="1:5">
      <c r="A276" s="335" t="str">
        <f t="shared" si="4"/>
        <v>MHVD_Price_Thums_Up_RGB</v>
      </c>
      <c r="B276" s="335" t="s">
        <v>267</v>
      </c>
      <c r="C276" s="172" t="s">
        <v>198</v>
      </c>
      <c r="D276" s="335" t="s">
        <v>649</v>
      </c>
      <c r="E276" s="335" t="s">
        <v>641</v>
      </c>
    </row>
    <row r="277" spans="1:5">
      <c r="A277" s="335" t="str">
        <f t="shared" si="4"/>
        <v>MHVD_SOWF_Thums_Up</v>
      </c>
      <c r="B277" s="335" t="s">
        <v>220</v>
      </c>
      <c r="C277" s="172" t="s">
        <v>198</v>
      </c>
      <c r="D277" s="335" t="s">
        <v>649</v>
      </c>
      <c r="E277" s="335" t="s">
        <v>29</v>
      </c>
    </row>
    <row r="278" spans="1:5">
      <c r="A278" s="335" t="str">
        <f t="shared" si="4"/>
        <v>MHVD_TV_APPYFIZZ</v>
      </c>
      <c r="B278" s="335" t="s">
        <v>215</v>
      </c>
      <c r="C278" s="172" t="s">
        <v>198</v>
      </c>
      <c r="D278" s="335" t="s">
        <v>651</v>
      </c>
      <c r="E278" s="335" t="s">
        <v>15</v>
      </c>
    </row>
    <row r="279" spans="1:5">
      <c r="A279" s="335" t="str">
        <f t="shared" si="4"/>
        <v>MHVD_TV_MDEW</v>
      </c>
      <c r="B279" s="335" t="s">
        <v>216</v>
      </c>
      <c r="C279" s="172" t="s">
        <v>198</v>
      </c>
      <c r="D279" s="335" t="s">
        <v>655</v>
      </c>
      <c r="E279" s="336" t="s">
        <v>15</v>
      </c>
    </row>
    <row r="280" spans="1:5">
      <c r="A280" s="335" t="str">
        <f t="shared" si="4"/>
        <v>MHVD_TV_PSPSI</v>
      </c>
      <c r="B280" s="335" t="s">
        <v>217</v>
      </c>
      <c r="C280" s="172" t="s">
        <v>198</v>
      </c>
      <c r="D280" s="335" t="s">
        <v>648</v>
      </c>
      <c r="E280" s="336" t="s">
        <v>15</v>
      </c>
    </row>
    <row r="281" spans="1:5">
      <c r="A281" s="335" t="str">
        <f t="shared" si="4"/>
        <v>MHVD_Activation_Assets_AllIndia</v>
      </c>
      <c r="B281" s="335" t="s">
        <v>242</v>
      </c>
      <c r="C281" s="172" t="s">
        <v>198</v>
      </c>
      <c r="D281" s="335" t="s">
        <v>649</v>
      </c>
      <c r="E281" s="335"/>
    </row>
    <row r="282" spans="1:5">
      <c r="A282" s="335" t="str">
        <f t="shared" si="4"/>
        <v>MHVD_Activation_Assets_Statewise</v>
      </c>
      <c r="B282" s="335" t="s">
        <v>243</v>
      </c>
      <c r="C282" s="172" t="s">
        <v>198</v>
      </c>
      <c r="D282" s="335" t="s">
        <v>649</v>
      </c>
      <c r="E282" s="335"/>
    </row>
    <row r="283" spans="1:5">
      <c r="A283" s="335" t="str">
        <f t="shared" si="4"/>
        <v>MHVD_Cinema_Thumsup_Spend</v>
      </c>
      <c r="B283" s="335" t="s">
        <v>233</v>
      </c>
      <c r="C283" s="172" t="s">
        <v>198</v>
      </c>
      <c r="D283" s="335" t="s">
        <v>649</v>
      </c>
      <c r="E283" s="335"/>
    </row>
    <row r="284" spans="1:5">
      <c r="A284" s="335" t="str">
        <f t="shared" si="4"/>
        <v>MHVD_Cinema_Thumsup_Spend_2015</v>
      </c>
      <c r="B284" s="335" t="s">
        <v>277</v>
      </c>
      <c r="C284" s="172" t="s">
        <v>198</v>
      </c>
      <c r="D284" s="335" t="s">
        <v>649</v>
      </c>
      <c r="E284" s="335"/>
    </row>
    <row r="285" spans="1:5">
      <c r="A285" s="335" t="str">
        <f t="shared" si="4"/>
        <v>MHVD_Cinema_Thumsup_Spend_2018</v>
      </c>
      <c r="B285" s="335" t="s">
        <v>231</v>
      </c>
      <c r="C285" s="172" t="s">
        <v>198</v>
      </c>
      <c r="D285" s="335" t="s">
        <v>649</v>
      </c>
      <c r="E285" s="335"/>
    </row>
    <row r="286" spans="1:5">
      <c r="A286" s="335" t="str">
        <f t="shared" si="4"/>
        <v>MHVD_Consumer_Promo_Thumsup_Mobile_count</v>
      </c>
      <c r="B286" s="335" t="s">
        <v>244</v>
      </c>
      <c r="C286" s="172" t="s">
        <v>198</v>
      </c>
      <c r="D286" s="335" t="s">
        <v>649</v>
      </c>
      <c r="E286" s="335"/>
    </row>
    <row r="287" spans="1:5">
      <c r="A287" s="335" t="str">
        <f t="shared" si="4"/>
        <v>MHVD_Desert_TV_GRPs</v>
      </c>
      <c r="B287" s="335" t="s">
        <v>251</v>
      </c>
      <c r="C287" s="172" t="s">
        <v>198</v>
      </c>
      <c r="D287" s="335" t="s">
        <v>649</v>
      </c>
      <c r="E287" s="335"/>
    </row>
    <row r="288" spans="1:5">
      <c r="A288" s="335" t="str">
        <f t="shared" si="4"/>
        <v>MHVD_Facebook_Instagram_Thumsup_Imp</v>
      </c>
      <c r="B288" s="335" t="s">
        <v>225</v>
      </c>
      <c r="C288" s="172" t="s">
        <v>198</v>
      </c>
      <c r="D288" s="335" t="s">
        <v>649</v>
      </c>
      <c r="E288" s="335"/>
    </row>
    <row r="289" spans="1:5">
      <c r="A289" s="335" t="str">
        <f t="shared" si="4"/>
        <v>MHVD_Facebook_Thumsup_Imp</v>
      </c>
      <c r="B289" s="335" t="s">
        <v>224</v>
      </c>
      <c r="C289" s="172" t="s">
        <v>198</v>
      </c>
      <c r="D289" s="335" t="s">
        <v>649</v>
      </c>
      <c r="E289" s="335"/>
    </row>
    <row r="290" spans="1:5">
      <c r="A290" s="335" t="str">
        <f t="shared" si="4"/>
        <v>MHVD_Free_Volume_Promo</v>
      </c>
      <c r="B290" s="335" t="s">
        <v>146</v>
      </c>
      <c r="C290" s="172" t="s">
        <v>198</v>
      </c>
      <c r="D290" s="335" t="s">
        <v>649</v>
      </c>
      <c r="E290" s="335"/>
    </row>
    <row r="291" spans="1:5">
      <c r="A291" s="335" t="str">
        <f t="shared" si="4"/>
        <v>MHVD_Hotstar_Thumsup_Imp</v>
      </c>
      <c r="B291" s="335" t="s">
        <v>226</v>
      </c>
      <c r="C291" s="172" t="s">
        <v>198</v>
      </c>
      <c r="D291" s="335" t="s">
        <v>649</v>
      </c>
      <c r="E291" s="335"/>
    </row>
    <row r="292" spans="1:5">
      <c r="A292" s="335" t="str">
        <f t="shared" si="4"/>
        <v>MHVD_Lift_TV_GRPs</v>
      </c>
      <c r="B292" s="335" t="s">
        <v>252</v>
      </c>
      <c r="C292" s="172" t="s">
        <v>198</v>
      </c>
      <c r="D292" s="335" t="s">
        <v>649</v>
      </c>
      <c r="E292" s="335"/>
    </row>
    <row r="293" spans="1:5">
      <c r="A293" s="335" t="str">
        <f t="shared" si="4"/>
        <v>MHVD_Long_Activation_Assets_AllIndia</v>
      </c>
      <c r="B293" s="335" t="s">
        <v>271</v>
      </c>
      <c r="C293" s="172" t="s">
        <v>198</v>
      </c>
      <c r="D293" s="335" t="s">
        <v>649</v>
      </c>
      <c r="E293" s="335"/>
    </row>
    <row r="294" spans="1:5">
      <c r="A294" s="335" t="str">
        <f t="shared" si="4"/>
        <v>MHVD_Long_Activation_Assets_Statewise</v>
      </c>
      <c r="B294" s="335" t="s">
        <v>272</v>
      </c>
      <c r="C294" s="172" t="s">
        <v>198</v>
      </c>
      <c r="D294" s="335" t="s">
        <v>649</v>
      </c>
      <c r="E294" s="335"/>
    </row>
    <row r="295" spans="1:5">
      <c r="A295" s="335" t="str">
        <f t="shared" si="4"/>
        <v>MHVD_Long_Desert_TV_GRPs</v>
      </c>
      <c r="B295" s="335" t="s">
        <v>246</v>
      </c>
      <c r="C295" s="172" t="s">
        <v>198</v>
      </c>
      <c r="D295" s="335" t="s">
        <v>649</v>
      </c>
      <c r="E295" s="335"/>
    </row>
    <row r="296" spans="1:5">
      <c r="A296" s="335" t="str">
        <f t="shared" si="4"/>
        <v>MHVD_Long_TUChargedAvengers_TV_GRPs</v>
      </c>
      <c r="B296" s="335" t="s">
        <v>247</v>
      </c>
      <c r="C296" s="172" t="s">
        <v>198</v>
      </c>
      <c r="D296" s="335" t="s">
        <v>649</v>
      </c>
      <c r="E296" s="335"/>
    </row>
    <row r="297" spans="1:5">
      <c r="A297" s="335" t="str">
        <f t="shared" si="4"/>
        <v>MHVD_Long_TUChargedThematic_TV_GRPs</v>
      </c>
      <c r="B297" s="335" t="s">
        <v>248</v>
      </c>
      <c r="C297" s="172" t="s">
        <v>198</v>
      </c>
      <c r="D297" s="335" t="s">
        <v>649</v>
      </c>
      <c r="E297" s="335"/>
    </row>
    <row r="298" spans="1:5">
      <c r="A298" s="335" t="str">
        <f t="shared" si="4"/>
        <v>MHVD_Long_TUChase_TV_GRPs</v>
      </c>
      <c r="B298" s="335" t="s">
        <v>249</v>
      </c>
      <c r="C298" s="172" t="s">
        <v>198</v>
      </c>
      <c r="D298" s="335" t="s">
        <v>649</v>
      </c>
      <c r="E298" s="335"/>
    </row>
    <row r="299" spans="1:5">
      <c r="A299" s="335" t="str">
        <f t="shared" si="4"/>
        <v>MHVD_Long_TUIntrinsic_TV_GRPs</v>
      </c>
      <c r="B299" s="335" t="s">
        <v>250</v>
      </c>
      <c r="C299" s="172" t="s">
        <v>198</v>
      </c>
      <c r="D299" s="335" t="s">
        <v>649</v>
      </c>
      <c r="E299" s="335"/>
    </row>
    <row r="300" spans="1:5">
      <c r="A300" s="335" t="str">
        <f t="shared" si="4"/>
        <v>MHVD_OOH_Thumsup_Spend</v>
      </c>
      <c r="B300" s="335" t="s">
        <v>239</v>
      </c>
      <c r="C300" s="172" t="s">
        <v>198</v>
      </c>
      <c r="D300" s="335" t="s">
        <v>649</v>
      </c>
      <c r="E300" s="335"/>
    </row>
    <row r="301" spans="1:5">
      <c r="A301" s="335" t="str">
        <f t="shared" si="4"/>
        <v>MHVD_OOH_Thumsup_Spend_2015</v>
      </c>
      <c r="B301" s="335" t="s">
        <v>234</v>
      </c>
      <c r="C301" s="172" t="s">
        <v>198</v>
      </c>
      <c r="D301" s="335" t="s">
        <v>649</v>
      </c>
      <c r="E301" s="335"/>
    </row>
    <row r="302" spans="1:5">
      <c r="A302" s="335" t="str">
        <f t="shared" si="4"/>
        <v>MHVD_OOH_Thumsup_Spend_2016</v>
      </c>
      <c r="B302" s="335" t="s">
        <v>235</v>
      </c>
      <c r="C302" s="172" t="s">
        <v>198</v>
      </c>
      <c r="D302" s="335" t="s">
        <v>649</v>
      </c>
      <c r="E302" s="335"/>
    </row>
    <row r="303" spans="1:5">
      <c r="A303" s="335" t="str">
        <f t="shared" si="4"/>
        <v>MHVD_OOH_Thumsup_Spend_2017</v>
      </c>
      <c r="B303" s="335" t="s">
        <v>236</v>
      </c>
      <c r="C303" s="172" t="s">
        <v>198</v>
      </c>
      <c r="D303" s="335" t="s">
        <v>649</v>
      </c>
      <c r="E303" s="335"/>
    </row>
    <row r="304" spans="1:5">
      <c r="A304" s="335" t="str">
        <f t="shared" si="4"/>
        <v>MHVD_OOH_Thumsup_Spend_2018</v>
      </c>
      <c r="B304" s="335" t="s">
        <v>237</v>
      </c>
      <c r="C304" s="172" t="s">
        <v>198</v>
      </c>
      <c r="D304" s="335" t="s">
        <v>649</v>
      </c>
      <c r="E304" s="335"/>
    </row>
    <row r="305" spans="1:5">
      <c r="A305" s="335" t="str">
        <f t="shared" si="4"/>
        <v>MHVD_OOH_Thumsup_Spend_2019</v>
      </c>
      <c r="B305" s="335" t="s">
        <v>238</v>
      </c>
      <c r="C305" s="172" t="s">
        <v>198</v>
      </c>
      <c r="D305" s="335" t="s">
        <v>649</v>
      </c>
      <c r="E305" s="335"/>
    </row>
    <row r="306" spans="1:5">
      <c r="A306" s="335" t="str">
        <f t="shared" si="4"/>
        <v>MHVD_PrVD_Thumsup_Spend</v>
      </c>
      <c r="B306" s="335" t="s">
        <v>240</v>
      </c>
      <c r="C306" s="172" t="s">
        <v>198</v>
      </c>
      <c r="D306" s="335" t="s">
        <v>649</v>
      </c>
      <c r="E306" s="335"/>
    </row>
    <row r="307" spans="1:5">
      <c r="A307" s="335" t="str">
        <f t="shared" si="4"/>
        <v>MHVD_PrVD_Thumsup_Spend_2015</v>
      </c>
      <c r="B307" s="335" t="s">
        <v>280</v>
      </c>
      <c r="C307" s="172" t="s">
        <v>198</v>
      </c>
      <c r="D307" s="335" t="s">
        <v>649</v>
      </c>
      <c r="E307" s="335"/>
    </row>
    <row r="308" spans="1:5">
      <c r="A308" s="335" t="str">
        <f t="shared" si="4"/>
        <v>MHVD_PrVD_Thumsup_Spend_2016</v>
      </c>
      <c r="B308" s="335" t="s">
        <v>281</v>
      </c>
      <c r="C308" s="172" t="s">
        <v>198</v>
      </c>
      <c r="D308" s="335" t="s">
        <v>649</v>
      </c>
      <c r="E308" s="335"/>
    </row>
    <row r="309" spans="1:5">
      <c r="A309" s="335" t="str">
        <f t="shared" si="4"/>
        <v>MHVD_PrVD_Thumsup_Spend_2017</v>
      </c>
      <c r="B309" s="335" t="s">
        <v>282</v>
      </c>
      <c r="C309" s="172" t="s">
        <v>198</v>
      </c>
      <c r="D309" s="335" t="s">
        <v>649</v>
      </c>
      <c r="E309" s="335"/>
    </row>
    <row r="310" spans="1:5">
      <c r="A310" s="335" t="str">
        <f t="shared" si="4"/>
        <v>MHVD_ThematicMHT_TV_GRPs</v>
      </c>
      <c r="B310" s="335" t="s">
        <v>253</v>
      </c>
      <c r="C310" s="172" t="s">
        <v>198</v>
      </c>
      <c r="D310" s="335" t="s">
        <v>649</v>
      </c>
      <c r="E310" s="335"/>
    </row>
    <row r="311" spans="1:5">
      <c r="A311" s="335" t="str">
        <f t="shared" si="4"/>
        <v>MHVD_TheYoung_TV_GRPs</v>
      </c>
      <c r="B311" s="335" t="s">
        <v>254</v>
      </c>
      <c r="C311" s="172" t="s">
        <v>198</v>
      </c>
      <c r="D311" s="335" t="s">
        <v>649</v>
      </c>
      <c r="E311" s="335"/>
    </row>
    <row r="312" spans="1:5">
      <c r="A312" s="335" t="str">
        <f t="shared" si="4"/>
        <v>MHVD_Total_Digital_Thumsup_Imp_2020_new</v>
      </c>
      <c r="B312" s="335" t="s">
        <v>382</v>
      </c>
      <c r="C312" s="172" t="s">
        <v>198</v>
      </c>
      <c r="D312" s="335" t="s">
        <v>649</v>
      </c>
      <c r="E312" s="335"/>
    </row>
    <row r="313" spans="1:5">
      <c r="A313" s="335" t="str">
        <f t="shared" si="4"/>
        <v>MHVD_Total_Digital_Thumsup_VD_2017</v>
      </c>
      <c r="B313" s="335" t="s">
        <v>227</v>
      </c>
      <c r="C313" s="172" t="s">
        <v>198</v>
      </c>
      <c r="D313" s="335" t="s">
        <v>649</v>
      </c>
      <c r="E313" s="335"/>
    </row>
    <row r="314" spans="1:5">
      <c r="A314" s="335" t="str">
        <f t="shared" si="4"/>
        <v>MHVD_Total_Digital_Thumsup_VD_2018</v>
      </c>
      <c r="B314" s="335" t="s">
        <v>228</v>
      </c>
      <c r="C314" s="172" t="s">
        <v>198</v>
      </c>
      <c r="D314" s="335" t="s">
        <v>649</v>
      </c>
      <c r="E314" s="335"/>
    </row>
    <row r="315" spans="1:5">
      <c r="A315" s="335" t="str">
        <f t="shared" si="4"/>
        <v>MHVD_Total_Digital_Thumsup_VD_2019</v>
      </c>
      <c r="B315" s="335" t="s">
        <v>229</v>
      </c>
      <c r="C315" s="172" t="s">
        <v>198</v>
      </c>
      <c r="D315" s="335" t="s">
        <v>649</v>
      </c>
      <c r="E315" s="335"/>
    </row>
    <row r="316" spans="1:5">
      <c r="A316" s="335" t="str">
        <f t="shared" si="4"/>
        <v>MHVD_TU_UTC_TV_GRPs</v>
      </c>
      <c r="B316" s="335" t="s">
        <v>255</v>
      </c>
      <c r="C316" s="172" t="s">
        <v>198</v>
      </c>
      <c r="D316" s="335" t="s">
        <v>649</v>
      </c>
      <c r="E316" s="335"/>
    </row>
    <row r="317" spans="1:5">
      <c r="A317" s="335" t="str">
        <f t="shared" si="4"/>
        <v>MHVD_TUChargedAvengers_TV_GRPs</v>
      </c>
      <c r="B317" s="335" t="s">
        <v>256</v>
      </c>
      <c r="C317" s="172" t="s">
        <v>198</v>
      </c>
      <c r="D317" s="335" t="s">
        <v>649</v>
      </c>
      <c r="E317" s="335"/>
    </row>
    <row r="318" spans="1:5">
      <c r="A318" s="335" t="str">
        <f t="shared" si="4"/>
        <v>MHVD_TUChargedThematic_TV_GRPs</v>
      </c>
      <c r="B318" s="335" t="s">
        <v>257</v>
      </c>
      <c r="C318" s="172" t="s">
        <v>198</v>
      </c>
      <c r="D318" s="335" t="s">
        <v>649</v>
      </c>
      <c r="E318" s="335"/>
    </row>
    <row r="319" spans="1:5">
      <c r="A319" s="335" t="str">
        <f t="shared" si="4"/>
        <v>MHVD_TUChase_TV_GRPs</v>
      </c>
      <c r="B319" s="335" t="s">
        <v>258</v>
      </c>
      <c r="C319" s="172" t="s">
        <v>198</v>
      </c>
      <c r="D319" s="335" t="s">
        <v>649</v>
      </c>
      <c r="E319" s="335"/>
    </row>
    <row r="320" spans="1:5">
      <c r="A320" s="335" t="str">
        <f t="shared" si="4"/>
        <v>MHVD_TUIntrinsic_TV_GRPs</v>
      </c>
      <c r="B320" s="335" t="s">
        <v>259</v>
      </c>
      <c r="C320" s="172" t="s">
        <v>198</v>
      </c>
      <c r="D320" s="335" t="s">
        <v>649</v>
      </c>
      <c r="E320" s="335"/>
    </row>
    <row r="321" spans="1:5">
      <c r="A321" s="335" t="str">
        <f t="shared" si="4"/>
        <v>MHVD_TV_Total_2015</v>
      </c>
      <c r="B321" s="335" t="s">
        <v>4</v>
      </c>
      <c r="C321" s="172" t="s">
        <v>198</v>
      </c>
      <c r="D321" s="335" t="s">
        <v>649</v>
      </c>
      <c r="E321" s="335"/>
    </row>
    <row r="322" spans="1:5">
      <c r="A322" s="335" t="str">
        <f t="shared" si="4"/>
        <v>MHVD_TV_Total_2016</v>
      </c>
      <c r="B322" s="335" t="s">
        <v>5</v>
      </c>
      <c r="C322" s="172" t="s">
        <v>198</v>
      </c>
      <c r="D322" s="335" t="s">
        <v>649</v>
      </c>
      <c r="E322" s="335"/>
    </row>
    <row r="323" spans="1:5">
      <c r="A323" s="335" t="str">
        <f t="shared" ref="A323:A386" si="5">C323&amp;B323</f>
        <v>MHVD_TV_Total_2017</v>
      </c>
      <c r="B323" s="335" t="s">
        <v>6</v>
      </c>
      <c r="C323" s="172" t="s">
        <v>198</v>
      </c>
      <c r="D323" s="335" t="s">
        <v>649</v>
      </c>
      <c r="E323" s="335"/>
    </row>
    <row r="324" spans="1:5">
      <c r="A324" s="335" t="str">
        <f t="shared" si="5"/>
        <v>MHVD_VI_Pyramid_TV_GRPs_2020_Long</v>
      </c>
      <c r="B324" s="335" t="s">
        <v>372</v>
      </c>
      <c r="C324" s="172" t="s">
        <v>198</v>
      </c>
      <c r="D324" s="335" t="s">
        <v>649</v>
      </c>
      <c r="E324" s="335"/>
    </row>
    <row r="325" spans="1:5">
      <c r="A325" s="335" t="str">
        <f t="shared" si="5"/>
        <v>MHVD_VI_Pyramid_TV_GRPs_2020_Short</v>
      </c>
      <c r="B325" s="335" t="s">
        <v>373</v>
      </c>
      <c r="C325" s="172" t="s">
        <v>198</v>
      </c>
      <c r="D325" s="335" t="s">
        <v>649</v>
      </c>
      <c r="E325" s="335"/>
    </row>
    <row r="326" spans="1:5">
      <c r="A326" s="335" t="str">
        <f t="shared" si="5"/>
        <v>MHVD_VI_TUChase_TV_GRPs_2020_Long</v>
      </c>
      <c r="B326" s="335" t="s">
        <v>378</v>
      </c>
      <c r="C326" s="172" t="s">
        <v>198</v>
      </c>
      <c r="D326" s="335" t="s">
        <v>649</v>
      </c>
      <c r="E326" s="335"/>
    </row>
    <row r="327" spans="1:5">
      <c r="A327" s="335" t="str">
        <f t="shared" si="5"/>
        <v>MHVD_VI_TUChase_TV_GRPs_2020_Short</v>
      </c>
      <c r="B327" s="335" t="s">
        <v>379</v>
      </c>
      <c r="C327" s="172" t="s">
        <v>198</v>
      </c>
      <c r="D327" s="335" t="s">
        <v>649</v>
      </c>
      <c r="E327" s="335"/>
    </row>
    <row r="328" spans="1:5">
      <c r="A328" s="335" t="str">
        <f t="shared" si="5"/>
        <v>MHVD_WaveTVC_TV_GRPs</v>
      </c>
      <c r="B328" s="335" t="s">
        <v>260</v>
      </c>
      <c r="C328" s="172" t="s">
        <v>198</v>
      </c>
      <c r="D328" s="335" t="s">
        <v>649</v>
      </c>
      <c r="E328" s="335"/>
    </row>
    <row r="329" spans="1:5">
      <c r="A329" s="335" t="str">
        <f t="shared" si="5"/>
        <v>MHVD_YouTube_Thumsup_Imp</v>
      </c>
      <c r="B329" s="335" t="s">
        <v>230</v>
      </c>
      <c r="C329" s="172" t="s">
        <v>198</v>
      </c>
      <c r="D329" s="335" t="s">
        <v>649</v>
      </c>
      <c r="E329" s="335"/>
    </row>
    <row r="330" spans="1:5">
      <c r="A330" s="335" t="str">
        <f t="shared" si="5"/>
        <v>WBLog_Economy</v>
      </c>
      <c r="B330" s="335" t="s">
        <v>221</v>
      </c>
      <c r="C330" s="335" t="s">
        <v>93</v>
      </c>
      <c r="D330" s="335"/>
      <c r="E330" s="335"/>
    </row>
    <row r="331" spans="1:5">
      <c r="A331" s="335" t="str">
        <f t="shared" si="5"/>
        <v>WBMobility_Residential</v>
      </c>
      <c r="B331" s="335" t="s">
        <v>365</v>
      </c>
      <c r="C331" s="335" t="s">
        <v>93</v>
      </c>
      <c r="D331" s="335"/>
      <c r="E331" s="335"/>
    </row>
    <row r="332" spans="1:5">
      <c r="A332" s="335" t="str">
        <f t="shared" si="5"/>
        <v>WBMobility_Retail_and_recreation</v>
      </c>
      <c r="B332" s="335" t="s">
        <v>380</v>
      </c>
      <c r="C332" s="335" t="s">
        <v>93</v>
      </c>
      <c r="D332" s="335"/>
      <c r="E332" s="335"/>
    </row>
    <row r="333" spans="1:5">
      <c r="A333" s="335" t="str">
        <f t="shared" si="5"/>
        <v>WBOthers</v>
      </c>
      <c r="B333" s="335" t="s">
        <v>1</v>
      </c>
      <c r="C333" s="335" t="s">
        <v>93</v>
      </c>
      <c r="D333" s="335"/>
      <c r="E333" s="335"/>
    </row>
    <row r="334" spans="1:5">
      <c r="A334" s="335" t="str">
        <f t="shared" si="5"/>
        <v>WBPre_Covid</v>
      </c>
      <c r="B334" s="335" t="s">
        <v>367</v>
      </c>
      <c r="C334" s="335" t="s">
        <v>93</v>
      </c>
      <c r="D334" s="335"/>
      <c r="E334" s="335"/>
    </row>
    <row r="335" spans="1:5">
      <c r="A335" s="335" t="str">
        <f t="shared" si="5"/>
        <v>WBprecip0</v>
      </c>
      <c r="B335" s="335" t="s">
        <v>222</v>
      </c>
      <c r="C335" s="335" t="s">
        <v>93</v>
      </c>
      <c r="D335" s="335"/>
      <c r="E335" s="335"/>
    </row>
    <row r="336" spans="1:5">
      <c r="A336" s="335" t="str">
        <f t="shared" si="5"/>
        <v>WBprecip1</v>
      </c>
      <c r="B336" s="335" t="s">
        <v>223</v>
      </c>
      <c r="C336" s="335" t="s">
        <v>93</v>
      </c>
      <c r="D336" s="335"/>
      <c r="E336" s="335"/>
    </row>
    <row r="337" spans="1:5">
      <c r="A337" s="335" t="str">
        <f t="shared" si="5"/>
        <v>WBSEAS_1517</v>
      </c>
      <c r="B337" s="335" t="s">
        <v>261</v>
      </c>
      <c r="C337" s="335" t="s">
        <v>93</v>
      </c>
      <c r="D337" s="335"/>
      <c r="E337" s="335"/>
    </row>
    <row r="338" spans="1:5">
      <c r="A338" s="335" t="str">
        <f t="shared" si="5"/>
        <v>WBSEAS_1819</v>
      </c>
      <c r="B338" s="335" t="s">
        <v>262</v>
      </c>
      <c r="C338" s="335" t="s">
        <v>93</v>
      </c>
      <c r="D338" s="335"/>
      <c r="E338" s="335"/>
    </row>
    <row r="339" spans="1:5">
      <c r="A339" s="335" t="str">
        <f t="shared" si="5"/>
        <v>WBSOCF_0</v>
      </c>
      <c r="B339" s="335" t="s">
        <v>287</v>
      </c>
      <c r="C339" s="335" t="s">
        <v>93</v>
      </c>
      <c r="D339" s="335" t="s">
        <v>649</v>
      </c>
      <c r="E339" s="335" t="s">
        <v>27</v>
      </c>
    </row>
    <row r="340" spans="1:5">
      <c r="A340" s="335" t="str">
        <f t="shared" si="5"/>
        <v>WBSOTS_1</v>
      </c>
      <c r="B340" s="335" t="s">
        <v>270</v>
      </c>
      <c r="C340" s="335" t="s">
        <v>93</v>
      </c>
      <c r="D340" s="335" t="s">
        <v>649</v>
      </c>
      <c r="E340" s="335" t="s">
        <v>28</v>
      </c>
    </row>
    <row r="341" spans="1:5">
      <c r="A341" s="335" t="str">
        <f t="shared" si="5"/>
        <v>WBTemp0</v>
      </c>
      <c r="B341" s="335" t="s">
        <v>171</v>
      </c>
      <c r="C341" s="335" t="s">
        <v>93</v>
      </c>
    </row>
    <row r="342" spans="1:5">
      <c r="A342" s="335" t="str">
        <f t="shared" si="5"/>
        <v>WBTemp1</v>
      </c>
      <c r="B342" s="335" t="s">
        <v>172</v>
      </c>
      <c r="C342" s="335" t="s">
        <v>93</v>
      </c>
      <c r="D342" s="335"/>
      <c r="E342" s="335"/>
    </row>
    <row r="343" spans="1:5">
      <c r="A343" s="335" t="str">
        <f t="shared" si="5"/>
        <v>WBUnemployment</v>
      </c>
      <c r="B343" s="335" t="s">
        <v>3</v>
      </c>
      <c r="C343" s="335" t="s">
        <v>93</v>
      </c>
      <c r="D343" s="335"/>
      <c r="E343" s="335"/>
    </row>
    <row r="344" spans="1:5">
      <c r="A344" s="335" t="str">
        <f t="shared" si="5"/>
        <v>WBVD_Covid_19_Confirmed_Cases</v>
      </c>
      <c r="B344" s="335" t="s">
        <v>368</v>
      </c>
      <c r="C344" s="335" t="s">
        <v>93</v>
      </c>
      <c r="D344" s="335"/>
      <c r="E344" s="335"/>
    </row>
    <row r="345" spans="1:5">
      <c r="A345" s="335" t="str">
        <f t="shared" si="5"/>
        <v>WBVD_IPS_7up</v>
      </c>
      <c r="B345" s="335" t="s">
        <v>126</v>
      </c>
      <c r="C345" s="335" t="s">
        <v>93</v>
      </c>
      <c r="D345" s="335" t="s">
        <v>650</v>
      </c>
      <c r="E345" s="335" t="s">
        <v>17</v>
      </c>
    </row>
    <row r="346" spans="1:5">
      <c r="A346" s="335" t="str">
        <f t="shared" si="5"/>
        <v>WBVD_IPS_Appy_Fizz</v>
      </c>
      <c r="B346" s="335" t="s">
        <v>127</v>
      </c>
      <c r="C346" s="335" t="s">
        <v>93</v>
      </c>
      <c r="D346" s="335" t="s">
        <v>651</v>
      </c>
      <c r="E346" s="335" t="s">
        <v>17</v>
      </c>
    </row>
    <row r="347" spans="1:5">
      <c r="A347" s="335" t="str">
        <f t="shared" si="5"/>
        <v>WBVD_IPS_Coke</v>
      </c>
      <c r="B347" s="335" t="s">
        <v>128</v>
      </c>
      <c r="C347" s="335" t="s">
        <v>93</v>
      </c>
      <c r="D347" s="335" t="s">
        <v>644</v>
      </c>
      <c r="E347" s="335" t="s">
        <v>17</v>
      </c>
    </row>
    <row r="348" spans="1:5">
      <c r="A348" s="335" t="str">
        <f t="shared" si="5"/>
        <v>WBVD_IPS_Fanta</v>
      </c>
      <c r="B348" s="335" t="s">
        <v>129</v>
      </c>
      <c r="C348" s="335" t="s">
        <v>93</v>
      </c>
      <c r="D348" s="335" t="s">
        <v>645</v>
      </c>
      <c r="E348" s="335" t="s">
        <v>17</v>
      </c>
    </row>
    <row r="349" spans="1:5">
      <c r="A349" s="335" t="str">
        <f t="shared" si="5"/>
        <v>WBVD_IPS_Limca</v>
      </c>
      <c r="B349" s="335" t="s">
        <v>130</v>
      </c>
      <c r="C349" s="335" t="s">
        <v>93</v>
      </c>
      <c r="D349" s="335" t="s">
        <v>646</v>
      </c>
      <c r="E349" s="335" t="s">
        <v>17</v>
      </c>
    </row>
    <row r="350" spans="1:5">
      <c r="A350" s="335" t="str">
        <f t="shared" si="5"/>
        <v>WBVD_IPS_M_Dew</v>
      </c>
      <c r="B350" s="335" t="s">
        <v>131</v>
      </c>
      <c r="C350" s="335" t="s">
        <v>93</v>
      </c>
      <c r="D350" s="335" t="s">
        <v>655</v>
      </c>
      <c r="E350" s="335" t="s">
        <v>17</v>
      </c>
    </row>
    <row r="351" spans="1:5">
      <c r="A351" s="335" t="str">
        <f t="shared" si="5"/>
        <v>WBVD_IPS_Mirinda</v>
      </c>
      <c r="B351" s="335" t="s">
        <v>132</v>
      </c>
      <c r="C351" s="335" t="s">
        <v>93</v>
      </c>
      <c r="D351" s="335" t="s">
        <v>647</v>
      </c>
      <c r="E351" s="335" t="s">
        <v>17</v>
      </c>
    </row>
    <row r="352" spans="1:5">
      <c r="A352" s="335" t="str">
        <f t="shared" si="5"/>
        <v>WBVD_IPS_Pepsi</v>
      </c>
      <c r="B352" s="335" t="s">
        <v>133</v>
      </c>
      <c r="C352" s="335" t="s">
        <v>93</v>
      </c>
      <c r="D352" s="335" t="s">
        <v>648</v>
      </c>
      <c r="E352" s="335" t="s">
        <v>17</v>
      </c>
    </row>
    <row r="353" spans="1:5">
      <c r="A353" s="335" t="str">
        <f t="shared" si="5"/>
        <v>WBVD_IPS_Sprite</v>
      </c>
      <c r="B353" s="335" t="s">
        <v>134</v>
      </c>
      <c r="C353" s="335" t="s">
        <v>93</v>
      </c>
      <c r="D353" s="335" t="s">
        <v>634</v>
      </c>
      <c r="E353" s="335" t="s">
        <v>17</v>
      </c>
    </row>
    <row r="354" spans="1:5">
      <c r="A354" s="335" t="str">
        <f t="shared" si="5"/>
        <v>WBVD_IPS_Thums_Up</v>
      </c>
      <c r="B354" s="335" t="s">
        <v>135</v>
      </c>
      <c r="C354" s="335" t="s">
        <v>93</v>
      </c>
      <c r="D354" s="335" t="s">
        <v>649</v>
      </c>
      <c r="E354" s="335" t="s">
        <v>17</v>
      </c>
    </row>
    <row r="355" spans="1:5">
      <c r="A355" s="335" t="str">
        <f t="shared" si="5"/>
        <v>WBVD_ND_7up</v>
      </c>
      <c r="B355" s="335" t="s">
        <v>136</v>
      </c>
      <c r="C355" s="335" t="s">
        <v>93</v>
      </c>
      <c r="D355" s="335" t="s">
        <v>650</v>
      </c>
      <c r="E355" s="335" t="s">
        <v>18</v>
      </c>
    </row>
    <row r="356" spans="1:5">
      <c r="A356" s="335" t="str">
        <f t="shared" si="5"/>
        <v>WBVD_ND_Appy_Fizz</v>
      </c>
      <c r="B356" s="335" t="s">
        <v>137</v>
      </c>
      <c r="C356" s="335" t="s">
        <v>93</v>
      </c>
      <c r="D356" s="335" t="s">
        <v>651</v>
      </c>
      <c r="E356" s="335" t="s">
        <v>18</v>
      </c>
    </row>
    <row r="357" spans="1:5">
      <c r="A357" s="335" t="str">
        <f t="shared" si="5"/>
        <v>WBVD_ND_Coke</v>
      </c>
      <c r="B357" s="335" t="s">
        <v>138</v>
      </c>
      <c r="C357" s="335" t="s">
        <v>93</v>
      </c>
      <c r="D357" s="335" t="s">
        <v>644</v>
      </c>
      <c r="E357" s="335" t="s">
        <v>18</v>
      </c>
    </row>
    <row r="358" spans="1:5">
      <c r="A358" s="335" t="str">
        <f t="shared" si="5"/>
        <v>WBVD_ND_Fanta</v>
      </c>
      <c r="B358" s="335" t="s">
        <v>139</v>
      </c>
      <c r="C358" s="335" t="s">
        <v>93</v>
      </c>
      <c r="D358" s="335" t="s">
        <v>645</v>
      </c>
      <c r="E358" s="335" t="s">
        <v>18</v>
      </c>
    </row>
    <row r="359" spans="1:5">
      <c r="A359" s="335" t="str">
        <f t="shared" si="5"/>
        <v>WBVD_ND_Limca</v>
      </c>
      <c r="B359" s="335" t="s">
        <v>140</v>
      </c>
      <c r="C359" s="335" t="s">
        <v>93</v>
      </c>
      <c r="D359" s="335" t="s">
        <v>646</v>
      </c>
      <c r="E359" s="335" t="s">
        <v>18</v>
      </c>
    </row>
    <row r="360" spans="1:5">
      <c r="A360" s="335" t="str">
        <f t="shared" si="5"/>
        <v>WBVD_ND_M_Dew</v>
      </c>
      <c r="B360" s="335" t="s">
        <v>141</v>
      </c>
      <c r="C360" s="335" t="s">
        <v>93</v>
      </c>
      <c r="D360" s="335" t="s">
        <v>655</v>
      </c>
      <c r="E360" s="335" t="s">
        <v>18</v>
      </c>
    </row>
    <row r="361" spans="1:5">
      <c r="A361" s="335" t="str">
        <f t="shared" si="5"/>
        <v>WBVD_ND_Mirinda</v>
      </c>
      <c r="B361" s="335" t="s">
        <v>142</v>
      </c>
      <c r="C361" s="335" t="s">
        <v>93</v>
      </c>
      <c r="D361" s="335" t="s">
        <v>647</v>
      </c>
      <c r="E361" s="335" t="s">
        <v>18</v>
      </c>
    </row>
    <row r="362" spans="1:5">
      <c r="A362" s="335" t="str">
        <f t="shared" si="5"/>
        <v>WBVD_ND_Pepsi</v>
      </c>
      <c r="B362" s="335" t="s">
        <v>143</v>
      </c>
      <c r="C362" s="335" t="s">
        <v>93</v>
      </c>
      <c r="D362" s="335" t="s">
        <v>648</v>
      </c>
      <c r="E362" s="335" t="s">
        <v>18</v>
      </c>
    </row>
    <row r="363" spans="1:5">
      <c r="A363" s="335" t="str">
        <f t="shared" si="5"/>
        <v>WBVD_ND_Sprite</v>
      </c>
      <c r="B363" s="335" t="s">
        <v>144</v>
      </c>
      <c r="C363" s="335" t="s">
        <v>93</v>
      </c>
      <c r="D363" s="335" t="s">
        <v>634</v>
      </c>
      <c r="E363" s="335" t="s">
        <v>18</v>
      </c>
    </row>
    <row r="364" spans="1:5">
      <c r="A364" s="335" t="str">
        <f t="shared" si="5"/>
        <v>WBVD_ND_Thums_Up</v>
      </c>
      <c r="B364" s="335" t="s">
        <v>145</v>
      </c>
      <c r="C364" s="335" t="s">
        <v>93</v>
      </c>
      <c r="D364" s="335" t="s">
        <v>649</v>
      </c>
      <c r="E364" s="335" t="s">
        <v>18</v>
      </c>
    </row>
    <row r="365" spans="1:5">
      <c r="A365" s="335" t="str">
        <f t="shared" si="5"/>
        <v>WBVD_Nstores_Thums_Up</v>
      </c>
      <c r="B365" s="335" t="s">
        <v>218</v>
      </c>
      <c r="C365" s="335" t="s">
        <v>93</v>
      </c>
      <c r="D365" s="335" t="s">
        <v>649</v>
      </c>
      <c r="E365" s="335" t="s">
        <v>19</v>
      </c>
    </row>
    <row r="366" spans="1:5">
      <c r="A366" s="335" t="str">
        <f t="shared" si="5"/>
        <v>WBVD_OOS_Thums_Up</v>
      </c>
      <c r="B366" s="335" t="s">
        <v>219</v>
      </c>
      <c r="C366" s="335" t="s">
        <v>93</v>
      </c>
      <c r="D366" s="335" t="s">
        <v>649</v>
      </c>
      <c r="E366" s="335" t="s">
        <v>21</v>
      </c>
    </row>
    <row r="367" spans="1:5">
      <c r="A367" s="335" t="str">
        <f t="shared" si="5"/>
        <v>WBVD_Price_7up</v>
      </c>
      <c r="B367" s="335" t="s">
        <v>205</v>
      </c>
      <c r="C367" s="335" t="s">
        <v>93</v>
      </c>
      <c r="D367" s="335" t="s">
        <v>650</v>
      </c>
      <c r="E367" s="335" t="s">
        <v>25</v>
      </c>
    </row>
    <row r="368" spans="1:5">
      <c r="A368" s="335" t="str">
        <f t="shared" si="5"/>
        <v>WBVD_Price_Appy_Fizz</v>
      </c>
      <c r="B368" s="335" t="s">
        <v>206</v>
      </c>
      <c r="C368" s="335" t="s">
        <v>93</v>
      </c>
      <c r="D368" s="335" t="s">
        <v>651</v>
      </c>
      <c r="E368" s="335" t="s">
        <v>25</v>
      </c>
    </row>
    <row r="369" spans="1:5">
      <c r="A369" s="335" t="str">
        <f t="shared" si="5"/>
        <v>WBVD_Price_Coke</v>
      </c>
      <c r="B369" s="335" t="s">
        <v>207</v>
      </c>
      <c r="C369" s="335" t="s">
        <v>93</v>
      </c>
      <c r="D369" s="335" t="s">
        <v>644</v>
      </c>
      <c r="E369" s="335" t="s">
        <v>25</v>
      </c>
    </row>
    <row r="370" spans="1:5">
      <c r="A370" s="335" t="str">
        <f t="shared" si="5"/>
        <v>WBVD_Price_Fanta</v>
      </c>
      <c r="B370" s="335" t="s">
        <v>208</v>
      </c>
      <c r="C370" s="335" t="s">
        <v>93</v>
      </c>
      <c r="D370" s="335" t="s">
        <v>645</v>
      </c>
      <c r="E370" s="335" t="s">
        <v>25</v>
      </c>
    </row>
    <row r="371" spans="1:5">
      <c r="A371" s="335" t="str">
        <f t="shared" si="5"/>
        <v>WBVD_Price_Limca</v>
      </c>
      <c r="B371" s="335" t="s">
        <v>209</v>
      </c>
      <c r="C371" s="335" t="s">
        <v>93</v>
      </c>
      <c r="D371" s="335" t="s">
        <v>646</v>
      </c>
      <c r="E371" s="335" t="s">
        <v>25</v>
      </c>
    </row>
    <row r="372" spans="1:5">
      <c r="A372" s="335" t="str">
        <f t="shared" si="5"/>
        <v>WBVD_Price_M_Dew</v>
      </c>
      <c r="B372" s="335" t="s">
        <v>210</v>
      </c>
      <c r="C372" s="335" t="s">
        <v>93</v>
      </c>
      <c r="D372" s="335" t="s">
        <v>655</v>
      </c>
      <c r="E372" s="335" t="s">
        <v>25</v>
      </c>
    </row>
    <row r="373" spans="1:5">
      <c r="A373" s="335" t="str">
        <f t="shared" si="5"/>
        <v>WBVD_Price_Mirinda</v>
      </c>
      <c r="B373" s="335" t="s">
        <v>211</v>
      </c>
      <c r="C373" s="335" t="s">
        <v>93</v>
      </c>
      <c r="D373" s="335" t="s">
        <v>647</v>
      </c>
      <c r="E373" s="335" t="s">
        <v>25</v>
      </c>
    </row>
    <row r="374" spans="1:5">
      <c r="A374" s="335" t="str">
        <f t="shared" si="5"/>
        <v>WBVD_Price_Pepsi</v>
      </c>
      <c r="B374" s="335" t="s">
        <v>212</v>
      </c>
      <c r="C374" s="335" t="s">
        <v>93</v>
      </c>
      <c r="D374" s="335" t="s">
        <v>648</v>
      </c>
      <c r="E374" s="335" t="s">
        <v>25</v>
      </c>
    </row>
    <row r="375" spans="1:5">
      <c r="A375" s="335" t="str">
        <f t="shared" si="5"/>
        <v>WBVD_Price_Sprite</v>
      </c>
      <c r="B375" s="335" t="s">
        <v>213</v>
      </c>
      <c r="C375" s="335" t="s">
        <v>93</v>
      </c>
      <c r="D375" s="336" t="s">
        <v>634</v>
      </c>
      <c r="E375" s="335" t="s">
        <v>25</v>
      </c>
    </row>
    <row r="376" spans="1:5">
      <c r="A376" s="335" t="str">
        <f t="shared" si="5"/>
        <v>WBVD_Price_Thums_Up_Express</v>
      </c>
      <c r="B376" s="335" t="s">
        <v>263</v>
      </c>
      <c r="C376" s="335" t="s">
        <v>93</v>
      </c>
      <c r="D376" s="335" t="s">
        <v>649</v>
      </c>
      <c r="E376" s="335" t="s">
        <v>635</v>
      </c>
    </row>
    <row r="377" spans="1:5">
      <c r="A377" s="335" t="str">
        <f t="shared" si="5"/>
        <v>WBVD_Price_Thums_Up_Fridge</v>
      </c>
      <c r="B377" s="335" t="s">
        <v>264</v>
      </c>
      <c r="C377" s="335" t="s">
        <v>93</v>
      </c>
      <c r="D377" s="335" t="s">
        <v>649</v>
      </c>
      <c r="E377" s="335" t="s">
        <v>638</v>
      </c>
    </row>
    <row r="378" spans="1:5">
      <c r="A378" s="335" t="str">
        <f t="shared" si="5"/>
        <v>WBVD_Price_Thums_Up_Mobile</v>
      </c>
      <c r="B378" s="335" t="s">
        <v>265</v>
      </c>
      <c r="C378" s="335" t="s">
        <v>93</v>
      </c>
      <c r="D378" s="335" t="s">
        <v>649</v>
      </c>
      <c r="E378" s="335" t="s">
        <v>639</v>
      </c>
    </row>
    <row r="379" spans="1:5">
      <c r="A379" s="335" t="str">
        <f t="shared" si="5"/>
        <v>WBVD_Price_Thums_Up_Party</v>
      </c>
      <c r="B379" s="335" t="s">
        <v>266</v>
      </c>
      <c r="C379" s="335" t="s">
        <v>93</v>
      </c>
      <c r="D379" s="335" t="s">
        <v>649</v>
      </c>
      <c r="E379" s="335" t="s">
        <v>640</v>
      </c>
    </row>
    <row r="380" spans="1:5">
      <c r="A380" s="335" t="str">
        <f t="shared" si="5"/>
        <v>WBVD_Price_Thums_Up_RGB</v>
      </c>
      <c r="B380" s="335" t="s">
        <v>267</v>
      </c>
      <c r="C380" s="335" t="s">
        <v>93</v>
      </c>
      <c r="D380" s="335" t="s">
        <v>649</v>
      </c>
      <c r="E380" s="335" t="s">
        <v>641</v>
      </c>
    </row>
    <row r="381" spans="1:5">
      <c r="A381" s="335" t="str">
        <f t="shared" si="5"/>
        <v>WBVD_SOWF_Thums_Up</v>
      </c>
      <c r="B381" s="335" t="s">
        <v>220</v>
      </c>
      <c r="C381" s="335" t="s">
        <v>93</v>
      </c>
      <c r="D381" s="335" t="s">
        <v>649</v>
      </c>
      <c r="E381" s="335" t="s">
        <v>29</v>
      </c>
    </row>
    <row r="382" spans="1:5">
      <c r="A382" s="335" t="str">
        <f t="shared" si="5"/>
        <v>WBVD_TV_APPYFIZZ</v>
      </c>
      <c r="B382" s="335" t="s">
        <v>215</v>
      </c>
      <c r="C382" s="335" t="s">
        <v>93</v>
      </c>
      <c r="D382" s="335" t="s">
        <v>651</v>
      </c>
      <c r="E382" s="335" t="s">
        <v>15</v>
      </c>
    </row>
    <row r="383" spans="1:5">
      <c r="A383" s="335" t="str">
        <f t="shared" si="5"/>
        <v>WBVD_TV_MDEW</v>
      </c>
      <c r="B383" s="335" t="s">
        <v>216</v>
      </c>
      <c r="C383" s="335" t="s">
        <v>93</v>
      </c>
      <c r="D383" t="s">
        <v>655</v>
      </c>
      <c r="E383" s="336" t="s">
        <v>15</v>
      </c>
    </row>
    <row r="384" spans="1:5">
      <c r="A384" s="335" t="str">
        <f t="shared" si="5"/>
        <v>WBVD_TV_PSPSI</v>
      </c>
      <c r="B384" s="335" t="s">
        <v>217</v>
      </c>
      <c r="C384" s="335" t="s">
        <v>93</v>
      </c>
      <c r="D384" s="335" t="s">
        <v>648</v>
      </c>
      <c r="E384" s="336" t="s">
        <v>15</v>
      </c>
    </row>
    <row r="385" spans="1:5">
      <c r="A385" s="335" t="str">
        <f t="shared" si="5"/>
        <v>WBVD_Activation_Assets_AllIndia</v>
      </c>
      <c r="B385" s="335" t="s">
        <v>242</v>
      </c>
      <c r="C385" s="335" t="s">
        <v>93</v>
      </c>
      <c r="D385" s="335"/>
      <c r="E385" s="335"/>
    </row>
    <row r="386" spans="1:5">
      <c r="A386" s="335" t="str">
        <f t="shared" si="5"/>
        <v>WBVD_Activation_Assets_Statewise</v>
      </c>
      <c r="B386" s="335" t="s">
        <v>243</v>
      </c>
      <c r="C386" s="335" t="s">
        <v>93</v>
      </c>
      <c r="D386" s="335" t="s">
        <v>649</v>
      </c>
      <c r="E386" s="335"/>
    </row>
    <row r="387" spans="1:5">
      <c r="A387" s="335" t="str">
        <f t="shared" ref="A387:A450" si="6">C387&amp;B387</f>
        <v>WBVD_Cinema_Thumsup_Spend</v>
      </c>
      <c r="B387" s="335" t="s">
        <v>233</v>
      </c>
      <c r="C387" s="335" t="s">
        <v>93</v>
      </c>
      <c r="D387" s="335" t="s">
        <v>649</v>
      </c>
      <c r="E387" s="335"/>
    </row>
    <row r="388" spans="1:5">
      <c r="A388" s="335" t="str">
        <f t="shared" si="6"/>
        <v>WBVD_Cinema_Thumsup_Spend_2015</v>
      </c>
      <c r="B388" s="335" t="s">
        <v>277</v>
      </c>
      <c r="C388" s="335" t="s">
        <v>93</v>
      </c>
      <c r="D388" s="335" t="s">
        <v>649</v>
      </c>
      <c r="E388" s="335"/>
    </row>
    <row r="389" spans="1:5">
      <c r="A389" s="335" t="str">
        <f t="shared" si="6"/>
        <v>WBVD_Cinema_Thumsup_Spend_2016</v>
      </c>
      <c r="B389" s="335" t="s">
        <v>288</v>
      </c>
      <c r="C389" s="335" t="s">
        <v>93</v>
      </c>
      <c r="D389" s="335" t="s">
        <v>649</v>
      </c>
      <c r="E389" s="335"/>
    </row>
    <row r="390" spans="1:5">
      <c r="A390" s="335" t="str">
        <f t="shared" si="6"/>
        <v>WBVD_Consumer_Promo_Thumsup_Mobile_count</v>
      </c>
      <c r="B390" s="335" t="s">
        <v>244</v>
      </c>
      <c r="C390" s="335" t="s">
        <v>93</v>
      </c>
      <c r="D390" s="335" t="s">
        <v>649</v>
      </c>
      <c r="E390" s="335"/>
    </row>
    <row r="391" spans="1:5">
      <c r="A391" s="335" t="str">
        <f t="shared" si="6"/>
        <v>WBVD_Desert_TV_GRPs</v>
      </c>
      <c r="B391" s="335" t="s">
        <v>251</v>
      </c>
      <c r="C391" s="335" t="s">
        <v>93</v>
      </c>
      <c r="D391" s="335" t="s">
        <v>649</v>
      </c>
      <c r="E391" s="335"/>
    </row>
    <row r="392" spans="1:5">
      <c r="A392" s="335" t="str">
        <f t="shared" si="6"/>
        <v>WBVD_Experiential_Sampling_Thumsup_Reach</v>
      </c>
      <c r="B392" s="335" t="s">
        <v>245</v>
      </c>
      <c r="C392" s="335" t="s">
        <v>93</v>
      </c>
      <c r="D392" s="335" t="s">
        <v>649</v>
      </c>
      <c r="E392" s="335"/>
    </row>
    <row r="393" spans="1:5">
      <c r="A393" s="335" t="str">
        <f t="shared" si="6"/>
        <v>WBVD_Facebook_Instagram_Thumsup_Imp</v>
      </c>
      <c r="B393" s="335" t="s">
        <v>225</v>
      </c>
      <c r="C393" s="335" t="s">
        <v>93</v>
      </c>
      <c r="D393" s="335" t="s">
        <v>649</v>
      </c>
      <c r="E393" s="335"/>
    </row>
    <row r="394" spans="1:5">
      <c r="A394" s="335" t="str">
        <f t="shared" si="6"/>
        <v>WBVD_Facebook_Thumsup_Imp</v>
      </c>
      <c r="B394" s="335" t="s">
        <v>224</v>
      </c>
      <c r="C394" s="335" t="s">
        <v>93</v>
      </c>
      <c r="D394" s="335" t="s">
        <v>649</v>
      </c>
      <c r="E394" s="335"/>
    </row>
    <row r="395" spans="1:5">
      <c r="A395" s="335" t="str">
        <f t="shared" si="6"/>
        <v>WBVD_Free_Volume_Promo</v>
      </c>
      <c r="B395" s="335" t="s">
        <v>146</v>
      </c>
      <c r="C395" s="335" t="s">
        <v>93</v>
      </c>
      <c r="D395" s="335" t="s">
        <v>649</v>
      </c>
      <c r="E395" s="335"/>
    </row>
    <row r="396" spans="1:5">
      <c r="A396" s="335" t="str">
        <f t="shared" si="6"/>
        <v>WBVD_Hotstar_Thumsup_Imp</v>
      </c>
      <c r="B396" s="335" t="s">
        <v>226</v>
      </c>
      <c r="C396" s="335" t="s">
        <v>93</v>
      </c>
      <c r="D396" s="335" t="s">
        <v>649</v>
      </c>
      <c r="E396" s="335"/>
    </row>
    <row r="397" spans="1:5">
      <c r="A397" s="335" t="str">
        <f t="shared" si="6"/>
        <v>WBVD_Lift_TV_GRPs</v>
      </c>
      <c r="B397" s="335" t="s">
        <v>252</v>
      </c>
      <c r="C397" s="335" t="s">
        <v>93</v>
      </c>
      <c r="D397" s="335" t="s">
        <v>649</v>
      </c>
      <c r="E397" s="335"/>
    </row>
    <row r="398" spans="1:5">
      <c r="A398" s="335" t="str">
        <f t="shared" si="6"/>
        <v>WBVD_Long_Activation_Assets_AllIndia</v>
      </c>
      <c r="B398" s="335" t="s">
        <v>271</v>
      </c>
      <c r="C398" s="335" t="s">
        <v>93</v>
      </c>
      <c r="D398" s="335" t="s">
        <v>649</v>
      </c>
      <c r="E398" s="335"/>
    </row>
    <row r="399" spans="1:5">
      <c r="A399" s="335" t="str">
        <f t="shared" si="6"/>
        <v>WBVD_Long_Activation_Assets_Statewise</v>
      </c>
      <c r="B399" s="335" t="s">
        <v>272</v>
      </c>
      <c r="C399" s="335" t="s">
        <v>93</v>
      </c>
      <c r="D399" s="335" t="s">
        <v>649</v>
      </c>
      <c r="E399" s="335"/>
    </row>
    <row r="400" spans="1:5">
      <c r="A400" s="335" t="str">
        <f t="shared" si="6"/>
        <v>WBVD_Long_Desert_TV_GRPs</v>
      </c>
      <c r="B400" s="335" t="s">
        <v>246</v>
      </c>
      <c r="C400" s="335" t="s">
        <v>93</v>
      </c>
      <c r="D400" s="335" t="s">
        <v>649</v>
      </c>
      <c r="E400" s="335"/>
    </row>
    <row r="401" spans="1:5">
      <c r="A401" s="335" t="str">
        <f t="shared" si="6"/>
        <v>WBVD_Long_TUChargedAvengers_TV_GRPs</v>
      </c>
      <c r="B401" s="335" t="s">
        <v>247</v>
      </c>
      <c r="C401" s="335" t="s">
        <v>93</v>
      </c>
      <c r="D401" s="335" t="s">
        <v>649</v>
      </c>
      <c r="E401" s="335"/>
    </row>
    <row r="402" spans="1:5">
      <c r="A402" s="335" t="str">
        <f t="shared" si="6"/>
        <v>WBVD_Long_TUChargedThematic_TV_GRPs</v>
      </c>
      <c r="B402" s="335" t="s">
        <v>248</v>
      </c>
      <c r="C402" s="335" t="s">
        <v>93</v>
      </c>
      <c r="D402" s="335" t="s">
        <v>649</v>
      </c>
      <c r="E402" s="335"/>
    </row>
    <row r="403" spans="1:5">
      <c r="A403" s="335" t="str">
        <f t="shared" si="6"/>
        <v>WBVD_Long_TUChase_TV_GRPs</v>
      </c>
      <c r="B403" s="335" t="s">
        <v>249</v>
      </c>
      <c r="C403" s="335" t="s">
        <v>93</v>
      </c>
      <c r="D403" s="335" t="s">
        <v>649</v>
      </c>
      <c r="E403" s="335"/>
    </row>
    <row r="404" spans="1:5">
      <c r="A404" s="335" t="str">
        <f t="shared" si="6"/>
        <v>WBVD_Long_TUIntrinsic_TV_GRPs</v>
      </c>
      <c r="B404" s="335" t="s">
        <v>250</v>
      </c>
      <c r="C404" s="335" t="s">
        <v>93</v>
      </c>
      <c r="D404" s="335" t="s">
        <v>649</v>
      </c>
      <c r="E404" s="335"/>
    </row>
    <row r="405" spans="1:5">
      <c r="A405" s="335" t="str">
        <f t="shared" si="6"/>
        <v>WBVD_OOH_Thumsup_Spend</v>
      </c>
      <c r="B405" s="335" t="s">
        <v>239</v>
      </c>
      <c r="C405" s="335" t="s">
        <v>93</v>
      </c>
      <c r="D405" s="335" t="s">
        <v>649</v>
      </c>
      <c r="E405" s="335"/>
    </row>
    <row r="406" spans="1:5">
      <c r="A406" s="335" t="str">
        <f t="shared" si="6"/>
        <v>WBVD_OOH_Thumsup_Spend_2015</v>
      </c>
      <c r="B406" s="335" t="s">
        <v>234</v>
      </c>
      <c r="C406" s="335" t="s">
        <v>93</v>
      </c>
      <c r="D406" s="335" t="s">
        <v>649</v>
      </c>
      <c r="E406" s="335"/>
    </row>
    <row r="407" spans="1:5">
      <c r="A407" s="335" t="str">
        <f t="shared" si="6"/>
        <v>WBVD_OOH_Thumsup_Spend_2016</v>
      </c>
      <c r="B407" s="335" t="s">
        <v>235</v>
      </c>
      <c r="C407" s="335" t="s">
        <v>93</v>
      </c>
      <c r="D407" s="335" t="s">
        <v>649</v>
      </c>
      <c r="E407" s="335"/>
    </row>
    <row r="408" spans="1:5">
      <c r="A408" s="335" t="str">
        <f t="shared" si="6"/>
        <v>WBVD_OOH_Thumsup_Spend_2017</v>
      </c>
      <c r="B408" s="335" t="s">
        <v>236</v>
      </c>
      <c r="C408" s="335" t="s">
        <v>93</v>
      </c>
      <c r="D408" s="335" t="s">
        <v>649</v>
      </c>
      <c r="E408" s="335"/>
    </row>
    <row r="409" spans="1:5">
      <c r="A409" s="335" t="str">
        <f t="shared" si="6"/>
        <v>WBVD_OOH_Thumsup_Spend_2018</v>
      </c>
      <c r="B409" s="335" t="s">
        <v>237</v>
      </c>
      <c r="C409" s="335" t="s">
        <v>93</v>
      </c>
      <c r="D409" s="335" t="s">
        <v>649</v>
      </c>
      <c r="E409" s="335"/>
    </row>
    <row r="410" spans="1:5">
      <c r="A410" s="335" t="str">
        <f t="shared" si="6"/>
        <v>WBVD_PrVD_Thumsup_Spend</v>
      </c>
      <c r="B410" s="335" t="s">
        <v>240</v>
      </c>
      <c r="C410" s="335" t="s">
        <v>93</v>
      </c>
      <c r="D410" s="335" t="s">
        <v>649</v>
      </c>
      <c r="E410" s="335"/>
    </row>
    <row r="411" spans="1:5">
      <c r="A411" s="335" t="str">
        <f t="shared" si="6"/>
        <v>WBVD_Radio_Thumsup_Spend</v>
      </c>
      <c r="B411" s="335" t="s">
        <v>241</v>
      </c>
      <c r="C411" s="335" t="s">
        <v>93</v>
      </c>
      <c r="D411" s="335" t="s">
        <v>649</v>
      </c>
      <c r="E411" s="335"/>
    </row>
    <row r="412" spans="1:5">
      <c r="A412" s="335" t="str">
        <f t="shared" si="6"/>
        <v>WBVD_ThematicMHT_TV_GRPs</v>
      </c>
      <c r="B412" s="335" t="s">
        <v>253</v>
      </c>
      <c r="C412" s="335" t="s">
        <v>93</v>
      </c>
      <c r="D412" s="335" t="s">
        <v>649</v>
      </c>
      <c r="E412" s="335"/>
    </row>
    <row r="413" spans="1:5">
      <c r="A413" s="335" t="str">
        <f t="shared" si="6"/>
        <v>WBVD_TheYoung_TV_GRPs</v>
      </c>
      <c r="B413" s="335" t="s">
        <v>254</v>
      </c>
      <c r="C413" s="335" t="s">
        <v>93</v>
      </c>
      <c r="D413" s="335" t="s">
        <v>649</v>
      </c>
      <c r="E413" s="335"/>
    </row>
    <row r="414" spans="1:5">
      <c r="A414" s="335" t="str">
        <f t="shared" si="6"/>
        <v>WBVD_Total_Digital_Thumsup_Imp_2020</v>
      </c>
      <c r="B414" s="335" t="s">
        <v>371</v>
      </c>
      <c r="C414" s="335" t="s">
        <v>93</v>
      </c>
      <c r="D414" s="335" t="s">
        <v>649</v>
      </c>
      <c r="E414" s="335"/>
    </row>
    <row r="415" spans="1:5">
      <c r="A415" s="335" t="str">
        <f t="shared" si="6"/>
        <v>WBVD_Total_Digital_Thumsup_VD_2017</v>
      </c>
      <c r="B415" s="335" t="s">
        <v>227</v>
      </c>
      <c r="C415" s="335" t="s">
        <v>93</v>
      </c>
      <c r="D415" s="335" t="s">
        <v>649</v>
      </c>
      <c r="E415" s="335"/>
    </row>
    <row r="416" spans="1:5">
      <c r="A416" s="335" t="str">
        <f t="shared" si="6"/>
        <v>WBVD_Total_Digital_Thumsup_VD_2018</v>
      </c>
      <c r="B416" s="335" t="s">
        <v>228</v>
      </c>
      <c r="C416" s="335" t="s">
        <v>93</v>
      </c>
      <c r="D416" s="335" t="s">
        <v>649</v>
      </c>
      <c r="E416" s="335"/>
    </row>
    <row r="417" spans="1:5">
      <c r="A417" s="335" t="str">
        <f t="shared" si="6"/>
        <v>WBVD_Total_Digital_Thumsup_VD_2019</v>
      </c>
      <c r="B417" s="335" t="s">
        <v>229</v>
      </c>
      <c r="C417" s="335" t="s">
        <v>93</v>
      </c>
      <c r="D417" s="335" t="s">
        <v>649</v>
      </c>
      <c r="E417" s="335"/>
    </row>
    <row r="418" spans="1:5">
      <c r="A418" s="335" t="str">
        <f t="shared" si="6"/>
        <v>WBVD_TU_UTC_TV_GRPs</v>
      </c>
      <c r="B418" s="335" t="s">
        <v>255</v>
      </c>
      <c r="C418" s="335" t="s">
        <v>93</v>
      </c>
      <c r="D418" s="335" t="s">
        <v>649</v>
      </c>
      <c r="E418" s="335"/>
    </row>
    <row r="419" spans="1:5">
      <c r="A419" s="335" t="str">
        <f t="shared" si="6"/>
        <v>WBVD_TUChargedAvengers_TV_GRPs</v>
      </c>
      <c r="B419" s="335" t="s">
        <v>256</v>
      </c>
      <c r="C419" s="335" t="s">
        <v>93</v>
      </c>
      <c r="D419" s="335" t="s">
        <v>649</v>
      </c>
      <c r="E419" s="335"/>
    </row>
    <row r="420" spans="1:5">
      <c r="A420" s="335" t="str">
        <f t="shared" si="6"/>
        <v>WBVD_TUChargedThematic_TV_GRPs</v>
      </c>
      <c r="B420" s="335" t="s">
        <v>257</v>
      </c>
      <c r="C420" s="335" t="s">
        <v>93</v>
      </c>
      <c r="D420" s="335" t="s">
        <v>649</v>
      </c>
      <c r="E420" s="335"/>
    </row>
    <row r="421" spans="1:5">
      <c r="A421" s="335" t="str">
        <f t="shared" si="6"/>
        <v>WBVD_TUChase_TV_GRPs</v>
      </c>
      <c r="B421" s="335" t="s">
        <v>258</v>
      </c>
      <c r="C421" s="335" t="s">
        <v>93</v>
      </c>
      <c r="D421" s="335" t="s">
        <v>649</v>
      </c>
      <c r="E421" s="335"/>
    </row>
    <row r="422" spans="1:5">
      <c r="A422" s="335" t="str">
        <f t="shared" si="6"/>
        <v>WBVD_TUIntrinsic_TV_GRPs</v>
      </c>
      <c r="B422" s="335" t="s">
        <v>259</v>
      </c>
      <c r="C422" s="335" t="s">
        <v>93</v>
      </c>
      <c r="D422" s="335" t="s">
        <v>649</v>
      </c>
      <c r="E422" s="335"/>
    </row>
    <row r="423" spans="1:5">
      <c r="A423" s="335" t="str">
        <f t="shared" si="6"/>
        <v>WBVD_TV_Total_2015</v>
      </c>
      <c r="B423" s="335" t="s">
        <v>4</v>
      </c>
      <c r="C423" s="335" t="s">
        <v>93</v>
      </c>
      <c r="D423" s="335" t="s">
        <v>649</v>
      </c>
      <c r="E423" s="335"/>
    </row>
    <row r="424" spans="1:5">
      <c r="A424" s="335" t="str">
        <f t="shared" si="6"/>
        <v>WBVD_TV_Total_2016</v>
      </c>
      <c r="B424" s="335" t="s">
        <v>5</v>
      </c>
      <c r="C424" s="335" t="s">
        <v>93</v>
      </c>
      <c r="D424" s="335" t="s">
        <v>649</v>
      </c>
      <c r="E424" s="335"/>
    </row>
    <row r="425" spans="1:5">
      <c r="A425" s="335" t="str">
        <f t="shared" si="6"/>
        <v>WBVD_TV_Total_2017</v>
      </c>
      <c r="B425" s="335" t="s">
        <v>6</v>
      </c>
      <c r="C425" s="335" t="s">
        <v>93</v>
      </c>
      <c r="D425" s="335" t="s">
        <v>649</v>
      </c>
      <c r="E425" s="335"/>
    </row>
    <row r="426" spans="1:5">
      <c r="A426" s="335" t="str">
        <f t="shared" si="6"/>
        <v>WBVD_VI_Pyramid_TV_GRPs_2020_Long</v>
      </c>
      <c r="B426" s="335" t="s">
        <v>372</v>
      </c>
      <c r="C426" s="335" t="s">
        <v>93</v>
      </c>
      <c r="D426" s="335" t="s">
        <v>649</v>
      </c>
      <c r="E426" s="335"/>
    </row>
    <row r="427" spans="1:5">
      <c r="A427" s="335" t="str">
        <f t="shared" si="6"/>
        <v>WBVD_VI_Pyramid_TV_GRPs_2020_Short</v>
      </c>
      <c r="B427" s="335" t="s">
        <v>373</v>
      </c>
      <c r="C427" s="335" t="s">
        <v>93</v>
      </c>
      <c r="D427" s="335" t="s">
        <v>649</v>
      </c>
      <c r="E427" s="335"/>
    </row>
    <row r="428" spans="1:5">
      <c r="A428" s="335" t="str">
        <f t="shared" si="6"/>
        <v>WBVD_WaveTVC_TV_GRPs</v>
      </c>
      <c r="B428" s="335" t="s">
        <v>260</v>
      </c>
      <c r="C428" s="335" t="s">
        <v>93</v>
      </c>
      <c r="D428" s="335" t="s">
        <v>649</v>
      </c>
      <c r="E428" s="335"/>
    </row>
    <row r="429" spans="1:5">
      <c r="A429" s="335" t="str">
        <f t="shared" si="6"/>
        <v>WBVD_YouTube_Thumsup_Imp</v>
      </c>
      <c r="B429" s="335" t="s">
        <v>230</v>
      </c>
      <c r="C429" s="335" t="s">
        <v>93</v>
      </c>
      <c r="D429" s="335" t="s">
        <v>649</v>
      </c>
      <c r="E429" s="335"/>
    </row>
    <row r="430" spans="1:5">
      <c r="A430" s="335" t="str">
        <f t="shared" si="6"/>
        <v>UPLog_Economy</v>
      </c>
      <c r="B430" s="335" t="s">
        <v>221</v>
      </c>
      <c r="C430" s="335" t="s">
        <v>94</v>
      </c>
      <c r="D430" s="335"/>
      <c r="E430" s="335"/>
    </row>
    <row r="431" spans="1:5">
      <c r="A431" s="335" t="str">
        <f t="shared" si="6"/>
        <v>UPMobility_Residential</v>
      </c>
      <c r="B431" s="335" t="s">
        <v>365</v>
      </c>
      <c r="C431" s="335" t="s">
        <v>94</v>
      </c>
      <c r="D431" s="335"/>
      <c r="E431" s="335"/>
    </row>
    <row r="432" spans="1:5">
      <c r="A432" s="335" t="str">
        <f t="shared" si="6"/>
        <v>UPMobility_Retail_and_recreation</v>
      </c>
      <c r="B432" s="335" t="s">
        <v>380</v>
      </c>
      <c r="C432" s="335" t="s">
        <v>94</v>
      </c>
      <c r="D432" s="335"/>
      <c r="E432" s="335"/>
    </row>
    <row r="433" spans="1:5">
      <c r="A433" s="335" t="str">
        <f t="shared" si="6"/>
        <v>UPMobility_Workplaces</v>
      </c>
      <c r="B433" s="335" t="s">
        <v>366</v>
      </c>
      <c r="C433" s="335" t="s">
        <v>94</v>
      </c>
      <c r="D433" s="335"/>
      <c r="E433" s="335"/>
    </row>
    <row r="434" spans="1:5">
      <c r="A434" s="335" t="str">
        <f t="shared" si="6"/>
        <v>UPOthers</v>
      </c>
      <c r="B434" s="335" t="s">
        <v>1</v>
      </c>
      <c r="C434" s="335" t="s">
        <v>94</v>
      </c>
      <c r="D434" s="335"/>
      <c r="E434" s="335"/>
    </row>
    <row r="435" spans="1:5">
      <c r="A435" s="335" t="str">
        <f t="shared" si="6"/>
        <v>UPPostCovid</v>
      </c>
      <c r="B435" s="335" t="s">
        <v>752</v>
      </c>
      <c r="C435" s="335" t="s">
        <v>94</v>
      </c>
      <c r="D435" s="335"/>
      <c r="E435" s="335"/>
    </row>
    <row r="436" spans="1:5">
      <c r="A436" s="335" t="str">
        <f t="shared" si="6"/>
        <v>UPprecip0</v>
      </c>
      <c r="B436" s="335" t="s">
        <v>222</v>
      </c>
      <c r="C436" s="335" t="s">
        <v>94</v>
      </c>
      <c r="D436" s="335"/>
      <c r="E436" s="335"/>
    </row>
    <row r="437" spans="1:5">
      <c r="A437" s="335" t="str">
        <f t="shared" si="6"/>
        <v>UPprecip1</v>
      </c>
      <c r="B437" s="335" t="s">
        <v>223</v>
      </c>
      <c r="C437" s="335" t="s">
        <v>94</v>
      </c>
      <c r="D437" s="335"/>
      <c r="E437" s="335"/>
    </row>
    <row r="438" spans="1:5">
      <c r="A438" s="335" t="str">
        <f t="shared" si="6"/>
        <v>UPSeas_1517</v>
      </c>
      <c r="B438" s="335" t="s">
        <v>284</v>
      </c>
      <c r="C438" s="335" t="s">
        <v>94</v>
      </c>
      <c r="D438" s="335"/>
      <c r="E438" s="335"/>
    </row>
    <row r="439" spans="1:5">
      <c r="A439" s="335" t="str">
        <f t="shared" si="6"/>
        <v>UPSeas_1819</v>
      </c>
      <c r="B439" s="335" t="s">
        <v>285</v>
      </c>
      <c r="C439" s="335" t="s">
        <v>94</v>
      </c>
      <c r="D439" s="335"/>
      <c r="E439" s="335"/>
    </row>
    <row r="440" spans="1:5">
      <c r="A440" s="335" t="str">
        <f t="shared" si="6"/>
        <v>UPSOCF_1</v>
      </c>
      <c r="B440" s="335" t="s">
        <v>269</v>
      </c>
      <c r="C440" s="335" t="s">
        <v>94</v>
      </c>
      <c r="D440" s="335" t="s">
        <v>649</v>
      </c>
      <c r="E440" s="335" t="s">
        <v>27</v>
      </c>
    </row>
    <row r="441" spans="1:5">
      <c r="A441" s="335" t="str">
        <f t="shared" si="6"/>
        <v>UPSOTS_0</v>
      </c>
      <c r="B441" s="335" t="s">
        <v>286</v>
      </c>
      <c r="C441" s="335" t="s">
        <v>94</v>
      </c>
      <c r="D441" s="335" t="s">
        <v>649</v>
      </c>
      <c r="E441" s="335" t="s">
        <v>28</v>
      </c>
    </row>
    <row r="442" spans="1:5">
      <c r="A442" s="335" t="str">
        <f t="shared" si="6"/>
        <v>UPTemp0</v>
      </c>
      <c r="B442" s="335" t="s">
        <v>171</v>
      </c>
      <c r="C442" s="335" t="s">
        <v>94</v>
      </c>
      <c r="D442" s="335"/>
      <c r="E442" s="335"/>
    </row>
    <row r="443" spans="1:5">
      <c r="A443" s="335" t="str">
        <f t="shared" si="6"/>
        <v>UPTemp1</v>
      </c>
      <c r="B443" s="335" t="s">
        <v>172</v>
      </c>
      <c r="C443" s="335" t="s">
        <v>94</v>
      </c>
      <c r="D443" s="335"/>
      <c r="E443" s="335"/>
    </row>
    <row r="444" spans="1:5">
      <c r="A444" s="335" t="str">
        <f t="shared" si="6"/>
        <v>UPUnemployment</v>
      </c>
      <c r="B444" s="335" t="s">
        <v>3</v>
      </c>
      <c r="C444" s="335" t="s">
        <v>94</v>
      </c>
      <c r="D444" s="335"/>
      <c r="E444" s="335"/>
    </row>
    <row r="445" spans="1:5">
      <c r="A445" s="335" t="str">
        <f t="shared" si="6"/>
        <v>UPVD_Covid_19_Confirmed_Cases</v>
      </c>
      <c r="B445" s="335" t="s">
        <v>368</v>
      </c>
      <c r="C445" s="335" t="s">
        <v>94</v>
      </c>
      <c r="D445" s="335"/>
      <c r="E445" s="335"/>
    </row>
    <row r="446" spans="1:5">
      <c r="A446" s="335" t="str">
        <f t="shared" si="6"/>
        <v>UPVD_IPS_7up</v>
      </c>
      <c r="B446" s="335" t="s">
        <v>126</v>
      </c>
      <c r="C446" s="335" t="s">
        <v>94</v>
      </c>
      <c r="D446" s="335" t="s">
        <v>650</v>
      </c>
      <c r="E446" s="335" t="s">
        <v>17</v>
      </c>
    </row>
    <row r="447" spans="1:5">
      <c r="A447" s="335" t="str">
        <f t="shared" si="6"/>
        <v>UPVD_IPS_Appy_Fizz</v>
      </c>
      <c r="B447" s="335" t="s">
        <v>127</v>
      </c>
      <c r="C447" s="335" t="s">
        <v>94</v>
      </c>
      <c r="D447" s="335" t="s">
        <v>651</v>
      </c>
      <c r="E447" s="335" t="s">
        <v>17</v>
      </c>
    </row>
    <row r="448" spans="1:5">
      <c r="A448" s="335" t="str">
        <f t="shared" si="6"/>
        <v>UPVD_IPS_Coke</v>
      </c>
      <c r="B448" s="335" t="s">
        <v>128</v>
      </c>
      <c r="C448" s="335" t="s">
        <v>94</v>
      </c>
      <c r="D448" s="335" t="s">
        <v>644</v>
      </c>
      <c r="E448" s="335" t="s">
        <v>17</v>
      </c>
    </row>
    <row r="449" spans="1:5">
      <c r="A449" s="335" t="str">
        <f t="shared" si="6"/>
        <v>UPVD_IPS_Fanta</v>
      </c>
      <c r="B449" s="335" t="s">
        <v>129</v>
      </c>
      <c r="C449" s="335" t="s">
        <v>94</v>
      </c>
      <c r="D449" s="335" t="s">
        <v>645</v>
      </c>
      <c r="E449" s="335" t="s">
        <v>17</v>
      </c>
    </row>
    <row r="450" spans="1:5">
      <c r="A450" s="335" t="str">
        <f t="shared" si="6"/>
        <v>UPVD_IPS_Limca</v>
      </c>
      <c r="B450" s="335" t="s">
        <v>130</v>
      </c>
      <c r="C450" s="335" t="s">
        <v>94</v>
      </c>
      <c r="D450" s="335" t="s">
        <v>646</v>
      </c>
      <c r="E450" s="335" t="s">
        <v>17</v>
      </c>
    </row>
    <row r="451" spans="1:5">
      <c r="A451" s="335" t="str">
        <f t="shared" ref="A451:A514" si="7">C451&amp;B451</f>
        <v>UPVD_IPS_M_Dew</v>
      </c>
      <c r="B451" s="335" t="s">
        <v>131</v>
      </c>
      <c r="C451" s="335" t="s">
        <v>94</v>
      </c>
      <c r="D451" s="335" t="s">
        <v>655</v>
      </c>
      <c r="E451" s="335" t="s">
        <v>17</v>
      </c>
    </row>
    <row r="452" spans="1:5">
      <c r="A452" s="335" t="str">
        <f t="shared" si="7"/>
        <v>UPVD_IPS_Mirinda</v>
      </c>
      <c r="B452" s="335" t="s">
        <v>132</v>
      </c>
      <c r="C452" s="335" t="s">
        <v>94</v>
      </c>
      <c r="D452" s="335" t="s">
        <v>647</v>
      </c>
      <c r="E452" s="335" t="s">
        <v>17</v>
      </c>
    </row>
    <row r="453" spans="1:5">
      <c r="A453" s="335" t="str">
        <f t="shared" si="7"/>
        <v>UPVD_IPS_Pepsi</v>
      </c>
      <c r="B453" s="335" t="s">
        <v>133</v>
      </c>
      <c r="C453" s="335" t="s">
        <v>94</v>
      </c>
      <c r="D453" s="335" t="s">
        <v>648</v>
      </c>
      <c r="E453" s="335" t="s">
        <v>17</v>
      </c>
    </row>
    <row r="454" spans="1:5">
      <c r="A454" s="335" t="str">
        <f t="shared" si="7"/>
        <v>UPVD_IPS_Sprite</v>
      </c>
      <c r="B454" s="335" t="s">
        <v>134</v>
      </c>
      <c r="C454" s="335" t="s">
        <v>94</v>
      </c>
      <c r="D454" s="335" t="s">
        <v>634</v>
      </c>
      <c r="E454" s="335" t="s">
        <v>17</v>
      </c>
    </row>
    <row r="455" spans="1:5">
      <c r="A455" s="335" t="str">
        <f t="shared" si="7"/>
        <v>UPVD_IPS_Thums_Up</v>
      </c>
      <c r="B455" s="335" t="s">
        <v>135</v>
      </c>
      <c r="C455" s="335" t="s">
        <v>94</v>
      </c>
      <c r="D455" s="335" t="s">
        <v>649</v>
      </c>
      <c r="E455" s="335" t="s">
        <v>17</v>
      </c>
    </row>
    <row r="456" spans="1:5">
      <c r="A456" s="335" t="str">
        <f t="shared" si="7"/>
        <v>UPVD_ND_7up</v>
      </c>
      <c r="B456" s="335" t="s">
        <v>136</v>
      </c>
      <c r="C456" s="335" t="s">
        <v>94</v>
      </c>
      <c r="D456" s="335" t="s">
        <v>650</v>
      </c>
      <c r="E456" s="335" t="s">
        <v>18</v>
      </c>
    </row>
    <row r="457" spans="1:5">
      <c r="A457" s="335" t="str">
        <f t="shared" si="7"/>
        <v>UPVD_ND_Appy_Fizz</v>
      </c>
      <c r="B457" s="335" t="s">
        <v>137</v>
      </c>
      <c r="C457" s="335" t="s">
        <v>94</v>
      </c>
      <c r="D457" s="335" t="s">
        <v>651</v>
      </c>
      <c r="E457" s="335" t="s">
        <v>18</v>
      </c>
    </row>
    <row r="458" spans="1:5">
      <c r="A458" s="335" t="str">
        <f t="shared" si="7"/>
        <v>UPVD_ND_Coke</v>
      </c>
      <c r="B458" s="335" t="s">
        <v>138</v>
      </c>
      <c r="C458" s="335" t="s">
        <v>94</v>
      </c>
      <c r="D458" s="335" t="s">
        <v>644</v>
      </c>
      <c r="E458" s="335" t="s">
        <v>18</v>
      </c>
    </row>
    <row r="459" spans="1:5">
      <c r="A459" s="335" t="str">
        <f t="shared" si="7"/>
        <v>UPVD_ND_Fanta</v>
      </c>
      <c r="B459" s="335" t="s">
        <v>139</v>
      </c>
      <c r="C459" s="335" t="s">
        <v>94</v>
      </c>
      <c r="D459" s="335" t="s">
        <v>645</v>
      </c>
      <c r="E459" s="335" t="s">
        <v>18</v>
      </c>
    </row>
    <row r="460" spans="1:5">
      <c r="A460" s="335" t="str">
        <f t="shared" si="7"/>
        <v>UPVD_ND_Limca</v>
      </c>
      <c r="B460" s="335" t="s">
        <v>140</v>
      </c>
      <c r="C460" s="335" t="s">
        <v>94</v>
      </c>
      <c r="D460" s="335" t="s">
        <v>646</v>
      </c>
      <c r="E460" s="335" t="s">
        <v>18</v>
      </c>
    </row>
    <row r="461" spans="1:5">
      <c r="A461" s="335" t="str">
        <f t="shared" si="7"/>
        <v>UPVD_ND_M_Dew</v>
      </c>
      <c r="B461" s="335" t="s">
        <v>141</v>
      </c>
      <c r="C461" s="335" t="s">
        <v>94</v>
      </c>
      <c r="D461" s="335" t="s">
        <v>655</v>
      </c>
      <c r="E461" s="335" t="s">
        <v>18</v>
      </c>
    </row>
    <row r="462" spans="1:5">
      <c r="A462" s="335" t="str">
        <f t="shared" si="7"/>
        <v>UPVD_ND_Mirinda</v>
      </c>
      <c r="B462" s="335" t="s">
        <v>142</v>
      </c>
      <c r="C462" s="335" t="s">
        <v>94</v>
      </c>
      <c r="D462" s="335" t="s">
        <v>647</v>
      </c>
      <c r="E462" s="335" t="s">
        <v>18</v>
      </c>
    </row>
    <row r="463" spans="1:5">
      <c r="A463" s="335" t="str">
        <f t="shared" si="7"/>
        <v>UPVD_ND_Pepsi</v>
      </c>
      <c r="B463" s="335" t="s">
        <v>143</v>
      </c>
      <c r="C463" s="335" t="s">
        <v>94</v>
      </c>
      <c r="D463" s="335" t="s">
        <v>648</v>
      </c>
      <c r="E463" s="335" t="s">
        <v>18</v>
      </c>
    </row>
    <row r="464" spans="1:5">
      <c r="A464" s="335" t="str">
        <f t="shared" si="7"/>
        <v>UPVD_ND_Sprite</v>
      </c>
      <c r="B464" s="335" t="s">
        <v>144</v>
      </c>
      <c r="C464" s="335" t="s">
        <v>94</v>
      </c>
      <c r="D464" s="335" t="s">
        <v>634</v>
      </c>
      <c r="E464" s="335" t="s">
        <v>18</v>
      </c>
    </row>
    <row r="465" spans="1:5">
      <c r="A465" s="335" t="str">
        <f t="shared" si="7"/>
        <v>UPVD_ND_Thums_Up</v>
      </c>
      <c r="B465" s="335" t="s">
        <v>145</v>
      </c>
      <c r="C465" s="335" t="s">
        <v>94</v>
      </c>
      <c r="D465" s="335" t="s">
        <v>649</v>
      </c>
      <c r="E465" s="335" t="s">
        <v>18</v>
      </c>
    </row>
    <row r="466" spans="1:5">
      <c r="A466" s="335" t="str">
        <f t="shared" si="7"/>
        <v>UPVD_Nstores_Thums_Up</v>
      </c>
      <c r="B466" s="335" t="s">
        <v>218</v>
      </c>
      <c r="C466" s="335" t="s">
        <v>94</v>
      </c>
      <c r="D466" s="335" t="s">
        <v>649</v>
      </c>
      <c r="E466" s="335" t="s">
        <v>19</v>
      </c>
    </row>
    <row r="467" spans="1:5">
      <c r="A467" s="335" t="str">
        <f t="shared" si="7"/>
        <v>UPVD_OOS_Thums_Up</v>
      </c>
      <c r="B467" s="335" t="s">
        <v>219</v>
      </c>
      <c r="C467" s="335" t="s">
        <v>94</v>
      </c>
      <c r="D467" s="335" t="s">
        <v>649</v>
      </c>
      <c r="E467" s="335" t="s">
        <v>21</v>
      </c>
    </row>
    <row r="468" spans="1:5">
      <c r="A468" s="335" t="str">
        <f t="shared" si="7"/>
        <v>UPVD_Price_7up</v>
      </c>
      <c r="B468" s="335" t="s">
        <v>205</v>
      </c>
      <c r="C468" s="335" t="s">
        <v>94</v>
      </c>
      <c r="D468" s="335" t="s">
        <v>650</v>
      </c>
      <c r="E468" s="335" t="s">
        <v>25</v>
      </c>
    </row>
    <row r="469" spans="1:5">
      <c r="A469" s="335" t="str">
        <f t="shared" si="7"/>
        <v>UPVD_Price_Appy_Fizz</v>
      </c>
      <c r="B469" s="335" t="s">
        <v>206</v>
      </c>
      <c r="C469" s="335" t="s">
        <v>94</v>
      </c>
      <c r="D469" s="335" t="s">
        <v>651</v>
      </c>
      <c r="E469" s="335" t="s">
        <v>25</v>
      </c>
    </row>
    <row r="470" spans="1:5">
      <c r="A470" s="335" t="str">
        <f t="shared" si="7"/>
        <v>UPVD_Price_Coke</v>
      </c>
      <c r="B470" s="335" t="s">
        <v>207</v>
      </c>
      <c r="C470" s="335" t="s">
        <v>94</v>
      </c>
      <c r="D470" s="335" t="s">
        <v>644</v>
      </c>
      <c r="E470" s="335" t="s">
        <v>25</v>
      </c>
    </row>
    <row r="471" spans="1:5">
      <c r="A471" s="335" t="str">
        <f t="shared" si="7"/>
        <v>UPVD_Price_Fanta</v>
      </c>
      <c r="B471" s="335" t="s">
        <v>208</v>
      </c>
      <c r="C471" s="335" t="s">
        <v>94</v>
      </c>
      <c r="D471" s="335" t="s">
        <v>645</v>
      </c>
      <c r="E471" s="335" t="s">
        <v>25</v>
      </c>
    </row>
    <row r="472" spans="1:5">
      <c r="A472" s="335" t="str">
        <f t="shared" si="7"/>
        <v>UPVD_Price_Limca</v>
      </c>
      <c r="B472" s="335" t="s">
        <v>209</v>
      </c>
      <c r="C472" s="335" t="s">
        <v>94</v>
      </c>
      <c r="D472" s="335" t="s">
        <v>646</v>
      </c>
      <c r="E472" s="335" t="s">
        <v>25</v>
      </c>
    </row>
    <row r="473" spans="1:5">
      <c r="A473" s="335" t="str">
        <f t="shared" si="7"/>
        <v>UPVD_Price_M_Dew</v>
      </c>
      <c r="B473" s="335" t="s">
        <v>210</v>
      </c>
      <c r="C473" s="335" t="s">
        <v>94</v>
      </c>
      <c r="D473" s="335" t="s">
        <v>655</v>
      </c>
      <c r="E473" s="335" t="s">
        <v>25</v>
      </c>
    </row>
    <row r="474" spans="1:5">
      <c r="A474" s="335" t="str">
        <f t="shared" si="7"/>
        <v>UPVD_Price_Mirinda</v>
      </c>
      <c r="B474" s="335" t="s">
        <v>211</v>
      </c>
      <c r="C474" s="335" t="s">
        <v>94</v>
      </c>
      <c r="D474" s="335" t="s">
        <v>647</v>
      </c>
      <c r="E474" s="335" t="s">
        <v>25</v>
      </c>
    </row>
    <row r="475" spans="1:5">
      <c r="A475" s="335" t="str">
        <f t="shared" si="7"/>
        <v>UPVD_Price_Pepsi</v>
      </c>
      <c r="B475" s="335" t="s">
        <v>212</v>
      </c>
      <c r="C475" s="335" t="s">
        <v>94</v>
      </c>
      <c r="D475" s="335" t="s">
        <v>648</v>
      </c>
      <c r="E475" s="335" t="s">
        <v>25</v>
      </c>
    </row>
    <row r="476" spans="1:5">
      <c r="A476" s="335" t="str">
        <f t="shared" si="7"/>
        <v>UPVD_Price_Sprite</v>
      </c>
      <c r="B476" s="335" t="s">
        <v>213</v>
      </c>
      <c r="C476" s="335" t="s">
        <v>94</v>
      </c>
      <c r="D476" s="335" t="s">
        <v>634</v>
      </c>
      <c r="E476" s="335" t="s">
        <v>25</v>
      </c>
    </row>
    <row r="477" spans="1:5">
      <c r="A477" s="335" t="str">
        <f t="shared" si="7"/>
        <v>UPVD_Price_Thums_Up_Express</v>
      </c>
      <c r="B477" s="335" t="s">
        <v>263</v>
      </c>
      <c r="C477" s="335" t="s">
        <v>94</v>
      </c>
      <c r="D477" s="335" t="s">
        <v>649</v>
      </c>
      <c r="E477" s="335" t="s">
        <v>635</v>
      </c>
    </row>
    <row r="478" spans="1:5">
      <c r="A478" s="335" t="str">
        <f t="shared" si="7"/>
        <v>UPVD_Price_Thums_Up_Fridge</v>
      </c>
      <c r="B478" s="335" t="s">
        <v>264</v>
      </c>
      <c r="C478" s="335" t="s">
        <v>94</v>
      </c>
      <c r="D478" s="335" t="s">
        <v>649</v>
      </c>
      <c r="E478" s="335" t="s">
        <v>638</v>
      </c>
    </row>
    <row r="479" spans="1:5">
      <c r="A479" s="335" t="str">
        <f t="shared" si="7"/>
        <v>UPVD_Price_Thums_Up_Mobile</v>
      </c>
      <c r="B479" s="335" t="s">
        <v>265</v>
      </c>
      <c r="C479" s="335" t="s">
        <v>94</v>
      </c>
      <c r="D479" s="335" t="s">
        <v>649</v>
      </c>
      <c r="E479" s="335" t="s">
        <v>639</v>
      </c>
    </row>
    <row r="480" spans="1:5">
      <c r="A480" s="335" t="str">
        <f t="shared" si="7"/>
        <v>UPVD_Price_Thums_Up_Party</v>
      </c>
      <c r="B480" s="335" t="s">
        <v>266</v>
      </c>
      <c r="C480" s="335" t="s">
        <v>94</v>
      </c>
      <c r="D480" s="335" t="s">
        <v>649</v>
      </c>
      <c r="E480" s="335" t="s">
        <v>640</v>
      </c>
    </row>
    <row r="481" spans="1:5">
      <c r="A481" s="335" t="str">
        <f t="shared" si="7"/>
        <v>UPVD_Price_Thums_Up_RGB</v>
      </c>
      <c r="B481" s="335" t="s">
        <v>267</v>
      </c>
      <c r="C481" s="335" t="s">
        <v>94</v>
      </c>
      <c r="D481" s="335" t="s">
        <v>649</v>
      </c>
      <c r="E481" s="335" t="s">
        <v>641</v>
      </c>
    </row>
    <row r="482" spans="1:5">
      <c r="A482" s="335" t="str">
        <f t="shared" si="7"/>
        <v>UPVD_SOWF_Thums_Up</v>
      </c>
      <c r="B482" s="335" t="s">
        <v>220</v>
      </c>
      <c r="C482" s="335" t="s">
        <v>94</v>
      </c>
      <c r="D482" s="335" t="s">
        <v>649</v>
      </c>
      <c r="E482" s="335" t="s">
        <v>29</v>
      </c>
    </row>
    <row r="483" spans="1:5">
      <c r="A483" s="335" t="str">
        <f t="shared" si="7"/>
        <v>UPVD_TV_APPYFIZZ</v>
      </c>
      <c r="B483" s="335" t="s">
        <v>215</v>
      </c>
      <c r="C483" s="335" t="s">
        <v>94</v>
      </c>
      <c r="D483" s="335" t="s">
        <v>651</v>
      </c>
      <c r="E483" s="335" t="s">
        <v>15</v>
      </c>
    </row>
    <row r="484" spans="1:5">
      <c r="A484" s="335" t="str">
        <f t="shared" si="7"/>
        <v>UPVD_TV_MDEW</v>
      </c>
      <c r="B484" s="335" t="s">
        <v>216</v>
      </c>
      <c r="C484" s="335" t="s">
        <v>94</v>
      </c>
      <c r="D484" s="335" t="s">
        <v>655</v>
      </c>
      <c r="E484" s="336" t="s">
        <v>15</v>
      </c>
    </row>
    <row r="485" spans="1:5">
      <c r="A485" s="335" t="str">
        <f t="shared" si="7"/>
        <v>UPVD_TV_PSPSI</v>
      </c>
      <c r="B485" s="335" t="s">
        <v>217</v>
      </c>
      <c r="C485" s="335" t="s">
        <v>94</v>
      </c>
      <c r="D485" s="335" t="s">
        <v>648</v>
      </c>
      <c r="E485" s="336" t="s">
        <v>15</v>
      </c>
    </row>
    <row r="486" spans="1:5">
      <c r="A486" s="335" t="str">
        <f t="shared" si="7"/>
        <v>UPVD_Activation_Assets_AllIndia</v>
      </c>
      <c r="B486" s="335" t="s">
        <v>242</v>
      </c>
      <c r="C486" s="335" t="s">
        <v>94</v>
      </c>
      <c r="D486" s="335" t="s">
        <v>649</v>
      </c>
      <c r="E486" s="335"/>
    </row>
    <row r="487" spans="1:5">
      <c r="A487" s="335" t="str">
        <f t="shared" si="7"/>
        <v>UPVD_Activation_Assets_Statewise</v>
      </c>
      <c r="B487" s="335" t="s">
        <v>243</v>
      </c>
      <c r="C487" s="335" t="s">
        <v>94</v>
      </c>
      <c r="D487" s="335" t="s">
        <v>649</v>
      </c>
      <c r="E487" s="335"/>
    </row>
    <row r="488" spans="1:5">
      <c r="A488" s="335" t="str">
        <f t="shared" si="7"/>
        <v>UPVD_Cinema_Thumsup_Spend</v>
      </c>
      <c r="B488" s="335" t="s">
        <v>233</v>
      </c>
      <c r="C488" s="335" t="s">
        <v>94</v>
      </c>
      <c r="D488" s="335" t="s">
        <v>649</v>
      </c>
      <c r="E488" s="335"/>
    </row>
    <row r="489" spans="1:5">
      <c r="A489" s="335" t="str">
        <f t="shared" si="7"/>
        <v>UPVD_Cinema_Thumsup_Spend_2018</v>
      </c>
      <c r="B489" s="335" t="s">
        <v>231</v>
      </c>
      <c r="C489" s="335" t="s">
        <v>94</v>
      </c>
      <c r="D489" s="335" t="s">
        <v>649</v>
      </c>
      <c r="E489" s="335"/>
    </row>
    <row r="490" spans="1:5">
      <c r="A490" s="335" t="str">
        <f t="shared" si="7"/>
        <v>UPVD_Cinema_Thumsup_Spend_2019</v>
      </c>
      <c r="B490" s="335" t="s">
        <v>232</v>
      </c>
      <c r="C490" s="335" t="s">
        <v>94</v>
      </c>
      <c r="D490" s="335" t="s">
        <v>649</v>
      </c>
      <c r="E490" s="335"/>
    </row>
    <row r="491" spans="1:5">
      <c r="A491" s="335" t="str">
        <f t="shared" si="7"/>
        <v>UPVD_Consumer_Promo_Thumsup_Mobile_count</v>
      </c>
      <c r="B491" s="335" t="s">
        <v>244</v>
      </c>
      <c r="C491" s="335" t="s">
        <v>94</v>
      </c>
      <c r="D491" s="335" t="s">
        <v>649</v>
      </c>
      <c r="E491" s="335"/>
    </row>
    <row r="492" spans="1:5">
      <c r="A492" s="335" t="str">
        <f t="shared" si="7"/>
        <v>UPVD_Desert_TV_GRPs</v>
      </c>
      <c r="B492" s="335" t="s">
        <v>251</v>
      </c>
      <c r="C492" s="335" t="s">
        <v>94</v>
      </c>
      <c r="D492" s="335" t="s">
        <v>649</v>
      </c>
      <c r="E492" s="335"/>
    </row>
    <row r="493" spans="1:5">
      <c r="A493" s="335" t="str">
        <f t="shared" si="7"/>
        <v>UPVD_Experiential_Sampling_Thumsup_Reach</v>
      </c>
      <c r="B493" s="335" t="s">
        <v>245</v>
      </c>
      <c r="C493" s="335" t="s">
        <v>94</v>
      </c>
      <c r="D493" s="335" t="s">
        <v>649</v>
      </c>
      <c r="E493" s="335"/>
    </row>
    <row r="494" spans="1:5">
      <c r="A494" s="335" t="str">
        <f t="shared" si="7"/>
        <v>UPVD_Facebook_Instagram_Thumsup_Imp</v>
      </c>
      <c r="B494" s="335" t="s">
        <v>225</v>
      </c>
      <c r="C494" s="335" t="s">
        <v>94</v>
      </c>
      <c r="D494" s="335" t="s">
        <v>649</v>
      </c>
      <c r="E494" s="335"/>
    </row>
    <row r="495" spans="1:5">
      <c r="A495" s="335" t="str">
        <f t="shared" si="7"/>
        <v>UPVD_Facebook_Thumsup_Imp</v>
      </c>
      <c r="B495" s="335" t="s">
        <v>224</v>
      </c>
      <c r="C495" s="335" t="s">
        <v>94</v>
      </c>
      <c r="D495" s="335" t="s">
        <v>649</v>
      </c>
      <c r="E495" s="335"/>
    </row>
    <row r="496" spans="1:5">
      <c r="A496" s="335" t="str">
        <f t="shared" si="7"/>
        <v>UPVD_Hotstar_Thumsup_Imp</v>
      </c>
      <c r="B496" s="335" t="s">
        <v>226</v>
      </c>
      <c r="C496" s="335" t="s">
        <v>94</v>
      </c>
      <c r="D496" s="335" t="s">
        <v>649</v>
      </c>
      <c r="E496" s="335"/>
    </row>
    <row r="497" spans="1:5">
      <c r="A497" s="335" t="str">
        <f t="shared" si="7"/>
        <v>UPVD_Lift_TV_GRPs</v>
      </c>
      <c r="B497" s="335" t="s">
        <v>252</v>
      </c>
      <c r="C497" s="335" t="s">
        <v>94</v>
      </c>
      <c r="D497" s="335" t="s">
        <v>649</v>
      </c>
      <c r="E497" s="335"/>
    </row>
    <row r="498" spans="1:5">
      <c r="A498" s="335" t="str">
        <f t="shared" si="7"/>
        <v>UPVD_Long_Activation_Assets_AllIndia</v>
      </c>
      <c r="B498" s="335" t="s">
        <v>271</v>
      </c>
      <c r="C498" s="335" t="s">
        <v>94</v>
      </c>
      <c r="D498" s="335" t="s">
        <v>649</v>
      </c>
      <c r="E498" s="335"/>
    </row>
    <row r="499" spans="1:5">
      <c r="A499" s="335" t="str">
        <f t="shared" si="7"/>
        <v>UPVD_Long_Activation_Assets_Statewise</v>
      </c>
      <c r="B499" s="335" t="s">
        <v>272</v>
      </c>
      <c r="C499" s="335" t="s">
        <v>94</v>
      </c>
      <c r="D499" s="335" t="s">
        <v>649</v>
      </c>
      <c r="E499" s="335"/>
    </row>
    <row r="500" spans="1:5">
      <c r="A500" s="335" t="str">
        <f t="shared" si="7"/>
        <v>UPVD_Long_Desert_TV_GRPs</v>
      </c>
      <c r="B500" s="335" t="s">
        <v>246</v>
      </c>
      <c r="C500" s="335" t="s">
        <v>94</v>
      </c>
      <c r="D500" s="335" t="s">
        <v>649</v>
      </c>
      <c r="E500" s="335"/>
    </row>
    <row r="501" spans="1:5">
      <c r="A501" s="335" t="str">
        <f t="shared" si="7"/>
        <v>UPVD_Long_TUChargedAvengers_TV_GRPs</v>
      </c>
      <c r="B501" s="335" t="s">
        <v>247</v>
      </c>
      <c r="C501" s="335" t="s">
        <v>94</v>
      </c>
      <c r="D501" s="335" t="s">
        <v>649</v>
      </c>
      <c r="E501" s="335"/>
    </row>
    <row r="502" spans="1:5">
      <c r="A502" s="335" t="str">
        <f t="shared" si="7"/>
        <v>UPVD_Long_TUChargedThematic_TV_GRPs</v>
      </c>
      <c r="B502" s="335" t="s">
        <v>248</v>
      </c>
      <c r="C502" s="335" t="s">
        <v>94</v>
      </c>
      <c r="D502" s="335" t="s">
        <v>649</v>
      </c>
      <c r="E502" s="335"/>
    </row>
    <row r="503" spans="1:5">
      <c r="A503" s="335" t="str">
        <f t="shared" si="7"/>
        <v>UPVD_Long_TUChase_TV_GRPs</v>
      </c>
      <c r="B503" s="335" t="s">
        <v>249</v>
      </c>
      <c r="C503" s="335" t="s">
        <v>94</v>
      </c>
      <c r="D503" s="335" t="s">
        <v>649</v>
      </c>
      <c r="E503" s="335"/>
    </row>
    <row r="504" spans="1:5">
      <c r="A504" s="335" t="str">
        <f t="shared" si="7"/>
        <v>UPVD_Long_TUIntrinsic_TV_GRPs</v>
      </c>
      <c r="B504" s="335" t="s">
        <v>250</v>
      </c>
      <c r="C504" s="335" t="s">
        <v>94</v>
      </c>
      <c r="D504" s="335" t="s">
        <v>649</v>
      </c>
      <c r="E504" s="335"/>
    </row>
    <row r="505" spans="1:5">
      <c r="A505" s="335" t="str">
        <f t="shared" si="7"/>
        <v>UPVD_OOH_Thumsup_Spend</v>
      </c>
      <c r="B505" s="335" t="s">
        <v>239</v>
      </c>
      <c r="C505" s="335" t="s">
        <v>94</v>
      </c>
      <c r="D505" s="335" t="s">
        <v>649</v>
      </c>
      <c r="E505" s="335"/>
    </row>
    <row r="506" spans="1:5">
      <c r="A506" s="335" t="str">
        <f t="shared" si="7"/>
        <v>UPVD_OOH_Thumsup_Spend_2015</v>
      </c>
      <c r="B506" s="335" t="s">
        <v>234</v>
      </c>
      <c r="C506" s="335" t="s">
        <v>94</v>
      </c>
      <c r="D506" s="335" t="s">
        <v>649</v>
      </c>
      <c r="E506" s="335"/>
    </row>
    <row r="507" spans="1:5">
      <c r="A507" s="335" t="str">
        <f t="shared" si="7"/>
        <v>UPVD_OOH_Thumsup_Spend_2016</v>
      </c>
      <c r="B507" s="335" t="s">
        <v>235</v>
      </c>
      <c r="C507" s="335" t="s">
        <v>94</v>
      </c>
      <c r="D507" s="335" t="s">
        <v>649</v>
      </c>
      <c r="E507" s="335"/>
    </row>
    <row r="508" spans="1:5">
      <c r="A508" s="335" t="str">
        <f t="shared" si="7"/>
        <v>UPVD_OOH_Thumsup_Spend_2017</v>
      </c>
      <c r="B508" s="335" t="s">
        <v>236</v>
      </c>
      <c r="C508" s="335" t="s">
        <v>94</v>
      </c>
      <c r="D508" s="335" t="s">
        <v>649</v>
      </c>
      <c r="E508" s="335"/>
    </row>
    <row r="509" spans="1:5">
      <c r="A509" s="335" t="str">
        <f t="shared" si="7"/>
        <v>UPVD_OOH_Thumsup_Spend_2018</v>
      </c>
      <c r="B509" s="335" t="s">
        <v>237</v>
      </c>
      <c r="C509" s="335" t="s">
        <v>94</v>
      </c>
      <c r="D509" s="335" t="s">
        <v>649</v>
      </c>
      <c r="E509" s="335"/>
    </row>
    <row r="510" spans="1:5">
      <c r="A510" s="335" t="str">
        <f t="shared" si="7"/>
        <v>UPVD_OOH_Thumsup_Spend_2019</v>
      </c>
      <c r="B510" s="335" t="s">
        <v>238</v>
      </c>
      <c r="C510" s="335" t="s">
        <v>94</v>
      </c>
      <c r="D510" s="335" t="s">
        <v>649</v>
      </c>
      <c r="E510" s="335"/>
    </row>
    <row r="511" spans="1:5">
      <c r="A511" s="335" t="str">
        <f t="shared" si="7"/>
        <v>UPVD_OOH_Thumsup_Spend_2020</v>
      </c>
      <c r="B511" s="335" t="s">
        <v>370</v>
      </c>
      <c r="C511" s="335" t="s">
        <v>94</v>
      </c>
      <c r="D511" s="335" t="s">
        <v>649</v>
      </c>
      <c r="E511" s="335"/>
    </row>
    <row r="512" spans="1:5">
      <c r="A512" s="335" t="str">
        <f t="shared" si="7"/>
        <v>UPVD_PrVD_Thumsup_Spend</v>
      </c>
      <c r="B512" s="335" t="s">
        <v>240</v>
      </c>
      <c r="C512" s="335" t="s">
        <v>94</v>
      </c>
      <c r="D512" s="335" t="s">
        <v>649</v>
      </c>
      <c r="E512" s="335"/>
    </row>
    <row r="513" spans="1:5">
      <c r="A513" s="335" t="str">
        <f t="shared" si="7"/>
        <v>UPVD_Radio_Thumsup_Spend</v>
      </c>
      <c r="B513" s="335" t="s">
        <v>241</v>
      </c>
      <c r="C513" s="335" t="s">
        <v>94</v>
      </c>
      <c r="D513" s="335" t="s">
        <v>649</v>
      </c>
      <c r="E513" s="335"/>
    </row>
    <row r="514" spans="1:5">
      <c r="A514" s="335" t="str">
        <f t="shared" si="7"/>
        <v>UPVD_ThematicMHT_TV_GRPs</v>
      </c>
      <c r="B514" s="335" t="s">
        <v>253</v>
      </c>
      <c r="C514" s="335" t="s">
        <v>94</v>
      </c>
      <c r="D514" s="335" t="s">
        <v>649</v>
      </c>
      <c r="E514" s="335"/>
    </row>
    <row r="515" spans="1:5">
      <c r="A515" s="335" t="str">
        <f t="shared" ref="A515:A531" si="8">C515&amp;B515</f>
        <v>UPVD_TheYoung_TV_GRPs</v>
      </c>
      <c r="B515" s="335" t="s">
        <v>254</v>
      </c>
      <c r="C515" s="335" t="s">
        <v>94</v>
      </c>
      <c r="D515" s="335" t="s">
        <v>649</v>
      </c>
      <c r="E515" s="335"/>
    </row>
    <row r="516" spans="1:5">
      <c r="A516" s="335" t="str">
        <f t="shared" si="8"/>
        <v>UPVD_Total_Digital_Thumsup_Imp_2020</v>
      </c>
      <c r="B516" s="335" t="s">
        <v>371</v>
      </c>
      <c r="C516" s="335" t="s">
        <v>94</v>
      </c>
      <c r="D516" s="335" t="s">
        <v>649</v>
      </c>
      <c r="E516" s="335"/>
    </row>
    <row r="517" spans="1:5">
      <c r="A517" s="335" t="str">
        <f t="shared" si="8"/>
        <v>UPVD_Total_Digital_Thumsup_VD_2017</v>
      </c>
      <c r="B517" s="335" t="s">
        <v>227</v>
      </c>
      <c r="C517" s="335" t="s">
        <v>94</v>
      </c>
      <c r="D517" s="335" t="s">
        <v>649</v>
      </c>
      <c r="E517" s="335"/>
    </row>
    <row r="518" spans="1:5">
      <c r="A518" s="335" t="str">
        <f t="shared" si="8"/>
        <v>UPVD_Total_Digital_Thumsup_VD_2018</v>
      </c>
      <c r="B518" s="335" t="s">
        <v>228</v>
      </c>
      <c r="C518" s="335" t="s">
        <v>94</v>
      </c>
      <c r="D518" s="335" t="s">
        <v>649</v>
      </c>
      <c r="E518" s="335"/>
    </row>
    <row r="519" spans="1:5">
      <c r="A519" s="335" t="str">
        <f t="shared" si="8"/>
        <v>UPVD_Total_Digital_Thumsup_VD_2019</v>
      </c>
      <c r="B519" s="335" t="s">
        <v>229</v>
      </c>
      <c r="C519" s="335" t="s">
        <v>94</v>
      </c>
      <c r="D519" s="335" t="s">
        <v>649</v>
      </c>
      <c r="E519" s="335"/>
    </row>
    <row r="520" spans="1:5">
      <c r="A520" s="335" t="str">
        <f t="shared" si="8"/>
        <v>UPVD_TU_UTC_TV_GRPs</v>
      </c>
      <c r="B520" s="335" t="s">
        <v>255</v>
      </c>
      <c r="C520" s="335" t="s">
        <v>94</v>
      </c>
      <c r="D520" s="335" t="s">
        <v>649</v>
      </c>
      <c r="E520" s="335"/>
    </row>
    <row r="521" spans="1:5">
      <c r="A521" s="335" t="str">
        <f t="shared" si="8"/>
        <v>UPVD_TUChargedAvengers_TV_GRPs</v>
      </c>
      <c r="B521" s="335" t="s">
        <v>256</v>
      </c>
      <c r="C521" s="335" t="s">
        <v>94</v>
      </c>
      <c r="D521" s="335" t="s">
        <v>649</v>
      </c>
      <c r="E521" s="335"/>
    </row>
    <row r="522" spans="1:5">
      <c r="A522" s="335" t="str">
        <f t="shared" si="8"/>
        <v>UPVD_TUChargedThematic_TV_GRPs</v>
      </c>
      <c r="B522" s="335" t="s">
        <v>257</v>
      </c>
      <c r="C522" s="335" t="s">
        <v>94</v>
      </c>
      <c r="D522" s="335" t="s">
        <v>649</v>
      </c>
      <c r="E522" s="335"/>
    </row>
    <row r="523" spans="1:5">
      <c r="A523" s="335" t="str">
        <f t="shared" si="8"/>
        <v>UPVD_TUChase_TV_GRPs</v>
      </c>
      <c r="B523" s="335" t="s">
        <v>258</v>
      </c>
      <c r="C523" s="335" t="s">
        <v>94</v>
      </c>
      <c r="D523" s="335" t="s">
        <v>649</v>
      </c>
      <c r="E523" s="335"/>
    </row>
    <row r="524" spans="1:5">
      <c r="A524" s="335" t="str">
        <f t="shared" si="8"/>
        <v>UPVD_TUIntrinsic_TV_GRPs</v>
      </c>
      <c r="B524" s="335" t="s">
        <v>259</v>
      </c>
      <c r="C524" s="335" t="s">
        <v>94</v>
      </c>
      <c r="D524" s="335" t="s">
        <v>649</v>
      </c>
      <c r="E524" s="335"/>
    </row>
    <row r="525" spans="1:5">
      <c r="A525" s="335" t="str">
        <f t="shared" si="8"/>
        <v>UPVD_TV_Total_2015</v>
      </c>
      <c r="B525" s="335" t="s">
        <v>4</v>
      </c>
      <c r="C525" s="335" t="s">
        <v>94</v>
      </c>
      <c r="D525" s="335" t="s">
        <v>649</v>
      </c>
      <c r="E525" s="335"/>
    </row>
    <row r="526" spans="1:5">
      <c r="A526" s="335" t="str">
        <f t="shared" si="8"/>
        <v>UPVD_TV_Total_2016</v>
      </c>
      <c r="B526" s="335" t="s">
        <v>5</v>
      </c>
      <c r="C526" s="335" t="s">
        <v>94</v>
      </c>
      <c r="D526" s="335" t="s">
        <v>649</v>
      </c>
      <c r="E526" s="335"/>
    </row>
    <row r="527" spans="1:5">
      <c r="A527" s="335" t="str">
        <f t="shared" si="8"/>
        <v>UPVD_TV_Total_2017</v>
      </c>
      <c r="B527" s="335" t="s">
        <v>6</v>
      </c>
      <c r="C527" s="335" t="s">
        <v>94</v>
      </c>
      <c r="D527" s="335" t="s">
        <v>649</v>
      </c>
      <c r="E527" s="335"/>
    </row>
    <row r="528" spans="1:5">
      <c r="A528" s="335" t="str">
        <f t="shared" si="8"/>
        <v>UPVD_VI_Pyramid_TV_GRPs_2020_Long</v>
      </c>
      <c r="B528" s="335" t="s">
        <v>372</v>
      </c>
      <c r="C528" s="335" t="s">
        <v>94</v>
      </c>
      <c r="D528" s="335" t="s">
        <v>649</v>
      </c>
      <c r="E528" s="335"/>
    </row>
    <row r="529" spans="1:5">
      <c r="A529" s="335" t="str">
        <f t="shared" si="8"/>
        <v>UPVD_VI_Pyramid_TV_GRPs_2020_Short</v>
      </c>
      <c r="B529" s="335" t="s">
        <v>373</v>
      </c>
      <c r="C529" s="335" t="s">
        <v>94</v>
      </c>
      <c r="D529" s="335" t="s">
        <v>649</v>
      </c>
      <c r="E529" s="335"/>
    </row>
    <row r="530" spans="1:5">
      <c r="A530" s="335" t="str">
        <f t="shared" si="8"/>
        <v>UPVD_WaveTVC_TV_GRPs</v>
      </c>
      <c r="B530" s="335" t="s">
        <v>260</v>
      </c>
      <c r="C530" s="335" t="s">
        <v>94</v>
      </c>
      <c r="D530" s="335" t="s">
        <v>649</v>
      </c>
      <c r="E530" s="335"/>
    </row>
    <row r="531" spans="1:5">
      <c r="A531" s="335" t="str">
        <f t="shared" si="8"/>
        <v>UPVD_YouTube_Thumsup_Imp</v>
      </c>
      <c r="B531" s="335" t="s">
        <v>230</v>
      </c>
      <c r="C531" s="335" t="s">
        <v>94</v>
      </c>
      <c r="D531" s="335" t="s">
        <v>649</v>
      </c>
      <c r="E531" s="33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C9CB2-790B-45CC-AA30-F7F1B38EC024}">
  <sheetPr codeName="Sheet6">
    <tabColor rgb="FF00B050"/>
  </sheetPr>
  <dimension ref="A1:AC25"/>
  <sheetViews>
    <sheetView showGridLines="0" topLeftCell="B3" zoomScale="86" zoomScaleNormal="86" workbookViewId="0">
      <selection activeCell="W17" sqref="W17:Y21"/>
    </sheetView>
  </sheetViews>
  <sheetFormatPr defaultRowHeight="15"/>
  <cols>
    <col min="1" max="1" width="25" style="167" bestFit="1" customWidth="1"/>
    <col min="2" max="2" width="16.85546875" style="167" bestFit="1" customWidth="1"/>
    <col min="3" max="3" width="6.140625" style="167" bestFit="1" customWidth="1"/>
    <col min="4" max="4" width="6.5703125" style="167" bestFit="1" customWidth="1"/>
    <col min="5" max="6" width="6.140625" style="167" bestFit="1" customWidth="1"/>
    <col min="7" max="7" width="6.5703125" style="167" bestFit="1" customWidth="1"/>
    <col min="8" max="8" width="0.7109375" style="826" customWidth="1"/>
    <col min="9" max="9" width="24.7109375" style="167" bestFit="1" customWidth="1"/>
    <col min="10" max="10" width="16.85546875" style="167" bestFit="1" customWidth="1"/>
    <col min="11" max="11" width="12.140625" style="167" bestFit="1" customWidth="1"/>
    <col min="12" max="12" width="9.42578125" style="167" bestFit="1" customWidth="1"/>
    <col min="13" max="17" width="6.140625" style="167" bestFit="1" customWidth="1"/>
    <col min="18" max="18" width="0.85546875" style="828" customWidth="1"/>
    <col min="19" max="19" width="23.7109375" style="167" bestFit="1" customWidth="1"/>
    <col min="20" max="20" width="16.85546875" style="167" bestFit="1" customWidth="1"/>
    <col min="21" max="21" width="12.140625" style="167" bestFit="1" customWidth="1"/>
    <col min="22" max="22" width="9.42578125" style="167" bestFit="1" customWidth="1"/>
    <col min="23" max="27" width="6.140625" style="167" bestFit="1" customWidth="1"/>
    <col min="28" max="16384" width="9.140625" style="167"/>
  </cols>
  <sheetData>
    <row r="1" spans="1:29" ht="15.75" hidden="1" customHeight="1">
      <c r="H1" s="825"/>
    </row>
    <row r="2" spans="1:29" ht="15.75" hidden="1" customHeight="1" thickBot="1">
      <c r="A2" s="283" t="s">
        <v>497</v>
      </c>
      <c r="B2" s="283" t="s">
        <v>490</v>
      </c>
      <c r="C2"/>
      <c r="D2"/>
      <c r="E2"/>
      <c r="F2"/>
      <c r="G2"/>
      <c r="I2" s="283" t="s">
        <v>497</v>
      </c>
      <c r="J2"/>
      <c r="K2"/>
      <c r="L2" s="283" t="s">
        <v>95</v>
      </c>
      <c r="M2"/>
      <c r="N2"/>
      <c r="O2"/>
      <c r="P2"/>
      <c r="Q2"/>
      <c r="S2" s="283" t="s">
        <v>498</v>
      </c>
      <c r="T2"/>
      <c r="U2"/>
      <c r="V2" s="283" t="s">
        <v>95</v>
      </c>
      <c r="W2"/>
      <c r="X2"/>
      <c r="Y2"/>
      <c r="Z2"/>
      <c r="AA2"/>
    </row>
    <row r="3" spans="1:29" ht="15.75" thickBot="1">
      <c r="A3" s="395" t="s">
        <v>491</v>
      </c>
      <c r="B3" s="175" t="s">
        <v>99</v>
      </c>
      <c r="C3" s="176" t="s">
        <v>196</v>
      </c>
      <c r="D3" s="176" t="s">
        <v>198</v>
      </c>
      <c r="E3" s="176" t="s">
        <v>94</v>
      </c>
      <c r="F3" s="177" t="s">
        <v>93</v>
      </c>
      <c r="G3"/>
      <c r="H3" s="827"/>
      <c r="I3" s="195" t="s">
        <v>492</v>
      </c>
      <c r="J3" s="195" t="s">
        <v>493</v>
      </c>
      <c r="K3" s="196" t="s">
        <v>10</v>
      </c>
      <c r="L3" s="198" t="s">
        <v>99</v>
      </c>
      <c r="M3" s="198" t="s">
        <v>196</v>
      </c>
      <c r="N3" s="198" t="s">
        <v>198</v>
      </c>
      <c r="O3" s="198" t="s">
        <v>94</v>
      </c>
      <c r="P3" s="198" t="s">
        <v>93</v>
      </c>
      <c r="Q3"/>
      <c r="S3" s="174" t="s">
        <v>494</v>
      </c>
      <c r="T3" s="174" t="s">
        <v>495</v>
      </c>
      <c r="U3" s="283" t="s">
        <v>10</v>
      </c>
      <c r="V3" s="175" t="s">
        <v>99</v>
      </c>
      <c r="W3" s="176" t="s">
        <v>196</v>
      </c>
      <c r="X3" s="176" t="s">
        <v>198</v>
      </c>
      <c r="Y3" s="176" t="s">
        <v>94</v>
      </c>
      <c r="Z3" s="177" t="s">
        <v>93</v>
      </c>
      <c r="AA3"/>
    </row>
    <row r="4" spans="1:29">
      <c r="A4" s="182" t="s">
        <v>482</v>
      </c>
      <c r="B4" s="186">
        <v>1.0114067613434616E-2</v>
      </c>
      <c r="C4" s="187">
        <v>-1.461189399688052E-2</v>
      </c>
      <c r="D4" s="310">
        <v>-1.1956269941502109E-2</v>
      </c>
      <c r="E4" s="187">
        <v>-1.1220806572522146E-3</v>
      </c>
      <c r="F4" s="188">
        <v>8.5831167042644246E-3</v>
      </c>
      <c r="G4"/>
      <c r="H4" s="827"/>
      <c r="I4" s="197" t="s">
        <v>482</v>
      </c>
      <c r="J4" s="382" t="s">
        <v>11</v>
      </c>
      <c r="K4" s="382">
        <v>0</v>
      </c>
      <c r="L4" s="190">
        <v>1.5699975235933732E-2</v>
      </c>
      <c r="M4" s="190">
        <v>4.0145600562415049E-3</v>
      </c>
      <c r="N4" s="190">
        <v>1.7267243650432281E-3</v>
      </c>
      <c r="O4" s="190">
        <v>8.1513056391467782E-3</v>
      </c>
      <c r="P4" s="190">
        <v>2.3846830779893986E-2</v>
      </c>
      <c r="Q4"/>
      <c r="S4" s="197" t="s">
        <v>482</v>
      </c>
      <c r="T4" s="382" t="s">
        <v>11</v>
      </c>
      <c r="U4" s="382">
        <v>0</v>
      </c>
      <c r="V4" s="190">
        <v>1.7899999999999999E-2</v>
      </c>
      <c r="W4" s="190">
        <v>4.5999999999999999E-3</v>
      </c>
      <c r="X4" s="190">
        <v>2E-3</v>
      </c>
      <c r="Y4" s="190">
        <v>8.2000000000000007E-3</v>
      </c>
      <c r="Z4" s="190">
        <v>1.49E-2</v>
      </c>
      <c r="AA4"/>
    </row>
    <row r="5" spans="1:29">
      <c r="A5" s="178" t="s">
        <v>483</v>
      </c>
      <c r="B5" s="189">
        <v>0</v>
      </c>
      <c r="C5" s="190">
        <v>0</v>
      </c>
      <c r="D5" s="190">
        <v>0</v>
      </c>
      <c r="E5" s="190">
        <v>0</v>
      </c>
      <c r="F5" s="191">
        <v>0</v>
      </c>
      <c r="G5"/>
      <c r="H5" s="827"/>
      <c r="I5" s="197" t="s">
        <v>482</v>
      </c>
      <c r="J5" s="382" t="s">
        <v>22</v>
      </c>
      <c r="K5" s="382">
        <v>0</v>
      </c>
      <c r="L5" s="190">
        <v>-5.5859076224991158E-3</v>
      </c>
      <c r="M5" s="190">
        <v>-1.8626454053122025E-2</v>
      </c>
      <c r="N5" s="190">
        <v>-1.3682994306545338E-2</v>
      </c>
      <c r="O5" s="190">
        <v>-9.2733862963989937E-3</v>
      </c>
      <c r="P5" s="190">
        <v>-1.5263714075629561E-2</v>
      </c>
      <c r="Q5"/>
      <c r="S5" s="197" t="s">
        <v>482</v>
      </c>
      <c r="T5" s="382" t="s">
        <v>22</v>
      </c>
      <c r="U5" s="382">
        <v>0</v>
      </c>
      <c r="V5" s="190">
        <v>-6.4000000000000003E-3</v>
      </c>
      <c r="W5" s="190">
        <v>-1.8800000000000001E-2</v>
      </c>
      <c r="X5" s="190">
        <v>-1.29E-2</v>
      </c>
      <c r="Y5" s="190">
        <v>-8.5000000000000006E-3</v>
      </c>
      <c r="Z5" s="190">
        <v>-1.2100000000000001E-2</v>
      </c>
      <c r="AA5"/>
    </row>
    <row r="6" spans="1:29">
      <c r="A6" s="178" t="s">
        <v>485</v>
      </c>
      <c r="B6" s="189">
        <v>-2.7279177266072113E-3</v>
      </c>
      <c r="C6" s="190">
        <v>-2.1024629755528155E-4</v>
      </c>
      <c r="D6" s="190">
        <v>-1.1058491228297957E-2</v>
      </c>
      <c r="E6" s="190">
        <v>-4.6517148850508283E-2</v>
      </c>
      <c r="F6" s="191">
        <v>4.3643463787725531E-2</v>
      </c>
      <c r="G6"/>
      <c r="H6" s="827"/>
      <c r="I6" s="197" t="s">
        <v>482</v>
      </c>
      <c r="J6" s="382" t="s">
        <v>478</v>
      </c>
      <c r="K6" s="382">
        <v>0</v>
      </c>
      <c r="L6" s="190"/>
      <c r="M6" s="190"/>
      <c r="N6" s="190"/>
      <c r="O6" s="190">
        <v>0</v>
      </c>
      <c r="P6" s="190">
        <v>0</v>
      </c>
      <c r="Q6"/>
      <c r="S6" s="197" t="s">
        <v>482</v>
      </c>
      <c r="T6" s="382" t="s">
        <v>478</v>
      </c>
      <c r="U6" s="382">
        <v>0</v>
      </c>
      <c r="V6" s="190"/>
      <c r="W6" s="190"/>
      <c r="X6" s="190"/>
      <c r="Y6" s="190">
        <v>0</v>
      </c>
      <c r="Z6" s="190">
        <v>0</v>
      </c>
      <c r="AA6"/>
    </row>
    <row r="7" spans="1:29">
      <c r="A7" s="178" t="s">
        <v>479</v>
      </c>
      <c r="B7" s="189">
        <v>5.0420766551393464E-2</v>
      </c>
      <c r="C7" s="190">
        <v>-1.1847448495285542E-2</v>
      </c>
      <c r="D7" s="190">
        <v>-7.0850348961239516E-3</v>
      </c>
      <c r="E7" s="190">
        <v>3.5618428175166847E-2</v>
      </c>
      <c r="F7" s="191">
        <v>-4.1090373718208985E-2</v>
      </c>
      <c r="G7"/>
      <c r="H7" s="827"/>
      <c r="I7" s="197" t="s">
        <v>483</v>
      </c>
      <c r="J7" s="382" t="s">
        <v>488</v>
      </c>
      <c r="K7" s="382">
        <v>0</v>
      </c>
      <c r="L7" s="190">
        <v>0</v>
      </c>
      <c r="M7" s="190">
        <v>0</v>
      </c>
      <c r="N7" s="190">
        <v>0</v>
      </c>
      <c r="O7" s="190">
        <v>0</v>
      </c>
      <c r="P7" s="190">
        <v>0</v>
      </c>
      <c r="Q7"/>
      <c r="S7" s="197" t="s">
        <v>483</v>
      </c>
      <c r="T7" s="382" t="s">
        <v>488</v>
      </c>
      <c r="U7" s="382">
        <v>0</v>
      </c>
      <c r="V7" s="190">
        <v>0</v>
      </c>
      <c r="W7" s="190">
        <v>0</v>
      </c>
      <c r="X7" s="190">
        <v>0</v>
      </c>
      <c r="Y7" s="190">
        <v>0</v>
      </c>
      <c r="Z7" s="190">
        <v>0</v>
      </c>
      <c r="AA7"/>
      <c r="AC7" s="179"/>
    </row>
    <row r="8" spans="1:29">
      <c r="A8" s="178" t="s">
        <v>484</v>
      </c>
      <c r="B8" s="189">
        <v>-4.9199319201169373E-3</v>
      </c>
      <c r="C8" s="190">
        <v>-1.3172063795967897E-2</v>
      </c>
      <c r="D8" s="190">
        <v>7.6025284584981759E-3</v>
      </c>
      <c r="E8" s="190">
        <v>-7.308127933324143E-3</v>
      </c>
      <c r="F8" s="191">
        <v>-6.8135457140639077E-3</v>
      </c>
      <c r="G8"/>
      <c r="H8" s="827"/>
      <c r="I8" s="197" t="s">
        <v>485</v>
      </c>
      <c r="J8" s="382" t="s">
        <v>1</v>
      </c>
      <c r="K8" s="382">
        <v>0</v>
      </c>
      <c r="L8" s="190">
        <v>-2.7279177266072113E-3</v>
      </c>
      <c r="M8" s="190">
        <v>-2.1024629755528155E-4</v>
      </c>
      <c r="N8" s="190">
        <v>-1.1058491228297957E-2</v>
      </c>
      <c r="O8" s="190">
        <v>-4.6517148850508283E-2</v>
      </c>
      <c r="P8" s="190">
        <v>4.3643463787725531E-2</v>
      </c>
      <c r="Q8"/>
      <c r="S8" s="197" t="s">
        <v>485</v>
      </c>
      <c r="T8" s="382" t="s">
        <v>1</v>
      </c>
      <c r="U8" s="382">
        <v>0</v>
      </c>
      <c r="V8" s="190">
        <v>-9.9999999999999991E-5</v>
      </c>
      <c r="W8" s="190">
        <v>1.5E-3</v>
      </c>
      <c r="X8" s="190">
        <v>1.2999999999999999E-3</v>
      </c>
      <c r="Y8" s="190">
        <v>5.3E-3</v>
      </c>
      <c r="Z8" s="190">
        <v>4.7000000000000002E-3</v>
      </c>
      <c r="AA8"/>
    </row>
    <row r="9" spans="1:29">
      <c r="A9" s="178" t="s">
        <v>480</v>
      </c>
      <c r="B9" s="189">
        <v>6.1713711589413047E-3</v>
      </c>
      <c r="C9" s="190">
        <v>2.3577358318282306E-2</v>
      </c>
      <c r="D9" s="190">
        <v>1.7259492317925349E-3</v>
      </c>
      <c r="E9" s="190">
        <v>1.5865724051562575E-2</v>
      </c>
      <c r="F9" s="191">
        <v>4.3077668445612822E-3</v>
      </c>
      <c r="G9"/>
      <c r="H9" s="827"/>
      <c r="I9" s="197" t="s">
        <v>479</v>
      </c>
      <c r="J9" s="382" t="s">
        <v>112</v>
      </c>
      <c r="K9" s="382">
        <v>0</v>
      </c>
      <c r="L9" s="190">
        <v>3.7667358911214498E-2</v>
      </c>
      <c r="M9" s="190">
        <v>-6.39198953431638E-4</v>
      </c>
      <c r="N9" s="190">
        <v>-1.3598063167286619E-2</v>
      </c>
      <c r="O9" s="190">
        <v>2.8901234755046933E-2</v>
      </c>
      <c r="P9" s="190">
        <v>-2.7692824682600866E-2</v>
      </c>
      <c r="Q9"/>
      <c r="S9" s="197" t="s">
        <v>479</v>
      </c>
      <c r="T9" s="382" t="s">
        <v>112</v>
      </c>
      <c r="U9" s="382">
        <v>0</v>
      </c>
      <c r="V9" s="190">
        <v>4.2200000000000001E-2</v>
      </c>
      <c r="W9" s="190">
        <v>-6.9999999999999923E-4</v>
      </c>
      <c r="X9" s="190">
        <v>-1.1900000000000001E-2</v>
      </c>
      <c r="Y9" s="190">
        <v>3.39E-2</v>
      </c>
      <c r="Z9" s="190">
        <v>-2.3299999999999998E-2</v>
      </c>
      <c r="AA9"/>
    </row>
    <row r="10" spans="1:29" ht="15.75" thickBot="1">
      <c r="A10" s="180" t="s">
        <v>481</v>
      </c>
      <c r="B10" s="192">
        <v>0.11384123606466047</v>
      </c>
      <c r="C10" s="193">
        <v>6.4343335393319712E-2</v>
      </c>
      <c r="D10" s="193">
        <v>0.13523594926999705</v>
      </c>
      <c r="E10" s="193">
        <v>7.2062339015761881E-2</v>
      </c>
      <c r="F10" s="194">
        <v>2.0844114881882737E-2</v>
      </c>
      <c r="G10"/>
      <c r="H10" s="827"/>
      <c r="I10" s="197" t="s">
        <v>479</v>
      </c>
      <c r="J10" s="382" t="s">
        <v>20</v>
      </c>
      <c r="K10" s="382">
        <v>0</v>
      </c>
      <c r="L10" s="190">
        <v>4.8684392732783015E-3</v>
      </c>
      <c r="M10" s="190">
        <v>-5.7608920857998033E-4</v>
      </c>
      <c r="N10" s="190">
        <v>1.7491058963210598E-3</v>
      </c>
      <c r="O10" s="190">
        <v>1.1540092491805994E-3</v>
      </c>
      <c r="P10" s="190">
        <v>-3.5102510824319708E-3</v>
      </c>
      <c r="Q10" s="16"/>
      <c r="S10" s="197" t="s">
        <v>479</v>
      </c>
      <c r="T10" s="382" t="s">
        <v>20</v>
      </c>
      <c r="U10" s="382">
        <v>0</v>
      </c>
      <c r="V10" s="190">
        <v>1.0700000000000001E-2</v>
      </c>
      <c r="W10" s="190">
        <v>-1.0999999999999998E-3</v>
      </c>
      <c r="X10" s="190">
        <v>2E-3</v>
      </c>
      <c r="Y10" s="190">
        <v>1.5999999999999999E-3</v>
      </c>
      <c r="Z10" s="190">
        <v>-4.8000000000000004E-3</v>
      </c>
      <c r="AA10" s="16"/>
    </row>
    <row r="11" spans="1:29">
      <c r="H11" s="827"/>
      <c r="I11" s="197" t="s">
        <v>479</v>
      </c>
      <c r="J11" s="382" t="s">
        <v>26</v>
      </c>
      <c r="K11" s="382">
        <v>0</v>
      </c>
      <c r="L11" s="190">
        <v>7.8849683669006687E-3</v>
      </c>
      <c r="M11" s="190">
        <v>-1.0632160333273924E-2</v>
      </c>
      <c r="N11" s="190">
        <v>4.7639223748416077E-3</v>
      </c>
      <c r="O11" s="190">
        <v>5.5631841709393145E-3</v>
      </c>
      <c r="P11" s="190">
        <v>-9.8872979531761489E-3</v>
      </c>
      <c r="Q11" s="16"/>
      <c r="S11" s="197" t="s">
        <v>479</v>
      </c>
      <c r="T11" s="382" t="s">
        <v>26</v>
      </c>
      <c r="U11" s="382">
        <v>0</v>
      </c>
      <c r="V11" s="190">
        <v>9.1000000000000004E-3</v>
      </c>
      <c r="W11" s="190">
        <v>-9.1999999999999998E-3</v>
      </c>
      <c r="X11" s="190">
        <v>3.8E-3</v>
      </c>
      <c r="Y11" s="190">
        <v>7.4999999999999997E-3</v>
      </c>
      <c r="Z11" s="190">
        <v>-9.6000000000000009E-3</v>
      </c>
      <c r="AA11" s="16"/>
    </row>
    <row r="12" spans="1:29" ht="15.75" thickBot="1">
      <c r="A12" s="283" t="s">
        <v>498</v>
      </c>
      <c r="B12" s="283" t="s">
        <v>490</v>
      </c>
      <c r="C12"/>
      <c r="D12"/>
      <c r="E12"/>
      <c r="F12"/>
      <c r="G12"/>
      <c r="H12" s="827"/>
      <c r="I12" s="197" t="s">
        <v>484</v>
      </c>
      <c r="J12" s="382" t="s">
        <v>112</v>
      </c>
      <c r="K12" s="382">
        <v>0</v>
      </c>
      <c r="L12" s="190">
        <v>-4.5192211968110782E-3</v>
      </c>
      <c r="M12" s="190">
        <v>-2.3076666672708097E-3</v>
      </c>
      <c r="N12" s="190">
        <v>1.001140091144391E-2</v>
      </c>
      <c r="O12" s="190">
        <v>1.7158806030858106E-3</v>
      </c>
      <c r="P12" s="190">
        <v>1.6487068328720762E-3</v>
      </c>
      <c r="Q12" s="16"/>
      <c r="S12" s="197" t="s">
        <v>484</v>
      </c>
      <c r="T12" s="382" t="s">
        <v>112</v>
      </c>
      <c r="U12" s="382">
        <v>0</v>
      </c>
      <c r="V12" s="190">
        <v>-5.000000000000001E-3</v>
      </c>
      <c r="W12" s="190">
        <v>-2.5999999999999994E-3</v>
      </c>
      <c r="X12" s="190">
        <v>1.0799999999999999E-2</v>
      </c>
      <c r="Y12" s="190">
        <v>-1.0200000000000002E-2</v>
      </c>
      <c r="Z12" s="190">
        <v>4.4999999999999997E-3</v>
      </c>
      <c r="AA12" s="16"/>
    </row>
    <row r="13" spans="1:29" ht="15.75" thickBot="1">
      <c r="A13" s="395" t="s">
        <v>496</v>
      </c>
      <c r="B13" s="175" t="s">
        <v>99</v>
      </c>
      <c r="C13" s="176" t="s">
        <v>196</v>
      </c>
      <c r="D13" s="176" t="s">
        <v>198</v>
      </c>
      <c r="E13" s="176" t="s">
        <v>94</v>
      </c>
      <c r="F13" s="177" t="s">
        <v>93</v>
      </c>
      <c r="G13"/>
      <c r="H13" s="827"/>
      <c r="I13" s="197" t="s">
        <v>484</v>
      </c>
      <c r="J13" s="382" t="s">
        <v>24</v>
      </c>
      <c r="K13" s="382">
        <v>0</v>
      </c>
      <c r="L13" s="190">
        <v>2.2188041221212059E-4</v>
      </c>
      <c r="M13" s="190">
        <v>-1.035286822099467E-2</v>
      </c>
      <c r="N13" s="190">
        <v>-2.046895619116446E-3</v>
      </c>
      <c r="O13" s="190">
        <v>-8.9046022402632739E-3</v>
      </c>
      <c r="P13" s="190">
        <v>-7.2861279161899987E-3</v>
      </c>
      <c r="Q13" s="16"/>
      <c r="S13" s="197" t="s">
        <v>484</v>
      </c>
      <c r="T13" s="382" t="s">
        <v>24</v>
      </c>
      <c r="U13" s="382">
        <v>0</v>
      </c>
      <c r="V13" s="190">
        <v>1.0000000000000018E-4</v>
      </c>
      <c r="W13" s="190">
        <v>-9.7999999999999997E-3</v>
      </c>
      <c r="X13" s="190">
        <v>-2.2000000000000001E-3</v>
      </c>
      <c r="Y13" s="190">
        <v>-9.1999999999999998E-3</v>
      </c>
      <c r="Z13" s="190">
        <v>-1.17E-2</v>
      </c>
      <c r="AA13" s="16"/>
    </row>
    <row r="14" spans="1:29">
      <c r="A14" s="182" t="s">
        <v>482</v>
      </c>
      <c r="B14" s="186">
        <v>1.1500000000000003E-2</v>
      </c>
      <c r="C14" s="187">
        <v>-1.4199999999999999E-2</v>
      </c>
      <c r="D14" s="310">
        <v>-1.09E-2</v>
      </c>
      <c r="E14" s="187">
        <v>-2.9999999999999949E-4</v>
      </c>
      <c r="F14" s="188">
        <v>2.8000000000000008E-3</v>
      </c>
      <c r="G14"/>
      <c r="H14" s="827"/>
      <c r="I14" s="197" t="s">
        <v>484</v>
      </c>
      <c r="J14" s="382" t="s">
        <v>486</v>
      </c>
      <c r="K14" s="382">
        <v>0</v>
      </c>
      <c r="L14" s="190">
        <v>-6.2259113551797762E-4</v>
      </c>
      <c r="M14" s="190">
        <v>-5.1152890770241749E-4</v>
      </c>
      <c r="N14" s="190">
        <v>-3.6197683382928699E-4</v>
      </c>
      <c r="O14" s="190">
        <v>-1.1940629614667998E-4</v>
      </c>
      <c r="P14" s="190">
        <v>-1.1761246307459862E-3</v>
      </c>
      <c r="Q14" s="16"/>
      <c r="S14" s="197" t="s">
        <v>484</v>
      </c>
      <c r="T14" s="382" t="s">
        <v>486</v>
      </c>
      <c r="U14" s="382">
        <v>0</v>
      </c>
      <c r="V14" s="190">
        <v>-6.9999999999999988E-4</v>
      </c>
      <c r="W14" s="190">
        <v>-5.0000000000000001E-4</v>
      </c>
      <c r="X14" s="190">
        <v>-5.0000000000000001E-4</v>
      </c>
      <c r="Y14" s="190">
        <v>-8.9999999999999998E-4</v>
      </c>
      <c r="Z14" s="190">
        <v>-6.0000000000000006E-4</v>
      </c>
      <c r="AA14" s="16"/>
    </row>
    <row r="15" spans="1:29">
      <c r="A15" s="178" t="s">
        <v>483</v>
      </c>
      <c r="B15" s="189">
        <v>0</v>
      </c>
      <c r="C15" s="190">
        <v>0</v>
      </c>
      <c r="D15" s="190">
        <v>0</v>
      </c>
      <c r="E15" s="190">
        <v>0</v>
      </c>
      <c r="F15" s="191">
        <v>0</v>
      </c>
      <c r="G15"/>
      <c r="H15" s="827"/>
      <c r="I15" s="197" t="s">
        <v>480</v>
      </c>
      <c r="J15" s="382" t="s">
        <v>487</v>
      </c>
      <c r="K15" s="382">
        <v>0</v>
      </c>
      <c r="L15" s="190">
        <v>6.1713711589413047E-3</v>
      </c>
      <c r="M15" s="190">
        <v>2.3577358318282306E-2</v>
      </c>
      <c r="N15" s="190">
        <v>1.7259492317925349E-3</v>
      </c>
      <c r="O15" s="190">
        <v>1.5865724051562575E-2</v>
      </c>
      <c r="P15" s="190">
        <v>4.3077668445612822E-3</v>
      </c>
      <c r="Q15" s="16"/>
      <c r="S15" s="197" t="s">
        <v>480</v>
      </c>
      <c r="T15" s="382" t="s">
        <v>487</v>
      </c>
      <c r="U15" s="382">
        <v>0</v>
      </c>
      <c r="V15" s="190">
        <v>3.0999999999999995E-3</v>
      </c>
      <c r="W15" s="190">
        <v>2.12E-2</v>
      </c>
      <c r="X15" s="190">
        <v>6.4999999999999997E-3</v>
      </c>
      <c r="Y15" s="190">
        <v>8.0000000000000002E-3</v>
      </c>
      <c r="Z15" s="190">
        <v>2.0400000000000001E-2</v>
      </c>
      <c r="AA15" s="16"/>
    </row>
    <row r="16" spans="1:29">
      <c r="A16" s="178" t="s">
        <v>485</v>
      </c>
      <c r="B16" s="189">
        <v>-9.9999999999999991E-5</v>
      </c>
      <c r="C16" s="190">
        <v>1.5E-3</v>
      </c>
      <c r="D16" s="190">
        <v>1.2999999999999999E-3</v>
      </c>
      <c r="E16" s="190">
        <v>5.3E-3</v>
      </c>
      <c r="F16" s="191">
        <v>4.7000000000000002E-3</v>
      </c>
      <c r="G16"/>
      <c r="H16" s="827"/>
      <c r="I16" s="197" t="s">
        <v>481</v>
      </c>
      <c r="J16" s="382" t="s">
        <v>32</v>
      </c>
      <c r="K16" s="382" t="s">
        <v>37</v>
      </c>
      <c r="L16" s="190">
        <v>4.5284560153272422E-3</v>
      </c>
      <c r="M16" s="190">
        <v>9.4117031212827586E-3</v>
      </c>
      <c r="N16" s="190">
        <v>5.0326696723646813E-3</v>
      </c>
      <c r="O16" s="190">
        <v>6.8534044159289783E-3</v>
      </c>
      <c r="P16" s="190">
        <v>9.4433152733339153E-3</v>
      </c>
      <c r="Q16"/>
      <c r="S16" s="197" t="s">
        <v>481</v>
      </c>
      <c r="T16" s="382" t="s">
        <v>32</v>
      </c>
      <c r="U16" s="382" t="s">
        <v>37</v>
      </c>
      <c r="V16" s="190">
        <v>3.9999999999999992E-3</v>
      </c>
      <c r="W16" s="190">
        <v>8.3000000000000001E-3</v>
      </c>
      <c r="X16" s="190">
        <v>4.4999999999999997E-3</v>
      </c>
      <c r="Y16" s="190">
        <v>6.7000000000000002E-3</v>
      </c>
      <c r="Z16" s="190">
        <v>7.9000000000000008E-3</v>
      </c>
      <c r="AA16" s="16"/>
    </row>
    <row r="17" spans="1:27">
      <c r="A17" s="178" t="s">
        <v>479</v>
      </c>
      <c r="B17" s="189">
        <v>6.2000000000000006E-2</v>
      </c>
      <c r="C17" s="190">
        <v>-1.0999999999999999E-2</v>
      </c>
      <c r="D17" s="190">
        <v>-6.0999999999999995E-3</v>
      </c>
      <c r="E17" s="190">
        <v>4.3000000000000003E-2</v>
      </c>
      <c r="F17" s="191">
        <v>-3.7699999999999997E-2</v>
      </c>
      <c r="G17"/>
      <c r="H17" s="827"/>
      <c r="I17" s="197" t="s">
        <v>481</v>
      </c>
      <c r="J17" s="382" t="s">
        <v>32</v>
      </c>
      <c r="K17" s="382" t="s">
        <v>16</v>
      </c>
      <c r="L17" s="190">
        <v>1.0772041530169895E-2</v>
      </c>
      <c r="M17" s="190">
        <v>8.0268989015523148E-3</v>
      </c>
      <c r="N17" s="190">
        <v>1.2990100250483446E-2</v>
      </c>
      <c r="O17" s="190">
        <v>1.0581113647440068E-2</v>
      </c>
      <c r="P17" s="190">
        <v>1.0972739390332558E-2</v>
      </c>
      <c r="Q17"/>
      <c r="S17" s="197" t="s">
        <v>481</v>
      </c>
      <c r="T17" s="382" t="s">
        <v>32</v>
      </c>
      <c r="U17" s="382" t="s">
        <v>16</v>
      </c>
      <c r="V17" s="190">
        <v>1.21E-2</v>
      </c>
      <c r="W17" s="190">
        <v>8.0999999999999996E-3</v>
      </c>
      <c r="X17" s="190">
        <v>1.1900000000000001E-2</v>
      </c>
      <c r="Y17" s="190">
        <v>1.0700000000000001E-2</v>
      </c>
      <c r="Z17" s="190">
        <v>1.12E-2</v>
      </c>
      <c r="AA17"/>
    </row>
    <row r="18" spans="1:27">
      <c r="A18" s="178" t="s">
        <v>484</v>
      </c>
      <c r="B18" s="189">
        <v>-5.5999999999999999E-3</v>
      </c>
      <c r="C18" s="190">
        <v>-1.2899999999999998E-2</v>
      </c>
      <c r="D18" s="190">
        <v>8.0999999999999996E-3</v>
      </c>
      <c r="E18" s="190">
        <v>-2.0300000000000006E-2</v>
      </c>
      <c r="F18" s="191">
        <v>-7.8000000000000005E-3</v>
      </c>
      <c r="G18"/>
      <c r="H18" s="827"/>
      <c r="I18" s="197" t="s">
        <v>481</v>
      </c>
      <c r="J18" s="382" t="s">
        <v>35</v>
      </c>
      <c r="K18" s="382" t="s">
        <v>37</v>
      </c>
      <c r="L18" s="190">
        <v>7.3370449332695346E-3</v>
      </c>
      <c r="M18" s="190">
        <v>6.846686094890031E-3</v>
      </c>
      <c r="N18" s="190">
        <v>4.5113323595932656E-3</v>
      </c>
      <c r="O18" s="190">
        <v>1.776744463408039E-3</v>
      </c>
      <c r="P18" s="190">
        <v>-2.827747529586918E-3</v>
      </c>
      <c r="Q18"/>
      <c r="S18" s="197" t="s">
        <v>481</v>
      </c>
      <c r="T18" s="382" t="s">
        <v>35</v>
      </c>
      <c r="U18" s="382" t="s">
        <v>37</v>
      </c>
      <c r="V18" s="190">
        <v>6.8999999999999999E-3</v>
      </c>
      <c r="W18" s="190">
        <v>5.7000000000000002E-3</v>
      </c>
      <c r="X18" s="190">
        <v>3.0000000000000001E-3</v>
      </c>
      <c r="Y18" s="190">
        <v>1.5999999999999999E-3</v>
      </c>
      <c r="Z18" s="190">
        <v>-2.5999999999999999E-3</v>
      </c>
      <c r="AA18"/>
    </row>
    <row r="19" spans="1:27">
      <c r="A19" s="178" t="s">
        <v>480</v>
      </c>
      <c r="B19" s="189">
        <v>3.0999999999999995E-3</v>
      </c>
      <c r="C19" s="190">
        <v>2.12E-2</v>
      </c>
      <c r="D19" s="190">
        <v>6.4999999999999997E-3</v>
      </c>
      <c r="E19" s="190">
        <v>8.0000000000000002E-3</v>
      </c>
      <c r="F19" s="191">
        <v>2.0400000000000001E-2</v>
      </c>
      <c r="G19"/>
      <c r="H19" s="827"/>
      <c r="I19" s="197" t="s">
        <v>481</v>
      </c>
      <c r="J19" s="382" t="s">
        <v>35</v>
      </c>
      <c r="K19" s="382" t="s">
        <v>16</v>
      </c>
      <c r="L19" s="190">
        <v>-1.3050114432550275E-3</v>
      </c>
      <c r="M19" s="190">
        <v>4.4857173130145108E-4</v>
      </c>
      <c r="N19" s="190">
        <v>-3.6303973207758152E-3</v>
      </c>
      <c r="O19" s="190">
        <v>-3.6174412128749177E-4</v>
      </c>
      <c r="P19" s="190">
        <v>-2.887064241782515E-3</v>
      </c>
      <c r="Q19"/>
      <c r="S19" s="197" t="s">
        <v>481</v>
      </c>
      <c r="T19" s="382" t="s">
        <v>35</v>
      </c>
      <c r="U19" s="382" t="s">
        <v>16</v>
      </c>
      <c r="V19" s="190">
        <v>-1.8E-3</v>
      </c>
      <c r="W19" s="190">
        <v>5.0000000000000001E-4</v>
      </c>
      <c r="X19" s="190">
        <v>-4.2000000000000006E-3</v>
      </c>
      <c r="Y19" s="190">
        <v>-3.9999999999999996E-4</v>
      </c>
      <c r="Z19" s="190">
        <v>-2.3999999999999998E-3</v>
      </c>
      <c r="AA19"/>
    </row>
    <row r="20" spans="1:27" ht="15.75" thickBot="1">
      <c r="A20" s="180" t="s">
        <v>481</v>
      </c>
      <c r="B20" s="192">
        <v>0.1031</v>
      </c>
      <c r="C20" s="193">
        <v>6.3800000000000009E-2</v>
      </c>
      <c r="D20" s="193">
        <v>0.11570000000000004</v>
      </c>
      <c r="E20" s="193">
        <v>7.4100000000000013E-2</v>
      </c>
      <c r="F20" s="194">
        <v>2.3000000000000007E-2</v>
      </c>
      <c r="G20"/>
      <c r="H20" s="827"/>
      <c r="I20" s="197" t="s">
        <v>481</v>
      </c>
      <c r="J20" s="382" t="s">
        <v>15</v>
      </c>
      <c r="K20" s="382" t="s">
        <v>37</v>
      </c>
      <c r="L20" s="190">
        <v>2.6895512351817842E-2</v>
      </c>
      <c r="M20" s="190">
        <v>1.0534913310255089E-2</v>
      </c>
      <c r="N20" s="190">
        <v>5.4148357759612409E-2</v>
      </c>
      <c r="O20" s="190">
        <v>5.1289142688182437E-3</v>
      </c>
      <c r="P20" s="190">
        <v>-2.2948291161016532E-4</v>
      </c>
      <c r="Q20"/>
      <c r="S20" s="197" t="s">
        <v>481</v>
      </c>
      <c r="T20" s="382" t="s">
        <v>15</v>
      </c>
      <c r="U20" s="382" t="s">
        <v>37</v>
      </c>
      <c r="V20" s="190">
        <v>2.1700000000000004E-2</v>
      </c>
      <c r="W20" s="190">
        <v>1.8600000000000005E-2</v>
      </c>
      <c r="X20" s="190">
        <v>4.3400000000000008E-2</v>
      </c>
      <c r="Y20" s="190">
        <v>4.4999999999999979E-3</v>
      </c>
      <c r="Z20" s="190">
        <v>2.5000000000000022E-3</v>
      </c>
      <c r="AA20"/>
    </row>
    <row r="21" spans="1:27">
      <c r="D21" s="123"/>
      <c r="H21" s="827"/>
      <c r="I21" s="197" t="s">
        <v>481</v>
      </c>
      <c r="J21" s="382" t="s">
        <v>15</v>
      </c>
      <c r="K21" s="382" t="s">
        <v>16</v>
      </c>
      <c r="L21" s="190">
        <v>6.4119280388122618E-2</v>
      </c>
      <c r="M21" s="190">
        <v>3.5899274661562286E-2</v>
      </c>
      <c r="N21" s="190">
        <v>6.5960416079621234E-2</v>
      </c>
      <c r="O21" s="190">
        <v>4.4627612681583786E-2</v>
      </c>
      <c r="P21" s="190">
        <v>1.4370625969309487E-2</v>
      </c>
      <c r="Q21"/>
      <c r="S21" s="197" t="s">
        <v>481</v>
      </c>
      <c r="T21" s="382" t="s">
        <v>15</v>
      </c>
      <c r="U21" s="382" t="s">
        <v>16</v>
      </c>
      <c r="V21" s="190">
        <v>5.9500000000000011E-2</v>
      </c>
      <c r="W21" s="190">
        <v>2.9000000000000001E-2</v>
      </c>
      <c r="X21" s="190">
        <v>6.1500000000000013E-2</v>
      </c>
      <c r="Y21" s="190">
        <v>4.7300000000000009E-2</v>
      </c>
      <c r="Z21" s="190">
        <v>1.4699999999999996E-2</v>
      </c>
      <c r="AA21"/>
    </row>
    <row r="22" spans="1:27">
      <c r="H22" s="827"/>
      <c r="I22" s="197" t="s">
        <v>481</v>
      </c>
      <c r="J22" s="382" t="s">
        <v>383</v>
      </c>
      <c r="K22" s="382" t="s">
        <v>16</v>
      </c>
      <c r="L22" s="190">
        <v>1.493912289208337E-3</v>
      </c>
      <c r="M22" s="190">
        <v>-6.8247124275242089E-3</v>
      </c>
      <c r="N22" s="190">
        <v>-3.77652953090221E-3</v>
      </c>
      <c r="O22" s="190">
        <v>3.4562936598702791E-3</v>
      </c>
      <c r="P22" s="190">
        <v>-7.9982710681136236E-3</v>
      </c>
      <c r="Q22"/>
      <c r="S22" s="197" t="s">
        <v>481</v>
      </c>
      <c r="T22" s="382" t="s">
        <v>383</v>
      </c>
      <c r="U22" s="382" t="s">
        <v>16</v>
      </c>
      <c r="V22" s="190">
        <v>7.000000000000001E-4</v>
      </c>
      <c r="W22" s="190">
        <v>-6.4000000000000003E-3</v>
      </c>
      <c r="X22" s="190">
        <v>-4.3999999999999994E-3</v>
      </c>
      <c r="Y22" s="190">
        <v>3.6999999999999997E-3</v>
      </c>
      <c r="Z22" s="190">
        <v>-8.3000000000000001E-3</v>
      </c>
      <c r="AA22"/>
    </row>
    <row r="23" spans="1:27">
      <c r="H23" s="827"/>
      <c r="I23"/>
      <c r="J23"/>
      <c r="K23"/>
      <c r="L23"/>
      <c r="M23"/>
      <c r="N23"/>
      <c r="O23"/>
      <c r="P23"/>
      <c r="Q23"/>
      <c r="S23"/>
      <c r="T23"/>
      <c r="U23"/>
      <c r="V23"/>
      <c r="W23"/>
      <c r="X23"/>
      <c r="Y23"/>
      <c r="Z23"/>
      <c r="AA23"/>
    </row>
    <row r="24" spans="1:27">
      <c r="B24" s="204"/>
      <c r="H24" s="827"/>
      <c r="I24"/>
      <c r="J24"/>
      <c r="K24"/>
      <c r="L24"/>
      <c r="M24"/>
      <c r="N24"/>
      <c r="O24"/>
      <c r="P24"/>
      <c r="Q24"/>
      <c r="S24"/>
      <c r="T24"/>
      <c r="U24"/>
      <c r="V24"/>
      <c r="W24"/>
      <c r="X24"/>
      <c r="Y24"/>
      <c r="Z24"/>
      <c r="AA24"/>
    </row>
    <row r="25" spans="1:27">
      <c r="H25" s="827"/>
      <c r="I25"/>
      <c r="J25"/>
      <c r="K25"/>
      <c r="L25"/>
      <c r="M25"/>
      <c r="N25"/>
      <c r="O25"/>
      <c r="P25"/>
      <c r="Q25"/>
      <c r="S25"/>
      <c r="T25" s="279"/>
      <c r="U25" s="279"/>
      <c r="V25" s="13"/>
      <c r="W25" s="13"/>
      <c r="X25" s="13"/>
      <c r="Y25" s="13"/>
      <c r="Z25" s="13"/>
      <c r="AA25"/>
    </row>
  </sheetData>
  <mergeCells count="2">
    <mergeCell ref="H1:H1048576"/>
    <mergeCell ref="R1:R1048576"/>
  </mergeCell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FAC1-0144-4CEA-A53F-FFCD146322E4}">
  <sheetPr codeName="Sheet25">
    <tabColor rgb="FF00B050"/>
  </sheetPr>
  <dimension ref="A1:T496"/>
  <sheetViews>
    <sheetView showGridLines="0" zoomScale="75" zoomScaleNormal="75" workbookViewId="0">
      <pane xSplit="1" ySplit="3" topLeftCell="B4" activePane="bottomRight" state="frozen"/>
      <selection activeCell="F18" sqref="F18"/>
      <selection pane="topRight" activeCell="F18" sqref="F18"/>
      <selection pane="bottomLeft" activeCell="F18" sqref="F18"/>
      <selection pane="bottomRight" activeCell="A4" sqref="A4"/>
    </sheetView>
  </sheetViews>
  <sheetFormatPr defaultRowHeight="15"/>
  <cols>
    <col min="1" max="1" width="0.85546875" style="8" customWidth="1"/>
    <col min="2" max="2" width="14" style="396" bestFit="1" customWidth="1"/>
    <col min="3" max="3" width="19.5703125" style="396" bestFit="1" customWidth="1"/>
    <col min="4" max="4" width="19.42578125" style="396" bestFit="1" customWidth="1"/>
    <col min="5" max="5" width="0.42578125" style="396" hidden="1" customWidth="1"/>
    <col min="6" max="6" width="1.140625" style="599" customWidth="1"/>
    <col min="7" max="7" width="24.7109375" style="23" bestFit="1" customWidth="1"/>
    <col min="8" max="8" width="12.5703125" style="23" customWidth="1"/>
    <col min="9" max="9" width="12.140625" style="23" bestFit="1" customWidth="1"/>
    <col min="10" max="10" width="19.5703125" style="9" bestFit="1" customWidth="1"/>
    <col min="11" max="11" width="19.42578125" style="9" bestFit="1" customWidth="1"/>
    <col min="12" max="12" width="0.140625" style="9" customWidth="1"/>
    <col min="13" max="13" width="1.5703125" style="9" hidden="1" customWidth="1"/>
    <col min="14" max="14" width="1.140625" style="599" customWidth="1"/>
    <col min="15" max="15" width="47.7109375" style="9" hidden="1" customWidth="1"/>
    <col min="16" max="16" width="79.42578125" style="9" bestFit="1" customWidth="1"/>
    <col min="17" max="17" width="47.7109375" style="9" hidden="1" customWidth="1"/>
    <col min="18" max="18" width="75.42578125" style="9" bestFit="1" customWidth="1"/>
    <col min="19" max="19" width="25.7109375" style="9" hidden="1" customWidth="1"/>
    <col min="20" max="20" width="1.28515625" style="599" customWidth="1"/>
    <col min="21" max="16384" width="9.140625" style="9"/>
  </cols>
  <sheetData>
    <row r="1" spans="2:20" ht="24" hidden="1" thickBot="1">
      <c r="B1" s="169" t="s">
        <v>95</v>
      </c>
      <c r="C1" s="427" t="s">
        <v>99</v>
      </c>
      <c r="D1" s="425"/>
      <c r="E1" s="425"/>
      <c r="F1" s="604"/>
      <c r="G1" s="169" t="s">
        <v>95</v>
      </c>
      <c r="H1" s="426" t="s">
        <v>99</v>
      </c>
      <c r="I1" s="428"/>
      <c r="J1" s="428"/>
      <c r="K1" s="428"/>
      <c r="L1" s="428"/>
      <c r="M1" s="428"/>
      <c r="N1" s="598"/>
      <c r="R1" s="18" t="s">
        <v>123</v>
      </c>
      <c r="S1" s="18"/>
      <c r="T1" s="604"/>
    </row>
    <row r="2" spans="2:20" ht="15.75" hidden="1" thickBot="1">
      <c r="B2"/>
      <c r="C2"/>
      <c r="D2"/>
      <c r="G2"/>
      <c r="H2"/>
      <c r="I2"/>
      <c r="J2"/>
      <c r="K2"/>
      <c r="L2" s="396"/>
      <c r="M2" s="396"/>
      <c r="R2" s="27" t="s">
        <v>122</v>
      </c>
      <c r="S2" s="280"/>
    </row>
    <row r="3" spans="2:20" ht="15.75" hidden="1" thickBot="1">
      <c r="B3" s="168"/>
      <c r="C3" s="169" t="s">
        <v>633</v>
      </c>
      <c r="D3" s="168"/>
      <c r="G3" s="171"/>
      <c r="H3" s="171"/>
      <c r="I3" s="171"/>
      <c r="J3" s="169" t="s">
        <v>633</v>
      </c>
      <c r="K3" s="168"/>
      <c r="L3" s="396"/>
      <c r="M3" s="396"/>
      <c r="S3" s="168"/>
    </row>
    <row r="4" spans="2:20" ht="16.5" thickBot="1">
      <c r="B4" s="114" t="s">
        <v>7</v>
      </c>
      <c r="C4" s="429" t="s">
        <v>777</v>
      </c>
      <c r="D4" s="429" t="s">
        <v>778</v>
      </c>
      <c r="G4" s="603" t="s">
        <v>7</v>
      </c>
      <c r="H4" s="149" t="s">
        <v>8</v>
      </c>
      <c r="I4" s="149" t="s">
        <v>10</v>
      </c>
      <c r="J4" s="429" t="s">
        <v>777</v>
      </c>
      <c r="K4" s="429" t="s">
        <v>778</v>
      </c>
      <c r="L4" s="396"/>
      <c r="M4" s="396"/>
      <c r="N4" s="600">
        <v>2</v>
      </c>
      <c r="O4" s="612" t="s">
        <v>840</v>
      </c>
      <c r="P4" s="612" t="s">
        <v>1014</v>
      </c>
      <c r="Q4" s="612" t="s">
        <v>903</v>
      </c>
      <c r="R4" s="612" t="s">
        <v>1015</v>
      </c>
      <c r="S4" s="101"/>
      <c r="T4" s="611"/>
    </row>
    <row r="5" spans="2:20" ht="18.75">
      <c r="B5" s="568" t="s">
        <v>479</v>
      </c>
      <c r="C5" s="107">
        <v>6.2000000000000006E-2</v>
      </c>
      <c r="D5" s="108">
        <v>8.3888125115970075E-2</v>
      </c>
      <c r="G5" s="168" t="s">
        <v>479</v>
      </c>
      <c r="H5" s="168" t="s">
        <v>17</v>
      </c>
      <c r="I5" s="168">
        <v>0</v>
      </c>
      <c r="J5" s="155">
        <v>-1.6299999999999999E-2</v>
      </c>
      <c r="K5" s="156">
        <v>-3.017557971860825E-2</v>
      </c>
      <c r="L5" s="396"/>
      <c r="M5" s="396"/>
      <c r="N5" s="600">
        <f>N4+1</f>
        <v>3</v>
      </c>
      <c r="O5" s="613" t="s">
        <v>905</v>
      </c>
      <c r="P5" s="614" t="s">
        <v>842</v>
      </c>
      <c r="Q5" s="613" t="s">
        <v>960</v>
      </c>
      <c r="R5" s="31" t="s">
        <v>829</v>
      </c>
      <c r="S5" s="101"/>
      <c r="T5" s="611"/>
    </row>
    <row r="6" spans="2:20" ht="18.75">
      <c r="B6" s="568" t="s">
        <v>480</v>
      </c>
      <c r="C6" s="109">
        <v>3.0999999999999995E-3</v>
      </c>
      <c r="D6" s="110">
        <v>2.6211169802320508E-2</v>
      </c>
      <c r="G6" s="168" t="s">
        <v>479</v>
      </c>
      <c r="H6" s="168" t="s">
        <v>18</v>
      </c>
      <c r="I6" s="168">
        <v>0</v>
      </c>
      <c r="J6" s="157">
        <v>4.7000000000000002E-3</v>
      </c>
      <c r="K6" s="158">
        <v>2.7365864061362193E-3</v>
      </c>
      <c r="L6" s="396"/>
      <c r="M6" s="396"/>
      <c r="N6" s="600">
        <f t="shared" ref="N6:N25" si="0">N5+1</f>
        <v>4</v>
      </c>
      <c r="O6" s="613" t="s">
        <v>906</v>
      </c>
      <c r="P6" s="614" t="s">
        <v>843</v>
      </c>
      <c r="Q6" s="613" t="s">
        <v>961</v>
      </c>
      <c r="R6" s="31" t="s">
        <v>828</v>
      </c>
      <c r="S6" s="101"/>
      <c r="T6" s="611"/>
    </row>
    <row r="7" spans="2:20" ht="18.75">
      <c r="B7" s="568" t="s">
        <v>481</v>
      </c>
      <c r="C7" s="109">
        <v>0.1031</v>
      </c>
      <c r="D7" s="110">
        <v>-3.6600743837468209E-3</v>
      </c>
      <c r="G7" s="168" t="s">
        <v>479</v>
      </c>
      <c r="H7" s="168" t="s">
        <v>19</v>
      </c>
      <c r="I7" s="168">
        <v>0</v>
      </c>
      <c r="J7" s="157">
        <v>5.3800000000000001E-2</v>
      </c>
      <c r="K7" s="158">
        <v>0.10058418466770115</v>
      </c>
      <c r="L7" s="396"/>
      <c r="M7" s="396"/>
      <c r="N7" s="600">
        <f t="shared" si="0"/>
        <v>5</v>
      </c>
      <c r="O7" s="615" t="s">
        <v>907</v>
      </c>
      <c r="P7" s="614" t="s">
        <v>844</v>
      </c>
      <c r="Q7" s="615" t="s">
        <v>962</v>
      </c>
      <c r="R7" s="31" t="s">
        <v>827</v>
      </c>
      <c r="S7" s="101"/>
      <c r="T7" s="611"/>
    </row>
    <row r="8" spans="2:20" ht="18.75">
      <c r="B8" s="568" t="s">
        <v>482</v>
      </c>
      <c r="C8" s="109">
        <v>1.1500000000000003E-2</v>
      </c>
      <c r="D8" s="110">
        <v>-2.0004678526862059E-2</v>
      </c>
      <c r="G8" s="168" t="s">
        <v>479</v>
      </c>
      <c r="H8" s="168" t="s">
        <v>20</v>
      </c>
      <c r="I8" s="168">
        <v>0</v>
      </c>
      <c r="J8" s="157">
        <v>1.0700000000000001E-2</v>
      </c>
      <c r="K8" s="158">
        <v>5.1658173891599708E-4</v>
      </c>
      <c r="L8" s="396"/>
      <c r="M8" s="396"/>
      <c r="N8" s="600">
        <f t="shared" si="0"/>
        <v>6</v>
      </c>
      <c r="O8" s="616" t="s">
        <v>908</v>
      </c>
      <c r="P8" s="214" t="s">
        <v>845</v>
      </c>
      <c r="Q8" s="616" t="s">
        <v>963</v>
      </c>
      <c r="R8" s="31" t="s">
        <v>692</v>
      </c>
      <c r="S8" s="101"/>
      <c r="T8" s="611"/>
    </row>
    <row r="9" spans="2:20" ht="18.75">
      <c r="B9" s="568" t="s">
        <v>779</v>
      </c>
      <c r="C9" s="109">
        <v>0</v>
      </c>
      <c r="D9" s="110">
        <v>-0.17731354994046328</v>
      </c>
      <c r="G9" s="168" t="s">
        <v>479</v>
      </c>
      <c r="H9" s="168" t="s">
        <v>26</v>
      </c>
      <c r="I9" s="168">
        <v>0</v>
      </c>
      <c r="J9" s="157">
        <v>9.1000000000000004E-3</v>
      </c>
      <c r="K9" s="158">
        <v>1.022635202182494E-2</v>
      </c>
      <c r="L9" s="396"/>
      <c r="M9" s="396"/>
      <c r="N9" s="600">
        <f t="shared" si="0"/>
        <v>7</v>
      </c>
      <c r="O9" s="616" t="s">
        <v>909</v>
      </c>
      <c r="P9" s="214" t="s">
        <v>846</v>
      </c>
      <c r="Q9" s="616" t="s">
        <v>964</v>
      </c>
      <c r="R9" s="31" t="s">
        <v>693</v>
      </c>
      <c r="S9" s="101"/>
      <c r="T9" s="611"/>
    </row>
    <row r="10" spans="2:20" ht="18.75">
      <c r="B10" s="568" t="s">
        <v>484</v>
      </c>
      <c r="C10" s="109">
        <v>-5.5999999999999999E-3</v>
      </c>
      <c r="D10" s="110">
        <v>3.7026761339303146E-3</v>
      </c>
      <c r="G10" s="168" t="s">
        <v>480</v>
      </c>
      <c r="H10" s="168" t="s">
        <v>487</v>
      </c>
      <c r="I10" s="168">
        <v>0</v>
      </c>
      <c r="J10" s="157">
        <v>3.0999999999999995E-3</v>
      </c>
      <c r="K10" s="158">
        <v>2.6211169802320508E-2</v>
      </c>
      <c r="L10" s="396"/>
      <c r="M10" s="396"/>
      <c r="N10" s="600">
        <f t="shared" si="0"/>
        <v>8</v>
      </c>
      <c r="O10" s="616" t="s">
        <v>910</v>
      </c>
      <c r="P10" s="614" t="s">
        <v>847</v>
      </c>
      <c r="Q10" s="616" t="s">
        <v>1011</v>
      </c>
      <c r="R10" s="31" t="s">
        <v>699</v>
      </c>
      <c r="S10" s="101"/>
      <c r="T10" s="611"/>
    </row>
    <row r="11" spans="2:20" ht="19.5" thickBot="1">
      <c r="B11" s="568" t="s">
        <v>485</v>
      </c>
      <c r="C11" s="109">
        <v>-9.9999999999999991E-5</v>
      </c>
      <c r="D11" s="110">
        <v>2.4727057773288208E-2</v>
      </c>
      <c r="G11" s="168" t="s">
        <v>481</v>
      </c>
      <c r="H11" s="168" t="s">
        <v>32</v>
      </c>
      <c r="I11" s="168" t="s">
        <v>16</v>
      </c>
      <c r="J11" s="157">
        <v>1.21E-2</v>
      </c>
      <c r="K11" s="158">
        <v>-1.1733387488146842E-2</v>
      </c>
      <c r="L11" s="396"/>
      <c r="M11" s="396"/>
      <c r="N11" s="600">
        <f t="shared" si="0"/>
        <v>9</v>
      </c>
      <c r="O11" s="614" t="s">
        <v>911</v>
      </c>
      <c r="P11" s="614" t="s">
        <v>849</v>
      </c>
      <c r="Q11" s="614" t="s">
        <v>966</v>
      </c>
      <c r="R11" s="31" t="s">
        <v>745</v>
      </c>
      <c r="S11" s="101"/>
      <c r="T11" s="611"/>
    </row>
    <row r="12" spans="2:20" ht="19.5" thickBot="1">
      <c r="B12" s="297" t="s">
        <v>44</v>
      </c>
      <c r="C12" s="111">
        <v>0.17400000000000004</v>
      </c>
      <c r="D12" s="112">
        <v>-6.2449274025563065E-2</v>
      </c>
      <c r="E12" s="423"/>
      <c r="G12" s="168" t="s">
        <v>481</v>
      </c>
      <c r="H12" s="168" t="s">
        <v>32</v>
      </c>
      <c r="I12" s="168" t="s">
        <v>37</v>
      </c>
      <c r="J12" s="157">
        <v>3.9999999999999992E-3</v>
      </c>
      <c r="K12" s="158">
        <v>2.1975958148419362E-4</v>
      </c>
      <c r="L12" s="396"/>
      <c r="M12" s="396"/>
      <c r="N12" s="600">
        <f t="shared" si="0"/>
        <v>10</v>
      </c>
      <c r="O12" s="614" t="s">
        <v>911</v>
      </c>
      <c r="P12" s="614" t="s">
        <v>849</v>
      </c>
      <c r="Q12" s="614" t="s">
        <v>966</v>
      </c>
      <c r="R12" s="31" t="s">
        <v>745</v>
      </c>
      <c r="S12" s="101"/>
      <c r="T12" s="611"/>
    </row>
    <row r="13" spans="2:20" ht="19.5" thickBot="1">
      <c r="E13" s="424"/>
      <c r="G13" s="168" t="s">
        <v>481</v>
      </c>
      <c r="H13" s="168" t="s">
        <v>35</v>
      </c>
      <c r="I13" s="168" t="s">
        <v>16</v>
      </c>
      <c r="J13" s="157">
        <v>-1.8E-3</v>
      </c>
      <c r="K13" s="158">
        <v>-3.2134644424492423E-3</v>
      </c>
      <c r="L13" s="396"/>
      <c r="M13" s="396"/>
      <c r="N13" s="600">
        <f t="shared" si="0"/>
        <v>11</v>
      </c>
      <c r="O13" s="31" t="s">
        <v>912</v>
      </c>
      <c r="P13" s="31" t="s">
        <v>852</v>
      </c>
      <c r="Q13" s="31" t="s">
        <v>967</v>
      </c>
      <c r="R13" s="31" t="s">
        <v>695</v>
      </c>
      <c r="S13" s="101"/>
      <c r="T13" s="611"/>
    </row>
    <row r="14" spans="2:20" ht="18.75">
      <c r="E14" s="423"/>
      <c r="G14" s="168" t="s">
        <v>481</v>
      </c>
      <c r="H14" s="168" t="s">
        <v>35</v>
      </c>
      <c r="I14" s="168" t="s">
        <v>37</v>
      </c>
      <c r="J14" s="157">
        <v>6.8999999999999999E-3</v>
      </c>
      <c r="K14" s="158">
        <v>-6.8638696259184259E-4</v>
      </c>
      <c r="L14" s="396"/>
      <c r="M14" s="396"/>
      <c r="N14" s="600">
        <f t="shared" si="0"/>
        <v>12</v>
      </c>
      <c r="O14" s="31" t="s">
        <v>912</v>
      </c>
      <c r="P14" s="31" t="s">
        <v>852</v>
      </c>
      <c r="Q14" s="31" t="s">
        <v>967</v>
      </c>
      <c r="R14" s="31" t="s">
        <v>695</v>
      </c>
      <c r="S14" s="101"/>
      <c r="T14" s="611"/>
    </row>
    <row r="15" spans="2:20" ht="19.5" thickBot="1">
      <c r="E15" s="424"/>
      <c r="G15" s="168" t="s">
        <v>481</v>
      </c>
      <c r="H15" s="168" t="s">
        <v>383</v>
      </c>
      <c r="I15" s="168" t="s">
        <v>16</v>
      </c>
      <c r="J15" s="157">
        <v>7.000000000000001E-4</v>
      </c>
      <c r="K15" s="158">
        <v>4.7033489669376344E-2</v>
      </c>
      <c r="L15" s="396"/>
      <c r="M15" s="396"/>
      <c r="N15" s="600">
        <f t="shared" si="0"/>
        <v>13</v>
      </c>
      <c r="O15" s="614"/>
      <c r="P15" s="614"/>
      <c r="Q15" s="614"/>
      <c r="R15" s="31" t="s">
        <v>746</v>
      </c>
      <c r="S15" s="101"/>
      <c r="T15" s="611"/>
    </row>
    <row r="16" spans="2:20" ht="18.75">
      <c r="E16" s="423"/>
      <c r="G16" s="168" t="s">
        <v>481</v>
      </c>
      <c r="H16" s="168" t="s">
        <v>15</v>
      </c>
      <c r="I16" s="168" t="s">
        <v>16</v>
      </c>
      <c r="J16" s="157">
        <v>5.9500000000000011E-2</v>
      </c>
      <c r="K16" s="158">
        <v>-5.0878166005177895E-2</v>
      </c>
      <c r="L16" s="396"/>
      <c r="M16" s="396"/>
      <c r="N16" s="600">
        <f t="shared" si="0"/>
        <v>14</v>
      </c>
      <c r="O16" s="615" t="s">
        <v>913</v>
      </c>
      <c r="P16" s="614" t="s">
        <v>848</v>
      </c>
      <c r="Q16" s="615" t="s">
        <v>965</v>
      </c>
      <c r="R16" s="31" t="s">
        <v>694</v>
      </c>
      <c r="S16" s="101"/>
      <c r="T16" s="611"/>
    </row>
    <row r="17" spans="5:20" ht="19.5" thickBot="1">
      <c r="E17" s="424"/>
      <c r="G17" s="168" t="s">
        <v>481</v>
      </c>
      <c r="H17" s="168" t="s">
        <v>15</v>
      </c>
      <c r="I17" s="168" t="s">
        <v>37</v>
      </c>
      <c r="J17" s="157">
        <v>2.1700000000000004E-2</v>
      </c>
      <c r="K17" s="158">
        <v>1.5598081263758449E-2</v>
      </c>
      <c r="L17" s="396"/>
      <c r="M17" s="396"/>
      <c r="N17" s="600">
        <f>N16+2</f>
        <v>16</v>
      </c>
      <c r="O17" s="615" t="s">
        <v>913</v>
      </c>
      <c r="P17" s="614" t="s">
        <v>848</v>
      </c>
      <c r="Q17" s="615" t="s">
        <v>965</v>
      </c>
      <c r="R17" s="31" t="s">
        <v>694</v>
      </c>
      <c r="S17" s="101"/>
      <c r="T17" s="611"/>
    </row>
    <row r="18" spans="5:20" ht="18.75">
      <c r="E18" s="423"/>
      <c r="G18" s="168" t="s">
        <v>482</v>
      </c>
      <c r="H18" s="168" t="s">
        <v>11</v>
      </c>
      <c r="I18" s="168">
        <v>0</v>
      </c>
      <c r="J18" s="157">
        <v>1.7899999999999999E-2</v>
      </c>
      <c r="K18" s="158">
        <v>-1.0971157587823537E-2</v>
      </c>
      <c r="L18" s="396"/>
      <c r="M18" s="396"/>
      <c r="N18" s="600">
        <f t="shared" si="0"/>
        <v>17</v>
      </c>
      <c r="O18" s="31" t="s">
        <v>914</v>
      </c>
      <c r="P18" s="101" t="s">
        <v>850</v>
      </c>
      <c r="Q18" s="31" t="s">
        <v>968</v>
      </c>
      <c r="R18" s="31" t="s">
        <v>696</v>
      </c>
      <c r="S18" s="101"/>
      <c r="T18" s="611"/>
    </row>
    <row r="19" spans="5:20" ht="19.5" thickBot="1">
      <c r="E19" s="424"/>
      <c r="G19" s="168" t="s">
        <v>482</v>
      </c>
      <c r="H19" s="168" t="s">
        <v>22</v>
      </c>
      <c r="I19" s="168">
        <v>0</v>
      </c>
      <c r="J19" s="157">
        <v>-6.4000000000000003E-3</v>
      </c>
      <c r="K19" s="158">
        <v>-9.0335209390385238E-3</v>
      </c>
      <c r="L19" s="396"/>
      <c r="M19" s="396"/>
      <c r="N19" s="600">
        <f t="shared" si="0"/>
        <v>18</v>
      </c>
      <c r="O19" s="31" t="s">
        <v>915</v>
      </c>
      <c r="P19" s="101" t="s">
        <v>851</v>
      </c>
      <c r="Q19" s="31" t="s">
        <v>969</v>
      </c>
      <c r="R19" s="31" t="s">
        <v>697</v>
      </c>
      <c r="S19" s="101"/>
      <c r="T19" s="611"/>
    </row>
    <row r="20" spans="5:20" ht="18.75">
      <c r="E20" s="423"/>
      <c r="G20" s="168" t="s">
        <v>779</v>
      </c>
      <c r="H20" s="168" t="s">
        <v>488</v>
      </c>
      <c r="I20" s="168">
        <v>0</v>
      </c>
      <c r="J20" s="157">
        <v>0</v>
      </c>
      <c r="K20" s="158">
        <v>-0.17731354994046328</v>
      </c>
      <c r="L20" s="396"/>
      <c r="M20" s="396"/>
      <c r="N20" s="600">
        <f t="shared" si="0"/>
        <v>19</v>
      </c>
      <c r="O20" s="617"/>
      <c r="P20" s="617"/>
      <c r="Q20" s="617"/>
      <c r="R20" s="31" t="s">
        <v>701</v>
      </c>
      <c r="S20" s="101"/>
      <c r="T20" s="611"/>
    </row>
    <row r="21" spans="5:20" ht="19.5" thickBot="1">
      <c r="E21" s="424"/>
      <c r="G21" s="168" t="s">
        <v>484</v>
      </c>
      <c r="H21" s="168" t="s">
        <v>112</v>
      </c>
      <c r="I21" s="168">
        <v>0</v>
      </c>
      <c r="J21" s="157">
        <v>-5.000000000000001E-3</v>
      </c>
      <c r="K21" s="158">
        <v>1.145075409047127E-2</v>
      </c>
      <c r="L21" s="396"/>
      <c r="M21" s="396"/>
      <c r="N21" s="600">
        <f t="shared" si="0"/>
        <v>20</v>
      </c>
      <c r="O21" s="617"/>
      <c r="P21" s="617"/>
      <c r="Q21" s="617"/>
      <c r="R21" s="31" t="s">
        <v>710</v>
      </c>
      <c r="S21" s="101"/>
      <c r="T21" s="611"/>
    </row>
    <row r="22" spans="5:20" ht="18.75">
      <c r="E22" s="423"/>
      <c r="G22" s="168" t="s">
        <v>484</v>
      </c>
      <c r="H22" s="168" t="s">
        <v>698</v>
      </c>
      <c r="I22" s="168">
        <v>0</v>
      </c>
      <c r="J22" s="157">
        <v>-6.9999999999999988E-4</v>
      </c>
      <c r="K22" s="158">
        <v>1.3874696400814947E-3</v>
      </c>
      <c r="L22" s="396"/>
      <c r="M22" s="396"/>
      <c r="N22" s="600">
        <f t="shared" si="0"/>
        <v>21</v>
      </c>
      <c r="O22" s="617"/>
      <c r="P22" s="617"/>
      <c r="Q22" s="617"/>
      <c r="R22" s="31" t="s">
        <v>901</v>
      </c>
      <c r="S22" s="101"/>
      <c r="T22" s="611"/>
    </row>
    <row r="23" spans="5:20" ht="18.75">
      <c r="E23" s="424"/>
      <c r="G23" s="168" t="s">
        <v>484</v>
      </c>
      <c r="H23" s="168" t="s">
        <v>24</v>
      </c>
      <c r="I23" s="168">
        <v>0</v>
      </c>
      <c r="J23" s="157">
        <v>1.0000000000000018E-4</v>
      </c>
      <c r="K23" s="158">
        <v>-9.1355475966224519E-3</v>
      </c>
      <c r="L23" s="396"/>
      <c r="M23" s="396"/>
      <c r="N23" s="600">
        <f t="shared" si="0"/>
        <v>22</v>
      </c>
      <c r="O23" s="617"/>
      <c r="P23" s="617"/>
      <c r="Q23" s="617"/>
      <c r="R23" s="31" t="s">
        <v>700</v>
      </c>
      <c r="S23" s="396"/>
      <c r="T23" s="611"/>
    </row>
    <row r="24" spans="5:20" ht="15.75" customHeight="1" thickBot="1">
      <c r="G24" s="168" t="s">
        <v>485</v>
      </c>
      <c r="H24" s="168" t="s">
        <v>1</v>
      </c>
      <c r="I24" s="168">
        <v>0</v>
      </c>
      <c r="J24" s="157">
        <v>-9.9999999999999991E-5</v>
      </c>
      <c r="K24" s="158">
        <v>2.4727057773288208E-2</v>
      </c>
      <c r="L24" s="396"/>
      <c r="M24" s="396"/>
      <c r="N24" s="600">
        <f t="shared" si="0"/>
        <v>23</v>
      </c>
      <c r="O24" s="617"/>
      <c r="P24" s="617"/>
      <c r="Q24" s="617"/>
      <c r="R24" s="31"/>
      <c r="S24" s="280"/>
      <c r="T24" s="611"/>
    </row>
    <row r="25" spans="5:20" ht="19.5" thickBot="1">
      <c r="G25" s="150" t="s">
        <v>44</v>
      </c>
      <c r="H25" s="150"/>
      <c r="I25" s="151"/>
      <c r="J25" s="152">
        <v>0.17400000000000002</v>
      </c>
      <c r="K25" s="154">
        <v>-6.2449274025563065E-2</v>
      </c>
      <c r="L25" s="396"/>
      <c r="M25" s="396"/>
      <c r="N25" s="600">
        <f t="shared" si="0"/>
        <v>24</v>
      </c>
      <c r="O25" s="617"/>
      <c r="P25" s="617"/>
      <c r="Q25" s="617"/>
      <c r="R25" s="31"/>
      <c r="S25" s="280"/>
      <c r="T25" s="611"/>
    </row>
    <row r="26" spans="5:20">
      <c r="G26"/>
      <c r="H26"/>
      <c r="I26"/>
      <c r="J26"/>
      <c r="K26"/>
      <c r="L26" s="396"/>
      <c r="M26" s="29"/>
      <c r="N26" s="601"/>
      <c r="O26" s="617"/>
      <c r="P26" s="617"/>
      <c r="Q26" s="617"/>
      <c r="R26" s="31"/>
      <c r="S26" s="280"/>
      <c r="T26" s="611"/>
    </row>
    <row r="27" spans="5:20" ht="15" customHeight="1">
      <c r="G27" s="396"/>
      <c r="H27" s="396"/>
      <c r="I27" s="396"/>
      <c r="J27" s="396"/>
      <c r="K27" s="396"/>
      <c r="L27" s="396"/>
      <c r="M27" s="29"/>
      <c r="N27" s="601"/>
      <c r="O27" s="617"/>
      <c r="P27" s="617"/>
      <c r="Q27" s="617"/>
      <c r="R27" s="280"/>
      <c r="S27" s="280"/>
      <c r="T27" s="611"/>
    </row>
    <row r="28" spans="5:20" ht="15" customHeight="1">
      <c r="G28" s="396"/>
      <c r="H28" s="396"/>
      <c r="I28" s="396"/>
      <c r="J28" s="396"/>
      <c r="K28" s="396"/>
      <c r="L28" s="396"/>
      <c r="M28" s="29"/>
      <c r="N28" s="601"/>
      <c r="O28" s="617"/>
      <c r="P28" s="617"/>
      <c r="Q28" s="617"/>
      <c r="R28" s="280"/>
      <c r="S28" s="280"/>
      <c r="T28" s="611"/>
    </row>
    <row r="29" spans="5:20" ht="15" customHeight="1">
      <c r="G29" s="396"/>
      <c r="H29" s="396"/>
      <c r="I29" s="396"/>
      <c r="J29" s="396"/>
      <c r="K29" s="396"/>
      <c r="L29" s="396"/>
      <c r="M29" s="29"/>
      <c r="N29" s="601"/>
      <c r="O29" s="617"/>
      <c r="P29" s="617"/>
      <c r="Q29" s="617"/>
      <c r="R29" s="280"/>
      <c r="S29" s="280"/>
      <c r="T29" s="611"/>
    </row>
    <row r="30" spans="5:20">
      <c r="G30" s="396"/>
      <c r="H30" s="396"/>
      <c r="I30" s="396"/>
      <c r="J30" s="396"/>
      <c r="K30" s="396"/>
      <c r="L30" s="396"/>
      <c r="M30" s="29"/>
      <c r="N30" s="601"/>
      <c r="O30" s="617"/>
      <c r="P30" s="617"/>
      <c r="Q30" s="617"/>
      <c r="R30" s="280"/>
      <c r="S30" s="280"/>
      <c r="T30" s="611"/>
    </row>
    <row r="31" spans="5:20">
      <c r="G31" s="396"/>
      <c r="H31" s="396"/>
      <c r="I31" s="396"/>
      <c r="J31" s="396"/>
      <c r="K31" s="396"/>
      <c r="L31" s="396"/>
      <c r="M31" s="396"/>
      <c r="R31" s="280"/>
      <c r="S31" s="280"/>
    </row>
    <row r="32" spans="5:20">
      <c r="G32" s="396"/>
      <c r="H32" s="396"/>
      <c r="I32" s="396"/>
      <c r="J32" s="396"/>
      <c r="K32" s="396"/>
      <c r="L32" s="396"/>
      <c r="M32" s="396"/>
      <c r="R32" s="280"/>
      <c r="S32" s="280"/>
    </row>
    <row r="33" spans="7:19">
      <c r="G33" s="396"/>
      <c r="H33" s="396"/>
      <c r="I33" s="396"/>
      <c r="J33" s="396"/>
      <c r="K33" s="396"/>
      <c r="L33" s="396"/>
      <c r="M33" s="396"/>
      <c r="R33" s="280"/>
      <c r="S33" s="280"/>
    </row>
    <row r="34" spans="7:19">
      <c r="G34" s="396"/>
      <c r="H34" s="396"/>
      <c r="I34" s="396"/>
      <c r="J34" s="396"/>
      <c r="K34" s="396"/>
      <c r="L34" s="396"/>
      <c r="M34" s="396"/>
      <c r="R34" s="280"/>
      <c r="S34" s="280"/>
    </row>
    <row r="35" spans="7:19">
      <c r="G35" s="396"/>
      <c r="H35" s="396"/>
      <c r="I35" s="396"/>
      <c r="J35" s="396"/>
      <c r="K35" s="396"/>
      <c r="L35" s="396"/>
      <c r="M35" s="396"/>
      <c r="R35" s="280"/>
      <c r="S35" s="280"/>
    </row>
    <row r="36" spans="7:19">
      <c r="G36" s="396"/>
      <c r="H36" s="396"/>
      <c r="I36" s="396"/>
      <c r="J36" s="396"/>
      <c r="K36" s="396"/>
      <c r="L36" s="396"/>
      <c r="M36" s="396"/>
      <c r="R36" s="280"/>
      <c r="S36" s="280"/>
    </row>
    <row r="37" spans="7:19">
      <c r="G37" s="396"/>
      <c r="H37" s="396"/>
      <c r="I37" s="396"/>
      <c r="J37" s="396"/>
      <c r="K37" s="396"/>
      <c r="L37" s="396"/>
      <c r="M37" s="396"/>
      <c r="R37" s="280"/>
      <c r="S37" s="280"/>
    </row>
    <row r="38" spans="7:19">
      <c r="G38" s="396"/>
      <c r="H38" s="396"/>
      <c r="I38" s="396"/>
      <c r="J38" s="396"/>
      <c r="K38" s="396"/>
      <c r="L38" s="396"/>
      <c r="M38" s="396"/>
      <c r="R38" s="280"/>
      <c r="S38" s="280"/>
    </row>
    <row r="39" spans="7:19">
      <c r="G39" s="396"/>
      <c r="H39" s="396"/>
      <c r="I39" s="396"/>
      <c r="J39" s="396"/>
      <c r="K39" s="396"/>
      <c r="L39" s="396"/>
      <c r="M39" s="396"/>
    </row>
    <row r="40" spans="7:19">
      <c r="G40" s="396"/>
      <c r="H40" s="396"/>
      <c r="I40" s="396"/>
      <c r="J40" s="396"/>
      <c r="K40" s="396"/>
      <c r="L40" s="396"/>
      <c r="M40" s="396"/>
    </row>
    <row r="41" spans="7:19">
      <c r="G41" s="396"/>
      <c r="H41" s="396"/>
      <c r="I41" s="396"/>
      <c r="J41" s="396"/>
      <c r="K41" s="396"/>
      <c r="L41" s="396"/>
      <c r="M41" s="396"/>
    </row>
    <row r="42" spans="7:19">
      <c r="G42" s="396"/>
      <c r="H42" s="396"/>
      <c r="I42" s="396"/>
      <c r="J42" s="396"/>
      <c r="K42" s="396"/>
      <c r="L42" s="396"/>
      <c r="M42" s="396"/>
    </row>
    <row r="43" spans="7:19">
      <c r="G43" s="396"/>
      <c r="H43" s="396"/>
      <c r="I43" s="396"/>
      <c r="J43" s="396"/>
      <c r="K43" s="396"/>
      <c r="L43" s="396"/>
      <c r="M43" s="396"/>
    </row>
    <row r="44" spans="7:19">
      <c r="G44" s="396"/>
      <c r="H44" s="396"/>
      <c r="I44" s="396"/>
      <c r="J44" s="396"/>
      <c r="K44" s="396"/>
      <c r="L44" s="396"/>
      <c r="M44" s="396"/>
    </row>
    <row r="45" spans="7:19">
      <c r="G45" s="396"/>
      <c r="H45" s="396"/>
      <c r="I45" s="396"/>
      <c r="J45" s="396"/>
      <c r="K45" s="396"/>
      <c r="L45" s="396"/>
      <c r="M45" s="396"/>
    </row>
    <row r="46" spans="7:19">
      <c r="G46" s="396"/>
      <c r="H46" s="396"/>
      <c r="I46" s="396"/>
      <c r="J46" s="396"/>
      <c r="K46" s="396"/>
      <c r="L46" s="396"/>
      <c r="M46" s="396"/>
    </row>
    <row r="47" spans="7:19">
      <c r="G47" s="396"/>
      <c r="H47" s="396"/>
      <c r="I47" s="396"/>
      <c r="J47" s="396"/>
      <c r="K47" s="396"/>
      <c r="L47" s="396"/>
      <c r="M47" s="396"/>
    </row>
    <row r="48" spans="7:19">
      <c r="G48" s="396"/>
      <c r="H48" s="396"/>
      <c r="I48" s="396"/>
      <c r="J48" s="396"/>
      <c r="K48" s="396"/>
      <c r="L48" s="396"/>
      <c r="M48" s="396"/>
    </row>
    <row r="49" spans="1:20">
      <c r="G49" s="396"/>
      <c r="H49" s="396"/>
      <c r="I49" s="396"/>
      <c r="J49" s="396"/>
      <c r="K49" s="396"/>
      <c r="L49" s="396"/>
      <c r="M49" s="396"/>
    </row>
    <row r="50" spans="1:20">
      <c r="G50" s="396"/>
      <c r="H50" s="396"/>
      <c r="I50" s="396"/>
      <c r="J50" s="396"/>
      <c r="K50" s="396"/>
      <c r="L50" s="396"/>
      <c r="M50" s="396"/>
    </row>
    <row r="51" spans="1:20">
      <c r="G51" s="396"/>
      <c r="H51" s="396"/>
      <c r="I51" s="396"/>
      <c r="J51" s="396"/>
      <c r="K51" s="396"/>
      <c r="L51" s="396"/>
      <c r="M51" s="396"/>
    </row>
    <row r="52" spans="1:20">
      <c r="G52" s="396"/>
      <c r="H52" s="396"/>
      <c r="I52" s="396"/>
      <c r="J52" s="396"/>
      <c r="K52" s="396"/>
      <c r="L52" s="396"/>
      <c r="M52" s="396"/>
    </row>
    <row r="53" spans="1:20">
      <c r="G53" s="29"/>
      <c r="H53" s="29"/>
      <c r="I53" s="29"/>
      <c r="J53" s="396"/>
      <c r="K53" s="396"/>
      <c r="L53" s="396"/>
      <c r="M53" s="396"/>
    </row>
    <row r="54" spans="1:20">
      <c r="G54" s="29"/>
      <c r="H54" s="29"/>
      <c r="I54" s="29"/>
      <c r="J54" s="396"/>
      <c r="K54" s="396"/>
      <c r="L54" s="396"/>
      <c r="M54" s="396"/>
    </row>
    <row r="55" spans="1:20">
      <c r="G55" s="29"/>
      <c r="H55" s="29"/>
      <c r="I55" s="29"/>
      <c r="J55" s="396"/>
      <c r="K55" s="396"/>
      <c r="L55" s="396"/>
      <c r="M55" s="396"/>
    </row>
    <row r="56" spans="1:20">
      <c r="G56" s="29"/>
      <c r="H56" s="29"/>
      <c r="I56" s="29"/>
      <c r="J56" s="396"/>
      <c r="K56" s="396"/>
      <c r="L56" s="396"/>
      <c r="M56" s="396"/>
    </row>
    <row r="57" spans="1:20">
      <c r="G57" s="29"/>
      <c r="H57" s="29"/>
      <c r="I57" s="29"/>
      <c r="J57" s="396"/>
      <c r="K57" s="396"/>
      <c r="L57" s="396"/>
      <c r="M57" s="396"/>
    </row>
    <row r="58" spans="1:20">
      <c r="G58" s="29"/>
      <c r="H58" s="29"/>
      <c r="I58" s="29"/>
      <c r="J58" s="396"/>
      <c r="K58" s="396"/>
      <c r="L58" s="396"/>
      <c r="M58" s="396"/>
    </row>
    <row r="59" spans="1:20">
      <c r="G59" s="29"/>
      <c r="H59" s="29"/>
      <c r="I59" s="29"/>
      <c r="J59" s="396"/>
      <c r="K59" s="396"/>
      <c r="L59" s="396"/>
      <c r="M59" s="396"/>
    </row>
    <row r="60" spans="1:20">
      <c r="G60" s="29"/>
      <c r="H60" s="29"/>
      <c r="I60" s="29"/>
      <c r="J60" s="396"/>
      <c r="K60" s="396"/>
      <c r="L60" s="396"/>
      <c r="M60" s="396"/>
    </row>
    <row r="61" spans="1:20">
      <c r="G61" s="29"/>
      <c r="H61" s="29"/>
      <c r="I61" s="29"/>
      <c r="J61" s="396"/>
      <c r="K61" s="396"/>
      <c r="L61" s="396"/>
      <c r="M61" s="396"/>
    </row>
    <row r="62" spans="1:20" s="14" customFormat="1">
      <c r="A62" s="17"/>
      <c r="B62" s="396"/>
      <c r="C62" s="396"/>
      <c r="D62" s="396"/>
      <c r="E62" s="396"/>
      <c r="F62" s="602"/>
      <c r="G62" s="29"/>
      <c r="H62" s="29"/>
      <c r="I62" s="29"/>
      <c r="J62" s="396"/>
      <c r="K62" s="396"/>
      <c r="L62" s="396"/>
      <c r="M62" s="396"/>
      <c r="N62" s="602"/>
      <c r="T62" s="602"/>
    </row>
    <row r="63" spans="1:20">
      <c r="G63" s="29"/>
      <c r="H63" s="29"/>
      <c r="I63" s="29"/>
      <c r="J63" s="396"/>
      <c r="K63" s="396"/>
      <c r="L63" s="396"/>
      <c r="M63" s="396"/>
    </row>
    <row r="64" spans="1:20">
      <c r="G64" s="29"/>
      <c r="H64" s="29"/>
      <c r="I64" s="29"/>
      <c r="J64" s="396"/>
      <c r="K64" s="396"/>
      <c r="L64" s="396"/>
      <c r="M64" s="396"/>
    </row>
    <row r="65" spans="1:20">
      <c r="G65" s="29"/>
      <c r="H65" s="29"/>
      <c r="I65" s="29"/>
      <c r="J65" s="396"/>
      <c r="K65" s="396"/>
      <c r="L65" s="396"/>
      <c r="M65" s="396"/>
    </row>
    <row r="66" spans="1:20">
      <c r="G66" s="29"/>
      <c r="H66" s="29"/>
      <c r="I66" s="29"/>
      <c r="J66" s="396"/>
      <c r="K66" s="396"/>
      <c r="L66" s="396"/>
      <c r="M66" s="396"/>
    </row>
    <row r="67" spans="1:20" s="14" customFormat="1">
      <c r="A67" s="17"/>
      <c r="B67" s="396"/>
      <c r="C67" s="396"/>
      <c r="D67" s="396"/>
      <c r="E67" s="396"/>
      <c r="F67" s="602"/>
      <c r="G67" s="29"/>
      <c r="H67" s="29"/>
      <c r="I67" s="29"/>
      <c r="J67" s="396"/>
      <c r="K67" s="396"/>
      <c r="L67" s="396"/>
      <c r="M67" s="396"/>
      <c r="N67" s="602"/>
      <c r="T67" s="602"/>
    </row>
    <row r="68" spans="1:20">
      <c r="G68" s="29"/>
      <c r="H68" s="29"/>
      <c r="I68" s="29"/>
      <c r="J68" s="396"/>
      <c r="K68" s="396"/>
      <c r="L68" s="396"/>
      <c r="M68" s="396"/>
    </row>
    <row r="69" spans="1:20">
      <c r="G69" s="29"/>
      <c r="H69" s="29"/>
      <c r="I69" s="29"/>
      <c r="J69" s="396"/>
      <c r="K69" s="396"/>
      <c r="L69" s="396"/>
      <c r="M69" s="396"/>
    </row>
    <row r="70" spans="1:20">
      <c r="G70" s="29"/>
      <c r="H70" s="29"/>
      <c r="I70" s="29"/>
      <c r="J70" s="396"/>
      <c r="K70" s="396"/>
      <c r="L70" s="396"/>
      <c r="M70" s="396"/>
    </row>
    <row r="71" spans="1:20">
      <c r="G71" s="29"/>
      <c r="H71" s="29"/>
      <c r="I71" s="29"/>
      <c r="J71" s="396"/>
      <c r="K71" s="396"/>
      <c r="L71" s="396"/>
      <c r="M71" s="396"/>
    </row>
    <row r="72" spans="1:20">
      <c r="G72" s="29"/>
      <c r="H72" s="29"/>
      <c r="I72" s="29"/>
      <c r="J72" s="396"/>
      <c r="K72" s="396"/>
      <c r="L72" s="396"/>
      <c r="M72" s="396"/>
    </row>
    <row r="73" spans="1:20">
      <c r="G73" s="29"/>
      <c r="H73" s="29"/>
      <c r="I73" s="29"/>
      <c r="J73" s="396"/>
      <c r="K73" s="396"/>
      <c r="L73" s="396"/>
      <c r="M73" s="396"/>
    </row>
    <row r="74" spans="1:20">
      <c r="G74" s="29"/>
      <c r="H74" s="29"/>
      <c r="I74" s="29"/>
      <c r="J74" s="396"/>
      <c r="K74" s="396"/>
      <c r="L74" s="396"/>
      <c r="M74" s="396"/>
    </row>
    <row r="75" spans="1:20">
      <c r="G75" s="29"/>
      <c r="H75" s="29"/>
      <c r="I75" s="29"/>
      <c r="J75" s="396"/>
      <c r="K75" s="396"/>
      <c r="L75" s="396"/>
      <c r="M75" s="396"/>
    </row>
    <row r="76" spans="1:20">
      <c r="G76" s="29"/>
      <c r="H76" s="29"/>
      <c r="I76" s="29"/>
      <c r="J76" s="396"/>
      <c r="K76" s="396"/>
      <c r="L76" s="396"/>
      <c r="M76" s="396"/>
    </row>
    <row r="77" spans="1:20">
      <c r="G77" s="29"/>
      <c r="H77" s="29"/>
      <c r="I77" s="29"/>
      <c r="J77" s="396"/>
      <c r="K77" s="396"/>
      <c r="L77" s="396"/>
      <c r="M77" s="396"/>
    </row>
    <row r="78" spans="1:20">
      <c r="G78" s="29"/>
      <c r="H78" s="29"/>
      <c r="I78" s="29"/>
      <c r="J78" s="396"/>
      <c r="K78" s="396"/>
      <c r="L78" s="396"/>
      <c r="M78" s="396"/>
    </row>
    <row r="79" spans="1:20">
      <c r="G79" s="29"/>
      <c r="H79" s="29"/>
      <c r="I79" s="29"/>
      <c r="J79" s="396"/>
      <c r="K79" s="396"/>
      <c r="L79" s="396"/>
      <c r="M79" s="396"/>
    </row>
    <row r="80" spans="1:20">
      <c r="G80" s="29"/>
      <c r="H80" s="29"/>
      <c r="I80" s="29"/>
      <c r="J80" s="396"/>
      <c r="K80" s="396"/>
      <c r="L80" s="396"/>
      <c r="M80" s="396"/>
    </row>
    <row r="81" spans="7:13">
      <c r="G81" s="29"/>
      <c r="H81" s="29"/>
      <c r="I81" s="29"/>
      <c r="J81" s="396"/>
      <c r="K81" s="396"/>
      <c r="L81" s="396"/>
      <c r="M81" s="396"/>
    </row>
    <row r="82" spans="7:13">
      <c r="G82" s="29"/>
      <c r="H82" s="29"/>
      <c r="I82" s="29"/>
      <c r="J82" s="396"/>
      <c r="K82" s="396"/>
      <c r="L82" s="396"/>
      <c r="M82" s="396"/>
    </row>
    <row r="83" spans="7:13">
      <c r="G83" s="29"/>
      <c r="H83" s="29"/>
      <c r="I83" s="29"/>
      <c r="J83" s="396"/>
      <c r="K83" s="396"/>
      <c r="L83" s="396"/>
      <c r="M83" s="396"/>
    </row>
    <row r="84" spans="7:13">
      <c r="G84" s="29"/>
      <c r="H84" s="29"/>
      <c r="I84" s="29"/>
      <c r="J84" s="396"/>
      <c r="K84" s="396"/>
      <c r="L84" s="396"/>
      <c r="M84" s="396"/>
    </row>
    <row r="85" spans="7:13">
      <c r="G85" s="29"/>
      <c r="H85" s="29"/>
      <c r="I85" s="29"/>
      <c r="J85" s="396"/>
      <c r="K85" s="396"/>
      <c r="L85" s="396"/>
      <c r="M85" s="396"/>
    </row>
    <row r="86" spans="7:13">
      <c r="G86" s="29"/>
      <c r="H86" s="29"/>
      <c r="I86" s="29"/>
      <c r="J86" s="396"/>
      <c r="K86" s="396"/>
      <c r="L86" s="396"/>
      <c r="M86" s="396"/>
    </row>
    <row r="136" spans="1:20" s="14" customFormat="1">
      <c r="A136" s="17"/>
      <c r="B136" s="396"/>
      <c r="C136" s="396"/>
      <c r="D136" s="396"/>
      <c r="E136" s="396"/>
      <c r="F136" s="602"/>
      <c r="G136" s="24"/>
      <c r="H136" s="24"/>
      <c r="I136" s="24"/>
      <c r="N136" s="602"/>
      <c r="R136" s="9"/>
      <c r="T136" s="602"/>
    </row>
    <row r="137" spans="1:20" s="14" customFormat="1">
      <c r="A137" s="17"/>
      <c r="B137" s="396"/>
      <c r="C137" s="396"/>
      <c r="D137" s="396"/>
      <c r="E137" s="396"/>
      <c r="F137" s="602"/>
      <c r="G137" s="24"/>
      <c r="H137" s="24"/>
      <c r="I137" s="24"/>
      <c r="N137" s="602"/>
      <c r="R137" s="9"/>
      <c r="T137" s="602"/>
    </row>
    <row r="213" spans="1:20" s="14" customFormat="1">
      <c r="A213" s="17"/>
      <c r="B213" s="396"/>
      <c r="C213" s="396"/>
      <c r="D213" s="396"/>
      <c r="E213" s="396"/>
      <c r="F213" s="602"/>
      <c r="G213" s="24"/>
      <c r="H213" s="24"/>
      <c r="I213" s="24"/>
      <c r="N213" s="602"/>
      <c r="R213" s="9"/>
      <c r="T213" s="602"/>
    </row>
    <row r="496" spans="1:20" s="14" customFormat="1">
      <c r="A496" s="17"/>
      <c r="B496" s="396"/>
      <c r="C496" s="396"/>
      <c r="D496" s="396"/>
      <c r="E496" s="396"/>
      <c r="F496" s="602"/>
      <c r="G496" s="24"/>
      <c r="H496" s="24"/>
      <c r="I496" s="24"/>
      <c r="N496" s="602"/>
      <c r="T496" s="602"/>
    </row>
  </sheetData>
  <conditionalFormatting sqref="G4:G24">
    <cfRule type="colorScale" priority="7">
      <colorScale>
        <cfvo type="min"/>
        <cfvo type="percentile" val="50"/>
        <cfvo type="max"/>
        <color rgb="FFF8696B"/>
        <color rgb="FFFFEB84"/>
        <color rgb="FF63BE7B"/>
      </colorScale>
    </cfRule>
  </conditionalFormatting>
  <conditionalFormatting pivot="1" sqref="D5:D8 D10:D11">
    <cfRule type="colorScale" priority="6">
      <colorScale>
        <cfvo type="min"/>
        <cfvo type="percentile" val="50"/>
        <cfvo type="max"/>
        <color rgb="FFF8696B"/>
        <color rgb="FFFFEB84"/>
        <color rgb="FF63BE7B"/>
      </colorScale>
    </cfRule>
  </conditionalFormatting>
  <conditionalFormatting sqref="G3:L3 G28:H34 G4:G27">
    <cfRule type="colorScale" priority="418">
      <colorScale>
        <cfvo type="min"/>
        <cfvo type="percentile" val="50"/>
        <cfvo type="max"/>
        <color rgb="FFF8696B"/>
        <color rgb="FFFFEB84"/>
        <color rgb="FF63BE7B"/>
      </colorScale>
    </cfRule>
  </conditionalFormatting>
  <conditionalFormatting pivot="1" sqref="J5:K19 J21:K24">
    <cfRule type="colorScale" priority="3">
      <colorScale>
        <cfvo type="min"/>
        <cfvo type="percentile" val="50"/>
        <cfvo type="max"/>
        <color rgb="FFF8696B"/>
        <color rgb="FFFFEB84"/>
        <color rgb="FF63BE7B"/>
      </colorScale>
    </cfRule>
  </conditionalFormatting>
  <conditionalFormatting pivot="1" sqref="C5:D11">
    <cfRule type="colorScale" priority="2">
      <colorScale>
        <cfvo type="min"/>
        <cfvo type="percentile" val="50"/>
        <cfvo type="max"/>
        <color rgb="FFF8696B"/>
        <color rgb="FFFFEB84"/>
        <color rgb="FF63BE7B"/>
      </colorScale>
    </cfRule>
  </conditionalFormatting>
  <conditionalFormatting pivot="1" sqref="J5:K2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A569F-34D8-4403-8F87-341AD3452FFF}">
  <sheetPr codeName="Sheet28">
    <tabColor rgb="FF00B050"/>
  </sheetPr>
  <dimension ref="A1:T496"/>
  <sheetViews>
    <sheetView showGridLines="0" zoomScale="75" zoomScaleNormal="75" workbookViewId="0">
      <pane xSplit="1" ySplit="3" topLeftCell="B4" activePane="bottomRight" state="frozen"/>
      <selection activeCell="F18" sqref="F18"/>
      <selection pane="topRight" activeCell="F18" sqref="F18"/>
      <selection pane="bottomLeft" activeCell="F18" sqref="F18"/>
      <selection pane="bottomRight" activeCell="A4" sqref="A4"/>
    </sheetView>
  </sheetViews>
  <sheetFormatPr defaultRowHeight="15"/>
  <cols>
    <col min="1" max="1" width="0.85546875" style="8" customWidth="1"/>
    <col min="2" max="2" width="14" style="396" bestFit="1" customWidth="1"/>
    <col min="3" max="3" width="19.5703125" style="396" bestFit="1" customWidth="1"/>
    <col min="4" max="4" width="19.42578125" style="396" bestFit="1" customWidth="1"/>
    <col min="5" max="5" width="0.42578125" style="396" hidden="1" customWidth="1"/>
    <col min="6" max="6" width="0.85546875" style="599" customWidth="1"/>
    <col min="7" max="7" width="24.7109375" style="23" bestFit="1" customWidth="1"/>
    <col min="8" max="8" width="12.5703125" style="23" customWidth="1"/>
    <col min="9" max="9" width="12.140625" style="23" bestFit="1" customWidth="1"/>
    <col min="10" max="10" width="19.5703125" style="9" bestFit="1" customWidth="1"/>
    <col min="11" max="11" width="19.42578125" style="9" bestFit="1" customWidth="1"/>
    <col min="12" max="12" width="0.140625" style="9" customWidth="1"/>
    <col min="13" max="13" width="1.5703125" style="9" hidden="1" customWidth="1"/>
    <col min="14" max="14" width="1.28515625" style="599" customWidth="1"/>
    <col min="15" max="15" width="45.28515625" style="9" bestFit="1" customWidth="1"/>
    <col min="16" max="16" width="77.5703125" style="9" bestFit="1" customWidth="1"/>
    <col min="17" max="17" width="45.28515625" style="9" bestFit="1" customWidth="1"/>
    <col min="18" max="18" width="68.140625" style="9" bestFit="1" customWidth="1"/>
    <col min="19" max="19" width="0.140625" style="9" customWidth="1"/>
    <col min="20" max="20" width="1.28515625" style="599" customWidth="1"/>
    <col min="21" max="16384" width="9.140625" style="9"/>
  </cols>
  <sheetData>
    <row r="1" spans="2:20" ht="24" hidden="1" thickBot="1">
      <c r="B1" s="169" t="s">
        <v>95</v>
      </c>
      <c r="C1" s="427" t="s">
        <v>94</v>
      </c>
      <c r="D1" s="425"/>
      <c r="E1" s="425"/>
      <c r="F1" s="604"/>
      <c r="G1" s="169" t="s">
        <v>95</v>
      </c>
      <c r="H1" s="426" t="s">
        <v>94</v>
      </c>
      <c r="I1" s="428"/>
      <c r="J1" s="428"/>
      <c r="K1" s="428"/>
      <c r="L1" s="428"/>
      <c r="M1" s="428"/>
      <c r="N1" s="598"/>
      <c r="R1" s="18" t="s">
        <v>123</v>
      </c>
      <c r="S1" s="18"/>
      <c r="T1" s="604"/>
    </row>
    <row r="2" spans="2:20" ht="15.75" hidden="1" thickBot="1">
      <c r="G2" s="396"/>
      <c r="H2" s="396"/>
      <c r="I2" s="396"/>
      <c r="J2" s="396"/>
      <c r="K2" s="396"/>
      <c r="L2" s="396"/>
      <c r="M2" s="396"/>
      <c r="R2" s="27" t="s">
        <v>122</v>
      </c>
      <c r="S2" s="280"/>
    </row>
    <row r="3" spans="2:20" ht="15.75" hidden="1" thickBot="1">
      <c r="B3" s="168"/>
      <c r="C3" s="169" t="s">
        <v>633</v>
      </c>
      <c r="D3" s="168"/>
      <c r="G3" s="171"/>
      <c r="H3" s="171"/>
      <c r="I3" s="171"/>
      <c r="J3" s="169" t="s">
        <v>633</v>
      </c>
      <c r="K3" s="168"/>
      <c r="L3" s="396"/>
      <c r="M3" s="396"/>
      <c r="S3" s="168"/>
    </row>
    <row r="4" spans="2:20" ht="16.5" thickBot="1">
      <c r="B4" s="639" t="s">
        <v>7</v>
      </c>
      <c r="C4" s="640" t="s">
        <v>777</v>
      </c>
      <c r="D4" s="641" t="s">
        <v>778</v>
      </c>
      <c r="G4" s="603" t="s">
        <v>7</v>
      </c>
      <c r="H4" s="149" t="s">
        <v>8</v>
      </c>
      <c r="I4" s="149" t="s">
        <v>10</v>
      </c>
      <c r="J4" s="429" t="s">
        <v>777</v>
      </c>
      <c r="K4" s="429" t="s">
        <v>778</v>
      </c>
      <c r="L4" s="396"/>
      <c r="M4" s="396"/>
      <c r="N4" s="600">
        <v>2</v>
      </c>
      <c r="O4" s="609" t="s">
        <v>840</v>
      </c>
      <c r="P4" s="609" t="s">
        <v>841</v>
      </c>
      <c r="Q4" s="609" t="s">
        <v>903</v>
      </c>
      <c r="R4" s="609" t="s">
        <v>902</v>
      </c>
      <c r="S4" s="101"/>
    </row>
    <row r="5" spans="2:20" ht="19.5" thickTop="1">
      <c r="B5" s="642" t="s">
        <v>479</v>
      </c>
      <c r="C5" s="173">
        <v>4.300000000000001E-2</v>
      </c>
      <c r="D5" s="158">
        <v>-3.2527339003622247E-3</v>
      </c>
      <c r="G5" s="168" t="s">
        <v>479</v>
      </c>
      <c r="H5" s="168" t="s">
        <v>17</v>
      </c>
      <c r="I5" s="168">
        <v>0</v>
      </c>
      <c r="J5" s="155">
        <v>-6.1999999999999998E-3</v>
      </c>
      <c r="K5" s="156">
        <v>-2.9399482524873559E-2</v>
      </c>
      <c r="L5" s="396"/>
      <c r="M5" s="396"/>
      <c r="N5" s="600">
        <f>N4+1</f>
        <v>3</v>
      </c>
      <c r="O5" s="618" t="s">
        <v>916</v>
      </c>
      <c r="P5" s="610" t="s">
        <v>853</v>
      </c>
      <c r="Q5" s="618" t="s">
        <v>970</v>
      </c>
      <c r="R5" s="31" t="s">
        <v>836</v>
      </c>
      <c r="S5" s="101"/>
    </row>
    <row r="6" spans="2:20" ht="18.75">
      <c r="B6" s="642" t="s">
        <v>480</v>
      </c>
      <c r="C6" s="173">
        <v>8.0000000000000002E-3</v>
      </c>
      <c r="D6" s="158">
        <v>3.3423472293486883E-3</v>
      </c>
      <c r="G6" s="168" t="s">
        <v>479</v>
      </c>
      <c r="H6" s="168" t="s">
        <v>18</v>
      </c>
      <c r="I6" s="168">
        <v>0</v>
      </c>
      <c r="J6" s="157">
        <v>-1.2999999999999999E-2</v>
      </c>
      <c r="K6" s="158">
        <v>-2.0557543844836757E-3</v>
      </c>
      <c r="L6" s="396"/>
      <c r="M6" s="396"/>
      <c r="N6" s="600">
        <f t="shared" ref="N6:N25" si="0">N5+1</f>
        <v>4</v>
      </c>
      <c r="O6" s="618" t="s">
        <v>917</v>
      </c>
      <c r="P6" s="610" t="s">
        <v>854</v>
      </c>
      <c r="Q6" s="618" t="s">
        <v>971</v>
      </c>
      <c r="R6" s="31" t="s">
        <v>835</v>
      </c>
      <c r="S6" s="101"/>
    </row>
    <row r="7" spans="2:20" ht="18.75">
      <c r="B7" s="642" t="s">
        <v>481</v>
      </c>
      <c r="C7" s="173">
        <v>7.4099999999999999E-2</v>
      </c>
      <c r="D7" s="158">
        <v>-4.3177345108716098E-2</v>
      </c>
      <c r="G7" s="168" t="s">
        <v>479</v>
      </c>
      <c r="H7" s="168" t="s">
        <v>19</v>
      </c>
      <c r="I7" s="168">
        <v>0</v>
      </c>
      <c r="J7" s="157">
        <v>5.3100000000000001E-2</v>
      </c>
      <c r="K7" s="158">
        <v>1.9262737161829267E-2</v>
      </c>
      <c r="L7" s="396"/>
      <c r="M7" s="396"/>
      <c r="N7" s="600">
        <f t="shared" si="0"/>
        <v>5</v>
      </c>
      <c r="O7" s="619" t="s">
        <v>918</v>
      </c>
      <c r="P7" s="610" t="s">
        <v>855</v>
      </c>
      <c r="Q7" s="619" t="s">
        <v>972</v>
      </c>
      <c r="R7" s="31" t="s">
        <v>834</v>
      </c>
      <c r="S7" s="101"/>
    </row>
    <row r="8" spans="2:20" ht="18.75">
      <c r="B8" s="642" t="s">
        <v>482</v>
      </c>
      <c r="C8" s="173">
        <v>-2.9999999999999818E-4</v>
      </c>
      <c r="D8" s="158">
        <v>-7.5958306125998437E-3</v>
      </c>
      <c r="G8" s="168" t="s">
        <v>479</v>
      </c>
      <c r="H8" s="168" t="s">
        <v>20</v>
      </c>
      <c r="I8" s="168">
        <v>0</v>
      </c>
      <c r="J8" s="157">
        <v>1.5999999999999999E-3</v>
      </c>
      <c r="K8" s="158">
        <v>6.3588618288558142E-3</v>
      </c>
      <c r="L8" s="396"/>
      <c r="M8" s="396"/>
      <c r="N8" s="600">
        <f t="shared" si="0"/>
        <v>6</v>
      </c>
      <c r="O8" s="620" t="s">
        <v>919</v>
      </c>
      <c r="P8" s="610" t="s">
        <v>856</v>
      </c>
      <c r="Q8" s="620" t="s">
        <v>973</v>
      </c>
      <c r="R8" s="31" t="s">
        <v>723</v>
      </c>
      <c r="S8" s="101"/>
    </row>
    <row r="9" spans="2:20" ht="18.75">
      <c r="B9" s="642" t="s">
        <v>779</v>
      </c>
      <c r="C9" s="173">
        <v>0</v>
      </c>
      <c r="D9" s="158">
        <v>-0.24201992265213773</v>
      </c>
      <c r="G9" s="168" t="s">
        <v>479</v>
      </c>
      <c r="H9" s="168" t="s">
        <v>26</v>
      </c>
      <c r="I9" s="168">
        <v>0</v>
      </c>
      <c r="J9" s="157">
        <v>7.4999999999999997E-3</v>
      </c>
      <c r="K9" s="158">
        <v>2.5809040183099293E-3</v>
      </c>
      <c r="L9" s="396"/>
      <c r="M9" s="396"/>
      <c r="N9" s="600">
        <f t="shared" si="0"/>
        <v>7</v>
      </c>
      <c r="O9" s="620" t="s">
        <v>920</v>
      </c>
      <c r="P9" s="610" t="s">
        <v>857</v>
      </c>
      <c r="Q9" s="620" t="s">
        <v>974</v>
      </c>
      <c r="R9" s="31" t="s">
        <v>724</v>
      </c>
      <c r="S9" s="101"/>
    </row>
    <row r="10" spans="2:20" ht="18.75">
      <c r="B10" s="642" t="s">
        <v>484</v>
      </c>
      <c r="C10" s="173">
        <v>-2.0300000000000002E-2</v>
      </c>
      <c r="D10" s="158">
        <v>3.0407915973009757E-2</v>
      </c>
      <c r="G10" s="168" t="s">
        <v>480</v>
      </c>
      <c r="H10" s="168" t="s">
        <v>487</v>
      </c>
      <c r="I10" s="168">
        <v>0</v>
      </c>
      <c r="J10" s="157">
        <v>8.0000000000000002E-3</v>
      </c>
      <c r="K10" s="158">
        <v>3.3423472293486883E-3</v>
      </c>
      <c r="L10" s="396"/>
      <c r="M10" s="396"/>
      <c r="N10" s="600">
        <f t="shared" si="0"/>
        <v>8</v>
      </c>
      <c r="O10" s="620" t="s">
        <v>921</v>
      </c>
      <c r="P10" s="610" t="s">
        <v>858</v>
      </c>
      <c r="Q10" s="620" t="s">
        <v>1007</v>
      </c>
      <c r="R10" s="31" t="s">
        <v>732</v>
      </c>
      <c r="S10" s="101"/>
    </row>
    <row r="11" spans="2:20" ht="19.5" thickBot="1">
      <c r="B11" s="642" t="s">
        <v>485</v>
      </c>
      <c r="C11" s="173">
        <v>5.3E-3</v>
      </c>
      <c r="D11" s="158">
        <v>1.5704970333354929E-2</v>
      </c>
      <c r="G11" s="168" t="s">
        <v>481</v>
      </c>
      <c r="H11" s="168" t="s">
        <v>32</v>
      </c>
      <c r="I11" s="168" t="s">
        <v>16</v>
      </c>
      <c r="J11" s="157">
        <v>1.0700000000000001E-2</v>
      </c>
      <c r="K11" s="158">
        <v>-1.3505235883498315E-2</v>
      </c>
      <c r="L11" s="396"/>
      <c r="M11" s="396"/>
      <c r="N11" s="600">
        <f t="shared" si="0"/>
        <v>9</v>
      </c>
      <c r="O11" s="610" t="s">
        <v>922</v>
      </c>
      <c r="P11" s="610" t="s">
        <v>859</v>
      </c>
      <c r="Q11" s="610" t="s">
        <v>975</v>
      </c>
      <c r="R11" s="31" t="s">
        <v>725</v>
      </c>
      <c r="S11" s="101"/>
    </row>
    <row r="12" spans="2:20" ht="19.5" thickBot="1">
      <c r="B12" s="643" t="s">
        <v>44</v>
      </c>
      <c r="C12" s="644">
        <v>0.10980000000000002</v>
      </c>
      <c r="D12" s="645">
        <v>-0.24659059873810252</v>
      </c>
      <c r="E12" s="423"/>
      <c r="G12" s="168" t="s">
        <v>481</v>
      </c>
      <c r="H12" s="168" t="s">
        <v>32</v>
      </c>
      <c r="I12" s="168" t="s">
        <v>37</v>
      </c>
      <c r="J12" s="157">
        <v>6.7000000000000002E-3</v>
      </c>
      <c r="K12" s="158">
        <v>-3.5750929679805193E-3</v>
      </c>
      <c r="L12" s="396"/>
      <c r="M12" s="396"/>
      <c r="N12" s="600">
        <f t="shared" si="0"/>
        <v>10</v>
      </c>
      <c r="O12" s="610" t="s">
        <v>922</v>
      </c>
      <c r="P12" s="610" t="s">
        <v>859</v>
      </c>
      <c r="Q12" s="610" t="s">
        <v>975</v>
      </c>
      <c r="R12" s="31" t="s">
        <v>725</v>
      </c>
      <c r="S12" s="101"/>
    </row>
    <row r="13" spans="2:20" ht="19.5" thickBot="1">
      <c r="E13" s="424"/>
      <c r="G13" s="168" t="s">
        <v>481</v>
      </c>
      <c r="H13" s="168" t="s">
        <v>35</v>
      </c>
      <c r="I13" s="168" t="s">
        <v>16</v>
      </c>
      <c r="J13" s="157">
        <v>-3.9999999999999996E-4</v>
      </c>
      <c r="K13" s="158">
        <v>-9.6247835783725376E-4</v>
      </c>
      <c r="L13" s="396"/>
      <c r="M13" s="396"/>
      <c r="N13" s="600">
        <f t="shared" si="0"/>
        <v>11</v>
      </c>
      <c r="O13" s="621" t="s">
        <v>923</v>
      </c>
      <c r="P13" s="621" t="s">
        <v>863</v>
      </c>
      <c r="Q13" s="621" t="s">
        <v>976</v>
      </c>
      <c r="R13" s="31" t="s">
        <v>726</v>
      </c>
      <c r="S13" s="101"/>
    </row>
    <row r="14" spans="2:20" ht="18.75">
      <c r="E14" s="423"/>
      <c r="G14" s="168" t="s">
        <v>481</v>
      </c>
      <c r="H14" s="168" t="s">
        <v>35</v>
      </c>
      <c r="I14" s="168" t="s">
        <v>37</v>
      </c>
      <c r="J14" s="157">
        <v>1.5999999999999996E-3</v>
      </c>
      <c r="K14" s="158">
        <v>-1.478717259524438E-3</v>
      </c>
      <c r="L14" s="396"/>
      <c r="M14" s="396"/>
      <c r="N14" s="600">
        <f t="shared" si="0"/>
        <v>12</v>
      </c>
      <c r="O14" s="621" t="s">
        <v>923</v>
      </c>
      <c r="P14" s="621" t="s">
        <v>863</v>
      </c>
      <c r="Q14" s="621" t="s">
        <v>976</v>
      </c>
      <c r="R14" s="31" t="s">
        <v>726</v>
      </c>
      <c r="S14" s="101"/>
    </row>
    <row r="15" spans="2:20" ht="19.5" thickBot="1">
      <c r="E15" s="424"/>
      <c r="G15" s="168" t="s">
        <v>481</v>
      </c>
      <c r="H15" s="168" t="s">
        <v>383</v>
      </c>
      <c r="I15" s="168" t="s">
        <v>16</v>
      </c>
      <c r="J15" s="157">
        <v>3.6999999999999997E-3</v>
      </c>
      <c r="K15" s="158">
        <v>-3.5340210537941172E-3</v>
      </c>
      <c r="L15" s="396"/>
      <c r="M15" s="396"/>
      <c r="N15" s="600">
        <f t="shared" si="0"/>
        <v>13</v>
      </c>
      <c r="O15" s="610"/>
      <c r="P15" s="610"/>
      <c r="Q15" s="610"/>
      <c r="R15" s="31" t="s">
        <v>749</v>
      </c>
      <c r="S15" s="101"/>
    </row>
    <row r="16" spans="2:20" ht="18.75">
      <c r="E16" s="423"/>
      <c r="G16" s="168" t="s">
        <v>481</v>
      </c>
      <c r="H16" s="168" t="s">
        <v>15</v>
      </c>
      <c r="I16" s="168" t="s">
        <v>16</v>
      </c>
      <c r="J16" s="157">
        <v>4.7300000000000009E-2</v>
      </c>
      <c r="K16" s="158">
        <v>-2.836719879238676E-2</v>
      </c>
      <c r="L16" s="396"/>
      <c r="M16" s="396"/>
      <c r="N16" s="600">
        <f t="shared" si="0"/>
        <v>14</v>
      </c>
      <c r="O16" s="619" t="s">
        <v>924</v>
      </c>
      <c r="P16" s="610" t="s">
        <v>860</v>
      </c>
      <c r="Q16" s="619" t="s">
        <v>977</v>
      </c>
      <c r="R16" s="31" t="s">
        <v>727</v>
      </c>
      <c r="S16" s="101"/>
    </row>
    <row r="17" spans="5:19" ht="19.5" thickBot="1">
      <c r="E17" s="424"/>
      <c r="G17" s="168" t="s">
        <v>481</v>
      </c>
      <c r="H17" s="168" t="s">
        <v>15</v>
      </c>
      <c r="I17" s="168" t="s">
        <v>37</v>
      </c>
      <c r="J17" s="157">
        <v>4.4999999999999988E-3</v>
      </c>
      <c r="K17" s="158">
        <v>8.2453992063053344E-3</v>
      </c>
      <c r="L17" s="396"/>
      <c r="M17" s="396"/>
      <c r="N17" s="600">
        <f t="shared" si="0"/>
        <v>15</v>
      </c>
      <c r="O17" s="619" t="s">
        <v>924</v>
      </c>
      <c r="P17" s="610" t="s">
        <v>860</v>
      </c>
      <c r="Q17" s="619" t="s">
        <v>977</v>
      </c>
      <c r="R17" s="31" t="s">
        <v>727</v>
      </c>
      <c r="S17" s="101"/>
    </row>
    <row r="18" spans="5:19" ht="18.75">
      <c r="E18" s="423"/>
      <c r="G18" s="168" t="s">
        <v>482</v>
      </c>
      <c r="H18" s="168" t="s">
        <v>478</v>
      </c>
      <c r="I18" s="168">
        <v>0</v>
      </c>
      <c r="J18" s="157">
        <v>0</v>
      </c>
      <c r="K18" s="158">
        <v>0</v>
      </c>
      <c r="L18" s="396"/>
      <c r="M18" s="396"/>
      <c r="N18" s="600">
        <f t="shared" si="0"/>
        <v>16</v>
      </c>
      <c r="O18" s="621" t="s">
        <v>925</v>
      </c>
      <c r="P18" s="610" t="s">
        <v>861</v>
      </c>
      <c r="Q18" s="621" t="s">
        <v>978</v>
      </c>
      <c r="R18" s="31" t="s">
        <v>901</v>
      </c>
      <c r="S18" s="101"/>
    </row>
    <row r="19" spans="5:19" ht="19.5" thickBot="1">
      <c r="E19" s="424"/>
      <c r="G19" s="168" t="s">
        <v>482</v>
      </c>
      <c r="H19" s="168" t="s">
        <v>11</v>
      </c>
      <c r="I19" s="168">
        <v>0</v>
      </c>
      <c r="J19" s="157">
        <v>8.2000000000000007E-3</v>
      </c>
      <c r="K19" s="158">
        <v>-1.8924118332500052E-2</v>
      </c>
      <c r="L19" s="396"/>
      <c r="M19" s="396"/>
      <c r="N19" s="600">
        <f t="shared" si="0"/>
        <v>17</v>
      </c>
      <c r="O19" s="621" t="s">
        <v>926</v>
      </c>
      <c r="P19" s="610" t="s">
        <v>862</v>
      </c>
      <c r="Q19" s="621" t="s">
        <v>979</v>
      </c>
      <c r="R19" s="31" t="s">
        <v>728</v>
      </c>
      <c r="S19" s="101"/>
    </row>
    <row r="20" spans="5:19" ht="18.75">
      <c r="E20" s="423"/>
      <c r="G20" s="168" t="s">
        <v>482</v>
      </c>
      <c r="H20" s="168" t="s">
        <v>22</v>
      </c>
      <c r="I20" s="168">
        <v>0</v>
      </c>
      <c r="J20" s="157">
        <v>-8.5000000000000006E-3</v>
      </c>
      <c r="K20" s="158">
        <v>1.1328287719900207E-2</v>
      </c>
      <c r="L20" s="396"/>
      <c r="M20" s="396"/>
      <c r="N20" s="600">
        <f t="shared" si="0"/>
        <v>18</v>
      </c>
      <c r="O20" s="610"/>
      <c r="P20" s="610"/>
      <c r="Q20" s="610"/>
      <c r="R20" s="31" t="s">
        <v>729</v>
      </c>
      <c r="S20" s="101"/>
    </row>
    <row r="21" spans="5:19" ht="19.5" thickBot="1">
      <c r="E21" s="424"/>
      <c r="G21" s="168" t="s">
        <v>779</v>
      </c>
      <c r="H21" s="168" t="s">
        <v>488</v>
      </c>
      <c r="I21" s="168">
        <v>0</v>
      </c>
      <c r="J21" s="157">
        <v>0</v>
      </c>
      <c r="K21" s="158">
        <v>-0.24201992265213773</v>
      </c>
      <c r="L21" s="396"/>
      <c r="M21" s="396"/>
      <c r="N21" s="600">
        <f t="shared" si="0"/>
        <v>19</v>
      </c>
      <c r="O21" s="610"/>
      <c r="P21" s="610"/>
      <c r="Q21" s="610"/>
      <c r="R21" s="31" t="s">
        <v>730</v>
      </c>
      <c r="S21" s="101"/>
    </row>
    <row r="22" spans="5:19" ht="18.75">
      <c r="E22" s="423"/>
      <c r="G22" s="168" t="s">
        <v>484</v>
      </c>
      <c r="H22" s="168" t="s">
        <v>112</v>
      </c>
      <c r="I22" s="168">
        <v>0</v>
      </c>
      <c r="J22" s="157">
        <v>-1.0200000000000001E-2</v>
      </c>
      <c r="K22" s="158">
        <v>1.2545548542430297E-2</v>
      </c>
      <c r="L22" s="396"/>
      <c r="M22" s="396"/>
      <c r="N22" s="600">
        <f t="shared" si="0"/>
        <v>20</v>
      </c>
      <c r="O22" s="610"/>
      <c r="P22" s="610"/>
      <c r="Q22" s="610"/>
      <c r="R22" s="31" t="s">
        <v>734</v>
      </c>
      <c r="S22" s="101"/>
    </row>
    <row r="23" spans="5:19" ht="18.75">
      <c r="E23" s="424"/>
      <c r="G23" s="168" t="s">
        <v>484</v>
      </c>
      <c r="H23" s="168" t="s">
        <v>698</v>
      </c>
      <c r="I23" s="168">
        <v>0</v>
      </c>
      <c r="J23" s="157">
        <v>-8.9999999999999998E-4</v>
      </c>
      <c r="K23" s="158">
        <v>1.785816058954112E-3</v>
      </c>
      <c r="L23" s="396"/>
      <c r="M23" s="396"/>
      <c r="N23" s="600">
        <f t="shared" si="0"/>
        <v>21</v>
      </c>
      <c r="O23" s="610"/>
      <c r="P23" s="610"/>
      <c r="Q23" s="610"/>
      <c r="R23" s="31" t="s">
        <v>901</v>
      </c>
      <c r="S23" s="396"/>
    </row>
    <row r="24" spans="5:19" ht="18.75">
      <c r="G24" s="168" t="s">
        <v>484</v>
      </c>
      <c r="H24" s="168" t="s">
        <v>24</v>
      </c>
      <c r="I24" s="168">
        <v>0</v>
      </c>
      <c r="J24" s="157">
        <v>-9.1999999999999998E-3</v>
      </c>
      <c r="K24" s="158">
        <v>1.607655137162535E-2</v>
      </c>
      <c r="L24" s="396"/>
      <c r="M24" s="396"/>
      <c r="N24" s="600">
        <f t="shared" si="0"/>
        <v>22</v>
      </c>
      <c r="O24" s="610"/>
      <c r="P24" s="610"/>
      <c r="Q24" s="610"/>
      <c r="R24" s="31" t="s">
        <v>733</v>
      </c>
      <c r="S24" s="280"/>
    </row>
    <row r="25" spans="5:19" ht="19.5" thickBot="1">
      <c r="G25" s="168" t="s">
        <v>485</v>
      </c>
      <c r="H25" s="168" t="s">
        <v>1</v>
      </c>
      <c r="I25" s="168">
        <v>0</v>
      </c>
      <c r="J25" s="157">
        <v>5.3E-3</v>
      </c>
      <c r="K25" s="158">
        <v>1.5704970333354929E-2</v>
      </c>
      <c r="L25" s="396"/>
      <c r="M25" s="396"/>
      <c r="N25" s="600">
        <f t="shared" si="0"/>
        <v>23</v>
      </c>
      <c r="O25" s="610"/>
      <c r="P25" s="610"/>
      <c r="Q25" s="610"/>
      <c r="R25" s="31"/>
      <c r="S25" s="280"/>
    </row>
    <row r="26" spans="5:19" ht="19.5" thickBot="1">
      <c r="G26" s="150" t="s">
        <v>44</v>
      </c>
      <c r="H26" s="150"/>
      <c r="I26" s="151"/>
      <c r="J26" s="152">
        <v>0.10980000000000002</v>
      </c>
      <c r="K26" s="154">
        <v>-0.24659059873810252</v>
      </c>
      <c r="L26" s="396"/>
      <c r="M26" s="29"/>
      <c r="N26" s="601"/>
      <c r="O26" s="610"/>
      <c r="P26" s="610"/>
      <c r="Q26" s="610"/>
      <c r="R26" s="31"/>
      <c r="S26" s="280"/>
    </row>
    <row r="27" spans="5:19" ht="15" customHeight="1">
      <c r="G27" s="396"/>
      <c r="H27" s="396"/>
      <c r="I27" s="396"/>
      <c r="J27" s="396"/>
      <c r="K27" s="396"/>
      <c r="L27" s="396"/>
      <c r="M27" s="29"/>
      <c r="N27" s="601"/>
      <c r="R27" s="280"/>
      <c r="S27" s="280"/>
    </row>
    <row r="28" spans="5:19" ht="15" customHeight="1">
      <c r="G28" s="396"/>
      <c r="H28" s="396"/>
      <c r="I28" s="396"/>
      <c r="J28" s="396"/>
      <c r="K28" s="396"/>
      <c r="L28" s="396"/>
      <c r="M28" s="29"/>
      <c r="N28" s="601"/>
      <c r="R28" s="280"/>
      <c r="S28" s="280"/>
    </row>
    <row r="29" spans="5:19" ht="15" customHeight="1">
      <c r="G29" s="396"/>
      <c r="H29" s="396"/>
      <c r="I29" s="396"/>
      <c r="J29" s="396"/>
      <c r="K29" s="396"/>
      <c r="L29" s="396"/>
      <c r="M29" s="29"/>
      <c r="N29" s="601"/>
      <c r="R29" s="280"/>
      <c r="S29" s="280"/>
    </row>
    <row r="30" spans="5:19">
      <c r="G30" s="396"/>
      <c r="H30" s="396"/>
      <c r="I30" s="396"/>
      <c r="J30" s="396"/>
      <c r="K30" s="396"/>
      <c r="L30" s="396"/>
      <c r="M30" s="29"/>
      <c r="N30" s="601"/>
      <c r="R30" s="280"/>
      <c r="S30" s="280"/>
    </row>
    <row r="31" spans="5:19">
      <c r="G31" s="396"/>
      <c r="H31" s="396"/>
      <c r="I31" s="396"/>
      <c r="J31" s="396"/>
      <c r="K31" s="396"/>
      <c r="L31" s="396"/>
      <c r="M31" s="396"/>
      <c r="R31" s="280"/>
      <c r="S31" s="280"/>
    </row>
    <row r="32" spans="5:19">
      <c r="G32" s="396"/>
      <c r="H32" s="396"/>
      <c r="I32" s="396"/>
      <c r="J32" s="396"/>
      <c r="K32" s="396"/>
      <c r="L32" s="396"/>
      <c r="M32" s="396"/>
      <c r="R32" s="280"/>
      <c r="S32" s="280"/>
    </row>
    <row r="33" spans="7:19">
      <c r="G33" s="396"/>
      <c r="H33" s="396"/>
      <c r="I33" s="396"/>
      <c r="J33" s="396"/>
      <c r="K33" s="396"/>
      <c r="L33" s="396"/>
      <c r="M33" s="396"/>
      <c r="R33" s="280"/>
      <c r="S33" s="280"/>
    </row>
    <row r="34" spans="7:19">
      <c r="G34" s="396"/>
      <c r="H34" s="396"/>
      <c r="I34" s="396"/>
      <c r="J34" s="396"/>
      <c r="K34" s="396"/>
      <c r="L34" s="396"/>
      <c r="M34" s="396"/>
      <c r="R34" s="280"/>
      <c r="S34" s="280"/>
    </row>
    <row r="35" spans="7:19">
      <c r="G35" s="396"/>
      <c r="H35" s="396"/>
      <c r="I35" s="396"/>
      <c r="J35" s="396"/>
      <c r="K35" s="396"/>
      <c r="L35" s="396"/>
      <c r="M35" s="396"/>
      <c r="R35" s="280"/>
      <c r="S35" s="280"/>
    </row>
    <row r="36" spans="7:19">
      <c r="G36" s="396"/>
      <c r="H36" s="396"/>
      <c r="I36" s="396"/>
      <c r="J36" s="396"/>
      <c r="K36" s="396"/>
      <c r="L36" s="396"/>
      <c r="M36" s="396"/>
      <c r="R36" s="280"/>
      <c r="S36" s="280"/>
    </row>
    <row r="37" spans="7:19">
      <c r="G37" s="396"/>
      <c r="H37" s="396"/>
      <c r="I37" s="396"/>
      <c r="J37" s="396"/>
      <c r="K37" s="396"/>
      <c r="L37" s="396"/>
      <c r="M37" s="396"/>
      <c r="R37" s="280"/>
      <c r="S37" s="280"/>
    </row>
    <row r="38" spans="7:19">
      <c r="G38" s="396"/>
      <c r="H38" s="396"/>
      <c r="I38" s="396"/>
      <c r="J38" s="396"/>
      <c r="K38" s="396"/>
      <c r="L38" s="396"/>
      <c r="M38" s="396"/>
      <c r="R38" s="280"/>
      <c r="S38" s="280"/>
    </row>
    <row r="39" spans="7:19">
      <c r="G39" s="396"/>
      <c r="H39" s="396"/>
      <c r="I39" s="396"/>
      <c r="J39" s="396"/>
      <c r="K39" s="396"/>
      <c r="L39" s="396"/>
      <c r="M39" s="396"/>
    </row>
    <row r="40" spans="7:19">
      <c r="G40" s="396"/>
      <c r="H40" s="396"/>
      <c r="I40" s="396"/>
      <c r="J40" s="396"/>
      <c r="K40" s="396"/>
      <c r="L40" s="396"/>
      <c r="M40" s="396"/>
    </row>
    <row r="41" spans="7:19">
      <c r="G41" s="396"/>
      <c r="H41" s="396"/>
      <c r="I41" s="396"/>
      <c r="J41" s="396"/>
      <c r="K41" s="396"/>
      <c r="L41" s="396"/>
      <c r="M41" s="396"/>
    </row>
    <row r="42" spans="7:19">
      <c r="G42" s="396"/>
      <c r="H42" s="396"/>
      <c r="I42" s="396"/>
      <c r="J42" s="396"/>
      <c r="K42" s="396"/>
      <c r="L42" s="396"/>
      <c r="M42" s="396"/>
    </row>
    <row r="43" spans="7:19">
      <c r="G43" s="396"/>
      <c r="H43" s="396"/>
      <c r="I43" s="396"/>
      <c r="J43" s="396"/>
      <c r="K43" s="396"/>
      <c r="L43" s="396"/>
      <c r="M43" s="396"/>
    </row>
    <row r="44" spans="7:19">
      <c r="G44" s="396"/>
      <c r="H44" s="396"/>
      <c r="I44" s="396"/>
      <c r="J44" s="396"/>
      <c r="K44" s="396"/>
      <c r="L44" s="396"/>
      <c r="M44" s="396"/>
    </row>
    <row r="45" spans="7:19">
      <c r="G45" s="396"/>
      <c r="H45" s="396"/>
      <c r="I45" s="396"/>
      <c r="J45" s="396"/>
      <c r="K45" s="396"/>
      <c r="L45" s="396"/>
      <c r="M45" s="396"/>
    </row>
    <row r="46" spans="7:19">
      <c r="G46" s="396"/>
      <c r="H46" s="396"/>
      <c r="I46" s="396"/>
      <c r="J46" s="396"/>
      <c r="K46" s="396"/>
      <c r="L46" s="396"/>
      <c r="M46" s="396"/>
    </row>
    <row r="47" spans="7:19">
      <c r="G47" s="396"/>
      <c r="H47" s="396"/>
      <c r="I47" s="396"/>
      <c r="J47" s="396"/>
      <c r="K47" s="396"/>
      <c r="L47" s="396"/>
      <c r="M47" s="396"/>
    </row>
    <row r="48" spans="7:19">
      <c r="G48" s="396"/>
      <c r="H48" s="396"/>
      <c r="I48" s="396"/>
      <c r="J48" s="396"/>
      <c r="K48" s="396"/>
      <c r="L48" s="396"/>
      <c r="M48" s="396"/>
    </row>
    <row r="49" spans="1:20">
      <c r="G49" s="396"/>
      <c r="H49" s="396"/>
      <c r="I49" s="396"/>
      <c r="J49" s="396"/>
      <c r="K49" s="396"/>
      <c r="L49" s="396"/>
      <c r="M49" s="396"/>
    </row>
    <row r="50" spans="1:20">
      <c r="G50" s="396"/>
      <c r="H50" s="396"/>
      <c r="I50" s="396"/>
      <c r="J50" s="396"/>
      <c r="K50" s="396"/>
      <c r="L50" s="396"/>
      <c r="M50" s="396"/>
    </row>
    <row r="51" spans="1:20">
      <c r="G51" s="396"/>
      <c r="H51" s="396"/>
      <c r="I51" s="396"/>
      <c r="J51" s="396"/>
      <c r="K51" s="396"/>
      <c r="L51" s="396"/>
      <c r="M51" s="396"/>
    </row>
    <row r="52" spans="1:20">
      <c r="G52" s="396"/>
      <c r="H52" s="396"/>
      <c r="I52" s="396"/>
      <c r="J52" s="396"/>
      <c r="K52" s="396"/>
      <c r="L52" s="396"/>
      <c r="M52" s="396"/>
    </row>
    <row r="53" spans="1:20">
      <c r="G53" s="29"/>
      <c r="H53" s="29"/>
      <c r="I53" s="29"/>
      <c r="J53" s="396"/>
      <c r="K53" s="396"/>
      <c r="L53" s="396"/>
      <c r="M53" s="396"/>
    </row>
    <row r="54" spans="1:20">
      <c r="G54" s="29"/>
      <c r="H54" s="29"/>
      <c r="I54" s="29"/>
      <c r="J54" s="396"/>
      <c r="K54" s="396"/>
      <c r="L54" s="396"/>
      <c r="M54" s="396"/>
    </row>
    <row r="55" spans="1:20">
      <c r="G55" s="29"/>
      <c r="H55" s="29"/>
      <c r="I55" s="29"/>
      <c r="J55" s="396"/>
      <c r="K55" s="396"/>
      <c r="L55" s="396"/>
      <c r="M55" s="396"/>
    </row>
    <row r="56" spans="1:20">
      <c r="G56" s="29"/>
      <c r="H56" s="29"/>
      <c r="I56" s="29"/>
      <c r="J56" s="396"/>
      <c r="K56" s="396"/>
      <c r="L56" s="396"/>
      <c r="M56" s="396"/>
    </row>
    <row r="57" spans="1:20">
      <c r="G57" s="29"/>
      <c r="H57" s="29"/>
      <c r="I57" s="29"/>
      <c r="J57" s="396"/>
      <c r="K57" s="396"/>
      <c r="L57" s="396"/>
      <c r="M57" s="396"/>
    </row>
    <row r="58" spans="1:20">
      <c r="G58" s="29"/>
      <c r="H58" s="29"/>
      <c r="I58" s="29"/>
      <c r="J58" s="396"/>
      <c r="K58" s="396"/>
      <c r="L58" s="396"/>
      <c r="M58" s="396"/>
    </row>
    <row r="59" spans="1:20">
      <c r="G59" s="29"/>
      <c r="H59" s="29"/>
      <c r="I59" s="29"/>
      <c r="J59" s="396"/>
      <c r="K59" s="396"/>
      <c r="L59" s="396"/>
      <c r="M59" s="396"/>
    </row>
    <row r="60" spans="1:20">
      <c r="G60" s="29"/>
      <c r="H60" s="29"/>
      <c r="I60" s="29"/>
      <c r="J60" s="396"/>
      <c r="K60" s="396"/>
      <c r="L60" s="396"/>
      <c r="M60" s="396"/>
    </row>
    <row r="61" spans="1:20">
      <c r="G61" s="29"/>
      <c r="H61" s="29"/>
      <c r="I61" s="29"/>
      <c r="J61" s="396"/>
      <c r="K61" s="396"/>
      <c r="L61" s="396"/>
      <c r="M61" s="396"/>
    </row>
    <row r="62" spans="1:20" s="14" customFormat="1">
      <c r="A62" s="17"/>
      <c r="B62" s="396"/>
      <c r="C62" s="396"/>
      <c r="D62" s="396"/>
      <c r="E62" s="396"/>
      <c r="F62" s="602"/>
      <c r="G62" s="29"/>
      <c r="H62" s="29"/>
      <c r="I62" s="29"/>
      <c r="J62" s="396"/>
      <c r="K62" s="396"/>
      <c r="L62" s="396"/>
      <c r="M62" s="396"/>
      <c r="N62" s="602"/>
      <c r="T62" s="602"/>
    </row>
    <row r="63" spans="1:20">
      <c r="G63" s="29"/>
      <c r="H63" s="29"/>
      <c r="I63" s="29"/>
      <c r="J63" s="396"/>
      <c r="K63" s="396"/>
      <c r="L63" s="396"/>
      <c r="M63" s="396"/>
    </row>
    <row r="64" spans="1:20">
      <c r="G64" s="29"/>
      <c r="H64" s="29"/>
      <c r="I64" s="29"/>
      <c r="J64" s="396"/>
      <c r="K64" s="396"/>
      <c r="L64" s="396"/>
      <c r="M64" s="396"/>
    </row>
    <row r="65" spans="1:20">
      <c r="G65" s="29"/>
      <c r="H65" s="29"/>
      <c r="I65" s="29"/>
      <c r="J65" s="396"/>
      <c r="K65" s="396"/>
      <c r="L65" s="396"/>
      <c r="M65" s="396"/>
    </row>
    <row r="66" spans="1:20">
      <c r="G66" s="29"/>
      <c r="H66" s="29"/>
      <c r="I66" s="29"/>
      <c r="J66" s="396"/>
      <c r="K66" s="396"/>
      <c r="L66" s="396"/>
      <c r="M66" s="396"/>
    </row>
    <row r="67" spans="1:20" s="14" customFormat="1">
      <c r="A67" s="17"/>
      <c r="B67" s="396"/>
      <c r="C67" s="396"/>
      <c r="D67" s="396"/>
      <c r="E67" s="396"/>
      <c r="F67" s="602"/>
      <c r="G67" s="29"/>
      <c r="H67" s="29"/>
      <c r="I67" s="29"/>
      <c r="J67" s="396"/>
      <c r="K67" s="396"/>
      <c r="L67" s="396"/>
      <c r="M67" s="396"/>
      <c r="N67" s="602"/>
      <c r="T67" s="602"/>
    </row>
    <row r="68" spans="1:20">
      <c r="G68" s="29"/>
      <c r="H68" s="29"/>
      <c r="I68" s="29"/>
      <c r="J68" s="396"/>
      <c r="K68" s="396"/>
      <c r="L68" s="396"/>
      <c r="M68" s="396"/>
    </row>
    <row r="69" spans="1:20">
      <c r="G69" s="29"/>
      <c r="H69" s="29"/>
      <c r="I69" s="29"/>
      <c r="J69" s="396"/>
      <c r="K69" s="396"/>
      <c r="L69" s="396"/>
      <c r="M69" s="396"/>
    </row>
    <row r="70" spans="1:20">
      <c r="G70" s="29"/>
      <c r="H70" s="29"/>
      <c r="I70" s="29"/>
      <c r="J70" s="396"/>
      <c r="K70" s="396"/>
      <c r="L70" s="396"/>
      <c r="M70" s="396"/>
    </row>
    <row r="71" spans="1:20">
      <c r="G71" s="29"/>
      <c r="H71" s="29"/>
      <c r="I71" s="29"/>
      <c r="J71" s="396"/>
      <c r="K71" s="396"/>
      <c r="L71" s="396"/>
      <c r="M71" s="396"/>
    </row>
    <row r="72" spans="1:20">
      <c r="G72" s="29"/>
      <c r="H72" s="29"/>
      <c r="I72" s="29"/>
      <c r="J72" s="396"/>
      <c r="K72" s="396"/>
      <c r="L72" s="396"/>
      <c r="M72" s="396"/>
    </row>
    <row r="73" spans="1:20">
      <c r="G73" s="29"/>
      <c r="H73" s="29"/>
      <c r="I73" s="29"/>
      <c r="J73" s="396"/>
      <c r="K73" s="396"/>
      <c r="L73" s="396"/>
      <c r="M73" s="396"/>
    </row>
    <row r="74" spans="1:20">
      <c r="G74" s="29"/>
      <c r="H74" s="29"/>
      <c r="I74" s="29"/>
      <c r="J74" s="396"/>
      <c r="K74" s="396"/>
      <c r="L74" s="396"/>
      <c r="M74" s="396"/>
    </row>
    <row r="75" spans="1:20">
      <c r="G75" s="29"/>
      <c r="H75" s="29"/>
      <c r="I75" s="29"/>
      <c r="J75" s="396"/>
      <c r="K75" s="396"/>
      <c r="L75" s="396"/>
      <c r="M75" s="396"/>
    </row>
    <row r="76" spans="1:20">
      <c r="G76" s="29"/>
      <c r="H76" s="29"/>
      <c r="I76" s="29"/>
      <c r="J76" s="396"/>
      <c r="K76" s="396"/>
      <c r="L76" s="396"/>
      <c r="M76" s="396"/>
    </row>
    <row r="77" spans="1:20">
      <c r="G77" s="29"/>
      <c r="H77" s="29"/>
      <c r="I77" s="29"/>
      <c r="J77" s="396"/>
      <c r="K77" s="396"/>
      <c r="L77" s="396"/>
      <c r="M77" s="396"/>
    </row>
    <row r="78" spans="1:20">
      <c r="G78" s="29"/>
      <c r="H78" s="29"/>
      <c r="I78" s="29"/>
      <c r="J78" s="396"/>
      <c r="K78" s="396"/>
      <c r="L78" s="396"/>
      <c r="M78" s="396"/>
    </row>
    <row r="79" spans="1:20">
      <c r="G79" s="29"/>
      <c r="H79" s="29"/>
      <c r="I79" s="29"/>
      <c r="J79" s="396"/>
      <c r="K79" s="396"/>
      <c r="L79" s="396"/>
      <c r="M79" s="396"/>
    </row>
    <row r="80" spans="1:20">
      <c r="G80" s="29"/>
      <c r="H80" s="29"/>
      <c r="I80" s="29"/>
      <c r="J80" s="396"/>
      <c r="K80" s="396"/>
      <c r="L80" s="396"/>
      <c r="M80" s="396"/>
    </row>
    <row r="81" spans="7:13">
      <c r="G81" s="29"/>
      <c r="H81" s="29"/>
      <c r="I81" s="29"/>
      <c r="J81" s="396"/>
      <c r="K81" s="396"/>
      <c r="L81" s="396"/>
      <c r="M81" s="396"/>
    </row>
    <row r="82" spans="7:13">
      <c r="G82" s="29"/>
      <c r="H82" s="29"/>
      <c r="I82" s="29"/>
      <c r="J82" s="396"/>
      <c r="K82" s="396"/>
      <c r="L82" s="396"/>
      <c r="M82" s="396"/>
    </row>
    <row r="83" spans="7:13">
      <c r="G83" s="29"/>
      <c r="H83" s="29"/>
      <c r="I83" s="29"/>
      <c r="J83" s="396"/>
      <c r="K83" s="396"/>
      <c r="L83" s="396"/>
      <c r="M83" s="396"/>
    </row>
    <row r="84" spans="7:13">
      <c r="G84" s="29"/>
      <c r="H84" s="29"/>
      <c r="I84" s="29"/>
      <c r="J84" s="396"/>
      <c r="K84" s="396"/>
      <c r="L84" s="396"/>
      <c r="M84" s="396"/>
    </row>
    <row r="85" spans="7:13">
      <c r="G85" s="29"/>
      <c r="H85" s="29"/>
      <c r="I85" s="29"/>
      <c r="J85" s="396"/>
      <c r="K85" s="396"/>
      <c r="L85" s="396"/>
      <c r="M85" s="396"/>
    </row>
    <row r="86" spans="7:13">
      <c r="G86" s="29"/>
      <c r="H86" s="29"/>
      <c r="I86" s="29"/>
      <c r="J86" s="396"/>
      <c r="K86" s="396"/>
      <c r="L86" s="396"/>
      <c r="M86" s="396"/>
    </row>
    <row r="136" spans="1:20" s="14" customFormat="1">
      <c r="A136" s="17"/>
      <c r="B136" s="396"/>
      <c r="C136" s="396"/>
      <c r="D136" s="396"/>
      <c r="E136" s="396"/>
      <c r="F136" s="602"/>
      <c r="G136" s="24"/>
      <c r="H136" s="24"/>
      <c r="I136" s="24"/>
      <c r="N136" s="602"/>
      <c r="R136" s="9"/>
      <c r="T136" s="602"/>
    </row>
    <row r="137" spans="1:20" s="14" customFormat="1">
      <c r="A137" s="17"/>
      <c r="B137" s="396"/>
      <c r="C137" s="396"/>
      <c r="D137" s="396"/>
      <c r="E137" s="396"/>
      <c r="F137" s="602"/>
      <c r="G137" s="24"/>
      <c r="H137" s="24"/>
      <c r="I137" s="24"/>
      <c r="N137" s="602"/>
      <c r="R137" s="9"/>
      <c r="T137" s="602"/>
    </row>
    <row r="213" spans="1:20" s="14" customFormat="1">
      <c r="A213" s="17"/>
      <c r="B213" s="396"/>
      <c r="C213" s="396"/>
      <c r="D213" s="396"/>
      <c r="E213" s="396"/>
      <c r="F213" s="602"/>
      <c r="G213" s="24"/>
      <c r="H213" s="24"/>
      <c r="I213" s="24"/>
      <c r="N213" s="602"/>
      <c r="R213" s="9"/>
      <c r="T213" s="602"/>
    </row>
    <row r="496" spans="1:20" s="14" customFormat="1">
      <c r="A496" s="17"/>
      <c r="B496" s="396"/>
      <c r="C496" s="396"/>
      <c r="D496" s="396"/>
      <c r="E496" s="396"/>
      <c r="F496" s="602"/>
      <c r="G496" s="24"/>
      <c r="H496" s="24"/>
      <c r="I496" s="24"/>
      <c r="N496" s="602"/>
      <c r="T496" s="602"/>
    </row>
  </sheetData>
  <conditionalFormatting sqref="G4:G24">
    <cfRule type="colorScale" priority="5">
      <colorScale>
        <cfvo type="min"/>
        <cfvo type="percentile" val="50"/>
        <cfvo type="max"/>
        <color rgb="FFF8696B"/>
        <color rgb="FFFFEB84"/>
        <color rgb="FF63BE7B"/>
      </colorScale>
    </cfRule>
  </conditionalFormatting>
  <conditionalFormatting pivot="1" sqref="D5:D8 D10:D11">
    <cfRule type="colorScale" priority="4">
      <colorScale>
        <cfvo type="min"/>
        <cfvo type="percentile" val="50"/>
        <cfvo type="max"/>
        <color rgb="FFF8696B"/>
        <color rgb="FFFFEB84"/>
        <color rgb="FF63BE7B"/>
      </colorScale>
    </cfRule>
  </conditionalFormatting>
  <conditionalFormatting sqref="G3:L3 G28:H34 G4:G27">
    <cfRule type="colorScale" priority="6">
      <colorScale>
        <cfvo type="min"/>
        <cfvo type="percentile" val="50"/>
        <cfvo type="max"/>
        <color rgb="FFF8696B"/>
        <color rgb="FFFFEB84"/>
        <color rgb="FF63BE7B"/>
      </colorScale>
    </cfRule>
  </conditionalFormatting>
  <conditionalFormatting pivot="1" sqref="J5:K17 J19:K20 J22:K25">
    <cfRule type="colorScale" priority="3">
      <colorScale>
        <cfvo type="min"/>
        <cfvo type="percentile" val="50"/>
        <cfvo type="max"/>
        <color rgb="FFF8696B"/>
        <color rgb="FFFFEB84"/>
        <color rgb="FF63BE7B"/>
      </colorScale>
    </cfRule>
  </conditionalFormatting>
  <conditionalFormatting pivot="1" sqref="C5:D11">
    <cfRule type="colorScale" priority="2">
      <colorScale>
        <cfvo type="min"/>
        <cfvo type="percentile" val="50"/>
        <cfvo type="max"/>
        <color rgb="FFF8696B"/>
        <color rgb="FFFFEB84"/>
        <color rgb="FF63BE7B"/>
      </colorScale>
    </cfRule>
  </conditionalFormatting>
  <conditionalFormatting pivot="1" sqref="J5:K2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2D8F-693A-49AE-888E-60644EFDD15E}">
  <sheetPr codeName="Sheet26">
    <tabColor rgb="FF00B050"/>
  </sheetPr>
  <dimension ref="A1:T496"/>
  <sheetViews>
    <sheetView showGridLines="0" zoomScale="75" zoomScaleNormal="75" workbookViewId="0">
      <pane xSplit="1" ySplit="3" topLeftCell="B4" activePane="bottomRight" state="frozen"/>
      <selection activeCell="F18" sqref="F18"/>
      <selection pane="topRight" activeCell="F18" sqref="F18"/>
      <selection pane="bottomLeft" activeCell="F18" sqref="F18"/>
      <selection pane="bottomRight" activeCell="A4" sqref="A4"/>
    </sheetView>
  </sheetViews>
  <sheetFormatPr defaultRowHeight="15"/>
  <cols>
    <col min="1" max="1" width="0.85546875" style="8" customWidth="1"/>
    <col min="2" max="2" width="14" style="396" bestFit="1" customWidth="1"/>
    <col min="3" max="3" width="19.5703125" style="396" bestFit="1" customWidth="1"/>
    <col min="4" max="4" width="19.42578125" style="396" bestFit="1" customWidth="1"/>
    <col min="5" max="5" width="0.42578125" style="396" hidden="1" customWidth="1"/>
    <col min="6" max="6" width="0.85546875" style="599" customWidth="1"/>
    <col min="7" max="7" width="24.7109375" style="23" bestFit="1" customWidth="1"/>
    <col min="8" max="8" width="12.5703125" style="23" customWidth="1"/>
    <col min="9" max="9" width="12.140625" style="23" bestFit="1" customWidth="1"/>
    <col min="10" max="10" width="19.5703125" style="9" bestFit="1" customWidth="1"/>
    <col min="11" max="11" width="19.42578125" style="9" bestFit="1" customWidth="1"/>
    <col min="12" max="12" width="0.140625" style="9" customWidth="1"/>
    <col min="13" max="13" width="1.5703125" style="9" hidden="1" customWidth="1"/>
    <col min="14" max="14" width="1.28515625" style="599" customWidth="1"/>
    <col min="15" max="15" width="45.28515625" style="9" bestFit="1" customWidth="1"/>
    <col min="16" max="16" width="75.28515625" style="9" bestFit="1" customWidth="1"/>
    <col min="17" max="17" width="45.28515625" style="9" bestFit="1" customWidth="1"/>
    <col min="18" max="18" width="64.42578125" style="9" bestFit="1" customWidth="1"/>
    <col min="19" max="19" width="25.7109375" style="9" hidden="1" customWidth="1"/>
    <col min="20" max="20" width="1.28515625" style="599" customWidth="1"/>
    <col min="21" max="16384" width="9.140625" style="9"/>
  </cols>
  <sheetData>
    <row r="1" spans="2:20" ht="24" hidden="1" thickBot="1">
      <c r="B1" s="169" t="s">
        <v>95</v>
      </c>
      <c r="C1" s="427" t="s">
        <v>196</v>
      </c>
      <c r="D1" s="425"/>
      <c r="E1" s="425"/>
      <c r="F1" s="604"/>
      <c r="G1" s="169" t="s">
        <v>95</v>
      </c>
      <c r="H1" s="426" t="s">
        <v>196</v>
      </c>
      <c r="I1" s="428"/>
      <c r="J1" s="428"/>
      <c r="K1" s="428"/>
      <c r="L1" s="428"/>
      <c r="M1" s="428"/>
      <c r="N1" s="598"/>
      <c r="R1" s="18" t="s">
        <v>123</v>
      </c>
      <c r="S1" s="18"/>
      <c r="T1" s="604"/>
    </row>
    <row r="2" spans="2:20" ht="15.75" hidden="1" thickBot="1">
      <c r="G2" s="396"/>
      <c r="H2" s="396"/>
      <c r="I2" s="396"/>
      <c r="J2" s="396"/>
      <c r="K2" s="396"/>
      <c r="L2" s="396"/>
      <c r="M2" s="396"/>
      <c r="R2" s="27" t="s">
        <v>122</v>
      </c>
      <c r="S2" s="280"/>
    </row>
    <row r="3" spans="2:20" ht="15.75" hidden="1" thickBot="1">
      <c r="B3" s="168"/>
      <c r="C3" s="169" t="s">
        <v>633</v>
      </c>
      <c r="D3" s="168"/>
      <c r="G3" s="171"/>
      <c r="H3" s="171"/>
      <c r="I3" s="171"/>
      <c r="J3" s="169" t="s">
        <v>633</v>
      </c>
      <c r="K3" s="168"/>
      <c r="L3" s="396"/>
      <c r="M3" s="396"/>
      <c r="S3" s="168"/>
    </row>
    <row r="4" spans="2:20" ht="16.5" thickBot="1">
      <c r="B4" s="114" t="s">
        <v>7</v>
      </c>
      <c r="C4" s="429" t="s">
        <v>777</v>
      </c>
      <c r="D4" s="429" t="s">
        <v>778</v>
      </c>
      <c r="G4" s="603" t="s">
        <v>7</v>
      </c>
      <c r="H4" s="149" t="s">
        <v>8</v>
      </c>
      <c r="I4" s="149" t="s">
        <v>10</v>
      </c>
      <c r="J4" s="429" t="s">
        <v>777</v>
      </c>
      <c r="K4" s="429" t="s">
        <v>778</v>
      </c>
      <c r="L4" s="396"/>
      <c r="M4" s="396"/>
      <c r="N4" s="600">
        <v>2</v>
      </c>
      <c r="O4" s="609" t="s">
        <v>840</v>
      </c>
      <c r="P4" s="609" t="s">
        <v>841</v>
      </c>
      <c r="Q4" s="609" t="s">
        <v>904</v>
      </c>
      <c r="R4" s="609" t="s">
        <v>902</v>
      </c>
      <c r="S4" s="101"/>
    </row>
    <row r="5" spans="2:20" ht="18.75">
      <c r="B5" s="568" t="s">
        <v>479</v>
      </c>
      <c r="C5" s="107">
        <v>-1.0999999999999999E-2</v>
      </c>
      <c r="D5" s="108">
        <v>-4.8285186506479297E-2</v>
      </c>
      <c r="G5" s="168" t="s">
        <v>479</v>
      </c>
      <c r="H5" s="168" t="s">
        <v>17</v>
      </c>
      <c r="I5" s="168">
        <v>0</v>
      </c>
      <c r="J5" s="155">
        <v>-5.9999999999999995E-4</v>
      </c>
      <c r="K5" s="156">
        <v>-3.7605703026152681E-2</v>
      </c>
      <c r="L5" s="396"/>
      <c r="M5" s="396"/>
      <c r="N5" s="600">
        <f>N4+1</f>
        <v>3</v>
      </c>
      <c r="O5" s="618" t="s">
        <v>927</v>
      </c>
      <c r="P5" s="610" t="s">
        <v>864</v>
      </c>
      <c r="Q5" s="618" t="s">
        <v>980</v>
      </c>
      <c r="R5" s="31" t="s">
        <v>829</v>
      </c>
      <c r="S5" s="101"/>
    </row>
    <row r="6" spans="2:20" ht="18.75">
      <c r="B6" s="568" t="s">
        <v>480</v>
      </c>
      <c r="C6" s="109">
        <v>2.12E-2</v>
      </c>
      <c r="D6" s="110">
        <v>7.8226884281727433E-3</v>
      </c>
      <c r="G6" s="168" t="s">
        <v>479</v>
      </c>
      <c r="H6" s="168" t="s">
        <v>18</v>
      </c>
      <c r="I6" s="168">
        <v>0</v>
      </c>
      <c r="J6" s="157">
        <v>-9.7999999999999997E-3</v>
      </c>
      <c r="K6" s="158">
        <v>-3.1190745834242427E-2</v>
      </c>
      <c r="L6" s="396"/>
      <c r="M6" s="396"/>
      <c r="N6" s="600">
        <f t="shared" ref="N6:N25" si="0">N5+1</f>
        <v>4</v>
      </c>
      <c r="O6" s="618" t="s">
        <v>928</v>
      </c>
      <c r="P6" s="610" t="s">
        <v>865</v>
      </c>
      <c r="Q6" s="618" t="s">
        <v>981</v>
      </c>
      <c r="R6" s="31" t="s">
        <v>831</v>
      </c>
      <c r="S6" s="101"/>
    </row>
    <row r="7" spans="2:20" ht="18.75">
      <c r="B7" s="568" t="s">
        <v>481</v>
      </c>
      <c r="C7" s="109">
        <v>6.3799999999999996E-2</v>
      </c>
      <c r="D7" s="110">
        <v>6.1015633518661107E-2</v>
      </c>
      <c r="G7" s="168" t="s">
        <v>479</v>
      </c>
      <c r="H7" s="168" t="s">
        <v>19</v>
      </c>
      <c r="I7" s="168">
        <v>0</v>
      </c>
      <c r="J7" s="157">
        <v>9.7000000000000003E-3</v>
      </c>
      <c r="K7" s="158">
        <v>5.3545214311067381E-3</v>
      </c>
      <c r="L7" s="396"/>
      <c r="M7" s="396"/>
      <c r="N7" s="600">
        <f t="shared" si="0"/>
        <v>5</v>
      </c>
      <c r="O7" s="619" t="s">
        <v>929</v>
      </c>
      <c r="P7" s="610" t="s">
        <v>866</v>
      </c>
      <c r="Q7" s="619" t="s">
        <v>982</v>
      </c>
      <c r="R7" s="31" t="s">
        <v>830</v>
      </c>
      <c r="S7" s="101"/>
    </row>
    <row r="8" spans="2:20" ht="18.75">
      <c r="B8" s="568" t="s">
        <v>482</v>
      </c>
      <c r="C8" s="109">
        <v>-1.4200000000000001E-2</v>
      </c>
      <c r="D8" s="110">
        <v>-9.9753142428036217E-3</v>
      </c>
      <c r="G8" s="168" t="s">
        <v>479</v>
      </c>
      <c r="H8" s="168" t="s">
        <v>20</v>
      </c>
      <c r="I8" s="168">
        <v>0</v>
      </c>
      <c r="J8" s="157">
        <v>-1.0999999999999998E-3</v>
      </c>
      <c r="K8" s="158">
        <v>1.5685420785397656E-3</v>
      </c>
      <c r="L8" s="396"/>
      <c r="M8" s="396"/>
      <c r="N8" s="600">
        <f t="shared" si="0"/>
        <v>6</v>
      </c>
      <c r="O8" s="620" t="s">
        <v>930</v>
      </c>
      <c r="P8" s="610" t="s">
        <v>867</v>
      </c>
      <c r="Q8" s="620" t="s">
        <v>983</v>
      </c>
      <c r="R8" s="31" t="s">
        <v>702</v>
      </c>
      <c r="S8" s="101"/>
    </row>
    <row r="9" spans="2:20" ht="18.75">
      <c r="B9" s="568" t="s">
        <v>779</v>
      </c>
      <c r="C9" s="109">
        <v>0</v>
      </c>
      <c r="D9" s="110">
        <v>-0.35792827863611115</v>
      </c>
      <c r="G9" s="168" t="s">
        <v>479</v>
      </c>
      <c r="H9" s="168" t="s">
        <v>26</v>
      </c>
      <c r="I9" s="168">
        <v>0</v>
      </c>
      <c r="J9" s="157">
        <v>-9.1999999999999998E-3</v>
      </c>
      <c r="K9" s="158">
        <v>1.3588198844269303E-2</v>
      </c>
      <c r="L9" s="396"/>
      <c r="M9" s="396"/>
      <c r="N9" s="600">
        <f t="shared" si="0"/>
        <v>7</v>
      </c>
      <c r="O9" s="620" t="s">
        <v>931</v>
      </c>
      <c r="P9" s="610" t="s">
        <v>868</v>
      </c>
      <c r="Q9" s="620" t="s">
        <v>984</v>
      </c>
      <c r="R9" s="31" t="s">
        <v>703</v>
      </c>
      <c r="S9" s="101"/>
    </row>
    <row r="10" spans="2:20" ht="18.75">
      <c r="B10" s="568" t="s">
        <v>484</v>
      </c>
      <c r="C10" s="109">
        <v>-1.2900000000000003E-2</v>
      </c>
      <c r="D10" s="110">
        <v>9.0281550375831549E-3</v>
      </c>
      <c r="G10" s="168" t="s">
        <v>480</v>
      </c>
      <c r="H10" s="168" t="s">
        <v>487</v>
      </c>
      <c r="I10" s="168">
        <v>0</v>
      </c>
      <c r="J10" s="157">
        <v>2.12E-2</v>
      </c>
      <c r="K10" s="158">
        <v>7.8226884281727433E-3</v>
      </c>
      <c r="L10" s="396"/>
      <c r="M10" s="396"/>
      <c r="N10" s="600">
        <f t="shared" si="0"/>
        <v>8</v>
      </c>
      <c r="O10" s="620" t="s">
        <v>932</v>
      </c>
      <c r="P10" s="610" t="s">
        <v>869</v>
      </c>
      <c r="Q10" s="620" t="s">
        <v>1010</v>
      </c>
      <c r="R10" s="31" t="s">
        <v>713</v>
      </c>
      <c r="S10" s="101"/>
    </row>
    <row r="11" spans="2:20" ht="19.5" thickBot="1">
      <c r="B11" s="568" t="s">
        <v>485</v>
      </c>
      <c r="C11" s="109">
        <v>1.5E-3</v>
      </c>
      <c r="D11" s="110">
        <v>3.0199452841575759E-2</v>
      </c>
      <c r="G11" s="168" t="s">
        <v>481</v>
      </c>
      <c r="H11" s="168" t="s">
        <v>32</v>
      </c>
      <c r="I11" s="168" t="s">
        <v>16</v>
      </c>
      <c r="J11" s="157">
        <v>8.0999999999999996E-3</v>
      </c>
      <c r="K11" s="158">
        <v>-8.5845327186512138E-3</v>
      </c>
      <c r="L11" s="396"/>
      <c r="M11" s="396"/>
      <c r="N11" s="600">
        <f t="shared" si="0"/>
        <v>9</v>
      </c>
      <c r="O11" s="610" t="s">
        <v>933</v>
      </c>
      <c r="P11" s="610" t="s">
        <v>870</v>
      </c>
      <c r="Q11" s="610" t="s">
        <v>985</v>
      </c>
      <c r="R11" s="31" t="s">
        <v>705</v>
      </c>
      <c r="S11" s="101"/>
    </row>
    <row r="12" spans="2:20" ht="19.5" thickBot="1">
      <c r="B12" s="297" t="s">
        <v>44</v>
      </c>
      <c r="C12" s="111">
        <v>4.8399999999999992E-2</v>
      </c>
      <c r="D12" s="112">
        <v>-0.30812284955940134</v>
      </c>
      <c r="E12" s="423"/>
      <c r="G12" s="168" t="s">
        <v>481</v>
      </c>
      <c r="H12" s="168" t="s">
        <v>32</v>
      </c>
      <c r="I12" s="168" t="s">
        <v>37</v>
      </c>
      <c r="J12" s="157">
        <v>8.3000000000000018E-3</v>
      </c>
      <c r="K12" s="158">
        <v>-6.9727226016537153E-4</v>
      </c>
      <c r="L12" s="396"/>
      <c r="M12" s="396"/>
      <c r="N12" s="600">
        <f t="shared" si="0"/>
        <v>10</v>
      </c>
      <c r="O12" s="610" t="s">
        <v>933</v>
      </c>
      <c r="P12" s="610" t="s">
        <v>870</v>
      </c>
      <c r="Q12" s="610" t="s">
        <v>985</v>
      </c>
      <c r="R12" s="31" t="s">
        <v>705</v>
      </c>
      <c r="S12" s="101"/>
    </row>
    <row r="13" spans="2:20" ht="19.5" thickBot="1">
      <c r="E13" s="424"/>
      <c r="G13" s="168" t="s">
        <v>481</v>
      </c>
      <c r="H13" s="168" t="s">
        <v>35</v>
      </c>
      <c r="I13" s="168" t="s">
        <v>16</v>
      </c>
      <c r="J13" s="157">
        <v>5.0000000000000012E-4</v>
      </c>
      <c r="K13" s="158">
        <v>-5.6956202039215933E-3</v>
      </c>
      <c r="L13" s="396"/>
      <c r="M13" s="396"/>
      <c r="N13" s="600">
        <f t="shared" si="0"/>
        <v>11</v>
      </c>
      <c r="O13" s="621" t="s">
        <v>934</v>
      </c>
      <c r="P13" s="621" t="s">
        <v>874</v>
      </c>
      <c r="Q13" s="621" t="s">
        <v>986</v>
      </c>
      <c r="R13" s="31" t="s">
        <v>706</v>
      </c>
      <c r="S13" s="101"/>
    </row>
    <row r="14" spans="2:20" ht="18.75">
      <c r="E14" s="423"/>
      <c r="G14" s="168" t="s">
        <v>481</v>
      </c>
      <c r="H14" s="168" t="s">
        <v>35</v>
      </c>
      <c r="I14" s="168" t="s">
        <v>37</v>
      </c>
      <c r="J14" s="157">
        <v>5.7000000000000011E-3</v>
      </c>
      <c r="K14" s="158">
        <v>-1.7207757247261419E-3</v>
      </c>
      <c r="L14" s="396"/>
      <c r="M14" s="396"/>
      <c r="N14" s="600">
        <f t="shared" si="0"/>
        <v>12</v>
      </c>
      <c r="O14" s="621" t="s">
        <v>934</v>
      </c>
      <c r="P14" s="621" t="s">
        <v>874</v>
      </c>
      <c r="Q14" s="621" t="s">
        <v>986</v>
      </c>
      <c r="R14" s="31" t="s">
        <v>706</v>
      </c>
      <c r="S14" s="101"/>
    </row>
    <row r="15" spans="2:20" ht="19.5" thickBot="1">
      <c r="E15" s="424"/>
      <c r="G15" s="168" t="s">
        <v>481</v>
      </c>
      <c r="H15" s="168" t="s">
        <v>383</v>
      </c>
      <c r="I15" s="168" t="s">
        <v>16</v>
      </c>
      <c r="J15" s="157">
        <v>-6.3999999999999994E-3</v>
      </c>
      <c r="K15" s="158">
        <v>6.4485286100390074E-2</v>
      </c>
      <c r="L15" s="396"/>
      <c r="M15" s="396"/>
      <c r="N15" s="600">
        <f t="shared" si="0"/>
        <v>13</v>
      </c>
      <c r="O15" s="610"/>
      <c r="P15" s="610"/>
      <c r="Q15" s="610"/>
      <c r="R15" s="31" t="s">
        <v>747</v>
      </c>
      <c r="S15" s="101"/>
    </row>
    <row r="16" spans="2:20" ht="18.75">
      <c r="E16" s="423"/>
      <c r="G16" s="168" t="s">
        <v>481</v>
      </c>
      <c r="H16" s="168" t="s">
        <v>15</v>
      </c>
      <c r="I16" s="168" t="s">
        <v>16</v>
      </c>
      <c r="J16" s="157">
        <v>2.9000000000000005E-2</v>
      </c>
      <c r="K16" s="158">
        <v>-2.261354580801957E-2</v>
      </c>
      <c r="L16" s="396"/>
      <c r="M16" s="396"/>
      <c r="N16" s="600">
        <f t="shared" si="0"/>
        <v>14</v>
      </c>
      <c r="O16" s="619" t="s">
        <v>935</v>
      </c>
      <c r="P16" s="610" t="s">
        <v>871</v>
      </c>
      <c r="Q16" s="619" t="s">
        <v>987</v>
      </c>
      <c r="R16" s="31" t="s">
        <v>704</v>
      </c>
      <c r="S16" s="101"/>
    </row>
    <row r="17" spans="5:19" ht="19.5" thickBot="1">
      <c r="E17" s="424"/>
      <c r="G17" s="168" t="s">
        <v>481</v>
      </c>
      <c r="H17" s="168" t="s">
        <v>15</v>
      </c>
      <c r="I17" s="168" t="s">
        <v>37</v>
      </c>
      <c r="J17" s="157">
        <v>1.8600000000000002E-2</v>
      </c>
      <c r="K17" s="158">
        <v>3.5842094133754929E-2</v>
      </c>
      <c r="L17" s="396"/>
      <c r="M17" s="396"/>
      <c r="N17" s="600">
        <f>N16+2</f>
        <v>16</v>
      </c>
      <c r="O17" s="619" t="s">
        <v>935</v>
      </c>
      <c r="P17" s="610" t="s">
        <v>871</v>
      </c>
      <c r="Q17" s="619" t="s">
        <v>987</v>
      </c>
      <c r="R17" s="31" t="s">
        <v>704</v>
      </c>
      <c r="S17" s="101"/>
    </row>
    <row r="18" spans="5:19" ht="18.75">
      <c r="E18" s="423"/>
      <c r="G18" s="168" t="s">
        <v>482</v>
      </c>
      <c r="H18" s="168" t="s">
        <v>11</v>
      </c>
      <c r="I18" s="168">
        <v>0</v>
      </c>
      <c r="J18" s="157">
        <v>4.5999999999999999E-3</v>
      </c>
      <c r="K18" s="158">
        <v>-1.4188965802855488E-2</v>
      </c>
      <c r="L18" s="396"/>
      <c r="M18" s="396"/>
      <c r="N18" s="600">
        <f t="shared" si="0"/>
        <v>17</v>
      </c>
      <c r="O18" s="621" t="s">
        <v>936</v>
      </c>
      <c r="P18" s="610" t="s">
        <v>872</v>
      </c>
      <c r="Q18" s="621" t="s">
        <v>988</v>
      </c>
      <c r="R18" s="31" t="s">
        <v>707</v>
      </c>
      <c r="S18" s="101"/>
    </row>
    <row r="19" spans="5:19" ht="19.5" thickBot="1">
      <c r="E19" s="424"/>
      <c r="G19" s="168" t="s">
        <v>482</v>
      </c>
      <c r="H19" s="168" t="s">
        <v>22</v>
      </c>
      <c r="I19" s="168">
        <v>0</v>
      </c>
      <c r="J19" s="157">
        <v>-1.8799999999999997E-2</v>
      </c>
      <c r="K19" s="158">
        <v>4.2136515600518657E-3</v>
      </c>
      <c r="L19" s="396"/>
      <c r="M19" s="396"/>
      <c r="N19" s="600">
        <f t="shared" si="0"/>
        <v>18</v>
      </c>
      <c r="O19" s="621" t="s">
        <v>937</v>
      </c>
      <c r="P19" s="610" t="s">
        <v>873</v>
      </c>
      <c r="Q19" s="621" t="s">
        <v>989</v>
      </c>
      <c r="R19" s="31" t="s">
        <v>708</v>
      </c>
      <c r="S19" s="101"/>
    </row>
    <row r="20" spans="5:19" ht="18.75">
      <c r="E20" s="423"/>
      <c r="G20" s="168" t="s">
        <v>779</v>
      </c>
      <c r="H20" s="168" t="s">
        <v>488</v>
      </c>
      <c r="I20" s="168">
        <v>0</v>
      </c>
      <c r="J20" s="157">
        <v>0</v>
      </c>
      <c r="K20" s="158">
        <v>-0.35792827863611115</v>
      </c>
      <c r="L20" s="396"/>
      <c r="M20" s="396"/>
      <c r="N20" s="600">
        <f t="shared" si="0"/>
        <v>19</v>
      </c>
      <c r="O20" s="610"/>
      <c r="P20" s="610"/>
      <c r="Q20" s="610"/>
      <c r="R20" s="31" t="s">
        <v>709</v>
      </c>
      <c r="S20" s="101"/>
    </row>
    <row r="21" spans="5:19" ht="19.5" thickBot="1">
      <c r="E21" s="424"/>
      <c r="G21" s="168" t="s">
        <v>484</v>
      </c>
      <c r="H21" s="168" t="s">
        <v>112</v>
      </c>
      <c r="I21" s="168">
        <v>0</v>
      </c>
      <c r="J21" s="157">
        <v>-2.5999999999999994E-3</v>
      </c>
      <c r="K21" s="158">
        <v>8.9726721527868068E-3</v>
      </c>
      <c r="L21" s="396"/>
      <c r="M21" s="396"/>
      <c r="N21" s="600">
        <f t="shared" si="0"/>
        <v>20</v>
      </c>
      <c r="O21" s="610"/>
      <c r="P21" s="610"/>
      <c r="Q21" s="610"/>
      <c r="R21" s="31" t="s">
        <v>711</v>
      </c>
      <c r="S21" s="101"/>
    </row>
    <row r="22" spans="5:19" ht="18.75">
      <c r="E22" s="423"/>
      <c r="G22" s="168" t="s">
        <v>484</v>
      </c>
      <c r="H22" s="168" t="s">
        <v>698</v>
      </c>
      <c r="I22" s="168">
        <v>0</v>
      </c>
      <c r="J22" s="157">
        <v>-5.0000000000000001E-4</v>
      </c>
      <c r="K22" s="158">
        <v>3.8610589571006137E-3</v>
      </c>
      <c r="L22" s="396"/>
      <c r="M22" s="396"/>
      <c r="N22" s="600">
        <f t="shared" si="0"/>
        <v>21</v>
      </c>
      <c r="O22" s="610"/>
      <c r="P22" s="610"/>
      <c r="Q22" s="610"/>
      <c r="R22" s="31" t="s">
        <v>901</v>
      </c>
      <c r="S22" s="101"/>
    </row>
    <row r="23" spans="5:19" ht="18.75">
      <c r="E23" s="424"/>
      <c r="G23" s="168" t="s">
        <v>484</v>
      </c>
      <c r="H23" s="168" t="s">
        <v>24</v>
      </c>
      <c r="I23" s="168">
        <v>0</v>
      </c>
      <c r="J23" s="157">
        <v>-9.7999999999999979E-3</v>
      </c>
      <c r="K23" s="158">
        <v>-3.8055760723042652E-3</v>
      </c>
      <c r="L23" s="396"/>
      <c r="M23" s="396"/>
      <c r="N23" s="600">
        <f t="shared" si="0"/>
        <v>22</v>
      </c>
      <c r="O23" s="610"/>
      <c r="P23" s="610"/>
      <c r="Q23" s="610"/>
      <c r="R23" s="31" t="s">
        <v>712</v>
      </c>
      <c r="S23" s="396"/>
    </row>
    <row r="24" spans="5:19" ht="15.75" customHeight="1" thickBot="1">
      <c r="G24" s="168" t="s">
        <v>485</v>
      </c>
      <c r="H24" s="168" t="s">
        <v>1</v>
      </c>
      <c r="I24" s="168">
        <v>0</v>
      </c>
      <c r="J24" s="157">
        <v>1.5E-3</v>
      </c>
      <c r="K24" s="158">
        <v>3.0199452841575759E-2</v>
      </c>
      <c r="L24" s="396"/>
      <c r="M24" s="396"/>
      <c r="N24" s="600">
        <f t="shared" si="0"/>
        <v>23</v>
      </c>
      <c r="O24" s="610"/>
      <c r="P24" s="610"/>
      <c r="Q24" s="610"/>
      <c r="R24" s="31" t="e">
        <f>IF(HLOOKUP($R$4,Comment!$D$1:$H$29,GJ!$N23,0)=0,"",HLOOKUP($R$4,Comment!$D$1:$H$29,GJ!$N23,0))</f>
        <v>#N/A</v>
      </c>
      <c r="S24" s="280"/>
    </row>
    <row r="25" spans="5:19" ht="19.5" thickBot="1">
      <c r="G25" s="150" t="s">
        <v>44</v>
      </c>
      <c r="H25" s="150"/>
      <c r="I25" s="151"/>
      <c r="J25" s="152">
        <v>4.8400000000000012E-2</v>
      </c>
      <c r="K25" s="154">
        <v>-0.30812284955940134</v>
      </c>
      <c r="L25" s="396"/>
      <c r="M25" s="396"/>
      <c r="N25" s="600">
        <f t="shared" si="0"/>
        <v>24</v>
      </c>
      <c r="O25" s="610"/>
      <c r="P25" s="610"/>
      <c r="Q25" s="610"/>
      <c r="R25" s="31" t="e">
        <f>IF(HLOOKUP($R$4,Comment!$D$1:$H$29,GJ!$N24,0)=0,"",HLOOKUP($R$4,Comment!$D$1:$H$29,GJ!$N24,0))</f>
        <v>#N/A</v>
      </c>
      <c r="S25" s="280"/>
    </row>
    <row r="26" spans="5:19">
      <c r="G26" s="396"/>
      <c r="H26" s="396"/>
      <c r="I26" s="396"/>
      <c r="J26" s="396"/>
      <c r="K26" s="396"/>
      <c r="L26" s="396"/>
      <c r="M26" s="29"/>
      <c r="N26" s="601"/>
      <c r="O26" s="610"/>
      <c r="P26" s="610"/>
      <c r="Q26" s="610"/>
      <c r="R26" s="31" t="e">
        <f>IF(HLOOKUP($R$4,Comment!$D$1:$H$29,GJ!$N25,0)=0,"",HLOOKUP($R$4,Comment!$D$1:$H$29,GJ!$N25,0))</f>
        <v>#N/A</v>
      </c>
      <c r="S26" s="280"/>
    </row>
    <row r="27" spans="5:19" ht="15" customHeight="1">
      <c r="G27" s="396"/>
      <c r="H27" s="396"/>
      <c r="I27" s="396"/>
      <c r="J27" s="396"/>
      <c r="K27" s="396"/>
      <c r="L27" s="396"/>
      <c r="M27" s="29"/>
      <c r="N27" s="601"/>
      <c r="R27" s="280"/>
      <c r="S27" s="280"/>
    </row>
    <row r="28" spans="5:19" ht="15" customHeight="1">
      <c r="G28" s="396"/>
      <c r="H28" s="396"/>
      <c r="I28" s="396"/>
      <c r="J28" s="396"/>
      <c r="K28" s="396"/>
      <c r="L28" s="396"/>
      <c r="M28" s="29"/>
      <c r="N28" s="601"/>
      <c r="R28" s="280"/>
      <c r="S28" s="280"/>
    </row>
    <row r="29" spans="5:19" ht="15" customHeight="1">
      <c r="G29" s="396"/>
      <c r="H29" s="396"/>
      <c r="I29" s="396"/>
      <c r="J29" s="396"/>
      <c r="K29" s="396"/>
      <c r="L29" s="396"/>
      <c r="M29" s="29"/>
      <c r="N29" s="601"/>
      <c r="R29" s="280"/>
      <c r="S29" s="280"/>
    </row>
    <row r="30" spans="5:19">
      <c r="G30" s="396"/>
      <c r="H30" s="396"/>
      <c r="I30" s="396"/>
      <c r="J30" s="396"/>
      <c r="K30" s="396"/>
      <c r="L30" s="396"/>
      <c r="M30" s="29"/>
      <c r="N30" s="601"/>
      <c r="R30" s="280"/>
      <c r="S30" s="280"/>
    </row>
    <row r="31" spans="5:19">
      <c r="G31" s="396"/>
      <c r="H31" s="396"/>
      <c r="I31" s="396"/>
      <c r="J31" s="396"/>
      <c r="K31" s="396"/>
      <c r="L31" s="396"/>
      <c r="M31" s="396"/>
      <c r="R31" s="280"/>
      <c r="S31" s="280"/>
    </row>
    <row r="32" spans="5:19">
      <c r="G32" s="396"/>
      <c r="H32" s="396"/>
      <c r="I32" s="396"/>
      <c r="J32" s="396"/>
      <c r="K32" s="396"/>
      <c r="L32" s="396"/>
      <c r="M32" s="396"/>
      <c r="R32" s="280"/>
      <c r="S32" s="280"/>
    </row>
    <row r="33" spans="7:19">
      <c r="G33" s="396"/>
      <c r="H33" s="396"/>
      <c r="I33" s="396"/>
      <c r="J33" s="396"/>
      <c r="K33" s="396"/>
      <c r="L33" s="396"/>
      <c r="M33" s="396"/>
      <c r="R33" s="280"/>
      <c r="S33" s="280"/>
    </row>
    <row r="34" spans="7:19">
      <c r="G34" s="396"/>
      <c r="H34" s="396"/>
      <c r="I34" s="396"/>
      <c r="J34" s="396"/>
      <c r="K34" s="396"/>
      <c r="L34" s="396"/>
      <c r="M34" s="396"/>
      <c r="R34" s="280"/>
      <c r="S34" s="280"/>
    </row>
    <row r="35" spans="7:19">
      <c r="G35" s="396"/>
      <c r="H35" s="396"/>
      <c r="I35" s="396"/>
      <c r="J35" s="396"/>
      <c r="K35" s="396"/>
      <c r="L35" s="396"/>
      <c r="M35" s="396"/>
      <c r="R35" s="280"/>
      <c r="S35" s="280"/>
    </row>
    <row r="36" spans="7:19">
      <c r="G36" s="396"/>
      <c r="H36" s="396"/>
      <c r="I36" s="396"/>
      <c r="J36" s="396"/>
      <c r="K36" s="396"/>
      <c r="L36" s="396"/>
      <c r="M36" s="396"/>
      <c r="R36" s="280"/>
      <c r="S36" s="280"/>
    </row>
    <row r="37" spans="7:19">
      <c r="G37" s="396"/>
      <c r="H37" s="396"/>
      <c r="I37" s="396"/>
      <c r="J37" s="396"/>
      <c r="K37" s="396"/>
      <c r="L37" s="396"/>
      <c r="M37" s="396"/>
      <c r="R37" s="280"/>
      <c r="S37" s="280"/>
    </row>
    <row r="38" spans="7:19">
      <c r="G38" s="396"/>
      <c r="H38" s="396"/>
      <c r="I38" s="396"/>
      <c r="J38" s="396"/>
      <c r="K38" s="396"/>
      <c r="L38" s="396"/>
      <c r="M38" s="396"/>
      <c r="R38" s="280"/>
      <c r="S38" s="280"/>
    </row>
    <row r="39" spans="7:19">
      <c r="G39" s="396"/>
      <c r="H39" s="396"/>
      <c r="I39" s="396"/>
      <c r="J39" s="396"/>
      <c r="K39" s="396"/>
      <c r="L39" s="396"/>
      <c r="M39" s="396"/>
    </row>
    <row r="40" spans="7:19">
      <c r="G40" s="396"/>
      <c r="H40" s="396"/>
      <c r="I40" s="396"/>
      <c r="J40" s="396"/>
      <c r="K40" s="396"/>
      <c r="L40" s="396"/>
      <c r="M40" s="396"/>
    </row>
    <row r="41" spans="7:19">
      <c r="G41" s="396"/>
      <c r="H41" s="396"/>
      <c r="I41" s="396"/>
      <c r="J41" s="396"/>
      <c r="K41" s="396"/>
      <c r="L41" s="396"/>
      <c r="M41" s="396"/>
    </row>
    <row r="42" spans="7:19">
      <c r="G42" s="396"/>
      <c r="H42" s="396"/>
      <c r="I42" s="396"/>
      <c r="J42" s="396"/>
      <c r="K42" s="396"/>
      <c r="L42" s="396"/>
      <c r="M42" s="396"/>
    </row>
    <row r="43" spans="7:19">
      <c r="G43" s="396"/>
      <c r="H43" s="396"/>
      <c r="I43" s="396"/>
      <c r="J43" s="396"/>
      <c r="K43" s="396"/>
      <c r="L43" s="396"/>
      <c r="M43" s="396"/>
    </row>
    <row r="44" spans="7:19">
      <c r="G44" s="396"/>
      <c r="H44" s="396"/>
      <c r="I44" s="396"/>
      <c r="J44" s="396"/>
      <c r="K44" s="396"/>
      <c r="L44" s="396"/>
      <c r="M44" s="396"/>
    </row>
    <row r="45" spans="7:19">
      <c r="G45" s="396"/>
      <c r="H45" s="396"/>
      <c r="I45" s="396"/>
      <c r="J45" s="396"/>
      <c r="K45" s="396"/>
      <c r="L45" s="396"/>
      <c r="M45" s="396"/>
    </row>
    <row r="46" spans="7:19">
      <c r="G46" s="396"/>
      <c r="H46" s="396"/>
      <c r="I46" s="396"/>
      <c r="J46" s="396"/>
      <c r="K46" s="396"/>
      <c r="L46" s="396"/>
      <c r="M46" s="396"/>
    </row>
    <row r="47" spans="7:19">
      <c r="G47" s="396"/>
      <c r="H47" s="396"/>
      <c r="I47" s="396"/>
      <c r="J47" s="396"/>
      <c r="K47" s="396"/>
      <c r="L47" s="396"/>
      <c r="M47" s="396"/>
    </row>
    <row r="48" spans="7:19">
      <c r="G48" s="396"/>
      <c r="H48" s="396"/>
      <c r="I48" s="396"/>
      <c r="J48" s="396"/>
      <c r="K48" s="396"/>
      <c r="L48" s="396"/>
      <c r="M48" s="396"/>
    </row>
    <row r="49" spans="1:20">
      <c r="G49" s="396"/>
      <c r="H49" s="396"/>
      <c r="I49" s="396"/>
      <c r="J49" s="396"/>
      <c r="K49" s="396"/>
      <c r="L49" s="396"/>
      <c r="M49" s="396"/>
    </row>
    <row r="50" spans="1:20">
      <c r="G50" s="396"/>
      <c r="H50" s="396"/>
      <c r="I50" s="396"/>
      <c r="J50" s="396"/>
      <c r="K50" s="396"/>
      <c r="L50" s="396"/>
      <c r="M50" s="396"/>
    </row>
    <row r="51" spans="1:20">
      <c r="G51" s="396"/>
      <c r="H51" s="396"/>
      <c r="I51" s="396"/>
      <c r="J51" s="396"/>
      <c r="K51" s="396"/>
      <c r="L51" s="396"/>
      <c r="M51" s="396"/>
    </row>
    <row r="52" spans="1:20">
      <c r="G52" s="396"/>
      <c r="H52" s="396"/>
      <c r="I52" s="396"/>
      <c r="J52" s="396"/>
      <c r="K52" s="396"/>
      <c r="L52" s="396"/>
      <c r="M52" s="396"/>
    </row>
    <row r="53" spans="1:20">
      <c r="G53" s="29"/>
      <c r="H53" s="29"/>
      <c r="I53" s="29"/>
      <c r="J53" s="396"/>
      <c r="K53" s="396"/>
      <c r="L53" s="396"/>
      <c r="M53" s="396"/>
    </row>
    <row r="54" spans="1:20">
      <c r="G54" s="29"/>
      <c r="H54" s="29"/>
      <c r="I54" s="29"/>
      <c r="J54" s="396"/>
      <c r="K54" s="396"/>
      <c r="L54" s="396"/>
      <c r="M54" s="396"/>
    </row>
    <row r="55" spans="1:20">
      <c r="G55" s="29"/>
      <c r="H55" s="29"/>
      <c r="I55" s="29"/>
      <c r="J55" s="396"/>
      <c r="K55" s="396"/>
      <c r="L55" s="396"/>
      <c r="M55" s="396"/>
    </row>
    <row r="56" spans="1:20">
      <c r="G56" s="29"/>
      <c r="H56" s="29"/>
      <c r="I56" s="29"/>
      <c r="J56" s="396"/>
      <c r="K56" s="396"/>
      <c r="L56" s="396"/>
      <c r="M56" s="396"/>
    </row>
    <row r="57" spans="1:20">
      <c r="G57" s="29"/>
      <c r="H57" s="29"/>
      <c r="I57" s="29"/>
      <c r="J57" s="396"/>
      <c r="K57" s="396"/>
      <c r="L57" s="396"/>
      <c r="M57" s="396"/>
    </row>
    <row r="58" spans="1:20">
      <c r="G58" s="29"/>
      <c r="H58" s="29"/>
      <c r="I58" s="29"/>
      <c r="J58" s="396"/>
      <c r="K58" s="396"/>
      <c r="L58" s="396"/>
      <c r="M58" s="396"/>
    </row>
    <row r="59" spans="1:20">
      <c r="G59" s="29"/>
      <c r="H59" s="29"/>
      <c r="I59" s="29"/>
      <c r="J59" s="396"/>
      <c r="K59" s="396"/>
      <c r="L59" s="396"/>
      <c r="M59" s="396"/>
    </row>
    <row r="60" spans="1:20">
      <c r="G60" s="29"/>
      <c r="H60" s="29"/>
      <c r="I60" s="29"/>
      <c r="J60" s="396"/>
      <c r="K60" s="396"/>
      <c r="L60" s="396"/>
      <c r="M60" s="396"/>
    </row>
    <row r="61" spans="1:20">
      <c r="G61" s="29"/>
      <c r="H61" s="29"/>
      <c r="I61" s="29"/>
      <c r="J61" s="396"/>
      <c r="K61" s="396"/>
      <c r="L61" s="396"/>
      <c r="M61" s="396"/>
    </row>
    <row r="62" spans="1:20" s="14" customFormat="1">
      <c r="A62" s="17"/>
      <c r="B62" s="396"/>
      <c r="C62" s="396"/>
      <c r="D62" s="396"/>
      <c r="E62" s="396"/>
      <c r="F62" s="602"/>
      <c r="G62" s="29"/>
      <c r="H62" s="29"/>
      <c r="I62" s="29"/>
      <c r="J62" s="396"/>
      <c r="K62" s="396"/>
      <c r="L62" s="396"/>
      <c r="M62" s="396"/>
      <c r="N62" s="602"/>
      <c r="T62" s="602"/>
    </row>
    <row r="63" spans="1:20">
      <c r="G63" s="29"/>
      <c r="H63" s="29"/>
      <c r="I63" s="29"/>
      <c r="J63" s="396"/>
      <c r="K63" s="396"/>
      <c r="L63" s="396"/>
      <c r="M63" s="396"/>
    </row>
    <row r="64" spans="1:20">
      <c r="G64" s="29"/>
      <c r="H64" s="29"/>
      <c r="I64" s="29"/>
      <c r="J64" s="396"/>
      <c r="K64" s="396"/>
      <c r="L64" s="396"/>
      <c r="M64" s="396"/>
    </row>
    <row r="65" spans="1:20">
      <c r="G65" s="29"/>
      <c r="H65" s="29"/>
      <c r="I65" s="29"/>
      <c r="J65" s="396"/>
      <c r="K65" s="396"/>
      <c r="L65" s="396"/>
      <c r="M65" s="396"/>
    </row>
    <row r="66" spans="1:20">
      <c r="G66" s="29"/>
      <c r="H66" s="29"/>
      <c r="I66" s="29"/>
      <c r="J66" s="396"/>
      <c r="K66" s="396"/>
      <c r="L66" s="396"/>
      <c r="M66" s="396"/>
    </row>
    <row r="67" spans="1:20" s="14" customFormat="1">
      <c r="A67" s="17"/>
      <c r="B67" s="396"/>
      <c r="C67" s="396"/>
      <c r="D67" s="396"/>
      <c r="E67" s="396"/>
      <c r="F67" s="602"/>
      <c r="G67" s="29"/>
      <c r="H67" s="29"/>
      <c r="I67" s="29"/>
      <c r="J67" s="396"/>
      <c r="K67" s="396"/>
      <c r="L67" s="396"/>
      <c r="M67" s="396"/>
      <c r="N67" s="602"/>
      <c r="T67" s="602"/>
    </row>
    <row r="68" spans="1:20">
      <c r="G68" s="29"/>
      <c r="H68" s="29"/>
      <c r="I68" s="29"/>
      <c r="J68" s="396"/>
      <c r="K68" s="396"/>
      <c r="L68" s="396"/>
      <c r="M68" s="396"/>
    </row>
    <row r="69" spans="1:20">
      <c r="G69" s="29"/>
      <c r="H69" s="29"/>
      <c r="I69" s="29"/>
      <c r="J69" s="396"/>
      <c r="K69" s="396"/>
      <c r="L69" s="396"/>
      <c r="M69" s="396"/>
    </row>
    <row r="70" spans="1:20">
      <c r="G70" s="29"/>
      <c r="H70" s="29"/>
      <c r="I70" s="29"/>
      <c r="J70" s="396"/>
      <c r="K70" s="396"/>
      <c r="L70" s="396"/>
      <c r="M70" s="396"/>
    </row>
    <row r="71" spans="1:20">
      <c r="G71" s="29"/>
      <c r="H71" s="29"/>
      <c r="I71" s="29"/>
      <c r="J71" s="396"/>
      <c r="K71" s="396"/>
      <c r="L71" s="396"/>
      <c r="M71" s="396"/>
    </row>
    <row r="72" spans="1:20">
      <c r="G72" s="29"/>
      <c r="H72" s="29"/>
      <c r="I72" s="29"/>
      <c r="J72" s="396"/>
      <c r="K72" s="396"/>
      <c r="L72" s="396"/>
      <c r="M72" s="396"/>
    </row>
    <row r="73" spans="1:20">
      <c r="G73" s="29"/>
      <c r="H73" s="29"/>
      <c r="I73" s="29"/>
      <c r="J73" s="396"/>
      <c r="K73" s="396"/>
      <c r="L73" s="396"/>
      <c r="M73" s="396"/>
    </row>
    <row r="74" spans="1:20">
      <c r="G74" s="29"/>
      <c r="H74" s="29"/>
      <c r="I74" s="29"/>
      <c r="J74" s="396"/>
      <c r="K74" s="396"/>
      <c r="L74" s="396"/>
      <c r="M74" s="396"/>
    </row>
    <row r="75" spans="1:20">
      <c r="G75" s="29"/>
      <c r="H75" s="29"/>
      <c r="I75" s="29"/>
      <c r="J75" s="396"/>
      <c r="K75" s="396"/>
      <c r="L75" s="396"/>
      <c r="M75" s="396"/>
    </row>
    <row r="76" spans="1:20">
      <c r="G76" s="29"/>
      <c r="H76" s="29"/>
      <c r="I76" s="29"/>
      <c r="J76" s="396"/>
      <c r="K76" s="396"/>
      <c r="L76" s="396"/>
      <c r="M76" s="396"/>
    </row>
    <row r="77" spans="1:20">
      <c r="G77" s="29"/>
      <c r="H77" s="29"/>
      <c r="I77" s="29"/>
      <c r="J77" s="396"/>
      <c r="K77" s="396"/>
      <c r="L77" s="396"/>
      <c r="M77" s="396"/>
    </row>
    <row r="78" spans="1:20">
      <c r="G78" s="29"/>
      <c r="H78" s="29"/>
      <c r="I78" s="29"/>
      <c r="J78" s="396"/>
      <c r="K78" s="396"/>
      <c r="L78" s="396"/>
      <c r="M78" s="396"/>
    </row>
    <row r="79" spans="1:20">
      <c r="G79" s="29"/>
      <c r="H79" s="29"/>
      <c r="I79" s="29"/>
      <c r="J79" s="396"/>
      <c r="K79" s="396"/>
      <c r="L79" s="396"/>
      <c r="M79" s="396"/>
    </row>
    <row r="80" spans="1:20">
      <c r="G80" s="29"/>
      <c r="H80" s="29"/>
      <c r="I80" s="29"/>
      <c r="J80" s="396"/>
      <c r="K80" s="396"/>
      <c r="L80" s="396"/>
      <c r="M80" s="396"/>
    </row>
    <row r="81" spans="7:13">
      <c r="G81" s="29"/>
      <c r="H81" s="29"/>
      <c r="I81" s="29"/>
      <c r="J81" s="396"/>
      <c r="K81" s="396"/>
      <c r="L81" s="396"/>
      <c r="M81" s="396"/>
    </row>
    <row r="82" spans="7:13">
      <c r="G82" s="29"/>
      <c r="H82" s="29"/>
      <c r="I82" s="29"/>
      <c r="J82" s="396"/>
      <c r="K82" s="396"/>
      <c r="L82" s="396"/>
      <c r="M82" s="396"/>
    </row>
    <row r="83" spans="7:13">
      <c r="G83" s="29"/>
      <c r="H83" s="29"/>
      <c r="I83" s="29"/>
      <c r="J83" s="396"/>
      <c r="K83" s="396"/>
      <c r="L83" s="396"/>
      <c r="M83" s="396"/>
    </row>
    <row r="84" spans="7:13">
      <c r="G84" s="29"/>
      <c r="H84" s="29"/>
      <c r="I84" s="29"/>
      <c r="J84" s="396"/>
      <c r="K84" s="396"/>
      <c r="L84" s="396"/>
      <c r="M84" s="396"/>
    </row>
    <row r="85" spans="7:13">
      <c r="G85" s="29"/>
      <c r="H85" s="29"/>
      <c r="I85" s="29"/>
      <c r="J85" s="396"/>
      <c r="K85" s="396"/>
      <c r="L85" s="396"/>
      <c r="M85" s="396"/>
    </row>
    <row r="86" spans="7:13">
      <c r="G86" s="29"/>
      <c r="H86" s="29"/>
      <c r="I86" s="29"/>
      <c r="J86" s="396"/>
      <c r="K86" s="396"/>
      <c r="L86" s="396"/>
      <c r="M86" s="396"/>
    </row>
    <row r="136" spans="1:20" s="14" customFormat="1">
      <c r="A136" s="17"/>
      <c r="B136" s="396"/>
      <c r="C136" s="396"/>
      <c r="D136" s="396"/>
      <c r="E136" s="396"/>
      <c r="F136" s="602"/>
      <c r="G136" s="24"/>
      <c r="H136" s="24"/>
      <c r="I136" s="24"/>
      <c r="N136" s="602"/>
      <c r="R136" s="9"/>
      <c r="T136" s="602"/>
    </row>
    <row r="137" spans="1:20" s="14" customFormat="1">
      <c r="A137" s="17"/>
      <c r="B137" s="396"/>
      <c r="C137" s="396"/>
      <c r="D137" s="396"/>
      <c r="E137" s="396"/>
      <c r="F137" s="602"/>
      <c r="G137" s="24"/>
      <c r="H137" s="24"/>
      <c r="I137" s="24"/>
      <c r="N137" s="602"/>
      <c r="R137" s="9"/>
      <c r="T137" s="602"/>
    </row>
    <row r="213" spans="1:20" s="14" customFormat="1">
      <c r="A213" s="17"/>
      <c r="B213" s="396"/>
      <c r="C213" s="396"/>
      <c r="D213" s="396"/>
      <c r="E213" s="396"/>
      <c r="F213" s="602"/>
      <c r="G213" s="24"/>
      <c r="H213" s="24"/>
      <c r="I213" s="24"/>
      <c r="N213" s="602"/>
      <c r="R213" s="9"/>
      <c r="T213" s="602"/>
    </row>
    <row r="496" spans="1:20" s="14" customFormat="1">
      <c r="A496" s="17"/>
      <c r="B496" s="396"/>
      <c r="C496" s="396"/>
      <c r="D496" s="396"/>
      <c r="E496" s="396"/>
      <c r="F496" s="602"/>
      <c r="G496" s="24"/>
      <c r="H496" s="24"/>
      <c r="I496" s="24"/>
      <c r="N496" s="602"/>
      <c r="T496" s="602"/>
    </row>
  </sheetData>
  <conditionalFormatting sqref="G4:G24">
    <cfRule type="colorScale" priority="5">
      <colorScale>
        <cfvo type="min"/>
        <cfvo type="percentile" val="50"/>
        <cfvo type="max"/>
        <color rgb="FFF8696B"/>
        <color rgb="FFFFEB84"/>
        <color rgb="FF63BE7B"/>
      </colorScale>
    </cfRule>
  </conditionalFormatting>
  <conditionalFormatting pivot="1" sqref="D5:D8 D10:D11">
    <cfRule type="colorScale" priority="4">
      <colorScale>
        <cfvo type="min"/>
        <cfvo type="percentile" val="50"/>
        <cfvo type="max"/>
        <color rgb="FFF8696B"/>
        <color rgb="FFFFEB84"/>
        <color rgb="FF63BE7B"/>
      </colorScale>
    </cfRule>
  </conditionalFormatting>
  <conditionalFormatting sqref="G3:L3 G28:H34 G4:G27">
    <cfRule type="colorScale" priority="6">
      <colorScale>
        <cfvo type="min"/>
        <cfvo type="percentile" val="50"/>
        <cfvo type="max"/>
        <color rgb="FFF8696B"/>
        <color rgb="FFFFEB84"/>
        <color rgb="FF63BE7B"/>
      </colorScale>
    </cfRule>
  </conditionalFormatting>
  <conditionalFormatting pivot="1" sqref="J5:K19 J21:K24">
    <cfRule type="colorScale" priority="3">
      <colorScale>
        <cfvo type="min"/>
        <cfvo type="percentile" val="50"/>
        <cfvo type="max"/>
        <color rgb="FFF8696B"/>
        <color rgb="FFFFEB84"/>
        <color rgb="FF63BE7B"/>
      </colorScale>
    </cfRule>
  </conditionalFormatting>
  <conditionalFormatting pivot="1" sqref="C5:D11">
    <cfRule type="colorScale" priority="2">
      <colorScale>
        <cfvo type="min"/>
        <cfvo type="percentile" val="50"/>
        <cfvo type="max"/>
        <color rgb="FFF8696B"/>
        <color rgb="FFFFEB84"/>
        <color rgb="FF63BE7B"/>
      </colorScale>
    </cfRule>
  </conditionalFormatting>
  <conditionalFormatting pivot="1" sqref="J5:K2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FFE0-5E11-4891-B760-F78B4D7ACB12}">
  <sheetPr codeName="Sheet27">
    <tabColor rgb="FF00B050"/>
  </sheetPr>
  <dimension ref="A1:T496"/>
  <sheetViews>
    <sheetView showGridLines="0" zoomScale="75" zoomScaleNormal="75" workbookViewId="0">
      <pane xSplit="1" ySplit="3" topLeftCell="B4" activePane="bottomRight" state="frozen"/>
      <selection activeCell="F18" sqref="F18"/>
      <selection pane="topRight" activeCell="F18" sqref="F18"/>
      <selection pane="bottomLeft" activeCell="F18" sqref="F18"/>
      <selection pane="bottomRight" activeCell="B4" sqref="B4"/>
    </sheetView>
  </sheetViews>
  <sheetFormatPr defaultRowHeight="15"/>
  <cols>
    <col min="1" max="1" width="0.85546875" style="8" customWidth="1"/>
    <col min="2" max="2" width="14" style="396" bestFit="1" customWidth="1"/>
    <col min="3" max="3" width="19.5703125" style="396" bestFit="1" customWidth="1"/>
    <col min="4" max="4" width="19.42578125" style="396" bestFit="1" customWidth="1"/>
    <col min="5" max="5" width="0.42578125" style="396" hidden="1" customWidth="1"/>
    <col min="6" max="6" width="1.5703125" style="599" customWidth="1"/>
    <col min="7" max="7" width="24.7109375" style="23" bestFit="1" customWidth="1"/>
    <col min="8" max="8" width="12.5703125" style="23" customWidth="1"/>
    <col min="9" max="9" width="12.140625" style="23" bestFit="1" customWidth="1"/>
    <col min="10" max="10" width="19.5703125" style="9" bestFit="1" customWidth="1"/>
    <col min="11" max="11" width="19.42578125" style="9" bestFit="1" customWidth="1"/>
    <col min="12" max="12" width="0.140625" style="9" customWidth="1"/>
    <col min="13" max="13" width="1.5703125" style="9" hidden="1" customWidth="1"/>
    <col min="14" max="14" width="1.5703125" style="599" customWidth="1"/>
    <col min="15" max="15" width="45.28515625" style="9" hidden="1" customWidth="1"/>
    <col min="16" max="16" width="80.42578125" style="9" bestFit="1" customWidth="1"/>
    <col min="17" max="17" width="45.28515625" style="9" hidden="1" customWidth="1"/>
    <col min="18" max="18" width="67.85546875" style="9" bestFit="1" customWidth="1"/>
    <col min="19" max="19" width="1.140625" style="9" hidden="1" customWidth="1"/>
    <col min="20" max="20" width="1.28515625" style="599" customWidth="1"/>
    <col min="21" max="16384" width="9.140625" style="9"/>
  </cols>
  <sheetData>
    <row r="1" spans="2:20" ht="24" hidden="1" thickBot="1">
      <c r="B1" s="169" t="s">
        <v>95</v>
      </c>
      <c r="C1" s="427" t="s">
        <v>198</v>
      </c>
      <c r="D1" s="425"/>
      <c r="E1" s="425"/>
      <c r="F1" s="604"/>
      <c r="G1" s="169" t="s">
        <v>95</v>
      </c>
      <c r="H1" s="426" t="s">
        <v>198</v>
      </c>
      <c r="I1" s="428"/>
      <c r="J1" s="428"/>
      <c r="K1" s="428"/>
      <c r="L1" s="428"/>
      <c r="M1" s="428"/>
      <c r="N1" s="598"/>
      <c r="R1" s="18" t="s">
        <v>123</v>
      </c>
      <c r="S1" s="18"/>
      <c r="T1" s="604"/>
    </row>
    <row r="2" spans="2:20" ht="15.75" hidden="1" thickBot="1">
      <c r="G2" s="396"/>
      <c r="H2" s="396"/>
      <c r="I2" s="396"/>
      <c r="J2" s="396"/>
      <c r="K2" s="396"/>
      <c r="L2" s="396"/>
      <c r="M2" s="396"/>
      <c r="R2" s="27" t="s">
        <v>122</v>
      </c>
      <c r="S2" s="280"/>
    </row>
    <row r="3" spans="2:20" ht="15.75" hidden="1" thickBot="1">
      <c r="B3" s="168"/>
      <c r="C3" s="169" t="s">
        <v>633</v>
      </c>
      <c r="D3" s="168"/>
      <c r="G3" s="171"/>
      <c r="H3" s="171"/>
      <c r="I3" s="171"/>
      <c r="J3" s="169" t="s">
        <v>633</v>
      </c>
      <c r="K3" s="168"/>
      <c r="L3" s="396"/>
      <c r="M3" s="396"/>
      <c r="S3" s="168"/>
    </row>
    <row r="4" spans="2:20" ht="16.5" thickBot="1">
      <c r="B4" s="548" t="s">
        <v>7</v>
      </c>
      <c r="C4" s="638" t="s">
        <v>777</v>
      </c>
      <c r="D4" s="638" t="s">
        <v>778</v>
      </c>
      <c r="G4" s="552" t="s">
        <v>7</v>
      </c>
      <c r="H4" s="552" t="s">
        <v>8</v>
      </c>
      <c r="I4" s="552" t="s">
        <v>10</v>
      </c>
      <c r="J4" s="638" t="s">
        <v>777</v>
      </c>
      <c r="K4" s="638" t="s">
        <v>778</v>
      </c>
      <c r="L4" s="396"/>
      <c r="M4" s="396"/>
      <c r="N4" s="600">
        <v>2</v>
      </c>
      <c r="O4" s="609" t="s">
        <v>840</v>
      </c>
      <c r="P4" s="609" t="s">
        <v>841</v>
      </c>
      <c r="Q4" s="609" t="s">
        <v>903</v>
      </c>
      <c r="R4" s="609" t="s">
        <v>902</v>
      </c>
      <c r="S4" s="101"/>
    </row>
    <row r="5" spans="2:20" ht="19.5" thickTop="1">
      <c r="B5" s="568" t="s">
        <v>479</v>
      </c>
      <c r="C5" s="545">
        <v>-6.0999999999999995E-3</v>
      </c>
      <c r="D5" s="547">
        <v>-0.1328042858385263</v>
      </c>
      <c r="G5" s="168" t="s">
        <v>479</v>
      </c>
      <c r="H5" s="168" t="s">
        <v>17</v>
      </c>
      <c r="I5" s="168">
        <v>0</v>
      </c>
      <c r="J5" s="157">
        <v>-8.0000000000000002E-3</v>
      </c>
      <c r="K5" s="158">
        <v>-3.6760891225371017E-2</v>
      </c>
      <c r="L5" s="396"/>
      <c r="M5" s="396"/>
      <c r="N5" s="600">
        <f>N4+1</f>
        <v>3</v>
      </c>
      <c r="O5" s="618" t="s">
        <v>938</v>
      </c>
      <c r="P5" s="610" t="s">
        <v>875</v>
      </c>
      <c r="Q5" s="618" t="s">
        <v>990</v>
      </c>
      <c r="R5" s="31" t="s">
        <v>829</v>
      </c>
      <c r="S5" s="101"/>
    </row>
    <row r="6" spans="2:20" ht="18.75">
      <c r="B6" s="568" t="s">
        <v>480</v>
      </c>
      <c r="C6" s="109">
        <v>6.4999999999999997E-3</v>
      </c>
      <c r="D6" s="110">
        <v>1.9488951543150935E-2</v>
      </c>
      <c r="G6" s="168" t="s">
        <v>479</v>
      </c>
      <c r="H6" s="168" t="s">
        <v>18</v>
      </c>
      <c r="I6" s="168">
        <v>0</v>
      </c>
      <c r="J6" s="157">
        <v>-8.3000000000000001E-3</v>
      </c>
      <c r="K6" s="158">
        <v>-3.4384528721813967E-2</v>
      </c>
      <c r="L6" s="396"/>
      <c r="M6" s="396"/>
      <c r="N6" s="600">
        <f t="shared" ref="N6:N25" si="0">N5+1</f>
        <v>4</v>
      </c>
      <c r="O6" s="618" t="s">
        <v>939</v>
      </c>
      <c r="P6" s="610" t="s">
        <v>876</v>
      </c>
      <c r="Q6" s="618" t="s">
        <v>991</v>
      </c>
      <c r="R6" s="31" t="s">
        <v>833</v>
      </c>
      <c r="S6" s="101"/>
    </row>
    <row r="7" spans="2:20" ht="18.75">
      <c r="B7" s="568" t="s">
        <v>481</v>
      </c>
      <c r="C7" s="109">
        <v>0.1157</v>
      </c>
      <c r="D7" s="110">
        <v>8.3202965943407398E-2</v>
      </c>
      <c r="G7" s="168" t="s">
        <v>479</v>
      </c>
      <c r="H7" s="168" t="s">
        <v>19</v>
      </c>
      <c r="I7" s="168">
        <v>0</v>
      </c>
      <c r="J7" s="157">
        <v>4.4000000000000003E-3</v>
      </c>
      <c r="K7" s="158">
        <v>-2.3408171874977346E-2</v>
      </c>
      <c r="L7" s="396"/>
      <c r="M7" s="396"/>
      <c r="N7" s="600">
        <f t="shared" si="0"/>
        <v>5</v>
      </c>
      <c r="O7" s="619" t="s">
        <v>940</v>
      </c>
      <c r="P7" s="610" t="s">
        <v>877</v>
      </c>
      <c r="Q7" s="619" t="s">
        <v>992</v>
      </c>
      <c r="R7" s="31" t="s">
        <v>832</v>
      </c>
      <c r="S7" s="101"/>
    </row>
    <row r="8" spans="2:20" ht="18.75">
      <c r="B8" s="568" t="s">
        <v>482</v>
      </c>
      <c r="C8" s="109">
        <v>-1.0899999999999998E-2</v>
      </c>
      <c r="D8" s="110">
        <v>-1.2898061055308377E-2</v>
      </c>
      <c r="G8" s="168" t="s">
        <v>479</v>
      </c>
      <c r="H8" s="168" t="s">
        <v>20</v>
      </c>
      <c r="I8" s="168">
        <v>0</v>
      </c>
      <c r="J8" s="157">
        <v>2E-3</v>
      </c>
      <c r="K8" s="158">
        <v>-1.3411438339931799E-2</v>
      </c>
      <c r="L8" s="396"/>
      <c r="M8" s="396"/>
      <c r="N8" s="600">
        <f t="shared" si="0"/>
        <v>6</v>
      </c>
      <c r="O8" s="620" t="s">
        <v>941</v>
      </c>
      <c r="P8" s="610" t="s">
        <v>845</v>
      </c>
      <c r="Q8" s="620" t="s">
        <v>993</v>
      </c>
      <c r="R8" s="31" t="s">
        <v>714</v>
      </c>
      <c r="S8" s="101"/>
    </row>
    <row r="9" spans="2:20" ht="18.75">
      <c r="B9" s="568" t="s">
        <v>779</v>
      </c>
      <c r="C9" s="109">
        <v>0</v>
      </c>
      <c r="D9" s="110">
        <v>-0.38080994813758684</v>
      </c>
      <c r="G9" s="168" t="s">
        <v>479</v>
      </c>
      <c r="H9" s="168" t="s">
        <v>26</v>
      </c>
      <c r="I9" s="168">
        <v>0</v>
      </c>
      <c r="J9" s="157">
        <v>3.8E-3</v>
      </c>
      <c r="K9" s="158">
        <v>-2.4839255676432182E-2</v>
      </c>
      <c r="L9" s="396"/>
      <c r="M9" s="396"/>
      <c r="N9" s="600">
        <f t="shared" si="0"/>
        <v>7</v>
      </c>
      <c r="O9" s="620" t="s">
        <v>942</v>
      </c>
      <c r="P9" s="610" t="s">
        <v>878</v>
      </c>
      <c r="Q9" s="620" t="s">
        <v>994</v>
      </c>
      <c r="R9" s="31" t="s">
        <v>715</v>
      </c>
      <c r="S9" s="101"/>
    </row>
    <row r="10" spans="2:20" ht="18.75">
      <c r="B10" s="568" t="s">
        <v>484</v>
      </c>
      <c r="C10" s="109">
        <v>8.100000000000003E-3</v>
      </c>
      <c r="D10" s="110">
        <v>1.5691831167952031E-2</v>
      </c>
      <c r="G10" s="168" t="s">
        <v>480</v>
      </c>
      <c r="H10" s="168" t="s">
        <v>487</v>
      </c>
      <c r="I10" s="168">
        <v>0</v>
      </c>
      <c r="J10" s="157">
        <v>6.4999999999999997E-3</v>
      </c>
      <c r="K10" s="158">
        <v>1.9488951543150935E-2</v>
      </c>
      <c r="L10" s="396"/>
      <c r="M10" s="396"/>
      <c r="N10" s="600">
        <f t="shared" si="0"/>
        <v>8</v>
      </c>
      <c r="O10" s="620" t="s">
        <v>943</v>
      </c>
      <c r="P10" s="610" t="s">
        <v>879</v>
      </c>
      <c r="Q10" s="620" t="s">
        <v>1009</v>
      </c>
      <c r="R10" s="31" t="s">
        <v>720</v>
      </c>
      <c r="S10" s="101"/>
    </row>
    <row r="11" spans="2:20" ht="19.5" thickBot="1">
      <c r="B11" s="568" t="s">
        <v>485</v>
      </c>
      <c r="C11" s="109">
        <v>1.2999999999999999E-3</v>
      </c>
      <c r="D11" s="110">
        <v>2.2496331746088852E-2</v>
      </c>
      <c r="G11" s="168" t="s">
        <v>481</v>
      </c>
      <c r="H11" s="168" t="s">
        <v>32</v>
      </c>
      <c r="I11" s="168" t="s">
        <v>16</v>
      </c>
      <c r="J11" s="157">
        <v>1.1899999999999999E-2</v>
      </c>
      <c r="K11" s="158">
        <v>-2.3568401587012105E-2</v>
      </c>
      <c r="L11" s="396"/>
      <c r="M11" s="396"/>
      <c r="N11" s="600">
        <f t="shared" si="0"/>
        <v>9</v>
      </c>
      <c r="O11" s="610" t="s">
        <v>944</v>
      </c>
      <c r="P11" s="610" t="s">
        <v>880</v>
      </c>
      <c r="Q11" s="610" t="s">
        <v>995</v>
      </c>
      <c r="R11" s="31" t="s">
        <v>716</v>
      </c>
      <c r="S11" s="101"/>
    </row>
    <row r="12" spans="2:20" ht="19.5" thickBot="1">
      <c r="B12" s="297" t="s">
        <v>44</v>
      </c>
      <c r="C12" s="111">
        <v>0.11460000000000001</v>
      </c>
      <c r="D12" s="112">
        <v>-0.38563221463082231</v>
      </c>
      <c r="E12" s="423"/>
      <c r="G12" s="168" t="s">
        <v>481</v>
      </c>
      <c r="H12" s="168" t="s">
        <v>32</v>
      </c>
      <c r="I12" s="168" t="s">
        <v>37</v>
      </c>
      <c r="J12" s="157">
        <v>4.4999999999999997E-3</v>
      </c>
      <c r="K12" s="158">
        <v>-1.933503966922677E-4</v>
      </c>
      <c r="L12" s="396"/>
      <c r="M12" s="396"/>
      <c r="N12" s="600">
        <f t="shared" si="0"/>
        <v>10</v>
      </c>
      <c r="O12" s="610" t="s">
        <v>944</v>
      </c>
      <c r="P12" s="610" t="s">
        <v>880</v>
      </c>
      <c r="Q12" s="610" t="s">
        <v>995</v>
      </c>
      <c r="R12" s="31" t="s">
        <v>716</v>
      </c>
      <c r="S12" s="101"/>
    </row>
    <row r="13" spans="2:20" ht="19.5" thickBot="1">
      <c r="E13" s="424"/>
      <c r="G13" s="168" t="s">
        <v>481</v>
      </c>
      <c r="H13" s="168" t="s">
        <v>35</v>
      </c>
      <c r="I13" s="168" t="s">
        <v>16</v>
      </c>
      <c r="J13" s="157">
        <v>-4.2000000000000006E-3</v>
      </c>
      <c r="K13" s="158">
        <v>-4.977783478652768E-3</v>
      </c>
      <c r="L13" s="396"/>
      <c r="M13" s="396"/>
      <c r="N13" s="600">
        <f t="shared" si="0"/>
        <v>11</v>
      </c>
      <c r="O13" s="621" t="s">
        <v>945</v>
      </c>
      <c r="P13" s="621" t="s">
        <v>884</v>
      </c>
      <c r="Q13" s="621" t="s">
        <v>986</v>
      </c>
      <c r="R13" s="31" t="s">
        <v>706</v>
      </c>
      <c r="S13" s="101"/>
    </row>
    <row r="14" spans="2:20" ht="18.75">
      <c r="E14" s="423"/>
      <c r="G14" s="168" t="s">
        <v>481</v>
      </c>
      <c r="H14" s="168" t="s">
        <v>35</v>
      </c>
      <c r="I14" s="168" t="s">
        <v>37</v>
      </c>
      <c r="J14" s="157">
        <v>2.9999999999999996E-3</v>
      </c>
      <c r="K14" s="158">
        <v>-1.2576802552534464E-3</v>
      </c>
      <c r="L14" s="396"/>
      <c r="M14" s="396"/>
      <c r="N14" s="600">
        <f t="shared" si="0"/>
        <v>12</v>
      </c>
      <c r="O14" s="621" t="s">
        <v>945</v>
      </c>
      <c r="P14" s="621" t="s">
        <v>884</v>
      </c>
      <c r="Q14" s="621" t="s">
        <v>986</v>
      </c>
      <c r="R14" s="31" t="s">
        <v>706</v>
      </c>
      <c r="S14" s="101"/>
    </row>
    <row r="15" spans="2:20" ht="19.5" thickBot="1">
      <c r="E15" s="424"/>
      <c r="G15" s="168" t="s">
        <v>481</v>
      </c>
      <c r="H15" s="168" t="s">
        <v>383</v>
      </c>
      <c r="I15" s="168" t="s">
        <v>16</v>
      </c>
      <c r="J15" s="157">
        <v>-4.3999999999999994E-3</v>
      </c>
      <c r="K15" s="158">
        <v>9.0297081078319213E-2</v>
      </c>
      <c r="L15" s="396"/>
      <c r="M15" s="396"/>
      <c r="N15" s="600">
        <f t="shared" si="0"/>
        <v>13</v>
      </c>
      <c r="O15" s="610"/>
      <c r="P15" s="610"/>
      <c r="Q15" s="610"/>
      <c r="R15" s="31" t="s">
        <v>748</v>
      </c>
      <c r="S15" s="101"/>
    </row>
    <row r="16" spans="2:20" ht="18.75">
      <c r="E16" s="423"/>
      <c r="G16" s="168" t="s">
        <v>481</v>
      </c>
      <c r="H16" s="168" t="s">
        <v>15</v>
      </c>
      <c r="I16" s="168" t="s">
        <v>16</v>
      </c>
      <c r="J16" s="157">
        <v>6.1500000000000013E-2</v>
      </c>
      <c r="K16" s="158">
        <v>-4.8272676058723235E-2</v>
      </c>
      <c r="L16" s="396"/>
      <c r="M16" s="396"/>
      <c r="N16" s="600">
        <f t="shared" si="0"/>
        <v>14</v>
      </c>
      <c r="O16" s="619" t="s">
        <v>946</v>
      </c>
      <c r="P16" s="610" t="s">
        <v>881</v>
      </c>
      <c r="Q16" s="619" t="s">
        <v>996</v>
      </c>
      <c r="R16" s="31" t="s">
        <v>717</v>
      </c>
      <c r="S16" s="101"/>
    </row>
    <row r="17" spans="5:19" ht="19.5" thickBot="1">
      <c r="E17" s="424"/>
      <c r="G17" s="168" t="s">
        <v>481</v>
      </c>
      <c r="H17" s="168" t="s">
        <v>15</v>
      </c>
      <c r="I17" s="168" t="s">
        <v>37</v>
      </c>
      <c r="J17" s="157">
        <v>4.3400000000000008E-2</v>
      </c>
      <c r="K17" s="158">
        <v>7.1175776641422037E-2</v>
      </c>
      <c r="L17" s="396"/>
      <c r="M17" s="396"/>
      <c r="N17" s="600">
        <f>N16+2</f>
        <v>16</v>
      </c>
      <c r="O17" s="619" t="s">
        <v>946</v>
      </c>
      <c r="P17" s="610" t="s">
        <v>881</v>
      </c>
      <c r="Q17" s="619" t="s">
        <v>996</v>
      </c>
      <c r="R17" s="31" t="s">
        <v>717</v>
      </c>
      <c r="S17" s="101"/>
    </row>
    <row r="18" spans="5:19" ht="18.75">
      <c r="E18" s="423"/>
      <c r="G18" s="168" t="s">
        <v>482</v>
      </c>
      <c r="H18" s="168" t="s">
        <v>11</v>
      </c>
      <c r="I18" s="168">
        <v>0</v>
      </c>
      <c r="J18" s="157">
        <v>2E-3</v>
      </c>
      <c r="K18" s="158">
        <v>-1.2441805712089691E-2</v>
      </c>
      <c r="L18" s="396"/>
      <c r="M18" s="396"/>
      <c r="N18" s="600">
        <f t="shared" si="0"/>
        <v>17</v>
      </c>
      <c r="O18" s="621" t="s">
        <v>947</v>
      </c>
      <c r="P18" s="610" t="s">
        <v>882</v>
      </c>
      <c r="Q18" s="621" t="s">
        <v>997</v>
      </c>
      <c r="R18" s="31" t="s">
        <v>718</v>
      </c>
      <c r="S18" s="101"/>
    </row>
    <row r="19" spans="5:19" ht="19.5" thickBot="1">
      <c r="E19" s="424"/>
      <c r="G19" s="168" t="s">
        <v>482</v>
      </c>
      <c r="H19" s="168" t="s">
        <v>22</v>
      </c>
      <c r="I19" s="168">
        <v>0</v>
      </c>
      <c r="J19" s="157">
        <v>-1.2899999999999998E-2</v>
      </c>
      <c r="K19" s="158">
        <v>-4.5625534321868549E-4</v>
      </c>
      <c r="L19" s="396"/>
      <c r="M19" s="396"/>
      <c r="N19" s="600">
        <f t="shared" si="0"/>
        <v>18</v>
      </c>
      <c r="O19" s="621" t="s">
        <v>948</v>
      </c>
      <c r="P19" s="610" t="s">
        <v>883</v>
      </c>
      <c r="Q19" s="621" t="s">
        <v>998</v>
      </c>
      <c r="R19" s="31" t="s">
        <v>719</v>
      </c>
      <c r="S19" s="101"/>
    </row>
    <row r="20" spans="5:19" ht="18.75">
      <c r="E20" s="423"/>
      <c r="G20" s="168" t="s">
        <v>779</v>
      </c>
      <c r="H20" s="168" t="s">
        <v>488</v>
      </c>
      <c r="I20" s="168">
        <v>0</v>
      </c>
      <c r="J20" s="157">
        <v>0</v>
      </c>
      <c r="K20" s="158">
        <v>-0.38080994813758684</v>
      </c>
      <c r="L20" s="396"/>
      <c r="M20" s="396"/>
      <c r="N20" s="600">
        <f t="shared" si="0"/>
        <v>19</v>
      </c>
      <c r="O20" s="610"/>
      <c r="P20" s="610"/>
      <c r="Q20" s="610"/>
      <c r="R20" s="31" t="s">
        <v>731</v>
      </c>
      <c r="S20" s="101"/>
    </row>
    <row r="21" spans="5:19" ht="19.5" thickBot="1">
      <c r="E21" s="424"/>
      <c r="G21" s="168" t="s">
        <v>484</v>
      </c>
      <c r="H21" s="168" t="s">
        <v>112</v>
      </c>
      <c r="I21" s="168">
        <v>0</v>
      </c>
      <c r="J21" s="157">
        <v>1.0800000000000001E-2</v>
      </c>
      <c r="K21" s="158">
        <v>2.4033110462796284E-2</v>
      </c>
      <c r="L21" s="396"/>
      <c r="M21" s="396"/>
      <c r="N21" s="600">
        <f t="shared" si="0"/>
        <v>20</v>
      </c>
      <c r="O21" s="610"/>
      <c r="P21" s="610"/>
      <c r="Q21" s="610"/>
      <c r="R21" s="31" t="s">
        <v>722</v>
      </c>
      <c r="S21" s="101"/>
    </row>
    <row r="22" spans="5:19" ht="18.75">
      <c r="E22" s="423"/>
      <c r="G22" s="168" t="s">
        <v>484</v>
      </c>
      <c r="H22" s="168" t="s">
        <v>698</v>
      </c>
      <c r="I22" s="168">
        <v>0</v>
      </c>
      <c r="J22" s="157">
        <v>-5.0000000000000001E-4</v>
      </c>
      <c r="K22" s="158">
        <v>4.7309328141620383E-3</v>
      </c>
      <c r="L22" s="396"/>
      <c r="M22" s="396"/>
      <c r="N22" s="600">
        <f t="shared" si="0"/>
        <v>21</v>
      </c>
      <c r="O22" s="610"/>
      <c r="P22" s="610"/>
      <c r="Q22" s="610"/>
      <c r="R22" s="31" t="s">
        <v>901</v>
      </c>
      <c r="S22" s="101"/>
    </row>
    <row r="23" spans="5:19" ht="18.75">
      <c r="E23" s="424"/>
      <c r="G23" s="168" t="s">
        <v>484</v>
      </c>
      <c r="H23" s="168" t="s">
        <v>24</v>
      </c>
      <c r="I23" s="168">
        <v>0</v>
      </c>
      <c r="J23" s="157">
        <v>-2.1999999999999997E-3</v>
      </c>
      <c r="K23" s="158">
        <v>-1.3072212109006298E-2</v>
      </c>
      <c r="L23" s="396"/>
      <c r="M23" s="396"/>
      <c r="N23" s="600">
        <f t="shared" si="0"/>
        <v>22</v>
      </c>
      <c r="O23" s="610"/>
      <c r="P23" s="610"/>
      <c r="Q23" s="610"/>
      <c r="R23" s="31" t="s">
        <v>721</v>
      </c>
      <c r="S23" s="396"/>
    </row>
    <row r="24" spans="5:19" ht="15.75" customHeight="1" thickBot="1">
      <c r="G24" s="168" t="s">
        <v>485</v>
      </c>
      <c r="H24" s="168" t="s">
        <v>1</v>
      </c>
      <c r="I24" s="168">
        <v>0</v>
      </c>
      <c r="J24" s="157">
        <v>1.2999999999999999E-3</v>
      </c>
      <c r="K24" s="158">
        <v>2.2496331746088852E-2</v>
      </c>
      <c r="L24" s="396"/>
      <c r="M24" s="396"/>
      <c r="N24" s="600">
        <f t="shared" si="0"/>
        <v>23</v>
      </c>
      <c r="O24" s="610"/>
      <c r="P24" s="610"/>
      <c r="Q24" s="610"/>
      <c r="R24" s="31" t="s">
        <v>901</v>
      </c>
      <c r="S24" s="280"/>
    </row>
    <row r="25" spans="5:19" ht="19.5" thickBot="1">
      <c r="G25" s="150" t="s">
        <v>44</v>
      </c>
      <c r="H25" s="150"/>
      <c r="I25" s="151"/>
      <c r="J25" s="152">
        <v>0.11460000000000004</v>
      </c>
      <c r="K25" s="154">
        <v>-0.38563221463082231</v>
      </c>
      <c r="L25" s="396"/>
      <c r="M25" s="396"/>
      <c r="N25" s="600">
        <f t="shared" si="0"/>
        <v>24</v>
      </c>
      <c r="O25" s="610"/>
      <c r="P25" s="610"/>
      <c r="Q25" s="610"/>
      <c r="R25" s="31" t="e">
        <f>IF(HLOOKUP($R$4,Comment!$D$1:$H$29,MH!$N24,0)=0,"",HLOOKUP($R$4,Comment!$D$1:$H$29,MH!$N24,0))</f>
        <v>#N/A</v>
      </c>
      <c r="S25" s="280"/>
    </row>
    <row r="26" spans="5:19">
      <c r="G26" s="396"/>
      <c r="H26" s="396"/>
      <c r="I26" s="396"/>
      <c r="J26" s="396"/>
      <c r="K26" s="396"/>
      <c r="L26" s="396"/>
      <c r="M26" s="29"/>
      <c r="N26" s="601"/>
      <c r="O26" s="610"/>
      <c r="P26" s="610"/>
      <c r="Q26" s="610"/>
      <c r="R26" s="31" t="e">
        <f>IF(HLOOKUP($R$4,Comment!$D$1:$H$29,MH!$N25,0)=0,"",HLOOKUP($R$4,Comment!$D$1:$H$29,MH!$N25,0))</f>
        <v>#N/A</v>
      </c>
      <c r="S26" s="280"/>
    </row>
    <row r="27" spans="5:19" ht="15" customHeight="1">
      <c r="G27" s="396"/>
      <c r="H27" s="396"/>
      <c r="I27" s="396"/>
      <c r="J27" s="396"/>
      <c r="K27" s="396"/>
      <c r="L27" s="396"/>
      <c r="M27" s="29"/>
      <c r="N27" s="601"/>
      <c r="R27" s="280"/>
      <c r="S27" s="280"/>
    </row>
    <row r="28" spans="5:19" ht="15" customHeight="1">
      <c r="G28" s="396"/>
      <c r="H28" s="396"/>
      <c r="I28" s="396"/>
      <c r="J28" s="396"/>
      <c r="K28" s="396"/>
      <c r="L28" s="396"/>
      <c r="M28" s="29"/>
      <c r="N28" s="601"/>
      <c r="R28" s="280"/>
      <c r="S28" s="280"/>
    </row>
    <row r="29" spans="5:19" ht="15" customHeight="1">
      <c r="G29" s="396"/>
      <c r="H29" s="396"/>
      <c r="I29" s="396"/>
      <c r="J29" s="396"/>
      <c r="K29" s="396"/>
      <c r="L29" s="396"/>
      <c r="M29" s="29"/>
      <c r="N29" s="601"/>
      <c r="R29" s="280"/>
      <c r="S29" s="280"/>
    </row>
    <row r="30" spans="5:19">
      <c r="G30" s="396"/>
      <c r="H30" s="396"/>
      <c r="I30" s="396"/>
      <c r="J30" s="396"/>
      <c r="K30" s="396"/>
      <c r="L30" s="396"/>
      <c r="M30" s="29"/>
      <c r="N30" s="601"/>
      <c r="R30" s="280"/>
      <c r="S30" s="280"/>
    </row>
    <row r="31" spans="5:19">
      <c r="G31" s="396"/>
      <c r="H31" s="396"/>
      <c r="I31" s="396"/>
      <c r="J31" s="396"/>
      <c r="K31" s="396"/>
      <c r="L31" s="396"/>
      <c r="M31" s="396"/>
      <c r="R31" s="280"/>
      <c r="S31" s="280"/>
    </row>
    <row r="32" spans="5:19">
      <c r="G32" s="396"/>
      <c r="H32" s="396"/>
      <c r="I32" s="396"/>
      <c r="J32" s="396"/>
      <c r="K32" s="396"/>
      <c r="L32" s="396"/>
      <c r="M32" s="396"/>
      <c r="R32" s="280"/>
      <c r="S32" s="280"/>
    </row>
    <row r="33" spans="7:19">
      <c r="G33" s="396"/>
      <c r="H33" s="396"/>
      <c r="I33" s="396"/>
      <c r="J33" s="396"/>
      <c r="K33" s="396"/>
      <c r="L33" s="396"/>
      <c r="M33" s="396"/>
      <c r="R33" s="280"/>
      <c r="S33" s="280"/>
    </row>
    <row r="34" spans="7:19">
      <c r="G34" s="396"/>
      <c r="H34" s="396"/>
      <c r="I34" s="396"/>
      <c r="J34" s="396"/>
      <c r="K34" s="396"/>
      <c r="L34" s="396"/>
      <c r="M34" s="396"/>
      <c r="R34" s="280"/>
      <c r="S34" s="280"/>
    </row>
    <row r="35" spans="7:19">
      <c r="G35" s="396"/>
      <c r="H35" s="396"/>
      <c r="I35" s="396"/>
      <c r="J35" s="396"/>
      <c r="K35" s="396"/>
      <c r="L35" s="396"/>
      <c r="M35" s="396"/>
      <c r="R35" s="280"/>
      <c r="S35" s="280"/>
    </row>
    <row r="36" spans="7:19">
      <c r="G36" s="396"/>
      <c r="H36" s="396"/>
      <c r="I36" s="396"/>
      <c r="J36" s="396"/>
      <c r="K36" s="396"/>
      <c r="L36" s="396"/>
      <c r="M36" s="396"/>
      <c r="R36" s="280"/>
      <c r="S36" s="280"/>
    </row>
    <row r="37" spans="7:19">
      <c r="G37" s="396"/>
      <c r="H37" s="396"/>
      <c r="I37" s="396"/>
      <c r="J37" s="396"/>
      <c r="K37" s="396"/>
      <c r="L37" s="396"/>
      <c r="M37" s="396"/>
      <c r="R37" s="280"/>
      <c r="S37" s="280"/>
    </row>
    <row r="38" spans="7:19">
      <c r="G38" s="396"/>
      <c r="H38" s="396"/>
      <c r="I38" s="396"/>
      <c r="J38" s="396"/>
      <c r="K38" s="396"/>
      <c r="L38" s="396"/>
      <c r="M38" s="396"/>
      <c r="R38" s="280"/>
      <c r="S38" s="280"/>
    </row>
    <row r="39" spans="7:19">
      <c r="G39" s="396"/>
      <c r="H39" s="396"/>
      <c r="I39" s="396"/>
      <c r="J39" s="396"/>
      <c r="K39" s="396"/>
      <c r="L39" s="396"/>
      <c r="M39" s="396"/>
    </row>
    <row r="40" spans="7:19">
      <c r="G40" s="396"/>
      <c r="H40" s="396"/>
      <c r="I40" s="396"/>
      <c r="J40" s="396"/>
      <c r="K40" s="396"/>
      <c r="L40" s="396"/>
      <c r="M40" s="396"/>
    </row>
    <row r="41" spans="7:19">
      <c r="G41" s="396"/>
      <c r="H41" s="396"/>
      <c r="I41" s="396"/>
      <c r="J41" s="396"/>
      <c r="K41" s="396"/>
      <c r="L41" s="396"/>
      <c r="M41" s="396"/>
    </row>
    <row r="42" spans="7:19">
      <c r="G42" s="396"/>
      <c r="H42" s="396"/>
      <c r="I42" s="396"/>
      <c r="J42" s="396"/>
      <c r="K42" s="396"/>
      <c r="L42" s="396"/>
      <c r="M42" s="396"/>
    </row>
    <row r="43" spans="7:19">
      <c r="G43" s="396"/>
      <c r="H43" s="396"/>
      <c r="I43" s="396"/>
      <c r="J43" s="396"/>
      <c r="K43" s="396"/>
      <c r="L43" s="396"/>
      <c r="M43" s="396"/>
    </row>
    <row r="44" spans="7:19">
      <c r="G44" s="396"/>
      <c r="H44" s="396"/>
      <c r="I44" s="396"/>
      <c r="J44" s="396"/>
      <c r="K44" s="396"/>
      <c r="L44" s="396"/>
      <c r="M44" s="396"/>
    </row>
    <row r="45" spans="7:19">
      <c r="G45" s="396"/>
      <c r="H45" s="396"/>
      <c r="I45" s="396"/>
      <c r="J45" s="396"/>
      <c r="K45" s="396"/>
      <c r="L45" s="396"/>
      <c r="M45" s="396"/>
    </row>
    <row r="46" spans="7:19">
      <c r="G46" s="396"/>
      <c r="H46" s="396"/>
      <c r="I46" s="396"/>
      <c r="J46" s="396"/>
      <c r="K46" s="396"/>
      <c r="L46" s="396"/>
      <c r="M46" s="396"/>
    </row>
    <row r="47" spans="7:19">
      <c r="G47" s="396"/>
      <c r="H47" s="396"/>
      <c r="I47" s="396"/>
      <c r="J47" s="396"/>
      <c r="K47" s="396"/>
      <c r="L47" s="396"/>
      <c r="M47" s="396"/>
    </row>
    <row r="48" spans="7:19">
      <c r="G48" s="396"/>
      <c r="H48" s="396"/>
      <c r="I48" s="396"/>
      <c r="J48" s="396"/>
      <c r="K48" s="396"/>
      <c r="L48" s="396"/>
      <c r="M48" s="396"/>
    </row>
    <row r="49" spans="1:20">
      <c r="G49" s="396"/>
      <c r="H49" s="396"/>
      <c r="I49" s="396"/>
      <c r="J49" s="396"/>
      <c r="K49" s="396"/>
      <c r="L49" s="396"/>
      <c r="M49" s="396"/>
    </row>
    <row r="50" spans="1:20">
      <c r="G50" s="396"/>
      <c r="H50" s="396"/>
      <c r="I50" s="396"/>
      <c r="J50" s="396"/>
      <c r="K50" s="396"/>
      <c r="L50" s="396"/>
      <c r="M50" s="396"/>
    </row>
    <row r="51" spans="1:20">
      <c r="G51" s="396"/>
      <c r="H51" s="396"/>
      <c r="I51" s="396"/>
      <c r="J51" s="396"/>
      <c r="K51" s="396"/>
      <c r="L51" s="396"/>
      <c r="M51" s="396"/>
    </row>
    <row r="52" spans="1:20">
      <c r="G52" s="396"/>
      <c r="H52" s="396"/>
      <c r="I52" s="396"/>
      <c r="J52" s="396"/>
      <c r="K52" s="396"/>
      <c r="L52" s="396"/>
      <c r="M52" s="396"/>
    </row>
    <row r="53" spans="1:20">
      <c r="G53" s="29"/>
      <c r="H53" s="29"/>
      <c r="I53" s="29"/>
      <c r="J53" s="396"/>
      <c r="K53" s="396"/>
      <c r="L53" s="396"/>
      <c r="M53" s="396"/>
    </row>
    <row r="54" spans="1:20">
      <c r="G54" s="29"/>
      <c r="H54" s="29"/>
      <c r="I54" s="29"/>
      <c r="J54" s="396"/>
      <c r="K54" s="396"/>
      <c r="L54" s="396"/>
      <c r="M54" s="396"/>
    </row>
    <row r="55" spans="1:20">
      <c r="G55" s="29"/>
      <c r="H55" s="29"/>
      <c r="I55" s="29"/>
      <c r="J55" s="396"/>
      <c r="K55" s="396"/>
      <c r="L55" s="396"/>
      <c r="M55" s="396"/>
    </row>
    <row r="56" spans="1:20">
      <c r="G56" s="29"/>
      <c r="H56" s="29"/>
      <c r="I56" s="29"/>
      <c r="J56" s="396"/>
      <c r="K56" s="396"/>
      <c r="L56" s="396"/>
      <c r="M56" s="396"/>
    </row>
    <row r="57" spans="1:20">
      <c r="G57" s="29"/>
      <c r="H57" s="29"/>
      <c r="I57" s="29"/>
      <c r="J57" s="396"/>
      <c r="K57" s="396"/>
      <c r="L57" s="396"/>
      <c r="M57" s="396"/>
    </row>
    <row r="58" spans="1:20">
      <c r="G58" s="29"/>
      <c r="H58" s="29"/>
      <c r="I58" s="29"/>
      <c r="J58" s="396"/>
      <c r="K58" s="396"/>
      <c r="L58" s="396"/>
      <c r="M58" s="396"/>
    </row>
    <row r="59" spans="1:20">
      <c r="G59" s="29"/>
      <c r="H59" s="29"/>
      <c r="I59" s="29"/>
      <c r="J59" s="396"/>
      <c r="K59" s="396"/>
      <c r="L59" s="396"/>
      <c r="M59" s="396"/>
    </row>
    <row r="60" spans="1:20">
      <c r="G60" s="29"/>
      <c r="H60" s="29"/>
      <c r="I60" s="29"/>
      <c r="J60" s="396"/>
      <c r="K60" s="396"/>
      <c r="L60" s="396"/>
      <c r="M60" s="396"/>
    </row>
    <row r="61" spans="1:20">
      <c r="G61" s="29"/>
      <c r="H61" s="29"/>
      <c r="I61" s="29"/>
      <c r="J61" s="396"/>
      <c r="K61" s="396"/>
      <c r="L61" s="396"/>
      <c r="M61" s="396"/>
    </row>
    <row r="62" spans="1:20" s="14" customFormat="1">
      <c r="A62" s="17"/>
      <c r="B62" s="396"/>
      <c r="C62" s="396"/>
      <c r="D62" s="396"/>
      <c r="E62" s="396"/>
      <c r="F62" s="602"/>
      <c r="G62" s="29"/>
      <c r="H62" s="29"/>
      <c r="I62" s="29"/>
      <c r="J62" s="396"/>
      <c r="K62" s="396"/>
      <c r="L62" s="396"/>
      <c r="M62" s="396"/>
      <c r="N62" s="602"/>
      <c r="T62" s="602"/>
    </row>
    <row r="63" spans="1:20">
      <c r="G63" s="29"/>
      <c r="H63" s="29"/>
      <c r="I63" s="29"/>
      <c r="J63" s="396"/>
      <c r="K63" s="396"/>
      <c r="L63" s="396"/>
      <c r="M63" s="396"/>
    </row>
    <row r="64" spans="1:20">
      <c r="G64" s="29"/>
      <c r="H64" s="29"/>
      <c r="I64" s="29"/>
      <c r="J64" s="396"/>
      <c r="K64" s="396"/>
      <c r="L64" s="396"/>
      <c r="M64" s="396"/>
    </row>
    <row r="65" spans="1:20">
      <c r="G65" s="29"/>
      <c r="H65" s="29"/>
      <c r="I65" s="29"/>
      <c r="J65" s="396"/>
      <c r="K65" s="396"/>
      <c r="L65" s="396"/>
      <c r="M65" s="396"/>
    </row>
    <row r="66" spans="1:20">
      <c r="G66" s="29"/>
      <c r="H66" s="29"/>
      <c r="I66" s="29"/>
      <c r="J66" s="396"/>
      <c r="K66" s="396"/>
      <c r="L66" s="396"/>
      <c r="M66" s="396"/>
    </row>
    <row r="67" spans="1:20" s="14" customFormat="1">
      <c r="A67" s="17"/>
      <c r="B67" s="396"/>
      <c r="C67" s="396"/>
      <c r="D67" s="396"/>
      <c r="E67" s="396"/>
      <c r="F67" s="602"/>
      <c r="G67" s="29"/>
      <c r="H67" s="29"/>
      <c r="I67" s="29"/>
      <c r="J67" s="396"/>
      <c r="K67" s="396"/>
      <c r="L67" s="396"/>
      <c r="M67" s="396"/>
      <c r="N67" s="602"/>
      <c r="T67" s="602"/>
    </row>
    <row r="68" spans="1:20">
      <c r="G68" s="29"/>
      <c r="H68" s="29"/>
      <c r="I68" s="29"/>
      <c r="J68" s="396"/>
      <c r="K68" s="396"/>
      <c r="L68" s="396"/>
      <c r="M68" s="396"/>
    </row>
    <row r="69" spans="1:20">
      <c r="G69" s="29"/>
      <c r="H69" s="29"/>
      <c r="I69" s="29"/>
      <c r="J69" s="396"/>
      <c r="K69" s="396"/>
      <c r="L69" s="396"/>
      <c r="M69" s="396"/>
    </row>
    <row r="70" spans="1:20">
      <c r="G70" s="29"/>
      <c r="H70" s="29"/>
      <c r="I70" s="29"/>
      <c r="J70" s="396"/>
      <c r="K70" s="396"/>
      <c r="L70" s="396"/>
      <c r="M70" s="396"/>
    </row>
    <row r="71" spans="1:20">
      <c r="G71" s="29"/>
      <c r="H71" s="29"/>
      <c r="I71" s="29"/>
      <c r="J71" s="396"/>
      <c r="K71" s="396"/>
      <c r="L71" s="396"/>
      <c r="M71" s="396"/>
    </row>
    <row r="72" spans="1:20">
      <c r="G72" s="29"/>
      <c r="H72" s="29"/>
      <c r="I72" s="29"/>
      <c r="J72" s="396"/>
      <c r="K72" s="396"/>
      <c r="L72" s="396"/>
      <c r="M72" s="396"/>
    </row>
    <row r="73" spans="1:20">
      <c r="G73" s="29"/>
      <c r="H73" s="29"/>
      <c r="I73" s="29"/>
      <c r="J73" s="396"/>
      <c r="K73" s="396"/>
      <c r="L73" s="396"/>
      <c r="M73" s="396"/>
    </row>
    <row r="74" spans="1:20">
      <c r="G74" s="29"/>
      <c r="H74" s="29"/>
      <c r="I74" s="29"/>
      <c r="J74" s="396"/>
      <c r="K74" s="396"/>
      <c r="L74" s="396"/>
      <c r="M74" s="396"/>
    </row>
    <row r="75" spans="1:20">
      <c r="G75" s="29"/>
      <c r="H75" s="29"/>
      <c r="I75" s="29"/>
      <c r="J75" s="396"/>
      <c r="K75" s="396"/>
      <c r="L75" s="396"/>
      <c r="M75" s="396"/>
    </row>
    <row r="76" spans="1:20">
      <c r="G76" s="29"/>
      <c r="H76" s="29"/>
      <c r="I76" s="29"/>
      <c r="J76" s="396"/>
      <c r="K76" s="396"/>
      <c r="L76" s="396"/>
      <c r="M76" s="396"/>
    </row>
    <row r="77" spans="1:20">
      <c r="G77" s="29"/>
      <c r="H77" s="29"/>
      <c r="I77" s="29"/>
      <c r="J77" s="396"/>
      <c r="K77" s="396"/>
      <c r="L77" s="396"/>
      <c r="M77" s="396"/>
    </row>
    <row r="78" spans="1:20">
      <c r="G78" s="29"/>
      <c r="H78" s="29"/>
      <c r="I78" s="29"/>
      <c r="J78" s="396"/>
      <c r="K78" s="396"/>
      <c r="L78" s="396"/>
      <c r="M78" s="396"/>
    </row>
    <row r="79" spans="1:20">
      <c r="G79" s="29"/>
      <c r="H79" s="29"/>
      <c r="I79" s="29"/>
      <c r="J79" s="396"/>
      <c r="K79" s="396"/>
      <c r="L79" s="396"/>
      <c r="M79" s="396"/>
    </row>
    <row r="80" spans="1:20">
      <c r="G80" s="29"/>
      <c r="H80" s="29"/>
      <c r="I80" s="29"/>
      <c r="J80" s="396"/>
      <c r="K80" s="396"/>
      <c r="L80" s="396"/>
      <c r="M80" s="396"/>
    </row>
    <row r="81" spans="7:13">
      <c r="G81" s="29"/>
      <c r="H81" s="29"/>
      <c r="I81" s="29"/>
      <c r="J81" s="396"/>
      <c r="K81" s="396"/>
      <c r="L81" s="396"/>
      <c r="M81" s="396"/>
    </row>
    <row r="82" spans="7:13">
      <c r="G82" s="29"/>
      <c r="H82" s="29"/>
      <c r="I82" s="29"/>
      <c r="J82" s="396"/>
      <c r="K82" s="396"/>
      <c r="L82" s="396"/>
      <c r="M82" s="396"/>
    </row>
    <row r="83" spans="7:13">
      <c r="G83" s="29"/>
      <c r="H83" s="29"/>
      <c r="I83" s="29"/>
      <c r="J83" s="396"/>
      <c r="K83" s="396"/>
      <c r="L83" s="396"/>
      <c r="M83" s="396"/>
    </row>
    <row r="84" spans="7:13">
      <c r="G84" s="29"/>
      <c r="H84" s="29"/>
      <c r="I84" s="29"/>
      <c r="J84" s="396"/>
      <c r="K84" s="396"/>
      <c r="L84" s="396"/>
      <c r="M84" s="396"/>
    </row>
    <row r="85" spans="7:13">
      <c r="G85" s="29"/>
      <c r="H85" s="29"/>
      <c r="I85" s="29"/>
      <c r="J85" s="396"/>
      <c r="K85" s="396"/>
      <c r="L85" s="396"/>
      <c r="M85" s="396"/>
    </row>
    <row r="86" spans="7:13">
      <c r="G86" s="29"/>
      <c r="H86" s="29"/>
      <c r="I86" s="29"/>
      <c r="J86" s="396"/>
      <c r="K86" s="396"/>
      <c r="L86" s="396"/>
      <c r="M86" s="396"/>
    </row>
    <row r="136" spans="1:20" s="14" customFormat="1">
      <c r="A136" s="17"/>
      <c r="B136" s="396"/>
      <c r="C136" s="396"/>
      <c r="D136" s="396"/>
      <c r="E136" s="396"/>
      <c r="F136" s="602"/>
      <c r="G136" s="24"/>
      <c r="H136" s="24"/>
      <c r="I136" s="24"/>
      <c r="N136" s="602"/>
      <c r="R136" s="9"/>
      <c r="T136" s="602"/>
    </row>
    <row r="137" spans="1:20" s="14" customFormat="1">
      <c r="A137" s="17"/>
      <c r="B137" s="396"/>
      <c r="C137" s="396"/>
      <c r="D137" s="396"/>
      <c r="E137" s="396"/>
      <c r="F137" s="602"/>
      <c r="G137" s="24"/>
      <c r="H137" s="24"/>
      <c r="I137" s="24"/>
      <c r="N137" s="602"/>
      <c r="R137" s="9"/>
      <c r="T137" s="602"/>
    </row>
    <row r="213" spans="1:20" s="14" customFormat="1">
      <c r="A213" s="17"/>
      <c r="B213" s="396"/>
      <c r="C213" s="396"/>
      <c r="D213" s="396"/>
      <c r="E213" s="396"/>
      <c r="F213" s="602"/>
      <c r="G213" s="24"/>
      <c r="H213" s="24"/>
      <c r="I213" s="24"/>
      <c r="N213" s="602"/>
      <c r="R213" s="9"/>
      <c r="T213" s="602"/>
    </row>
    <row r="496" spans="1:20" s="14" customFormat="1">
      <c r="A496" s="17"/>
      <c r="B496" s="396"/>
      <c r="C496" s="396"/>
      <c r="D496" s="396"/>
      <c r="E496" s="396"/>
      <c r="F496" s="602"/>
      <c r="G496" s="24"/>
      <c r="H496" s="24"/>
      <c r="I496" s="24"/>
      <c r="N496" s="602"/>
      <c r="T496" s="602"/>
    </row>
  </sheetData>
  <conditionalFormatting sqref="G4:G24">
    <cfRule type="colorScale" priority="5">
      <colorScale>
        <cfvo type="min"/>
        <cfvo type="percentile" val="50"/>
        <cfvo type="max"/>
        <color rgb="FFF8696B"/>
        <color rgb="FFFFEB84"/>
        <color rgb="FF63BE7B"/>
      </colorScale>
    </cfRule>
  </conditionalFormatting>
  <conditionalFormatting pivot="1" sqref="D5:D8 D10:D11">
    <cfRule type="colorScale" priority="4">
      <colorScale>
        <cfvo type="min"/>
        <cfvo type="percentile" val="50"/>
        <cfvo type="max"/>
        <color rgb="FFF8696B"/>
        <color rgb="FFFFEB84"/>
        <color rgb="FF63BE7B"/>
      </colorScale>
    </cfRule>
  </conditionalFormatting>
  <conditionalFormatting sqref="G3:L3 G28:H34 G4:G27">
    <cfRule type="colorScale" priority="6">
      <colorScale>
        <cfvo type="min"/>
        <cfvo type="percentile" val="50"/>
        <cfvo type="max"/>
        <color rgb="FFF8696B"/>
        <color rgb="FFFFEB84"/>
        <color rgb="FF63BE7B"/>
      </colorScale>
    </cfRule>
  </conditionalFormatting>
  <conditionalFormatting pivot="1" sqref="J5:K19 J21:K24">
    <cfRule type="colorScale" priority="3">
      <colorScale>
        <cfvo type="min"/>
        <cfvo type="percentile" val="50"/>
        <cfvo type="max"/>
        <color rgb="FFF8696B"/>
        <color rgb="FFFFEB84"/>
        <color rgb="FF63BE7B"/>
      </colorScale>
    </cfRule>
  </conditionalFormatting>
  <conditionalFormatting pivot="1" sqref="C5:D11">
    <cfRule type="colorScale" priority="2">
      <colorScale>
        <cfvo type="min"/>
        <cfvo type="percentile" val="50"/>
        <cfvo type="max"/>
        <color rgb="FFF8696B"/>
        <color rgb="FFFFEB84"/>
        <color rgb="FF63BE7B"/>
      </colorScale>
    </cfRule>
  </conditionalFormatting>
  <conditionalFormatting pivot="1" sqref="J5:K2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6651-3264-4720-BFE6-31CA26299556}">
  <sheetPr codeName="Sheet7">
    <tabColor rgb="FF00B050"/>
  </sheetPr>
  <dimension ref="A1:L672"/>
  <sheetViews>
    <sheetView workbookViewId="0">
      <selection activeCell="B1" sqref="B1"/>
    </sheetView>
  </sheetViews>
  <sheetFormatPr defaultRowHeight="15"/>
  <cols>
    <col min="1" max="1" width="47.5703125" style="100" bestFit="1" customWidth="1"/>
    <col min="2" max="2" width="45.28515625" bestFit="1" customWidth="1"/>
    <col min="4" max="4" width="9.140625" style="100"/>
    <col min="6" max="6" width="45.28515625" bestFit="1" customWidth="1"/>
    <col min="9" max="9" width="43.28515625" bestFit="1" customWidth="1"/>
    <col min="11" max="11" width="13.28515625" bestFit="1" customWidth="1"/>
    <col min="12" max="12" width="10.5703125" bestFit="1" customWidth="1"/>
  </cols>
  <sheetData>
    <row r="1" spans="1:11">
      <c r="B1" s="100" t="s">
        <v>0</v>
      </c>
      <c r="C1" s="100" t="s">
        <v>95</v>
      </c>
      <c r="D1" s="124" t="s">
        <v>197</v>
      </c>
      <c r="E1" s="100" t="s">
        <v>8</v>
      </c>
      <c r="F1" s="100" t="s">
        <v>9</v>
      </c>
      <c r="G1" s="100" t="s">
        <v>10</v>
      </c>
      <c r="H1" s="100" t="s">
        <v>87</v>
      </c>
      <c r="I1" s="100" t="s">
        <v>90</v>
      </c>
      <c r="J1" s="100" t="s">
        <v>147</v>
      </c>
      <c r="K1" s="100" t="s">
        <v>148</v>
      </c>
    </row>
    <row r="2" spans="1:11">
      <c r="A2" s="100" t="str">
        <f>B2&amp;C2</f>
        <v>VD_IPS_7upAPT</v>
      </c>
      <c r="B2" s="63" t="s">
        <v>126</v>
      </c>
      <c r="C2" s="102" t="s">
        <v>99</v>
      </c>
      <c r="D2" s="64" t="s">
        <v>484</v>
      </c>
      <c r="E2" s="166" t="s">
        <v>112</v>
      </c>
      <c r="F2" s="166" t="s">
        <v>112</v>
      </c>
      <c r="G2" s="124">
        <v>0</v>
      </c>
      <c r="H2" s="124" t="s">
        <v>392</v>
      </c>
      <c r="I2" s="124" t="s">
        <v>149</v>
      </c>
      <c r="J2" s="103">
        <f>IFERROR(VLOOKUP(C2&amp;I2&amp;H2,'Input data'!$C$1:$H$2125,5,0),0)</f>
        <v>2.2986775500000003</v>
      </c>
      <c r="K2" s="103">
        <f>IFERROR(VLOOKUP(C2&amp;I2&amp;H2,'Input data'!$C$1:$H$2125,6,0),0)</f>
        <v>2.2142485826308245</v>
      </c>
    </row>
    <row r="3" spans="1:11">
      <c r="A3" s="100" t="str">
        <f t="shared" ref="A3:A66" si="0">B3&amp;C3</f>
        <v>VD_IPS_Appy_FizzAPT</v>
      </c>
      <c r="B3" s="63" t="s">
        <v>127</v>
      </c>
      <c r="C3" s="102" t="s">
        <v>99</v>
      </c>
      <c r="D3" s="165" t="s">
        <v>484</v>
      </c>
      <c r="E3" s="166" t="s">
        <v>112</v>
      </c>
      <c r="F3" s="166" t="s">
        <v>112</v>
      </c>
      <c r="G3" s="167">
        <v>0</v>
      </c>
      <c r="H3" s="203" t="s">
        <v>392</v>
      </c>
      <c r="I3" s="124" t="s">
        <v>150</v>
      </c>
      <c r="J3" s="103">
        <f>IFERROR(VLOOKUP(C3&amp;I3&amp;H3,'Input data'!$C$1:$H$2125,5,0),0)</f>
        <v>2.3764056</v>
      </c>
      <c r="K3" s="103">
        <f>IFERROR(VLOOKUP(C3&amp;I3&amp;H3,'Input data'!$C$1:$H$2125,6,0),0)</f>
        <v>2.3050389119074124</v>
      </c>
    </row>
    <row r="4" spans="1:11">
      <c r="A4" s="100" t="str">
        <f t="shared" si="0"/>
        <v>VD_IPS_ARTOS_LocalAPT</v>
      </c>
      <c r="B4" s="63" t="s">
        <v>199</v>
      </c>
      <c r="C4" s="102" t="s">
        <v>99</v>
      </c>
      <c r="D4" s="165" t="s">
        <v>484</v>
      </c>
      <c r="E4" s="166" t="s">
        <v>112</v>
      </c>
      <c r="F4" s="166" t="s">
        <v>112</v>
      </c>
      <c r="G4" s="167">
        <v>0</v>
      </c>
      <c r="H4" s="203" t="s">
        <v>392</v>
      </c>
      <c r="I4" s="124" t="s">
        <v>290</v>
      </c>
      <c r="J4" s="103">
        <f>IFERROR(VLOOKUP(C4&amp;I4&amp;H4,'Input data'!$C$1:$H$2125,5,0),0)</f>
        <v>2.7718883499999998</v>
      </c>
      <c r="K4" s="103">
        <f>IFERROR(VLOOKUP(C4&amp;I4&amp;H4,'Input data'!$C$1:$H$2125,6,0),0)</f>
        <v>2.9129517557096984</v>
      </c>
    </row>
    <row r="5" spans="1:11">
      <c r="A5" s="100" t="str">
        <f t="shared" si="0"/>
        <v>VD_IPS_BINDU_LocalAPT</v>
      </c>
      <c r="B5" s="63" t="s">
        <v>200</v>
      </c>
      <c r="C5" s="102" t="s">
        <v>99</v>
      </c>
      <c r="D5" s="165" t="s">
        <v>484</v>
      </c>
      <c r="E5" s="166" t="s">
        <v>112</v>
      </c>
      <c r="F5" s="166" t="s">
        <v>112</v>
      </c>
      <c r="G5" s="167">
        <v>0</v>
      </c>
      <c r="H5" s="203" t="s">
        <v>392</v>
      </c>
      <c r="I5" s="124" t="s">
        <v>291</v>
      </c>
      <c r="J5" s="103">
        <f>IFERROR(VLOOKUP(C5&amp;I5&amp;H5,'Input data'!$C$1:$H$2125,5,0),0)</f>
        <v>1.5616487400000001</v>
      </c>
      <c r="K5" s="103">
        <f>IFERROR(VLOOKUP(C5&amp;I5&amp;H5,'Input data'!$C$1:$H$2125,6,0),0)</f>
        <v>2.8058650103356291</v>
      </c>
    </row>
    <row r="6" spans="1:11">
      <c r="A6" s="100" t="str">
        <f t="shared" si="0"/>
        <v>VD_IPS_CokeAPT</v>
      </c>
      <c r="B6" s="124" t="s">
        <v>128</v>
      </c>
      <c r="C6" s="102" t="s">
        <v>99</v>
      </c>
      <c r="D6" s="165" t="s">
        <v>484</v>
      </c>
      <c r="E6" s="166" t="s">
        <v>112</v>
      </c>
      <c r="F6" s="166" t="s">
        <v>112</v>
      </c>
      <c r="G6" s="167">
        <v>0</v>
      </c>
      <c r="H6" s="203" t="s">
        <v>392</v>
      </c>
      <c r="I6" s="124" t="s">
        <v>151</v>
      </c>
      <c r="J6" s="103">
        <f>IFERROR(VLOOKUP(C6&amp;I6&amp;H6,'Input data'!$C$1:$H$2125,5,0),0)</f>
        <v>1.6138776499999998</v>
      </c>
      <c r="K6" s="103">
        <f>IFERROR(VLOOKUP(C6&amp;I6&amp;H6,'Input data'!$C$1:$H$2125,6,0),0)</f>
        <v>1.5507044278639861</v>
      </c>
    </row>
    <row r="7" spans="1:11">
      <c r="A7" s="100" t="str">
        <f t="shared" si="0"/>
        <v>VD_IPS_FantaAPT</v>
      </c>
      <c r="B7" s="124" t="s">
        <v>129</v>
      </c>
      <c r="C7" s="102" t="s">
        <v>99</v>
      </c>
      <c r="D7" s="165" t="s">
        <v>484</v>
      </c>
      <c r="E7" s="166" t="s">
        <v>112</v>
      </c>
      <c r="F7" s="166" t="s">
        <v>112</v>
      </c>
      <c r="G7" s="167">
        <v>0</v>
      </c>
      <c r="H7" s="203" t="s">
        <v>392</v>
      </c>
      <c r="I7" s="124" t="s">
        <v>152</v>
      </c>
      <c r="J7" s="103">
        <f>IFERROR(VLOOKUP(C7&amp;I7&amp;H7,'Input data'!$C$1:$H$2125,5,0),0)</f>
        <v>2.8086658900000003</v>
      </c>
      <c r="K7" s="103">
        <f>IFERROR(VLOOKUP(C7&amp;I7&amp;H7,'Input data'!$C$1:$H$2125,6,0),0)</f>
        <v>2.7930727938969158</v>
      </c>
    </row>
    <row r="8" spans="1:11">
      <c r="A8" s="100" t="str">
        <f t="shared" si="0"/>
        <v>VD_IPS_LimcaAPT</v>
      </c>
      <c r="B8" s="124" t="s">
        <v>130</v>
      </c>
      <c r="C8" s="102" t="s">
        <v>99</v>
      </c>
      <c r="D8" s="165" t="s">
        <v>484</v>
      </c>
      <c r="E8" s="166" t="s">
        <v>112</v>
      </c>
      <c r="F8" s="166" t="s">
        <v>112</v>
      </c>
      <c r="G8" s="167">
        <v>0</v>
      </c>
      <c r="H8" s="203" t="s">
        <v>392</v>
      </c>
      <c r="I8" s="124" t="s">
        <v>153</v>
      </c>
      <c r="J8" s="103">
        <f>IFERROR(VLOOKUP(C8&amp;I8&amp;H8,'Input data'!$C$1:$H$2125,5,0),0)</f>
        <v>2.6339850599999997</v>
      </c>
      <c r="K8" s="103">
        <f>IFERROR(VLOOKUP(C8&amp;I8&amp;H8,'Input data'!$C$1:$H$2125,6,0),0)</f>
        <v>2.547026198633251</v>
      </c>
    </row>
    <row r="9" spans="1:11">
      <c r="A9" s="100" t="str">
        <f t="shared" si="0"/>
        <v>VD_IPS_M_DewAPT</v>
      </c>
      <c r="B9" s="124" t="s">
        <v>131</v>
      </c>
      <c r="C9" s="102" t="s">
        <v>99</v>
      </c>
      <c r="D9" s="165" t="s">
        <v>484</v>
      </c>
      <c r="E9" s="166" t="s">
        <v>112</v>
      </c>
      <c r="F9" s="166" t="s">
        <v>112</v>
      </c>
      <c r="G9" s="167">
        <v>0</v>
      </c>
      <c r="H9" s="203" t="s">
        <v>392</v>
      </c>
      <c r="I9" s="124" t="s">
        <v>154</v>
      </c>
      <c r="J9" s="103">
        <f>IFERROR(VLOOKUP(C9&amp;I9&amp;H9,'Input data'!$C$1:$H$2125,5,0),0)</f>
        <v>1.3498323300000004</v>
      </c>
      <c r="K9" s="103">
        <f>IFERROR(VLOOKUP(C9&amp;I9&amp;H9,'Input data'!$C$1:$H$2125,6,0),0)</f>
        <v>1.4263760112775612</v>
      </c>
    </row>
    <row r="10" spans="1:11">
      <c r="A10" s="100" t="str">
        <f t="shared" si="0"/>
        <v>VD_IPS_MirindaAPT</v>
      </c>
      <c r="B10" s="63" t="s">
        <v>132</v>
      </c>
      <c r="C10" s="102" t="s">
        <v>99</v>
      </c>
      <c r="D10" s="165" t="s">
        <v>484</v>
      </c>
      <c r="E10" s="166" t="s">
        <v>112</v>
      </c>
      <c r="F10" s="166" t="s">
        <v>112</v>
      </c>
      <c r="G10" s="167">
        <v>0</v>
      </c>
      <c r="H10" s="203" t="s">
        <v>392</v>
      </c>
      <c r="I10" s="124" t="s">
        <v>155</v>
      </c>
      <c r="J10" s="103">
        <f>IFERROR(VLOOKUP(C10&amp;I10&amp;H10,'Input data'!$C$1:$H$2125,5,0),0)</f>
        <v>2.2066824700000001</v>
      </c>
      <c r="K10" s="103">
        <f>IFERROR(VLOOKUP(C10&amp;I10&amp;H10,'Input data'!$C$1:$H$2125,6,0),0)</f>
        <v>2.1123099603983917</v>
      </c>
    </row>
    <row r="11" spans="1:11">
      <c r="A11" s="100" t="str">
        <f t="shared" si="0"/>
        <v>VD_IPS_ORSL_LocalAPT</v>
      </c>
      <c r="B11" s="124" t="s">
        <v>201</v>
      </c>
      <c r="C11" s="102" t="s">
        <v>99</v>
      </c>
      <c r="D11" s="165" t="s">
        <v>484</v>
      </c>
      <c r="E11" s="166" t="s">
        <v>112</v>
      </c>
      <c r="F11" s="166" t="s">
        <v>112</v>
      </c>
      <c r="G11" s="167">
        <v>0</v>
      </c>
      <c r="H11" s="203" t="s">
        <v>392</v>
      </c>
      <c r="I11" s="124" t="s">
        <v>292</v>
      </c>
      <c r="J11" s="103">
        <f>IFERROR(VLOOKUP(C11&amp;I11&amp;H11,'Input data'!$C$1:$H$2125,5,0),0)</f>
        <v>1.38164643</v>
      </c>
      <c r="K11" s="103">
        <f>IFERROR(VLOOKUP(C11&amp;I11&amp;H11,'Input data'!$C$1:$H$2125,6,0),0)</f>
        <v>1.38164643</v>
      </c>
    </row>
    <row r="12" spans="1:11">
      <c r="A12" s="100" t="str">
        <f t="shared" si="0"/>
        <v>VD_IPS_PepsiAPT</v>
      </c>
      <c r="B12" s="124" t="s">
        <v>133</v>
      </c>
      <c r="C12" s="102" t="s">
        <v>99</v>
      </c>
      <c r="D12" s="165" t="s">
        <v>484</v>
      </c>
      <c r="E12" s="166" t="s">
        <v>112</v>
      </c>
      <c r="F12" s="166" t="s">
        <v>112</v>
      </c>
      <c r="G12" s="167">
        <v>0</v>
      </c>
      <c r="H12" s="203" t="s">
        <v>392</v>
      </c>
      <c r="I12" s="124" t="s">
        <v>156</v>
      </c>
      <c r="J12" s="103">
        <f>IFERROR(VLOOKUP(C12&amp;I12&amp;H12,'Input data'!$C$1:$H$2125,5,0),0)</f>
        <v>2.2254008399999998</v>
      </c>
      <c r="K12" s="103">
        <f>IFERROR(VLOOKUP(C12&amp;I12&amp;H12,'Input data'!$C$1:$H$2125,6,0),0)</f>
        <v>2.2050636070831509</v>
      </c>
    </row>
    <row r="13" spans="1:11">
      <c r="A13" s="100" t="str">
        <f t="shared" si="0"/>
        <v>VD_IPS_SpriteAPT</v>
      </c>
      <c r="B13" s="124" t="s">
        <v>134</v>
      </c>
      <c r="C13" s="102" t="s">
        <v>99</v>
      </c>
      <c r="D13" s="165" t="s">
        <v>484</v>
      </c>
      <c r="E13" s="166" t="s">
        <v>112</v>
      </c>
      <c r="F13" s="166" t="s">
        <v>112</v>
      </c>
      <c r="G13" s="167">
        <v>0</v>
      </c>
      <c r="H13" s="203" t="s">
        <v>392</v>
      </c>
      <c r="I13" s="124" t="s">
        <v>157</v>
      </c>
      <c r="J13" s="103">
        <f>IFERROR(VLOOKUP(C13&amp;I13&amp;H13,'Input data'!$C$1:$H$2125,5,0),0)</f>
        <v>4.3662206500000007</v>
      </c>
      <c r="K13" s="103">
        <f>IFERROR(VLOOKUP(C13&amp;I13&amp;H13,'Input data'!$C$1:$H$2125,6,0),0)</f>
        <v>4.2022123074094644</v>
      </c>
    </row>
    <row r="14" spans="1:11">
      <c r="A14" s="100" t="str">
        <f t="shared" si="0"/>
        <v>VD_ND_7upAPT</v>
      </c>
      <c r="B14" s="124" t="s">
        <v>136</v>
      </c>
      <c r="C14" s="102" t="s">
        <v>99</v>
      </c>
      <c r="D14" s="165" t="s">
        <v>484</v>
      </c>
      <c r="E14" s="166" t="s">
        <v>112</v>
      </c>
      <c r="F14" s="166" t="s">
        <v>112</v>
      </c>
      <c r="G14" s="167">
        <v>0</v>
      </c>
      <c r="H14" s="203" t="s">
        <v>392</v>
      </c>
      <c r="I14" s="124" t="s">
        <v>159</v>
      </c>
      <c r="J14" s="103">
        <f>IFERROR(VLOOKUP(C14&amp;I14&amp;H14,'Input data'!$C$1:$H$2125,5,0),0)</f>
        <v>18.425271739999999</v>
      </c>
      <c r="K14" s="103">
        <f>IFERROR(VLOOKUP(C14&amp;I14&amp;H14,'Input data'!$C$1:$H$2125,6,0),0)</f>
        <v>17.494237481847875</v>
      </c>
    </row>
    <row r="15" spans="1:11">
      <c r="A15" s="100" t="str">
        <f t="shared" si="0"/>
        <v>VD_ND_Appy_FizzAPT</v>
      </c>
      <c r="B15" s="124" t="s">
        <v>137</v>
      </c>
      <c r="C15" s="102" t="s">
        <v>99</v>
      </c>
      <c r="D15" s="165" t="s">
        <v>484</v>
      </c>
      <c r="E15" s="166" t="s">
        <v>112</v>
      </c>
      <c r="F15" s="166" t="s">
        <v>112</v>
      </c>
      <c r="G15" s="167">
        <v>0</v>
      </c>
      <c r="H15" s="203" t="s">
        <v>392</v>
      </c>
      <c r="I15" s="124" t="s">
        <v>160</v>
      </c>
      <c r="J15" s="103">
        <f>IFERROR(VLOOKUP(C15&amp;I15&amp;H15,'Input data'!$C$1:$H$2125,5,0),0)</f>
        <v>28.549204939999999</v>
      </c>
      <c r="K15" s="103">
        <f>IFERROR(VLOOKUP(C15&amp;I15&amp;H15,'Input data'!$C$1:$H$2125,6,0),0)</f>
        <v>30.668762670655759</v>
      </c>
    </row>
    <row r="16" spans="1:11">
      <c r="A16" s="100" t="str">
        <f t="shared" si="0"/>
        <v>VD_ND_ARTOS_LocalAPT</v>
      </c>
      <c r="B16" s="124" t="s">
        <v>202</v>
      </c>
      <c r="C16" s="102" t="s">
        <v>99</v>
      </c>
      <c r="D16" s="165" t="s">
        <v>484</v>
      </c>
      <c r="E16" s="166" t="s">
        <v>112</v>
      </c>
      <c r="F16" s="166" t="s">
        <v>112</v>
      </c>
      <c r="G16" s="167">
        <v>0</v>
      </c>
      <c r="H16" s="203" t="s">
        <v>392</v>
      </c>
      <c r="I16" s="124" t="s">
        <v>293</v>
      </c>
      <c r="J16" s="103">
        <f>IFERROR(VLOOKUP(C16&amp;I16&amp;H16,'Input data'!$C$1:$H$2125,5,0),0)</f>
        <v>6.1057637200000006</v>
      </c>
      <c r="K16" s="103">
        <f>IFERROR(VLOOKUP(C16&amp;I16&amp;H16,'Input data'!$C$1:$H$2125,6,0),0)</f>
        <v>6.3005238796724852</v>
      </c>
    </row>
    <row r="17" spans="1:11">
      <c r="A17" s="100" t="str">
        <f t="shared" si="0"/>
        <v>VD_ND_BINDU_LocalAPT</v>
      </c>
      <c r="B17" s="124" t="s">
        <v>203</v>
      </c>
      <c r="C17" s="102" t="s">
        <v>99</v>
      </c>
      <c r="D17" s="165" t="s">
        <v>484</v>
      </c>
      <c r="E17" s="166" t="s">
        <v>112</v>
      </c>
      <c r="F17" s="166" t="s">
        <v>112</v>
      </c>
      <c r="G17" s="167">
        <v>0</v>
      </c>
      <c r="H17" s="203" t="s">
        <v>392</v>
      </c>
      <c r="I17" s="124" t="s">
        <v>294</v>
      </c>
      <c r="J17" s="103">
        <f>IFERROR(VLOOKUP(C17&amp;I17&amp;H17,'Input data'!$C$1:$H$2125,5,0),0)</f>
        <v>8.8676008399999997</v>
      </c>
      <c r="K17" s="103">
        <f>IFERROR(VLOOKUP(C17&amp;I17&amp;H17,'Input data'!$C$1:$H$2125,6,0),0)</f>
        <v>10.540254776736962</v>
      </c>
    </row>
    <row r="18" spans="1:11">
      <c r="A18" s="100" t="str">
        <f t="shared" si="0"/>
        <v>VD_ND_CokeAPT</v>
      </c>
      <c r="B18" s="124" t="s">
        <v>138</v>
      </c>
      <c r="C18" s="102" t="s">
        <v>99</v>
      </c>
      <c r="D18" s="165" t="s">
        <v>484</v>
      </c>
      <c r="E18" s="166" t="s">
        <v>112</v>
      </c>
      <c r="F18" s="166" t="s">
        <v>112</v>
      </c>
      <c r="G18" s="167">
        <v>0</v>
      </c>
      <c r="H18" s="203" t="s">
        <v>392</v>
      </c>
      <c r="I18" s="124" t="s">
        <v>161</v>
      </c>
      <c r="J18" s="103">
        <f>IFERROR(VLOOKUP(C18&amp;I18&amp;H18,'Input data'!$C$1:$H$2125,5,0),0)</f>
        <v>13.54043931</v>
      </c>
      <c r="K18" s="103">
        <f>IFERROR(VLOOKUP(C18&amp;I18&amp;H18,'Input data'!$C$1:$H$2125,6,0),0)</f>
        <v>12.169825104998505</v>
      </c>
    </row>
    <row r="19" spans="1:11">
      <c r="A19" s="100" t="str">
        <f t="shared" si="0"/>
        <v>VD_ND_FantaAPT</v>
      </c>
      <c r="B19" s="124" t="s">
        <v>139</v>
      </c>
      <c r="C19" s="102" t="s">
        <v>99</v>
      </c>
      <c r="D19" s="165" t="s">
        <v>484</v>
      </c>
      <c r="E19" s="166" t="s">
        <v>112</v>
      </c>
      <c r="F19" s="166" t="s">
        <v>112</v>
      </c>
      <c r="G19" s="167">
        <v>0</v>
      </c>
      <c r="H19" s="203" t="s">
        <v>392</v>
      </c>
      <c r="I19" s="124" t="s">
        <v>162</v>
      </c>
      <c r="J19" s="103">
        <f>IFERROR(VLOOKUP(C19&amp;I19&amp;H19,'Input data'!$C$1:$H$2125,5,0),0)</f>
        <v>25.800135730000001</v>
      </c>
      <c r="K19" s="103">
        <f>IFERROR(VLOOKUP(C19&amp;I19&amp;H19,'Input data'!$C$1:$H$2125,6,0),0)</f>
        <v>23.663082102858624</v>
      </c>
    </row>
    <row r="20" spans="1:11">
      <c r="A20" s="100" t="str">
        <f t="shared" si="0"/>
        <v>VD_ND_LimcaAPT</v>
      </c>
      <c r="B20" s="124" t="s">
        <v>140</v>
      </c>
      <c r="C20" s="102" t="s">
        <v>99</v>
      </c>
      <c r="D20" s="165" t="s">
        <v>484</v>
      </c>
      <c r="E20" s="166" t="s">
        <v>112</v>
      </c>
      <c r="F20" s="166" t="s">
        <v>112</v>
      </c>
      <c r="G20" s="167">
        <v>0</v>
      </c>
      <c r="H20" s="203" t="s">
        <v>392</v>
      </c>
      <c r="I20" s="124" t="s">
        <v>163</v>
      </c>
      <c r="J20" s="103">
        <f>IFERROR(VLOOKUP(C20&amp;I20&amp;H20,'Input data'!$C$1:$H$2125,5,0),0)</f>
        <v>35.891146260000006</v>
      </c>
      <c r="K20" s="103">
        <f>IFERROR(VLOOKUP(C20&amp;I20&amp;H20,'Input data'!$C$1:$H$2125,6,0),0)</f>
        <v>36.844365774815287</v>
      </c>
    </row>
    <row r="21" spans="1:11">
      <c r="A21" s="100" t="str">
        <f t="shared" si="0"/>
        <v>VD_ND_M_DewAPT</v>
      </c>
      <c r="B21" s="124" t="s">
        <v>141</v>
      </c>
      <c r="C21" s="102" t="s">
        <v>99</v>
      </c>
      <c r="D21" s="165" t="s">
        <v>484</v>
      </c>
      <c r="E21" s="166" t="s">
        <v>112</v>
      </c>
      <c r="F21" s="166" t="s">
        <v>112</v>
      </c>
      <c r="G21" s="167">
        <v>0</v>
      </c>
      <c r="H21" s="203" t="s">
        <v>392</v>
      </c>
      <c r="I21" s="124" t="s">
        <v>164</v>
      </c>
      <c r="J21" s="103">
        <f>IFERROR(VLOOKUP(C21&amp;I21&amp;H21,'Input data'!$C$1:$H$2125,5,0),0)</f>
        <v>7.0203428500000014</v>
      </c>
      <c r="K21" s="103">
        <f>IFERROR(VLOOKUP(C21&amp;I21&amp;H21,'Input data'!$C$1:$H$2125,6,0),0)</f>
        <v>6.5610737802624879</v>
      </c>
    </row>
    <row r="22" spans="1:11">
      <c r="A22" s="100" t="str">
        <f t="shared" si="0"/>
        <v>VD_ND_MirindaAPT</v>
      </c>
      <c r="B22" s="124" t="s">
        <v>142</v>
      </c>
      <c r="C22" s="102" t="s">
        <v>99</v>
      </c>
      <c r="D22" s="165" t="s">
        <v>484</v>
      </c>
      <c r="E22" s="166" t="s">
        <v>112</v>
      </c>
      <c r="F22" s="166" t="s">
        <v>112</v>
      </c>
      <c r="G22" s="167">
        <v>0</v>
      </c>
      <c r="H22" s="203" t="s">
        <v>392</v>
      </c>
      <c r="I22" s="124" t="s">
        <v>165</v>
      </c>
      <c r="J22" s="103">
        <f>IFERROR(VLOOKUP(C22&amp;I22&amp;H22,'Input data'!$C$1:$H$2125,5,0),0)</f>
        <v>12.560483770000001</v>
      </c>
      <c r="K22" s="103">
        <f>IFERROR(VLOOKUP(C22&amp;I22&amp;H22,'Input data'!$C$1:$H$2125,6,0),0)</f>
        <v>11.978825433369556</v>
      </c>
    </row>
    <row r="23" spans="1:11">
      <c r="A23" s="100" t="str">
        <f t="shared" si="0"/>
        <v>VD_ND_ORSL_LocalAPT</v>
      </c>
      <c r="B23" s="124" t="s">
        <v>204</v>
      </c>
      <c r="C23" s="102" t="s">
        <v>99</v>
      </c>
      <c r="D23" s="165" t="s">
        <v>484</v>
      </c>
      <c r="E23" s="166" t="s">
        <v>112</v>
      </c>
      <c r="F23" s="166" t="s">
        <v>112</v>
      </c>
      <c r="G23" s="167">
        <v>0</v>
      </c>
      <c r="H23" s="203" t="s">
        <v>392</v>
      </c>
      <c r="I23" s="124" t="s">
        <v>295</v>
      </c>
      <c r="J23" s="103">
        <f>IFERROR(VLOOKUP(C23&amp;I23&amp;H23,'Input data'!$C$1:$H$2125,5,0),0)</f>
        <v>20.87014864</v>
      </c>
      <c r="K23" s="103">
        <f>IFERROR(VLOOKUP(C23&amp;I23&amp;H23,'Input data'!$C$1:$H$2125,6,0),0)</f>
        <v>0</v>
      </c>
    </row>
    <row r="24" spans="1:11">
      <c r="A24" s="100" t="str">
        <f t="shared" si="0"/>
        <v>VD_ND_PepsiAPT</v>
      </c>
      <c r="B24" s="124" t="s">
        <v>143</v>
      </c>
      <c r="C24" s="102" t="s">
        <v>99</v>
      </c>
      <c r="D24" s="165" t="s">
        <v>484</v>
      </c>
      <c r="E24" s="166" t="s">
        <v>112</v>
      </c>
      <c r="F24" s="166" t="s">
        <v>112</v>
      </c>
      <c r="G24" s="167">
        <v>0</v>
      </c>
      <c r="H24" s="203" t="s">
        <v>392</v>
      </c>
      <c r="I24" s="124" t="s">
        <v>166</v>
      </c>
      <c r="J24" s="103">
        <f>IFERROR(VLOOKUP(C24&amp;I24&amp;H24,'Input data'!$C$1:$H$2125,5,0),0)</f>
        <v>15.034200269999999</v>
      </c>
      <c r="K24" s="103">
        <f>IFERROR(VLOOKUP(C24&amp;I24&amp;H24,'Input data'!$C$1:$H$2125,6,0),0)</f>
        <v>13.947000942205259</v>
      </c>
    </row>
    <row r="25" spans="1:11">
      <c r="A25" s="100" t="str">
        <f t="shared" si="0"/>
        <v>VD_ND_SpriteAPT</v>
      </c>
      <c r="B25" s="124" t="s">
        <v>144</v>
      </c>
      <c r="C25" s="102" t="s">
        <v>99</v>
      </c>
      <c r="D25" s="165" t="s">
        <v>484</v>
      </c>
      <c r="E25" s="166" t="s">
        <v>112</v>
      </c>
      <c r="F25" s="166" t="s">
        <v>112</v>
      </c>
      <c r="G25" s="167">
        <v>0</v>
      </c>
      <c r="H25" s="203" t="s">
        <v>392</v>
      </c>
      <c r="I25" s="124" t="s">
        <v>167</v>
      </c>
      <c r="J25" s="103">
        <f>IFERROR(VLOOKUP(C25&amp;I25&amp;H25,'Input data'!$C$1:$H$2125,5,0),0)</f>
        <v>69.905133179999993</v>
      </c>
      <c r="K25" s="103">
        <f>IFERROR(VLOOKUP(C25&amp;I25&amp;H25,'Input data'!$C$1:$H$2125,6,0),0)</f>
        <v>70.924965433286957</v>
      </c>
    </row>
    <row r="26" spans="1:11">
      <c r="A26" s="100" t="str">
        <f t="shared" si="0"/>
        <v>VD_Price_7upAPT</v>
      </c>
      <c r="B26" s="124" t="s">
        <v>205</v>
      </c>
      <c r="C26" s="102" t="s">
        <v>99</v>
      </c>
      <c r="D26" s="165" t="s">
        <v>484</v>
      </c>
      <c r="E26" s="146" t="s">
        <v>24</v>
      </c>
      <c r="F26" s="124" t="s">
        <v>25</v>
      </c>
      <c r="G26" s="167">
        <v>0</v>
      </c>
      <c r="H26" s="203" t="s">
        <v>392</v>
      </c>
      <c r="I26" s="124" t="s">
        <v>296</v>
      </c>
      <c r="J26" s="103">
        <f>IFERROR(VLOOKUP(C26&amp;I26&amp;H26,'Input data'!$C$1:$H$2125,5,0),0)</f>
        <v>55.787312190000009</v>
      </c>
      <c r="K26" s="103">
        <f>IFERROR(VLOOKUP(C26&amp;I26&amp;H26,'Input data'!$C$1:$H$2125,6,0),0)</f>
        <v>54.480234767903028</v>
      </c>
    </row>
    <row r="27" spans="1:11">
      <c r="A27" s="100" t="str">
        <f t="shared" si="0"/>
        <v>VD_Price_Appy_FizzAPT</v>
      </c>
      <c r="B27" s="124" t="s">
        <v>206</v>
      </c>
      <c r="C27" s="102" t="s">
        <v>99</v>
      </c>
      <c r="D27" s="165" t="s">
        <v>484</v>
      </c>
      <c r="E27" s="166" t="s">
        <v>24</v>
      </c>
      <c r="F27" s="124" t="s">
        <v>25</v>
      </c>
      <c r="G27" s="167">
        <v>0</v>
      </c>
      <c r="H27" s="203" t="s">
        <v>392</v>
      </c>
      <c r="I27" s="124" t="s">
        <v>297</v>
      </c>
      <c r="J27" s="103">
        <f>IFERROR(VLOOKUP(C27&amp;I27&amp;H27,'Input data'!$C$1:$H$2125,5,0),0)</f>
        <v>55.579045929999992</v>
      </c>
      <c r="K27" s="103">
        <f>IFERROR(VLOOKUP(C27&amp;I27&amp;H27,'Input data'!$C$1:$H$2125,6,0),0)</f>
        <v>56.291609572373794</v>
      </c>
    </row>
    <row r="28" spans="1:11">
      <c r="A28" s="100" t="str">
        <f t="shared" si="0"/>
        <v>VD_Price_CokeAPT</v>
      </c>
      <c r="B28" s="124" t="s">
        <v>207</v>
      </c>
      <c r="C28" s="102" t="s">
        <v>99</v>
      </c>
      <c r="D28" s="165" t="s">
        <v>484</v>
      </c>
      <c r="E28" s="166" t="s">
        <v>24</v>
      </c>
      <c r="F28" s="124" t="s">
        <v>25</v>
      </c>
      <c r="G28" s="167">
        <v>0</v>
      </c>
      <c r="H28" s="203" t="s">
        <v>392</v>
      </c>
      <c r="I28" s="124" t="s">
        <v>298</v>
      </c>
      <c r="J28" s="103">
        <f>IFERROR(VLOOKUP(C28&amp;I28&amp;H28,'Input data'!$C$1:$H$2125,5,0),0)</f>
        <v>70.95404431</v>
      </c>
      <c r="K28" s="103">
        <f>IFERROR(VLOOKUP(C28&amp;I28&amp;H28,'Input data'!$C$1:$H$2125,6,0),0)</f>
        <v>72.151221535875806</v>
      </c>
    </row>
    <row r="29" spans="1:11">
      <c r="A29" s="100" t="str">
        <f t="shared" si="0"/>
        <v>VD_Price_FantaAPT</v>
      </c>
      <c r="B29" s="124" t="s">
        <v>208</v>
      </c>
      <c r="C29" s="102" t="s">
        <v>99</v>
      </c>
      <c r="D29" s="165" t="s">
        <v>484</v>
      </c>
      <c r="E29" s="166" t="s">
        <v>24</v>
      </c>
      <c r="F29" s="124" t="s">
        <v>25</v>
      </c>
      <c r="G29" s="167">
        <v>0</v>
      </c>
      <c r="H29" s="203" t="s">
        <v>392</v>
      </c>
      <c r="I29" s="124" t="s">
        <v>299</v>
      </c>
      <c r="J29" s="103">
        <f>IFERROR(VLOOKUP(C29&amp;I29&amp;H29,'Input data'!$C$1:$H$2125,5,0),0)</f>
        <v>55.247122930000003</v>
      </c>
      <c r="K29" s="103">
        <f>IFERROR(VLOOKUP(C29&amp;I29&amp;H29,'Input data'!$C$1:$H$2125,6,0),0)</f>
        <v>54.049047498495852</v>
      </c>
    </row>
    <row r="30" spans="1:11">
      <c r="A30" s="100" t="str">
        <f t="shared" si="0"/>
        <v>VD_Price_LimcaAPT</v>
      </c>
      <c r="B30" s="124" t="s">
        <v>209</v>
      </c>
      <c r="C30" s="102" t="s">
        <v>99</v>
      </c>
      <c r="D30" s="165" t="s">
        <v>484</v>
      </c>
      <c r="E30" s="166" t="s">
        <v>24</v>
      </c>
      <c r="F30" s="124" t="s">
        <v>25</v>
      </c>
      <c r="G30" s="167">
        <v>0</v>
      </c>
      <c r="H30" s="203" t="s">
        <v>392</v>
      </c>
      <c r="I30" s="124" t="s">
        <v>300</v>
      </c>
      <c r="J30" s="103">
        <f>IFERROR(VLOOKUP(C30&amp;I30&amp;H30,'Input data'!$C$1:$H$2125,5,0),0)</f>
        <v>58.207130550000002</v>
      </c>
      <c r="K30" s="103">
        <f>IFERROR(VLOOKUP(C30&amp;I30&amp;H30,'Input data'!$C$1:$H$2125,6,0),0)</f>
        <v>57.915228186402615</v>
      </c>
    </row>
    <row r="31" spans="1:11">
      <c r="A31" s="100" t="str">
        <f t="shared" si="0"/>
        <v>VD_Price_M_DewAPT</v>
      </c>
      <c r="B31" s="124" t="s">
        <v>210</v>
      </c>
      <c r="C31" s="102" t="s">
        <v>99</v>
      </c>
      <c r="D31" s="165" t="s">
        <v>484</v>
      </c>
      <c r="E31" s="166" t="s">
        <v>24</v>
      </c>
      <c r="F31" s="124" t="s">
        <v>25</v>
      </c>
      <c r="G31" s="167">
        <v>0</v>
      </c>
      <c r="H31" s="203" t="s">
        <v>392</v>
      </c>
      <c r="I31" s="124" t="s">
        <v>301</v>
      </c>
      <c r="J31" s="103">
        <f>IFERROR(VLOOKUP(C31&amp;I31&amp;H31,'Input data'!$C$1:$H$2125,5,0),0)</f>
        <v>63.980207589999999</v>
      </c>
      <c r="K31" s="103">
        <f>IFERROR(VLOOKUP(C31&amp;I31&amp;H31,'Input data'!$C$1:$H$2125,6,0),0)</f>
        <v>66.372847258439506</v>
      </c>
    </row>
    <row r="32" spans="1:11">
      <c r="A32" s="100" t="str">
        <f t="shared" si="0"/>
        <v>VD_Price_MirindaAPT</v>
      </c>
      <c r="B32" s="124" t="s">
        <v>211</v>
      </c>
      <c r="C32" s="102" t="s">
        <v>99</v>
      </c>
      <c r="D32" s="165" t="s">
        <v>484</v>
      </c>
      <c r="E32" s="166" t="s">
        <v>24</v>
      </c>
      <c r="F32" s="124" t="s">
        <v>25</v>
      </c>
      <c r="G32" s="167">
        <v>0</v>
      </c>
      <c r="H32" s="203" t="s">
        <v>392</v>
      </c>
      <c r="I32" s="124" t="s">
        <v>302</v>
      </c>
      <c r="J32" s="103">
        <f>IFERROR(VLOOKUP(C32&amp;I32&amp;H32,'Input data'!$C$1:$H$2125,5,0),0)</f>
        <v>55.317426739999995</v>
      </c>
      <c r="K32" s="103">
        <f>IFERROR(VLOOKUP(C32&amp;I32&amp;H32,'Input data'!$C$1:$H$2125,6,0),0)</f>
        <v>53.469130414306221</v>
      </c>
    </row>
    <row r="33" spans="1:11">
      <c r="A33" s="100" t="str">
        <f t="shared" si="0"/>
        <v>VD_Price_PepsiAPT</v>
      </c>
      <c r="B33" s="124" t="s">
        <v>212</v>
      </c>
      <c r="C33" s="102" t="s">
        <v>99</v>
      </c>
      <c r="D33" s="165" t="s">
        <v>484</v>
      </c>
      <c r="E33" s="166" t="s">
        <v>24</v>
      </c>
      <c r="F33" s="124" t="s">
        <v>25</v>
      </c>
      <c r="G33" s="167">
        <v>0</v>
      </c>
      <c r="H33" s="203" t="s">
        <v>392</v>
      </c>
      <c r="I33" s="124" t="s">
        <v>303</v>
      </c>
      <c r="J33" s="103">
        <f>IFERROR(VLOOKUP(C33&amp;I33&amp;H33,'Input data'!$C$1:$H$2125,5,0),0)</f>
        <v>56.485245949999999</v>
      </c>
      <c r="K33" s="103">
        <f>IFERROR(VLOOKUP(C33&amp;I33&amp;H33,'Input data'!$C$1:$H$2125,6,0),0)</f>
        <v>55.098646923204321</v>
      </c>
    </row>
    <row r="34" spans="1:11">
      <c r="A34" s="100" t="str">
        <f t="shared" si="0"/>
        <v>VD_Price_SpriteAPT</v>
      </c>
      <c r="B34" s="124" t="s">
        <v>213</v>
      </c>
      <c r="C34" s="102" t="s">
        <v>99</v>
      </c>
      <c r="D34" s="165" t="s">
        <v>484</v>
      </c>
      <c r="E34" s="166" t="s">
        <v>24</v>
      </c>
      <c r="F34" s="124" t="s">
        <v>25</v>
      </c>
      <c r="G34" s="167">
        <v>0</v>
      </c>
      <c r="H34" s="203" t="s">
        <v>392</v>
      </c>
      <c r="I34" s="124" t="s">
        <v>304</v>
      </c>
      <c r="J34" s="103">
        <f>IFERROR(VLOOKUP(C34&amp;I34&amp;H34,'Input data'!$C$1:$H$2125,5,0),0)</f>
        <v>54.864846869999994</v>
      </c>
      <c r="K34" s="103">
        <f>IFERROR(VLOOKUP(C34&amp;I34&amp;H34,'Input data'!$C$1:$H$2125,6,0),0)</f>
        <v>54.890375580696173</v>
      </c>
    </row>
    <row r="35" spans="1:11">
      <c r="A35" s="100" t="str">
        <f t="shared" si="0"/>
        <v>VD_TV_7upAPT</v>
      </c>
      <c r="B35" s="124" t="s">
        <v>214</v>
      </c>
      <c r="C35" s="102" t="s">
        <v>99</v>
      </c>
      <c r="D35" s="165" t="s">
        <v>484</v>
      </c>
      <c r="E35" s="146" t="s">
        <v>698</v>
      </c>
      <c r="F35" s="124" t="s">
        <v>15</v>
      </c>
      <c r="G35" s="167">
        <v>0</v>
      </c>
      <c r="H35" s="124" t="s">
        <v>289</v>
      </c>
      <c r="I35" s="124" t="s">
        <v>305</v>
      </c>
      <c r="J35" s="103">
        <f>IFERROR(VLOOKUP(C35&amp;I35&amp;H35,'Input data'!$C$1:$H$2125,5,0),0)</f>
        <v>3636.08</v>
      </c>
      <c r="K35" s="103">
        <f>IFERROR(VLOOKUP(C35&amp;I35&amp;H35,'Input data'!$C$1:$H$2125,6,0),0)</f>
        <v>6100.2599999999993</v>
      </c>
    </row>
    <row r="36" spans="1:11">
      <c r="A36" s="100" t="str">
        <f t="shared" si="0"/>
        <v>VD_TV_APPYFIZZAPT</v>
      </c>
      <c r="B36" s="124" t="s">
        <v>215</v>
      </c>
      <c r="C36" s="102" t="s">
        <v>99</v>
      </c>
      <c r="D36" s="165" t="s">
        <v>484</v>
      </c>
      <c r="E36" s="383" t="s">
        <v>698</v>
      </c>
      <c r="F36" s="124" t="s">
        <v>15</v>
      </c>
      <c r="G36" s="167">
        <v>0</v>
      </c>
      <c r="H36" s="124" t="s">
        <v>289</v>
      </c>
      <c r="I36" s="124" t="s">
        <v>306</v>
      </c>
      <c r="J36" s="103">
        <f>IFERROR(VLOOKUP(C36&amp;I36&amp;H36,'Input data'!$C$1:$H$2125,5,0),0)</f>
        <v>5703.3</v>
      </c>
      <c r="K36" s="103">
        <f>IFERROR(VLOOKUP(C36&amp;I36&amp;H36,'Input data'!$C$1:$H$2125,6,0),0)</f>
        <v>0</v>
      </c>
    </row>
    <row r="37" spans="1:11">
      <c r="A37" s="100" t="str">
        <f t="shared" si="0"/>
        <v>VD_TV_MDEWAPT</v>
      </c>
      <c r="B37" s="124" t="s">
        <v>216</v>
      </c>
      <c r="C37" s="102" t="s">
        <v>99</v>
      </c>
      <c r="D37" s="165" t="s">
        <v>484</v>
      </c>
      <c r="E37" s="383" t="s">
        <v>698</v>
      </c>
      <c r="F37" s="124" t="s">
        <v>15</v>
      </c>
      <c r="G37" s="167">
        <v>0</v>
      </c>
      <c r="H37" s="124" t="s">
        <v>289</v>
      </c>
      <c r="I37" s="124" t="s">
        <v>307</v>
      </c>
      <c r="J37" s="103">
        <f>IFERROR(VLOOKUP(C37&amp;I37&amp;H37,'Input data'!$C$1:$H$2125,5,0),0)</f>
        <v>128.07000000000002</v>
      </c>
      <c r="K37" s="103">
        <f>IFERROR(VLOOKUP(C37&amp;I37&amp;H37,'Input data'!$C$1:$H$2125,6,0),0)</f>
        <v>219.99</v>
      </c>
    </row>
    <row r="38" spans="1:11">
      <c r="A38" s="100" t="str">
        <f t="shared" si="0"/>
        <v>VD_TV_PSPSIAPT</v>
      </c>
      <c r="B38" s="124" t="s">
        <v>217</v>
      </c>
      <c r="C38" s="102" t="s">
        <v>99</v>
      </c>
      <c r="D38" s="165" t="s">
        <v>484</v>
      </c>
      <c r="E38" s="383" t="s">
        <v>698</v>
      </c>
      <c r="F38" s="124" t="s">
        <v>15</v>
      </c>
      <c r="G38" s="167">
        <v>0</v>
      </c>
      <c r="H38" s="124" t="s">
        <v>289</v>
      </c>
      <c r="I38" s="124" t="s">
        <v>308</v>
      </c>
      <c r="J38" s="103">
        <f>IFERROR(VLOOKUP(C38&amp;I38&amp;H38,'Input data'!$C$1:$H$2125,5,0),0)</f>
        <v>190.05</v>
      </c>
      <c r="K38" s="103">
        <f>IFERROR(VLOOKUP(C38&amp;I38&amp;H38,'Input data'!$C$1:$H$2125,6,0),0)</f>
        <v>2612.2099999999991</v>
      </c>
    </row>
    <row r="39" spans="1:11">
      <c r="A39" s="100" t="str">
        <f t="shared" si="0"/>
        <v>VD_IPS_Thums_UpAPT</v>
      </c>
      <c r="B39" s="124" t="s">
        <v>135</v>
      </c>
      <c r="C39" s="102" t="s">
        <v>99</v>
      </c>
      <c r="D39" s="64" t="s">
        <v>479</v>
      </c>
      <c r="E39" s="167" t="str">
        <f>F39</f>
        <v>IPS</v>
      </c>
      <c r="F39" s="124" t="s">
        <v>17</v>
      </c>
      <c r="G39" s="167">
        <v>0</v>
      </c>
      <c r="H39" s="203" t="s">
        <v>392</v>
      </c>
      <c r="I39" s="124" t="s">
        <v>158</v>
      </c>
      <c r="J39" s="103">
        <f>IFERROR(VLOOKUP(C39&amp;I39&amp;H39,'Input data'!$C$1:$H$2125,5,0),0)</f>
        <v>4.5224905299999998</v>
      </c>
      <c r="K39" s="103">
        <f>IFERROR(VLOOKUP(C39&amp;I39&amp;H39,'Input data'!$C$1:$H$2125,6,0),0)</f>
        <v>4.2440966538154132</v>
      </c>
    </row>
    <row r="40" spans="1:11">
      <c r="A40" s="100" t="str">
        <f t="shared" si="0"/>
        <v>VD_ND_Thums_UpAPT</v>
      </c>
      <c r="B40" s="124" t="s">
        <v>145</v>
      </c>
      <c r="C40" s="102" t="s">
        <v>99</v>
      </c>
      <c r="D40" s="165" t="s">
        <v>479</v>
      </c>
      <c r="E40" s="396" t="str">
        <f t="shared" ref="E40:E41" si="1">F40</f>
        <v>ND</v>
      </c>
      <c r="F40" s="124" t="s">
        <v>18</v>
      </c>
      <c r="G40" s="167">
        <v>0</v>
      </c>
      <c r="H40" s="203" t="s">
        <v>392</v>
      </c>
      <c r="I40" s="124" t="s">
        <v>168</v>
      </c>
      <c r="J40" s="103">
        <f>IFERROR(VLOOKUP(C40&amp;I40&amp;H40,'Input data'!$C$1:$H$2125,5,0),0)</f>
        <v>70.190470409999989</v>
      </c>
      <c r="K40" s="103">
        <f>IFERROR(VLOOKUP(C40&amp;I40&amp;H40,'Input data'!$C$1:$H$2125,6,0),0)</f>
        <v>70.936561032093778</v>
      </c>
    </row>
    <row r="41" spans="1:11">
      <c r="A41" s="100" t="str">
        <f t="shared" si="0"/>
        <v>VD_Nstores_Thums_UpAPT</v>
      </c>
      <c r="B41" s="124" t="s">
        <v>218</v>
      </c>
      <c r="C41" s="102" t="s">
        <v>99</v>
      </c>
      <c r="D41" s="165" t="s">
        <v>479</v>
      </c>
      <c r="E41" s="396" t="str">
        <f t="shared" si="1"/>
        <v>Nstores</v>
      </c>
      <c r="F41" s="124" t="s">
        <v>19</v>
      </c>
      <c r="G41" s="167">
        <v>0</v>
      </c>
      <c r="H41" s="203" t="s">
        <v>392</v>
      </c>
      <c r="I41" s="124" t="s">
        <v>309</v>
      </c>
      <c r="J41" s="103">
        <f>IFERROR(VLOOKUP(C41&amp;I41&amp;H41,'Input data'!$C$1:$H$2125,5,0),0)</f>
        <v>235058.22625839003</v>
      </c>
      <c r="K41" s="103">
        <f>IFERROR(VLOOKUP(C41&amp;I41&amp;H41,'Input data'!$C$1:$H$2125,6,0),0)</f>
        <v>270546.47390403337</v>
      </c>
    </row>
    <row r="42" spans="1:11">
      <c r="A42" s="100" t="str">
        <f t="shared" si="0"/>
        <v>VD_OOS_Thums_UpAPT</v>
      </c>
      <c r="B42" s="124" t="s">
        <v>219</v>
      </c>
      <c r="C42" s="102" t="s">
        <v>99</v>
      </c>
      <c r="D42" s="165" t="s">
        <v>479</v>
      </c>
      <c r="E42" s="124" t="s">
        <v>20</v>
      </c>
      <c r="F42" s="124" t="s">
        <v>21</v>
      </c>
      <c r="G42" s="167">
        <v>0</v>
      </c>
      <c r="H42" s="203" t="s">
        <v>392</v>
      </c>
      <c r="I42" s="124" t="s">
        <v>310</v>
      </c>
      <c r="J42" s="103">
        <f>IFERROR(VLOOKUP(C42&amp;I42&amp;H42,'Input data'!$C$1:$H$2125,5,0),0)</f>
        <v>14.959447309999998</v>
      </c>
      <c r="K42" s="103">
        <f>IFERROR(VLOOKUP(C42&amp;I42&amp;H42,'Input data'!$C$1:$H$2125,6,0),0)</f>
        <v>13.821187368583471</v>
      </c>
    </row>
    <row r="43" spans="1:11">
      <c r="A43" s="100" t="str">
        <f t="shared" si="0"/>
        <v>VD_SOWF_Thums_UpAPT</v>
      </c>
      <c r="B43" s="124" t="s">
        <v>220</v>
      </c>
      <c r="C43" s="102" t="s">
        <v>99</v>
      </c>
      <c r="D43" s="165" t="s">
        <v>479</v>
      </c>
      <c r="E43" s="124" t="s">
        <v>26</v>
      </c>
      <c r="F43" s="124" t="s">
        <v>29</v>
      </c>
      <c r="G43" s="167">
        <v>0</v>
      </c>
      <c r="H43" s="203" t="s">
        <v>392</v>
      </c>
      <c r="I43" s="124" t="s">
        <v>311</v>
      </c>
      <c r="J43" s="103">
        <f>IFERROR(VLOOKUP(C43&amp;I43&amp;H43,'Input data'!$C$1:$H$2125,5,0),0)</f>
        <v>24.391111270000003</v>
      </c>
      <c r="K43" s="103">
        <f>IFERROR(VLOOKUP(C43&amp;I43&amp;H43,'Input data'!$C$1:$H$2125,6,0),0)</f>
        <v>26.905034793522596</v>
      </c>
    </row>
    <row r="44" spans="1:11">
      <c r="A44" s="100" t="str">
        <f t="shared" si="0"/>
        <v>Log_EconomyAPT</v>
      </c>
      <c r="B44" s="124" t="s">
        <v>221</v>
      </c>
      <c r="C44" s="102" t="s">
        <v>99</v>
      </c>
      <c r="D44" s="64" t="s">
        <v>482</v>
      </c>
      <c r="E44" s="124" t="s">
        <v>11</v>
      </c>
      <c r="F44" s="124" t="s">
        <v>13</v>
      </c>
      <c r="G44" s="167">
        <v>0</v>
      </c>
      <c r="H44" s="203" t="s">
        <v>392</v>
      </c>
      <c r="I44" s="124" t="s">
        <v>11</v>
      </c>
      <c r="J44" s="103">
        <f>IFERROR(VLOOKUP(C44&amp;I44&amp;H44,'Input data'!$C$1:$H$2125,5,0),0)</f>
        <v>1304932.0995752397</v>
      </c>
      <c r="K44" s="103">
        <f>IFERROR(VLOOKUP(C44&amp;I44&amp;H44,'Input data'!$C$1:$H$2125,6,0),0)</f>
        <v>1269414.9253070676</v>
      </c>
    </row>
    <row r="45" spans="1:11">
      <c r="A45" s="100" t="str">
        <f t="shared" si="0"/>
        <v>UnemploymentAPT</v>
      </c>
      <c r="B45" s="124" t="s">
        <v>3</v>
      </c>
      <c r="C45" s="102" t="s">
        <v>99</v>
      </c>
      <c r="D45" s="165" t="s">
        <v>482</v>
      </c>
      <c r="E45" s="124" t="s">
        <v>11</v>
      </c>
      <c r="F45" s="124" t="s">
        <v>3</v>
      </c>
      <c r="G45" s="167">
        <v>0</v>
      </c>
      <c r="H45" s="203" t="s">
        <v>392</v>
      </c>
      <c r="I45" s="124" t="s">
        <v>3</v>
      </c>
      <c r="J45" s="103">
        <f>IFERROR(VLOOKUP(C45&amp;I45&amp;H45,'Input data'!$C$1:$H$2125,5,0),0)</f>
        <v>3.9949999999999999E-2</v>
      </c>
      <c r="K45" s="103">
        <f>IFERROR(VLOOKUP(C45&amp;I45&amp;H45,'Input data'!$C$1:$H$2125,6,0),0)</f>
        <v>7.7549999999999994E-2</v>
      </c>
    </row>
    <row r="46" spans="1:11">
      <c r="A46" s="100" t="str">
        <f t="shared" si="0"/>
        <v>precip0APT</v>
      </c>
      <c r="B46" s="124" t="s">
        <v>222</v>
      </c>
      <c r="C46" s="102" t="s">
        <v>99</v>
      </c>
      <c r="D46" s="165" t="s">
        <v>482</v>
      </c>
      <c r="E46" s="124" t="s">
        <v>22</v>
      </c>
      <c r="F46" s="124" t="s">
        <v>23</v>
      </c>
      <c r="G46" s="167">
        <v>0</v>
      </c>
      <c r="H46" s="203" t="s">
        <v>392</v>
      </c>
      <c r="I46" s="124" t="s">
        <v>312</v>
      </c>
      <c r="J46" s="103">
        <f>IFERROR(VLOOKUP(C46&amp;I46&amp;H46,'Input data'!$C$1:$H$2125,5,0),0)</f>
        <v>2.1127214799999998</v>
      </c>
      <c r="K46" s="103">
        <f>IFERROR(VLOOKUP(C46&amp;I46&amp;H46,'Input data'!$C$1:$H$2125,6,0),0)</f>
        <v>3.1321414015201237</v>
      </c>
    </row>
    <row r="47" spans="1:11">
      <c r="A47" s="100" t="str">
        <f t="shared" si="0"/>
        <v>precip1APT</v>
      </c>
      <c r="B47" s="124" t="s">
        <v>223</v>
      </c>
      <c r="C47" s="102" t="s">
        <v>99</v>
      </c>
      <c r="D47" s="165" t="s">
        <v>482</v>
      </c>
      <c r="E47" s="124" t="s">
        <v>22</v>
      </c>
      <c r="F47" s="124" t="s">
        <v>23</v>
      </c>
      <c r="G47" s="167">
        <v>0</v>
      </c>
      <c r="H47" s="203" t="s">
        <v>392</v>
      </c>
      <c r="I47" s="124" t="s">
        <v>312</v>
      </c>
      <c r="J47" s="103">
        <f>IFERROR(VLOOKUP(C47&amp;I47&amp;H47,'Input data'!$C$1:$H$2125,5,0),0)</f>
        <v>2.1127214799999998</v>
      </c>
      <c r="K47" s="103">
        <f>IFERROR(VLOOKUP(C47&amp;I47&amp;H47,'Input data'!$C$1:$H$2125,6,0),0)</f>
        <v>3.1321414015201237</v>
      </c>
    </row>
    <row r="48" spans="1:11">
      <c r="A48" s="100" t="str">
        <f t="shared" si="0"/>
        <v>Temp0APT</v>
      </c>
      <c r="B48" s="124" t="s">
        <v>171</v>
      </c>
      <c r="C48" s="102" t="s">
        <v>99</v>
      </c>
      <c r="D48" s="165" t="s">
        <v>482</v>
      </c>
      <c r="E48" s="124" t="s">
        <v>22</v>
      </c>
      <c r="F48" s="124" t="s">
        <v>30</v>
      </c>
      <c r="G48" s="167">
        <v>0</v>
      </c>
      <c r="H48" s="203" t="s">
        <v>392</v>
      </c>
      <c r="I48" s="124" t="s">
        <v>313</v>
      </c>
      <c r="J48" s="103">
        <f>IFERROR(VLOOKUP(C48&amp;I48&amp;H48,'Input data'!$C$1:$H$2125,5,0),0)</f>
        <v>33.339719030000005</v>
      </c>
      <c r="K48" s="103">
        <f>IFERROR(VLOOKUP(C48&amp;I48&amp;H48,'Input data'!$C$1:$H$2125,6,0),0)</f>
        <v>33.096874954197915</v>
      </c>
    </row>
    <row r="49" spans="1:11">
      <c r="A49" s="100" t="str">
        <f t="shared" si="0"/>
        <v>Temp1APT</v>
      </c>
      <c r="B49" s="124" t="s">
        <v>172</v>
      </c>
      <c r="C49" s="102" t="s">
        <v>99</v>
      </c>
      <c r="D49" s="165" t="s">
        <v>482</v>
      </c>
      <c r="E49" s="124" t="s">
        <v>22</v>
      </c>
      <c r="F49" s="124" t="s">
        <v>30</v>
      </c>
      <c r="G49" s="167">
        <v>0</v>
      </c>
      <c r="H49" s="203" t="s">
        <v>392</v>
      </c>
      <c r="I49" s="124" t="s">
        <v>313</v>
      </c>
      <c r="J49" s="103">
        <f>IFERROR(VLOOKUP(C49&amp;I49&amp;H49,'Input data'!$C$1:$H$2125,5,0),0)</f>
        <v>33.339719030000005</v>
      </c>
      <c r="K49" s="103">
        <f>IFERROR(VLOOKUP(C49&amp;I49&amp;H49,'Input data'!$C$1:$H$2125,6,0),0)</f>
        <v>33.096874954197915</v>
      </c>
    </row>
    <row r="50" spans="1:11">
      <c r="A50" s="100" t="str">
        <f t="shared" si="0"/>
        <v>VD_Facebook_Thumsup_ImpAPT</v>
      </c>
      <c r="B50" s="124" t="s">
        <v>224</v>
      </c>
      <c r="C50" s="102" t="s">
        <v>99</v>
      </c>
      <c r="D50" s="64" t="s">
        <v>481</v>
      </c>
      <c r="E50" s="124" t="s">
        <v>32</v>
      </c>
      <c r="F50" s="124" t="s">
        <v>124</v>
      </c>
      <c r="G50" s="124" t="s">
        <v>16</v>
      </c>
      <c r="H50" s="124" t="s">
        <v>88</v>
      </c>
      <c r="I50" s="124" t="s">
        <v>314</v>
      </c>
      <c r="J50" s="103">
        <f>IFERROR(VLOOKUP(C50&amp;I50&amp;H50,'Input data'!$C$1:$H$2125,5,0),0)</f>
        <v>17854</v>
      </c>
      <c r="K50" s="103">
        <f>IFERROR(VLOOKUP(C50&amp;I50&amp;H50,'Input data'!$C$1:$H$2125,6,0),0)</f>
        <v>13027755</v>
      </c>
    </row>
    <row r="51" spans="1:11">
      <c r="A51" s="100" t="str">
        <f t="shared" si="0"/>
        <v>VD_Facebook_Instagram_Thumsup_ImpAPT</v>
      </c>
      <c r="B51" s="124" t="s">
        <v>225</v>
      </c>
      <c r="C51" s="102" t="s">
        <v>99</v>
      </c>
      <c r="D51" s="165" t="s">
        <v>481</v>
      </c>
      <c r="E51" s="146" t="s">
        <v>32</v>
      </c>
      <c r="F51" s="124" t="s">
        <v>33</v>
      </c>
      <c r="G51" s="124" t="s">
        <v>16</v>
      </c>
      <c r="H51" s="124" t="s">
        <v>88</v>
      </c>
      <c r="I51" s="124" t="s">
        <v>315</v>
      </c>
      <c r="J51" s="103">
        <f>IFERROR(VLOOKUP(C51&amp;I51&amp;H51,'Input data'!$C$1:$H$2125,5,0),0)</f>
        <v>15490058</v>
      </c>
      <c r="K51" s="103">
        <f>IFERROR(VLOOKUP(C51&amp;I51&amp;H51,'Input data'!$C$1:$H$2125,6,0),0)</f>
        <v>8010659</v>
      </c>
    </row>
    <row r="52" spans="1:11">
      <c r="A52" s="100" t="str">
        <f t="shared" si="0"/>
        <v>VD_Hotstar_Thumsup_ImpAPT</v>
      </c>
      <c r="B52" s="124" t="s">
        <v>226</v>
      </c>
      <c r="C52" s="102" t="s">
        <v>99</v>
      </c>
      <c r="D52" s="165" t="s">
        <v>481</v>
      </c>
      <c r="E52" s="146" t="s">
        <v>32</v>
      </c>
      <c r="F52" s="124" t="s">
        <v>34</v>
      </c>
      <c r="G52" s="124" t="s">
        <v>16</v>
      </c>
      <c r="H52" s="124" t="s">
        <v>88</v>
      </c>
      <c r="I52" s="124" t="s">
        <v>316</v>
      </c>
      <c r="J52" s="103">
        <f>IFERROR(VLOOKUP(C52&amp;I52&amp;H52,'Input data'!$C$1:$H$2125,5,0),0)</f>
        <v>110101488.20949069</v>
      </c>
      <c r="K52" s="103">
        <f>IFERROR(VLOOKUP(C52&amp;I52&amp;H52,'Input data'!$C$1:$H$2125,6,0),0)</f>
        <v>2674834.8370524459</v>
      </c>
    </row>
    <row r="53" spans="1:11">
      <c r="A53" s="100" t="str">
        <f t="shared" si="0"/>
        <v>VD_Total_Digital_Thumsup_VD_2017APT</v>
      </c>
      <c r="B53" s="124" t="s">
        <v>227</v>
      </c>
      <c r="C53" s="102" t="s">
        <v>99</v>
      </c>
      <c r="D53" s="165" t="s">
        <v>481</v>
      </c>
      <c r="E53" s="146" t="s">
        <v>32</v>
      </c>
      <c r="F53" s="124" t="s">
        <v>39</v>
      </c>
      <c r="G53" s="124" t="s">
        <v>37</v>
      </c>
      <c r="H53" s="124" t="s">
        <v>88</v>
      </c>
      <c r="I53" s="124" t="s">
        <v>317</v>
      </c>
      <c r="J53" s="103">
        <f>IFERROR(VLOOKUP(C53&amp;I53&amp;H53,'Input data'!$C$1:$H$2125,5,0),0)</f>
        <v>0</v>
      </c>
      <c r="K53" s="103">
        <f>IFERROR(VLOOKUP(C53&amp;I53&amp;H53,'Input data'!$C$1:$H$2125,6,0),0)</f>
        <v>0</v>
      </c>
    </row>
    <row r="54" spans="1:11">
      <c r="A54" s="100" t="str">
        <f t="shared" si="0"/>
        <v>VD_Total_Digital_Thumsup_VD_2018APT</v>
      </c>
      <c r="B54" s="124" t="s">
        <v>228</v>
      </c>
      <c r="C54" s="102" t="s">
        <v>99</v>
      </c>
      <c r="D54" s="165" t="s">
        <v>481</v>
      </c>
      <c r="E54" s="146" t="s">
        <v>32</v>
      </c>
      <c r="F54" s="124" t="s">
        <v>39</v>
      </c>
      <c r="G54" s="124" t="s">
        <v>37</v>
      </c>
      <c r="H54" s="124" t="s">
        <v>88</v>
      </c>
      <c r="I54" s="124" t="s">
        <v>318</v>
      </c>
      <c r="J54" s="103">
        <f>IFERROR(VLOOKUP(C54&amp;I54&amp;H54,'Input data'!$C$1:$H$2125,5,0),0)</f>
        <v>0</v>
      </c>
      <c r="K54" s="103">
        <f>IFERROR(VLOOKUP(C54&amp;I54&amp;H54,'Input data'!$C$1:$H$2125,6,0),0)</f>
        <v>0</v>
      </c>
    </row>
    <row r="55" spans="1:11">
      <c r="A55" s="100" t="str">
        <f t="shared" si="0"/>
        <v>VD_Total_Digital_Thumsup_VD_2019APT</v>
      </c>
      <c r="B55" s="124" t="s">
        <v>229</v>
      </c>
      <c r="C55" s="102" t="s">
        <v>99</v>
      </c>
      <c r="D55" s="165" t="s">
        <v>481</v>
      </c>
      <c r="E55" s="146" t="s">
        <v>32</v>
      </c>
      <c r="F55" s="124" t="s">
        <v>39</v>
      </c>
      <c r="G55" s="124" t="s">
        <v>37</v>
      </c>
      <c r="H55" s="124" t="s">
        <v>88</v>
      </c>
      <c r="I55" s="124" t="s">
        <v>319</v>
      </c>
      <c r="J55" s="103">
        <f>IFERROR(VLOOKUP(C55&amp;I55&amp;H55,'Input data'!$C$1:$H$2125,5,0),0)</f>
        <v>126696598.2094907</v>
      </c>
      <c r="K55" s="103">
        <f>IFERROR(VLOOKUP(C55&amp;I55&amp;H55,'Input data'!$C$1:$H$2125,6,0),0)</f>
        <v>0</v>
      </c>
    </row>
    <row r="56" spans="1:11">
      <c r="A56" s="100" t="str">
        <f t="shared" si="0"/>
        <v>VD_YouTube_Thumsup_ImpAPT</v>
      </c>
      <c r="B56" s="124" t="s">
        <v>230</v>
      </c>
      <c r="C56" s="102" t="s">
        <v>99</v>
      </c>
      <c r="D56" s="165" t="s">
        <v>481</v>
      </c>
      <c r="E56" s="146" t="s">
        <v>32</v>
      </c>
      <c r="F56" s="124" t="s">
        <v>42</v>
      </c>
      <c r="G56" s="124" t="s">
        <v>16</v>
      </c>
      <c r="H56" s="124" t="s">
        <v>88</v>
      </c>
      <c r="I56" s="124" t="s">
        <v>320</v>
      </c>
      <c r="J56" s="103">
        <f>IFERROR(VLOOKUP(C56&amp;I56&amp;H56,'Input data'!$C$1:$H$2125,5,0),0)</f>
        <v>1087198</v>
      </c>
      <c r="K56" s="103">
        <f>IFERROR(VLOOKUP(C56&amp;I56&amp;H56,'Input data'!$C$1:$H$2125,6,0),0)</f>
        <v>5993122</v>
      </c>
    </row>
    <row r="57" spans="1:11">
      <c r="A57" s="100" t="str">
        <f t="shared" si="0"/>
        <v>VD_Cinema_Thumsup_Spend_2018APT</v>
      </c>
      <c r="B57" s="124" t="s">
        <v>231</v>
      </c>
      <c r="C57" s="102" t="s">
        <v>99</v>
      </c>
      <c r="D57" s="165" t="s">
        <v>481</v>
      </c>
      <c r="E57" s="124" t="s">
        <v>35</v>
      </c>
      <c r="F57" s="124" t="s">
        <v>40</v>
      </c>
      <c r="G57" s="124" t="s">
        <v>37</v>
      </c>
      <c r="H57" s="124" t="s">
        <v>88</v>
      </c>
      <c r="I57" s="124" t="s">
        <v>321</v>
      </c>
      <c r="J57" s="103">
        <f>IFERROR(VLOOKUP(C57&amp;I57&amp;H57,'Input data'!$C$1:$H$2125,5,0),0)</f>
        <v>0</v>
      </c>
      <c r="K57" s="103">
        <f>IFERROR(VLOOKUP(C57&amp;I57&amp;H57,'Input data'!$C$1:$H$2125,6,0),0)</f>
        <v>0</v>
      </c>
    </row>
    <row r="58" spans="1:11">
      <c r="A58" s="100" t="str">
        <f t="shared" si="0"/>
        <v>VD_Cinema_Thumsup_Spend_2019APT</v>
      </c>
      <c r="B58" s="124" t="s">
        <v>232</v>
      </c>
      <c r="C58" s="102" t="s">
        <v>99</v>
      </c>
      <c r="D58" s="165" t="s">
        <v>481</v>
      </c>
      <c r="E58" s="167" t="s">
        <v>35</v>
      </c>
      <c r="F58" s="124" t="s">
        <v>40</v>
      </c>
      <c r="G58" s="124" t="s">
        <v>37</v>
      </c>
      <c r="H58" s="124" t="s">
        <v>88</v>
      </c>
      <c r="I58" s="124" t="s">
        <v>322</v>
      </c>
      <c r="J58" s="103">
        <f>IFERROR(VLOOKUP(C58&amp;I58&amp;H58,'Input data'!$C$1:$H$2125,5,0),0)</f>
        <v>8320615.1500000004</v>
      </c>
      <c r="K58" s="103">
        <f>IFERROR(VLOOKUP(C58&amp;I58&amp;H58,'Input data'!$C$1:$H$2125,6,0),0)</f>
        <v>0</v>
      </c>
    </row>
    <row r="59" spans="1:11">
      <c r="A59" s="100" t="str">
        <f t="shared" si="0"/>
        <v>VD_Cinema_Thumsup_SpendAPT</v>
      </c>
      <c r="B59" s="124" t="s">
        <v>233</v>
      </c>
      <c r="C59" s="102" t="s">
        <v>99</v>
      </c>
      <c r="D59" s="165" t="s">
        <v>481</v>
      </c>
      <c r="E59" s="167" t="s">
        <v>35</v>
      </c>
      <c r="F59" s="124" t="s">
        <v>40</v>
      </c>
      <c r="G59" s="124" t="s">
        <v>16</v>
      </c>
      <c r="H59" s="124" t="s">
        <v>88</v>
      </c>
      <c r="I59" s="124" t="s">
        <v>323</v>
      </c>
      <c r="J59" s="103">
        <f>IFERROR(VLOOKUP(C59&amp;I59&amp;H59,'Input data'!$C$1:$H$2125,5,0),0)</f>
        <v>8320615.1500000004</v>
      </c>
      <c r="K59" s="103">
        <f>IFERROR(VLOOKUP(C59&amp;I59&amp;H59,'Input data'!$C$1:$H$2125,6,0),0)</f>
        <v>1923046.8</v>
      </c>
    </row>
    <row r="60" spans="1:11">
      <c r="A60" s="100" t="str">
        <f t="shared" si="0"/>
        <v>VD_OOH_Thumsup_Spend_2015APT</v>
      </c>
      <c r="B60" s="124" t="s">
        <v>234</v>
      </c>
      <c r="C60" s="102" t="s">
        <v>99</v>
      </c>
      <c r="D60" s="165" t="s">
        <v>481</v>
      </c>
      <c r="E60" s="167" t="s">
        <v>35</v>
      </c>
      <c r="F60" s="124" t="s">
        <v>36</v>
      </c>
      <c r="G60" s="124" t="s">
        <v>37</v>
      </c>
      <c r="H60" s="124" t="s">
        <v>88</v>
      </c>
      <c r="I60" s="124" t="s">
        <v>324</v>
      </c>
      <c r="J60" s="103">
        <f>IFERROR(VLOOKUP(C60&amp;I60&amp;H60,'Input data'!$C$1:$H$2125,5,0),0)</f>
        <v>0</v>
      </c>
      <c r="K60" s="103">
        <f>IFERROR(VLOOKUP(C60&amp;I60&amp;H60,'Input data'!$C$1:$H$2125,6,0),0)</f>
        <v>0</v>
      </c>
    </row>
    <row r="61" spans="1:11">
      <c r="A61" s="100" t="str">
        <f t="shared" si="0"/>
        <v>VD_OOH_Thumsup_Spend_2016APT</v>
      </c>
      <c r="B61" s="124" t="s">
        <v>235</v>
      </c>
      <c r="C61" s="102" t="s">
        <v>99</v>
      </c>
      <c r="D61" s="165" t="s">
        <v>481</v>
      </c>
      <c r="E61" s="167" t="s">
        <v>35</v>
      </c>
      <c r="F61" s="124" t="s">
        <v>36</v>
      </c>
      <c r="G61" s="124" t="s">
        <v>37</v>
      </c>
      <c r="H61" s="124" t="s">
        <v>88</v>
      </c>
      <c r="I61" s="124" t="s">
        <v>325</v>
      </c>
      <c r="J61" s="103">
        <f>IFERROR(VLOOKUP(C61&amp;I61&amp;H61,'Input data'!$C$1:$H$2125,5,0),0)</f>
        <v>0</v>
      </c>
      <c r="K61" s="103">
        <f>IFERROR(VLOOKUP(C61&amp;I61&amp;H61,'Input data'!$C$1:$H$2125,6,0),0)</f>
        <v>0</v>
      </c>
    </row>
    <row r="62" spans="1:11">
      <c r="A62" s="100" t="str">
        <f t="shared" si="0"/>
        <v>VD_OOH_Thumsup_Spend_2017APT</v>
      </c>
      <c r="B62" s="124" t="s">
        <v>236</v>
      </c>
      <c r="C62" s="102" t="s">
        <v>99</v>
      </c>
      <c r="D62" s="165" t="s">
        <v>481</v>
      </c>
      <c r="E62" s="167" t="s">
        <v>35</v>
      </c>
      <c r="F62" s="124" t="s">
        <v>36</v>
      </c>
      <c r="G62" s="124" t="s">
        <v>37</v>
      </c>
      <c r="H62" s="124" t="s">
        <v>88</v>
      </c>
      <c r="I62" s="124" t="s">
        <v>326</v>
      </c>
      <c r="J62" s="103">
        <f>IFERROR(VLOOKUP(C62&amp;I62&amp;H62,'Input data'!$C$1:$H$2125,5,0),0)</f>
        <v>0</v>
      </c>
      <c r="K62" s="103">
        <f>IFERROR(VLOOKUP(C62&amp;I62&amp;H62,'Input data'!$C$1:$H$2125,6,0),0)</f>
        <v>0</v>
      </c>
    </row>
    <row r="63" spans="1:11">
      <c r="A63" s="100" t="str">
        <f t="shared" si="0"/>
        <v>VD_OOH_Thumsup_Spend_2018APT</v>
      </c>
      <c r="B63" s="124" t="s">
        <v>237</v>
      </c>
      <c r="C63" s="102" t="s">
        <v>99</v>
      </c>
      <c r="D63" s="165" t="s">
        <v>481</v>
      </c>
      <c r="E63" s="167" t="s">
        <v>35</v>
      </c>
      <c r="F63" s="124" t="s">
        <v>36</v>
      </c>
      <c r="G63" s="124" t="s">
        <v>37</v>
      </c>
      <c r="H63" s="124" t="s">
        <v>88</v>
      </c>
      <c r="I63" s="124" t="s">
        <v>327</v>
      </c>
      <c r="J63" s="103">
        <f>IFERROR(VLOOKUP(C63&amp;I63&amp;H63,'Input data'!$C$1:$H$2125,5,0),0)</f>
        <v>0</v>
      </c>
      <c r="K63" s="103">
        <f>IFERROR(VLOOKUP(C63&amp;I63&amp;H63,'Input data'!$C$1:$H$2125,6,0),0)</f>
        <v>0</v>
      </c>
    </row>
    <row r="64" spans="1:11">
      <c r="A64" s="100" t="str">
        <f t="shared" si="0"/>
        <v>VD_OOH_Thumsup_Spend_2019APT</v>
      </c>
      <c r="B64" s="124" t="s">
        <v>238</v>
      </c>
      <c r="C64" s="102" t="s">
        <v>99</v>
      </c>
      <c r="D64" s="165" t="s">
        <v>481</v>
      </c>
      <c r="E64" s="167" t="s">
        <v>35</v>
      </c>
      <c r="F64" s="124" t="s">
        <v>36</v>
      </c>
      <c r="G64" s="124" t="s">
        <v>37</v>
      </c>
      <c r="H64" s="124" t="s">
        <v>88</v>
      </c>
      <c r="I64" s="124" t="s">
        <v>328</v>
      </c>
      <c r="J64" s="103">
        <f>IFERROR(VLOOKUP(C64&amp;I64&amp;H64,'Input data'!$C$1:$H$2125,5,0),0)</f>
        <v>15038504.206499998</v>
      </c>
      <c r="K64" s="103">
        <f>IFERROR(VLOOKUP(C64&amp;I64&amp;H64,'Input data'!$C$1:$H$2125,6,0),0)</f>
        <v>0</v>
      </c>
    </row>
    <row r="65" spans="1:11">
      <c r="A65" s="100" t="str">
        <f t="shared" si="0"/>
        <v>VD_OOH_Thumsup_SpendAPT</v>
      </c>
      <c r="B65" s="124" t="s">
        <v>239</v>
      </c>
      <c r="C65" s="102" t="s">
        <v>99</v>
      </c>
      <c r="D65" s="165" t="s">
        <v>481</v>
      </c>
      <c r="E65" s="167" t="s">
        <v>35</v>
      </c>
      <c r="F65" s="124" t="s">
        <v>36</v>
      </c>
      <c r="G65" s="124" t="s">
        <v>16</v>
      </c>
      <c r="H65" s="124" t="s">
        <v>88</v>
      </c>
      <c r="I65" s="124" t="s">
        <v>329</v>
      </c>
      <c r="J65" s="103">
        <f>IFERROR(VLOOKUP(C65&amp;I65&amp;H65,'Input data'!$C$1:$H$2125,5,0),0)</f>
        <v>15038504.206499998</v>
      </c>
      <c r="K65" s="103">
        <f>IFERROR(VLOOKUP(C65&amp;I65&amp;H65,'Input data'!$C$1:$H$2125,6,0),0)</f>
        <v>2913029.9935000003</v>
      </c>
    </row>
    <row r="66" spans="1:11">
      <c r="A66" s="100" t="str">
        <f t="shared" si="0"/>
        <v>VD_PrVD_Thumsup_SpendAPT</v>
      </c>
      <c r="B66" s="124" t="s">
        <v>240</v>
      </c>
      <c r="C66" s="102" t="s">
        <v>99</v>
      </c>
      <c r="D66" s="165" t="s">
        <v>481</v>
      </c>
      <c r="E66" s="167" t="s">
        <v>35</v>
      </c>
      <c r="F66" s="124" t="s">
        <v>38</v>
      </c>
      <c r="G66" s="124" t="s">
        <v>16</v>
      </c>
      <c r="H66" s="124" t="s">
        <v>88</v>
      </c>
      <c r="I66" s="124" t="s">
        <v>330</v>
      </c>
      <c r="J66" s="103">
        <f>IFERROR(VLOOKUP(C66&amp;I66&amp;H66,'Input data'!$C$1:$H$2125,5,0),0)</f>
        <v>0</v>
      </c>
      <c r="K66" s="103">
        <f>IFERROR(VLOOKUP(C66&amp;I66&amp;H66,'Input data'!$C$1:$H$2125,6,0),0)</f>
        <v>0</v>
      </c>
    </row>
    <row r="67" spans="1:11">
      <c r="A67" s="100" t="str">
        <f t="shared" ref="A67:A130" si="2">B67&amp;C67</f>
        <v>VD_Radio_Thumsup_SpendAPT</v>
      </c>
      <c r="B67" s="124" t="s">
        <v>241</v>
      </c>
      <c r="C67" s="102" t="s">
        <v>99</v>
      </c>
      <c r="D67" s="165" t="s">
        <v>481</v>
      </c>
      <c r="E67" s="167" t="s">
        <v>35</v>
      </c>
      <c r="F67" s="124" t="s">
        <v>41</v>
      </c>
      <c r="G67" s="124" t="s">
        <v>16</v>
      </c>
      <c r="H67" s="124" t="s">
        <v>88</v>
      </c>
      <c r="I67" s="124" t="s">
        <v>331</v>
      </c>
      <c r="J67" s="103">
        <f>IFERROR(VLOOKUP(C67&amp;I67&amp;H67,'Input data'!$C$1:$H$2125,5,0),0)</f>
        <v>0</v>
      </c>
      <c r="K67" s="103">
        <f>IFERROR(VLOOKUP(C67&amp;I67&amp;H67,'Input data'!$C$1:$H$2125,6,0),0)</f>
        <v>0</v>
      </c>
    </row>
    <row r="68" spans="1:11">
      <c r="A68" s="100" t="str">
        <f t="shared" si="2"/>
        <v>VD_Activation_Assets_AllIndiaAPT</v>
      </c>
      <c r="B68" s="124" t="s">
        <v>242</v>
      </c>
      <c r="C68" s="102" t="s">
        <v>99</v>
      </c>
      <c r="D68" s="165" t="s">
        <v>481</v>
      </c>
      <c r="E68" s="124" t="s">
        <v>383</v>
      </c>
      <c r="F68" s="124" t="s">
        <v>31</v>
      </c>
      <c r="G68" s="167" t="s">
        <v>16</v>
      </c>
      <c r="H68" s="124" t="s">
        <v>88</v>
      </c>
      <c r="I68" s="124" t="s">
        <v>332</v>
      </c>
      <c r="J68" s="103">
        <f>IFERROR(VLOOKUP(C68&amp;I68&amp;H68,'Input data'!$C$1:$H$2125,5,0),0)</f>
        <v>17224080</v>
      </c>
      <c r="K68" s="103">
        <f>IFERROR(VLOOKUP(C68&amp;I68&amp;H68,'Input data'!$C$1:$H$2125,6,0),0)</f>
        <v>0</v>
      </c>
    </row>
    <row r="69" spans="1:11">
      <c r="A69" s="100" t="str">
        <f t="shared" si="2"/>
        <v>VD_Activation_Assets_StatewiseAPT</v>
      </c>
      <c r="B69" s="124" t="s">
        <v>243</v>
      </c>
      <c r="C69" s="102" t="s">
        <v>99</v>
      </c>
      <c r="D69" s="165" t="s">
        <v>481</v>
      </c>
      <c r="E69" s="167" t="s">
        <v>383</v>
      </c>
      <c r="F69" s="124" t="s">
        <v>31</v>
      </c>
      <c r="G69" s="167" t="s">
        <v>16</v>
      </c>
      <c r="H69" s="124" t="s">
        <v>88</v>
      </c>
      <c r="I69" s="124" t="s">
        <v>333</v>
      </c>
      <c r="J69" s="103">
        <f>IFERROR(VLOOKUP(C69&amp;I69&amp;H69,'Input data'!$C$1:$H$2125,5,0),0)</f>
        <v>6620790</v>
      </c>
      <c r="K69" s="103">
        <f>IFERROR(VLOOKUP(C69&amp;I69&amp;H69,'Input data'!$C$1:$H$2125,6,0),0)</f>
        <v>0</v>
      </c>
    </row>
    <row r="70" spans="1:11">
      <c r="A70" s="100" t="str">
        <f t="shared" si="2"/>
        <v>VD_Consumer_Promo_Thumsup_Mobile_countAPT</v>
      </c>
      <c r="B70" s="124" t="s">
        <v>244</v>
      </c>
      <c r="C70" s="102" t="s">
        <v>99</v>
      </c>
      <c r="D70" s="165" t="s">
        <v>481</v>
      </c>
      <c r="E70" s="167" t="s">
        <v>383</v>
      </c>
      <c r="F70" s="124" t="s">
        <v>169</v>
      </c>
      <c r="G70" s="167" t="s">
        <v>16</v>
      </c>
      <c r="H70" s="124" t="s">
        <v>88</v>
      </c>
      <c r="I70" s="124" t="s">
        <v>334</v>
      </c>
      <c r="J70" s="103">
        <f>IFERROR(VLOOKUP(C70&amp;I70&amp;H70,'Input data'!$C$1:$H$2125,5,0),0)</f>
        <v>320619</v>
      </c>
      <c r="K70" s="103">
        <f>IFERROR(VLOOKUP(C70&amp;I70&amp;H70,'Input data'!$C$1:$H$2125,6,0),0)</f>
        <v>0</v>
      </c>
    </row>
    <row r="71" spans="1:11">
      <c r="A71" s="100" t="str">
        <f t="shared" si="2"/>
        <v>VD_Experiential_Sampling_Thumsup_ReachAPT</v>
      </c>
      <c r="B71" s="124" t="s">
        <v>245</v>
      </c>
      <c r="C71" s="102" t="s">
        <v>99</v>
      </c>
      <c r="D71" s="165" t="s">
        <v>481</v>
      </c>
      <c r="E71" s="167" t="s">
        <v>383</v>
      </c>
      <c r="F71" s="124" t="s">
        <v>125</v>
      </c>
      <c r="G71" s="167" t="s">
        <v>16</v>
      </c>
      <c r="H71" s="124" t="s">
        <v>88</v>
      </c>
      <c r="I71" s="124" t="s">
        <v>335</v>
      </c>
      <c r="J71" s="103">
        <f>IFERROR(VLOOKUP(C71&amp;I71&amp;H71,'Input data'!$C$1:$H$2125,5,0),0)</f>
        <v>59489</v>
      </c>
      <c r="K71" s="103">
        <f>IFERROR(VLOOKUP(C71&amp;I71&amp;H71,'Input data'!$C$1:$H$2125,6,0),0)</f>
        <v>0</v>
      </c>
    </row>
    <row r="72" spans="1:11">
      <c r="A72" s="100" t="str">
        <f t="shared" si="2"/>
        <v>VD_Long_Desert_TV_GRPsAPT</v>
      </c>
      <c r="B72" s="124" t="s">
        <v>246</v>
      </c>
      <c r="C72" s="102" t="s">
        <v>99</v>
      </c>
      <c r="D72" s="165" t="s">
        <v>481</v>
      </c>
      <c r="E72" s="124" t="s">
        <v>15</v>
      </c>
      <c r="F72" s="124" t="s">
        <v>15</v>
      </c>
      <c r="G72" s="124" t="s">
        <v>37</v>
      </c>
      <c r="H72" s="124" t="s">
        <v>88</v>
      </c>
      <c r="I72" s="124" t="s">
        <v>336</v>
      </c>
      <c r="J72" s="103">
        <f>IFERROR(VLOOKUP(C72&amp;I72&amp;H72,'Input data'!$C$1:$H$2125,5,0),0)</f>
        <v>1916.4299999999996</v>
      </c>
      <c r="K72" s="103">
        <f>IFERROR(VLOOKUP(C72&amp;I72&amp;H72,'Input data'!$C$1:$H$2125,6,0),0)</f>
        <v>0</v>
      </c>
    </row>
    <row r="73" spans="1:11">
      <c r="A73" s="100" t="str">
        <f t="shared" si="2"/>
        <v>VD_Long_TUChargedAvengers_TV_GRPsAPT</v>
      </c>
      <c r="B73" s="124" t="s">
        <v>247</v>
      </c>
      <c r="C73" s="102" t="s">
        <v>99</v>
      </c>
      <c r="D73" s="165" t="s">
        <v>481</v>
      </c>
      <c r="E73" s="146" t="s">
        <v>15</v>
      </c>
      <c r="F73" s="124" t="s">
        <v>15</v>
      </c>
      <c r="G73" s="124" t="s">
        <v>37</v>
      </c>
      <c r="H73" s="124" t="s">
        <v>88</v>
      </c>
      <c r="I73" s="124" t="s">
        <v>337</v>
      </c>
      <c r="J73" s="103">
        <f>IFERROR(VLOOKUP(C73&amp;I73&amp;H73,'Input data'!$C$1:$H$2125,5,0),0)</f>
        <v>0</v>
      </c>
      <c r="K73" s="103">
        <f>IFERROR(VLOOKUP(C73&amp;I73&amp;H73,'Input data'!$C$1:$H$2125,6,0),0)</f>
        <v>0</v>
      </c>
    </row>
    <row r="74" spans="1:11">
      <c r="A74" s="100" t="str">
        <f t="shared" si="2"/>
        <v>VD_Long_TUChargedThematic_TV_GRPsAPT</v>
      </c>
      <c r="B74" s="124" t="s">
        <v>248</v>
      </c>
      <c r="C74" s="102" t="s">
        <v>99</v>
      </c>
      <c r="D74" s="165" t="s">
        <v>481</v>
      </c>
      <c r="E74" s="146" t="s">
        <v>15</v>
      </c>
      <c r="F74" s="124" t="s">
        <v>15</v>
      </c>
      <c r="G74" s="124" t="s">
        <v>37</v>
      </c>
      <c r="H74" s="124" t="s">
        <v>88</v>
      </c>
      <c r="I74" s="124" t="s">
        <v>338</v>
      </c>
      <c r="J74" s="103">
        <f>IFERROR(VLOOKUP(C74&amp;I74&amp;H74,'Input data'!$C$1:$H$2125,5,0),0)</f>
        <v>0</v>
      </c>
      <c r="K74" s="103">
        <f>IFERROR(VLOOKUP(C74&amp;I74&amp;H74,'Input data'!$C$1:$H$2125,6,0),0)</f>
        <v>0</v>
      </c>
    </row>
    <row r="75" spans="1:11">
      <c r="A75" s="100" t="str">
        <f t="shared" si="2"/>
        <v>VD_Long_TUChase_TV_GRPsAPT</v>
      </c>
      <c r="B75" s="124" t="s">
        <v>249</v>
      </c>
      <c r="C75" s="102" t="s">
        <v>99</v>
      </c>
      <c r="D75" s="165" t="s">
        <v>481</v>
      </c>
      <c r="E75" s="146" t="s">
        <v>15</v>
      </c>
      <c r="F75" s="124" t="s">
        <v>15</v>
      </c>
      <c r="G75" s="124" t="s">
        <v>37</v>
      </c>
      <c r="H75" s="124" t="s">
        <v>88</v>
      </c>
      <c r="I75" s="124" t="s">
        <v>339</v>
      </c>
      <c r="J75" s="103">
        <f>IFERROR(VLOOKUP(C75&amp;I75&amp;H75,'Input data'!$C$1:$H$2125,5,0),0)</f>
        <v>4487.8499999999995</v>
      </c>
      <c r="K75" s="103">
        <f>IFERROR(VLOOKUP(C75&amp;I75&amp;H75,'Input data'!$C$1:$H$2125,6,0),0)</f>
        <v>0</v>
      </c>
    </row>
    <row r="76" spans="1:11">
      <c r="A76" s="100" t="str">
        <f t="shared" si="2"/>
        <v>VD_Long_TUIntrinsic_TV_GRPsAPT</v>
      </c>
      <c r="B76" s="124" t="s">
        <v>250</v>
      </c>
      <c r="C76" s="102" t="s">
        <v>99</v>
      </c>
      <c r="D76" s="165" t="s">
        <v>481</v>
      </c>
      <c r="E76" s="146" t="s">
        <v>15</v>
      </c>
      <c r="F76" s="124" t="s">
        <v>15</v>
      </c>
      <c r="G76" s="124" t="s">
        <v>37</v>
      </c>
      <c r="H76" s="124" t="s">
        <v>88</v>
      </c>
      <c r="I76" s="124" t="s">
        <v>340</v>
      </c>
      <c r="J76" s="103">
        <f>IFERROR(VLOOKUP(C76&amp;I76&amp;H76,'Input data'!$C$1:$H$2125,5,0),0)</f>
        <v>0</v>
      </c>
      <c r="K76" s="103">
        <f>IFERROR(VLOOKUP(C76&amp;I76&amp;H76,'Input data'!$C$1:$H$2125,6,0),0)</f>
        <v>0</v>
      </c>
    </row>
    <row r="77" spans="1:11">
      <c r="A77" s="100" t="str">
        <f t="shared" si="2"/>
        <v>VD_TV_Total_2015APT</v>
      </c>
      <c r="B77" s="124" t="s">
        <v>4</v>
      </c>
      <c r="C77" s="102" t="s">
        <v>99</v>
      </c>
      <c r="D77" s="165" t="s">
        <v>481</v>
      </c>
      <c r="E77" s="146" t="s">
        <v>15</v>
      </c>
      <c r="F77" s="124" t="s">
        <v>15</v>
      </c>
      <c r="G77" s="124" t="s">
        <v>37</v>
      </c>
      <c r="H77" s="124" t="s">
        <v>88</v>
      </c>
      <c r="I77" s="124" t="s">
        <v>84</v>
      </c>
      <c r="J77" s="103">
        <f>IFERROR(VLOOKUP(C77&amp;I77&amp;H77,'Input data'!$C$1:$H$2125,5,0),0)</f>
        <v>0</v>
      </c>
      <c r="K77" s="103">
        <f>IFERROR(VLOOKUP(C77&amp;I77&amp;H77,'Input data'!$C$1:$H$2125,6,0),0)</f>
        <v>0</v>
      </c>
    </row>
    <row r="78" spans="1:11">
      <c r="A78" s="100" t="str">
        <f t="shared" si="2"/>
        <v>VD_TV_Total_2016APT</v>
      </c>
      <c r="B78" s="124" t="s">
        <v>5</v>
      </c>
      <c r="C78" s="102" t="s">
        <v>99</v>
      </c>
      <c r="D78" s="165" t="s">
        <v>481</v>
      </c>
      <c r="E78" s="146" t="s">
        <v>15</v>
      </c>
      <c r="F78" s="124" t="s">
        <v>15</v>
      </c>
      <c r="G78" s="124" t="s">
        <v>37</v>
      </c>
      <c r="H78" s="124" t="s">
        <v>88</v>
      </c>
      <c r="I78" s="124" t="s">
        <v>85</v>
      </c>
      <c r="J78" s="103">
        <f>IFERROR(VLOOKUP(C78&amp;I78&amp;H78,'Input data'!$C$1:$H$2125,5,0),0)</f>
        <v>0</v>
      </c>
      <c r="K78" s="103">
        <f>IFERROR(VLOOKUP(C78&amp;I78&amp;H78,'Input data'!$C$1:$H$2125,6,0),0)</f>
        <v>0</v>
      </c>
    </row>
    <row r="79" spans="1:11">
      <c r="A79" s="100" t="str">
        <f t="shared" si="2"/>
        <v>VD_TV_Total_2017APT</v>
      </c>
      <c r="B79" s="124" t="s">
        <v>6</v>
      </c>
      <c r="C79" s="102" t="s">
        <v>99</v>
      </c>
      <c r="D79" s="165" t="s">
        <v>481</v>
      </c>
      <c r="E79" s="146" t="s">
        <v>15</v>
      </c>
      <c r="F79" s="124" t="s">
        <v>15</v>
      </c>
      <c r="G79" s="124" t="s">
        <v>37</v>
      </c>
      <c r="H79" s="124" t="s">
        <v>88</v>
      </c>
      <c r="I79" s="124" t="s">
        <v>86</v>
      </c>
      <c r="J79" s="103">
        <f>IFERROR(VLOOKUP(C79&amp;I79&amp;H79,'Input data'!$C$1:$H$2125,5,0),0)</f>
        <v>0</v>
      </c>
      <c r="K79" s="103">
        <f>IFERROR(VLOOKUP(C79&amp;I79&amp;H79,'Input data'!$C$1:$H$2125,6,0),0)</f>
        <v>0</v>
      </c>
    </row>
    <row r="80" spans="1:11">
      <c r="A80" s="100" t="str">
        <f t="shared" si="2"/>
        <v>VD_Desert_TV_GRPsAPT</v>
      </c>
      <c r="B80" s="124" t="s">
        <v>251</v>
      </c>
      <c r="C80" s="102" t="s">
        <v>99</v>
      </c>
      <c r="D80" s="165" t="s">
        <v>481</v>
      </c>
      <c r="E80" s="146" t="s">
        <v>15</v>
      </c>
      <c r="F80" s="124" t="s">
        <v>15</v>
      </c>
      <c r="G80" s="124" t="s">
        <v>16</v>
      </c>
      <c r="H80" s="124" t="s">
        <v>88</v>
      </c>
      <c r="I80" s="124" t="s">
        <v>336</v>
      </c>
      <c r="J80" s="103">
        <f>IFERROR(VLOOKUP(C80&amp;I80&amp;H80,'Input data'!$C$1:$H$2125,5,0),0)</f>
        <v>1916.4299999999996</v>
      </c>
      <c r="K80" s="103">
        <f>IFERROR(VLOOKUP(C80&amp;I80&amp;H80,'Input data'!$C$1:$H$2125,6,0),0)</f>
        <v>0</v>
      </c>
    </row>
    <row r="81" spans="1:11">
      <c r="A81" s="100" t="str">
        <f t="shared" si="2"/>
        <v>VD_Lift_TV_GRPsAPT</v>
      </c>
      <c r="B81" s="124" t="s">
        <v>252</v>
      </c>
      <c r="C81" s="102" t="s">
        <v>99</v>
      </c>
      <c r="D81" s="165" t="s">
        <v>481</v>
      </c>
      <c r="E81" s="146" t="s">
        <v>15</v>
      </c>
      <c r="F81" s="124" t="s">
        <v>15</v>
      </c>
      <c r="G81" s="124" t="s">
        <v>16</v>
      </c>
      <c r="H81" s="124" t="s">
        <v>88</v>
      </c>
      <c r="I81" s="124" t="s">
        <v>341</v>
      </c>
      <c r="J81" s="103">
        <f>IFERROR(VLOOKUP(C81&amp;I81&amp;H81,'Input data'!$C$1:$H$2125,5,0),0)</f>
        <v>0</v>
      </c>
      <c r="K81" s="103">
        <f>IFERROR(VLOOKUP(C81&amp;I81&amp;H81,'Input data'!$C$1:$H$2125,6,0),0)</f>
        <v>0</v>
      </c>
    </row>
    <row r="82" spans="1:11">
      <c r="A82" s="100" t="str">
        <f t="shared" si="2"/>
        <v>VD_ThematicMHT_TV_GRPsAPT</v>
      </c>
      <c r="B82" s="124" t="s">
        <v>253</v>
      </c>
      <c r="C82" s="102" t="s">
        <v>99</v>
      </c>
      <c r="D82" s="165" t="s">
        <v>481</v>
      </c>
      <c r="E82" s="146" t="s">
        <v>15</v>
      </c>
      <c r="F82" s="124" t="s">
        <v>15</v>
      </c>
      <c r="G82" s="124" t="s">
        <v>16</v>
      </c>
      <c r="H82" s="124" t="s">
        <v>88</v>
      </c>
      <c r="I82" s="124" t="s">
        <v>342</v>
      </c>
      <c r="J82" s="103">
        <f>IFERROR(VLOOKUP(C82&amp;I82&amp;H82,'Input data'!$C$1:$H$2125,5,0),0)</f>
        <v>0</v>
      </c>
      <c r="K82" s="103">
        <f>IFERROR(VLOOKUP(C82&amp;I82&amp;H82,'Input data'!$C$1:$H$2125,6,0),0)</f>
        <v>0</v>
      </c>
    </row>
    <row r="83" spans="1:11">
      <c r="A83" s="100" t="str">
        <f t="shared" si="2"/>
        <v>VD_TheYoung_TV_GRPsAPT</v>
      </c>
      <c r="B83" s="124" t="s">
        <v>254</v>
      </c>
      <c r="C83" s="102" t="s">
        <v>99</v>
      </c>
      <c r="D83" s="165" t="s">
        <v>481</v>
      </c>
      <c r="E83" s="146" t="s">
        <v>15</v>
      </c>
      <c r="F83" s="124" t="s">
        <v>15</v>
      </c>
      <c r="G83" s="124" t="s">
        <v>16</v>
      </c>
      <c r="H83" s="124" t="s">
        <v>88</v>
      </c>
      <c r="I83" s="124" t="s">
        <v>343</v>
      </c>
      <c r="J83" s="103">
        <f>IFERROR(VLOOKUP(C83&amp;I83&amp;H83,'Input data'!$C$1:$H$2125,5,0),0)</f>
        <v>0</v>
      </c>
      <c r="K83" s="103">
        <f>IFERROR(VLOOKUP(C83&amp;I83&amp;H83,'Input data'!$C$1:$H$2125,6,0),0)</f>
        <v>0</v>
      </c>
    </row>
    <row r="84" spans="1:11">
      <c r="A84" s="100" t="str">
        <f t="shared" si="2"/>
        <v>VD_TU_UTC_TV_GRPsAPT</v>
      </c>
      <c r="B84" s="124" t="s">
        <v>255</v>
      </c>
      <c r="C84" s="102" t="s">
        <v>99</v>
      </c>
      <c r="D84" s="165" t="s">
        <v>481</v>
      </c>
      <c r="E84" s="146" t="s">
        <v>15</v>
      </c>
      <c r="F84" s="124" t="s">
        <v>15</v>
      </c>
      <c r="G84" s="124" t="s">
        <v>16</v>
      </c>
      <c r="H84" s="124" t="s">
        <v>88</v>
      </c>
      <c r="I84" s="124" t="s">
        <v>344</v>
      </c>
      <c r="J84" s="103">
        <f>IFERROR(VLOOKUP(C84&amp;I84&amp;H84,'Input data'!$C$1:$H$2125,5,0),0)</f>
        <v>0</v>
      </c>
      <c r="K84" s="103">
        <f>IFERROR(VLOOKUP(C84&amp;I84&amp;H84,'Input data'!$C$1:$H$2125,6,0),0)</f>
        <v>0</v>
      </c>
    </row>
    <row r="85" spans="1:11">
      <c r="A85" s="100" t="str">
        <f t="shared" si="2"/>
        <v>VD_TUChargedAvengers_TV_GRPsAPT</v>
      </c>
      <c r="B85" s="124" t="s">
        <v>256</v>
      </c>
      <c r="C85" s="102" t="s">
        <v>99</v>
      </c>
      <c r="D85" s="165" t="s">
        <v>481</v>
      </c>
      <c r="E85" s="146" t="s">
        <v>15</v>
      </c>
      <c r="F85" s="124" t="s">
        <v>15</v>
      </c>
      <c r="G85" s="124" t="s">
        <v>16</v>
      </c>
      <c r="H85" s="124" t="s">
        <v>88</v>
      </c>
      <c r="I85" s="124" t="s">
        <v>337</v>
      </c>
      <c r="J85" s="103">
        <f>IFERROR(VLOOKUP(C85&amp;I85&amp;H85,'Input data'!$C$1:$H$2125,5,0),0)</f>
        <v>0</v>
      </c>
      <c r="K85" s="103">
        <f>IFERROR(VLOOKUP(C85&amp;I85&amp;H85,'Input data'!$C$1:$H$2125,6,0),0)</f>
        <v>0</v>
      </c>
    </row>
    <row r="86" spans="1:11">
      <c r="A86" s="100" t="str">
        <f t="shared" si="2"/>
        <v>VD_TUChargedThematic_TV_GRPsAPT</v>
      </c>
      <c r="B86" s="124" t="s">
        <v>257</v>
      </c>
      <c r="C86" s="102" t="s">
        <v>99</v>
      </c>
      <c r="D86" s="165" t="s">
        <v>481</v>
      </c>
      <c r="E86" s="146" t="s">
        <v>15</v>
      </c>
      <c r="F86" s="124" t="s">
        <v>15</v>
      </c>
      <c r="G86" s="124" t="s">
        <v>16</v>
      </c>
      <c r="H86" s="124" t="s">
        <v>88</v>
      </c>
      <c r="I86" s="124" t="s">
        <v>338</v>
      </c>
      <c r="J86" s="103">
        <f>IFERROR(VLOOKUP(C86&amp;I86&amp;H86,'Input data'!$C$1:$H$2125,5,0),0)</f>
        <v>0</v>
      </c>
      <c r="K86" s="103">
        <f>IFERROR(VLOOKUP(C86&amp;I86&amp;H86,'Input data'!$C$1:$H$2125,6,0),0)</f>
        <v>0</v>
      </c>
    </row>
    <row r="87" spans="1:11">
      <c r="A87" s="100" t="str">
        <f t="shared" si="2"/>
        <v>VD_TUChase_TV_GRPsAPT</v>
      </c>
      <c r="B87" s="124" t="s">
        <v>258</v>
      </c>
      <c r="C87" s="102" t="s">
        <v>99</v>
      </c>
      <c r="D87" s="165" t="s">
        <v>481</v>
      </c>
      <c r="E87" s="146" t="s">
        <v>15</v>
      </c>
      <c r="F87" s="124" t="s">
        <v>15</v>
      </c>
      <c r="G87" s="124" t="s">
        <v>16</v>
      </c>
      <c r="H87" s="124" t="s">
        <v>88</v>
      </c>
      <c r="I87" s="124" t="s">
        <v>339</v>
      </c>
      <c r="J87" s="103">
        <f>IFERROR(VLOOKUP(C87&amp;I87&amp;H87,'Input data'!$C$1:$H$2125,5,0),0)</f>
        <v>4487.8499999999995</v>
      </c>
      <c r="K87" s="103">
        <f>IFERROR(VLOOKUP(C87&amp;I87&amp;H87,'Input data'!$C$1:$H$2125,6,0),0)</f>
        <v>0</v>
      </c>
    </row>
    <row r="88" spans="1:11">
      <c r="A88" s="100" t="str">
        <f t="shared" si="2"/>
        <v>VD_TUIntrinsic_TV_GRPsAPT</v>
      </c>
      <c r="B88" s="124" t="s">
        <v>259</v>
      </c>
      <c r="C88" s="102" t="s">
        <v>99</v>
      </c>
      <c r="D88" s="165" t="s">
        <v>481</v>
      </c>
      <c r="E88" s="146" t="s">
        <v>15</v>
      </c>
      <c r="F88" s="124" t="s">
        <v>15</v>
      </c>
      <c r="G88" s="124" t="s">
        <v>16</v>
      </c>
      <c r="H88" s="124" t="s">
        <v>88</v>
      </c>
      <c r="I88" s="124" t="s">
        <v>340</v>
      </c>
      <c r="J88" s="103">
        <f>IFERROR(VLOOKUP(C88&amp;I88&amp;H88,'Input data'!$C$1:$H$2125,5,0),0)</f>
        <v>0</v>
      </c>
      <c r="K88" s="103">
        <f>IFERROR(VLOOKUP(C88&amp;I88&amp;H88,'Input data'!$C$1:$H$2125,6,0),0)</f>
        <v>0</v>
      </c>
    </row>
    <row r="89" spans="1:11">
      <c r="A89" s="100" t="str">
        <f t="shared" si="2"/>
        <v>VD_WaveTVC_TV_GRPsAPT</v>
      </c>
      <c r="B89" s="124" t="s">
        <v>260</v>
      </c>
      <c r="C89" s="102" t="s">
        <v>99</v>
      </c>
      <c r="D89" s="165" t="s">
        <v>481</v>
      </c>
      <c r="E89" s="146" t="s">
        <v>15</v>
      </c>
      <c r="F89" s="124" t="s">
        <v>15</v>
      </c>
      <c r="G89" s="124" t="s">
        <v>16</v>
      </c>
      <c r="H89" s="124" t="s">
        <v>88</v>
      </c>
      <c r="I89" s="124" t="s">
        <v>345</v>
      </c>
      <c r="J89" s="103">
        <f>IFERROR(VLOOKUP(C89&amp;I89&amp;H89,'Input data'!$C$1:$H$2125,5,0),0)</f>
        <v>0</v>
      </c>
      <c r="K89" s="103">
        <f>IFERROR(VLOOKUP(C89&amp;I89&amp;H89,'Input data'!$C$1:$H$2125,6,0),0)</f>
        <v>0</v>
      </c>
    </row>
    <row r="90" spans="1:11">
      <c r="A90" s="100" t="str">
        <f t="shared" si="2"/>
        <v>OthersAPT</v>
      </c>
      <c r="B90" s="124" t="s">
        <v>1</v>
      </c>
      <c r="C90" s="102" t="s">
        <v>99</v>
      </c>
      <c r="D90" s="64" t="s">
        <v>485</v>
      </c>
      <c r="E90" s="124" t="s">
        <v>1</v>
      </c>
      <c r="F90" s="124" t="s">
        <v>14</v>
      </c>
      <c r="G90" s="167">
        <v>0</v>
      </c>
      <c r="H90" s="124">
        <v>0</v>
      </c>
      <c r="I90" s="124" t="e">
        <v>#N/A</v>
      </c>
      <c r="J90" s="103">
        <f>IFERROR(VLOOKUP(C90&amp;I90&amp;H90,'Input data'!$C$1:$H$2125,5,0),0)</f>
        <v>0</v>
      </c>
      <c r="K90" s="103">
        <f>IFERROR(VLOOKUP(C90&amp;I90&amp;H90,'Input data'!$C$1:$H$2125,6,0),0)</f>
        <v>0</v>
      </c>
    </row>
    <row r="91" spans="1:11">
      <c r="A91" s="100" t="str">
        <f t="shared" si="2"/>
        <v>SEAS_1517APT</v>
      </c>
      <c r="B91" s="124" t="s">
        <v>261</v>
      </c>
      <c r="C91" s="102" t="s">
        <v>99</v>
      </c>
      <c r="D91" s="165" t="s">
        <v>485</v>
      </c>
      <c r="E91" s="124" t="s">
        <v>1</v>
      </c>
      <c r="F91" s="124" t="s">
        <v>2</v>
      </c>
      <c r="G91" s="167">
        <v>0</v>
      </c>
      <c r="H91" s="124" t="s">
        <v>88</v>
      </c>
      <c r="I91" s="124" t="e">
        <v>#N/A</v>
      </c>
      <c r="J91" s="103">
        <f>IFERROR(VLOOKUP(C91&amp;I91&amp;H91,'Input data'!$C$1:$H$2125,5,0),0)</f>
        <v>0</v>
      </c>
      <c r="K91" s="103">
        <f>IFERROR(VLOOKUP(C91&amp;I91&amp;H91,'Input data'!$C$1:$H$2125,6,0),0)</f>
        <v>0</v>
      </c>
    </row>
    <row r="92" spans="1:11">
      <c r="A92" s="100" t="str">
        <f t="shared" si="2"/>
        <v>SEAS_1819APT</v>
      </c>
      <c r="B92" s="124" t="s">
        <v>262</v>
      </c>
      <c r="C92" s="102" t="s">
        <v>99</v>
      </c>
      <c r="D92" s="165" t="s">
        <v>485</v>
      </c>
      <c r="E92" s="124" t="s">
        <v>1</v>
      </c>
      <c r="F92" s="124" t="s">
        <v>2</v>
      </c>
      <c r="G92" s="167">
        <v>0</v>
      </c>
      <c r="H92" s="124" t="s">
        <v>88</v>
      </c>
      <c r="I92" s="124" t="e">
        <v>#N/A</v>
      </c>
      <c r="J92" s="103">
        <f>IFERROR(VLOOKUP(C92&amp;I92&amp;H92,'Input data'!$C$1:$H$2125,5,0),0)</f>
        <v>0</v>
      </c>
      <c r="K92" s="103">
        <f>IFERROR(VLOOKUP(C92&amp;I92&amp;H92,'Input data'!$C$1:$H$2125,6,0),0)</f>
        <v>0</v>
      </c>
    </row>
    <row r="93" spans="1:11">
      <c r="A93" s="100" t="str">
        <f t="shared" si="2"/>
        <v>VD_Price_Thums_Up_ExpressAPT</v>
      </c>
      <c r="B93" s="124" t="s">
        <v>263</v>
      </c>
      <c r="C93" s="102" t="s">
        <v>99</v>
      </c>
      <c r="D93" s="64" t="s">
        <v>480</v>
      </c>
      <c r="E93" s="124" t="s">
        <v>487</v>
      </c>
      <c r="F93" s="124" t="s">
        <v>25</v>
      </c>
      <c r="G93" s="167">
        <v>0</v>
      </c>
      <c r="H93" s="203" t="s">
        <v>392</v>
      </c>
      <c r="I93" s="124" t="s">
        <v>346</v>
      </c>
      <c r="J93" s="103">
        <f>IFERROR(VLOOKUP(C93&amp;I93&amp;H93,'Input data'!$C$1:$H$2125,5,0),0)</f>
        <v>78.418560040000003</v>
      </c>
      <c r="K93" s="103">
        <f>IFERROR(VLOOKUP(C93&amp;I93&amp;H93,'Input data'!$C$1:$H$2125,6,0),0)</f>
        <v>79.772849367893826</v>
      </c>
    </row>
    <row r="94" spans="1:11">
      <c r="A94" s="100" t="str">
        <f t="shared" si="2"/>
        <v>VD_Price_Thums_Up_FridgeAPT</v>
      </c>
      <c r="B94" s="124" t="s">
        <v>264</v>
      </c>
      <c r="C94" s="102" t="s">
        <v>99</v>
      </c>
      <c r="D94" s="165" t="s">
        <v>480</v>
      </c>
      <c r="E94" s="167" t="s">
        <v>487</v>
      </c>
      <c r="F94" s="124" t="s">
        <v>25</v>
      </c>
      <c r="G94" s="167">
        <v>0</v>
      </c>
      <c r="H94" s="203" t="s">
        <v>392</v>
      </c>
      <c r="I94" s="124" t="s">
        <v>347</v>
      </c>
      <c r="J94" s="103">
        <f>IFERROR(VLOOKUP(C94&amp;I94&amp;H94,'Input data'!$C$1:$H$2125,5,0),0)</f>
        <v>51.273125470000004</v>
      </c>
      <c r="K94" s="103">
        <f>IFERROR(VLOOKUP(C94&amp;I94&amp;H94,'Input data'!$C$1:$H$2125,6,0),0)</f>
        <v>52.044866630583144</v>
      </c>
    </row>
    <row r="95" spans="1:11">
      <c r="A95" s="100" t="str">
        <f t="shared" si="2"/>
        <v>VD_Price_Thums_Up_MobileAPT</v>
      </c>
      <c r="B95" s="124" t="s">
        <v>265</v>
      </c>
      <c r="C95" s="102" t="s">
        <v>99</v>
      </c>
      <c r="D95" s="165" t="s">
        <v>480</v>
      </c>
      <c r="E95" s="167" t="s">
        <v>487</v>
      </c>
      <c r="F95" s="124" t="s">
        <v>25</v>
      </c>
      <c r="G95" s="167">
        <v>0</v>
      </c>
      <c r="H95" s="203" t="s">
        <v>392</v>
      </c>
      <c r="I95" s="124" t="s">
        <v>348</v>
      </c>
      <c r="J95" s="103">
        <f>IFERROR(VLOOKUP(C95&amp;I95&amp;H95,'Input data'!$C$1:$H$2125,5,0),0)</f>
        <v>57.861937230000002</v>
      </c>
      <c r="K95" s="103">
        <f>IFERROR(VLOOKUP(C95&amp;I95&amp;H95,'Input data'!$C$1:$H$2125,6,0),0)</f>
        <v>59.12392512056082</v>
      </c>
    </row>
    <row r="96" spans="1:11">
      <c r="A96" s="100" t="str">
        <f t="shared" si="2"/>
        <v>VD_Price_Thums_Up_PartyAPT</v>
      </c>
      <c r="B96" s="124" t="s">
        <v>266</v>
      </c>
      <c r="C96" s="102" t="s">
        <v>99</v>
      </c>
      <c r="D96" s="165" t="s">
        <v>480</v>
      </c>
      <c r="E96" s="167" t="s">
        <v>487</v>
      </c>
      <c r="F96" s="124" t="s">
        <v>25</v>
      </c>
      <c r="G96" s="167">
        <v>0</v>
      </c>
      <c r="H96" s="203" t="s">
        <v>392</v>
      </c>
      <c r="I96" s="124" t="s">
        <v>349</v>
      </c>
      <c r="J96" s="103">
        <f>IFERROR(VLOOKUP(C96&amp;I96&amp;H96,'Input data'!$C$1:$H$2125,5,0),0)</f>
        <v>40.185383709999996</v>
      </c>
      <c r="K96" s="103">
        <f>IFERROR(VLOOKUP(C96&amp;I96&amp;H96,'Input data'!$C$1:$H$2125,6,0),0)</f>
        <v>41.470100907961445</v>
      </c>
    </row>
    <row r="97" spans="1:11">
      <c r="A97" s="100" t="str">
        <f t="shared" si="2"/>
        <v>VD_Price_Thums_Up_RGBAPT</v>
      </c>
      <c r="B97" s="124" t="s">
        <v>267</v>
      </c>
      <c r="C97" s="102" t="s">
        <v>99</v>
      </c>
      <c r="D97" s="165" t="s">
        <v>480</v>
      </c>
      <c r="E97" s="167" t="s">
        <v>487</v>
      </c>
      <c r="F97" s="124" t="s">
        <v>25</v>
      </c>
      <c r="G97" s="167">
        <v>0</v>
      </c>
      <c r="H97" s="203" t="s">
        <v>392</v>
      </c>
      <c r="I97" s="124" t="s">
        <v>350</v>
      </c>
      <c r="J97" s="103">
        <f>IFERROR(VLOOKUP(C97&amp;I97&amp;H97,'Input data'!$C$1:$H$2125,5,0),0)</f>
        <v>62.21562028999999</v>
      </c>
      <c r="K97" s="103">
        <f>IFERROR(VLOOKUP(C97&amp;I97&amp;H97,'Input data'!$C$1:$H$2125,6,0),0)</f>
        <v>57.582346952091108</v>
      </c>
    </row>
    <row r="98" spans="1:11">
      <c r="A98" s="100" t="str">
        <f t="shared" si="2"/>
        <v>Ramadan_DumAPT</v>
      </c>
      <c r="B98" s="124" t="s">
        <v>268</v>
      </c>
      <c r="C98" s="102" t="s">
        <v>99</v>
      </c>
      <c r="D98" s="165" t="s">
        <v>485</v>
      </c>
      <c r="E98" s="124" t="s">
        <v>1</v>
      </c>
      <c r="F98" s="124" t="s">
        <v>14</v>
      </c>
      <c r="G98" s="167">
        <v>0</v>
      </c>
      <c r="H98" s="124" t="s">
        <v>88</v>
      </c>
      <c r="I98" s="124" t="s">
        <v>268</v>
      </c>
      <c r="J98" s="103">
        <f>IFERROR(VLOOKUP(C98&amp;I98&amp;H98,'Input data'!$C$1:$H$2125,5,0),0)</f>
        <v>1</v>
      </c>
      <c r="K98" s="103">
        <f>IFERROR(VLOOKUP(C98&amp;I98&amp;H98,'Input data'!$C$1:$H$2125,6,0),0)</f>
        <v>0</v>
      </c>
    </row>
    <row r="99" spans="1:11">
      <c r="A99" s="100" t="str">
        <f t="shared" si="2"/>
        <v>SOCF_1APT</v>
      </c>
      <c r="B99" s="124" t="s">
        <v>269</v>
      </c>
      <c r="C99" s="102" t="s">
        <v>99</v>
      </c>
      <c r="D99" s="165" t="s">
        <v>479</v>
      </c>
      <c r="E99" s="124" t="s">
        <v>26</v>
      </c>
      <c r="F99" s="124" t="s">
        <v>27</v>
      </c>
      <c r="G99" s="167">
        <v>0</v>
      </c>
      <c r="H99" s="203" t="s">
        <v>392</v>
      </c>
      <c r="I99" s="124" t="s">
        <v>351</v>
      </c>
      <c r="J99" s="103">
        <f>IFERROR(VLOOKUP(C99&amp;I99&amp;H99,'Input data'!$C$1:$H$2125,5,0),0)</f>
        <v>34.5105352</v>
      </c>
      <c r="K99" s="103">
        <f>IFERROR(VLOOKUP(C99&amp;I99&amp;H99,'Input data'!$C$1:$H$2125,6,0),0)</f>
        <v>35.006251779272873</v>
      </c>
    </row>
    <row r="100" spans="1:11">
      <c r="A100" s="100" t="str">
        <f t="shared" si="2"/>
        <v>SOTS_1APT</v>
      </c>
      <c r="B100" s="124" t="s">
        <v>270</v>
      </c>
      <c r="C100" s="102" t="s">
        <v>99</v>
      </c>
      <c r="D100" s="165" t="s">
        <v>479</v>
      </c>
      <c r="E100" s="124" t="s">
        <v>20</v>
      </c>
      <c r="F100" s="124" t="s">
        <v>28</v>
      </c>
      <c r="G100" s="167">
        <v>0</v>
      </c>
      <c r="H100" s="203" t="s">
        <v>392</v>
      </c>
      <c r="I100" s="124" t="s">
        <v>352</v>
      </c>
      <c r="J100" s="103">
        <f>IFERROR(VLOOKUP(C100&amp;I100&amp;H100,'Input data'!$C$1:$H$2125,5,0),0)</f>
        <v>37.342851159999995</v>
      </c>
      <c r="K100" s="103">
        <f>IFERROR(VLOOKUP(C100&amp;I100&amp;H100,'Input data'!$C$1:$H$2125,6,0),0)</f>
        <v>36.503679080992654</v>
      </c>
    </row>
    <row r="101" spans="1:11">
      <c r="A101" s="100" t="str">
        <f t="shared" si="2"/>
        <v>VD_Long_Activation_Assets_AllIndiaAPT</v>
      </c>
      <c r="B101" s="124" t="s">
        <v>271</v>
      </c>
      <c r="C101" s="102" t="s">
        <v>99</v>
      </c>
      <c r="D101" s="165" t="s">
        <v>481</v>
      </c>
      <c r="E101" s="167" t="s">
        <v>383</v>
      </c>
      <c r="F101" s="124" t="s">
        <v>31</v>
      </c>
      <c r="G101" s="167" t="s">
        <v>16</v>
      </c>
      <c r="H101" s="124" t="s">
        <v>88</v>
      </c>
      <c r="I101" s="124" t="s">
        <v>332</v>
      </c>
      <c r="J101" s="103">
        <f>IFERROR(VLOOKUP(C101&amp;I101&amp;H101,'Input data'!$C$1:$H$2125,5,0),0)</f>
        <v>17224080</v>
      </c>
      <c r="K101" s="103">
        <f>IFERROR(VLOOKUP(C101&amp;I101&amp;H101,'Input data'!$C$1:$H$2125,6,0),0)</f>
        <v>0</v>
      </c>
    </row>
    <row r="102" spans="1:11">
      <c r="A102" s="100" t="str">
        <f t="shared" si="2"/>
        <v>VD_Long_Activation_Assets_StatewiseAPT</v>
      </c>
      <c r="B102" s="124" t="s">
        <v>272</v>
      </c>
      <c r="C102" s="102" t="s">
        <v>99</v>
      </c>
      <c r="D102" s="165" t="s">
        <v>481</v>
      </c>
      <c r="E102" s="167" t="s">
        <v>383</v>
      </c>
      <c r="F102" s="124" t="s">
        <v>31</v>
      </c>
      <c r="G102" s="167" t="s">
        <v>16</v>
      </c>
      <c r="H102" s="124" t="s">
        <v>88</v>
      </c>
      <c r="I102" s="124" t="s">
        <v>333</v>
      </c>
      <c r="J102" s="103">
        <f>IFERROR(VLOOKUP(C102&amp;I102&amp;H102,'Input data'!$C$1:$H$2125,5,0),0)</f>
        <v>6620790</v>
      </c>
      <c r="K102" s="103">
        <f>IFERROR(VLOOKUP(C102&amp;I102&amp;H102,'Input data'!$C$1:$H$2125,6,0),0)</f>
        <v>0</v>
      </c>
    </row>
    <row r="103" spans="1:11">
      <c r="A103" s="100" t="str">
        <f t="shared" si="2"/>
        <v>VD_IPS_7upGJ</v>
      </c>
      <c r="B103" s="124" t="s">
        <v>126</v>
      </c>
      <c r="C103" s="102" t="s">
        <v>196</v>
      </c>
      <c r="D103" s="165" t="s">
        <v>484</v>
      </c>
      <c r="E103" s="166" t="s">
        <v>112</v>
      </c>
      <c r="F103" s="166" t="s">
        <v>112</v>
      </c>
      <c r="G103" s="167">
        <v>0</v>
      </c>
      <c r="H103" s="203" t="s">
        <v>392</v>
      </c>
      <c r="I103" s="124" t="s">
        <v>149</v>
      </c>
      <c r="J103" s="103">
        <f>IFERROR(VLOOKUP(C103&amp;I103&amp;H103,'Input data'!$C$1:$H$2125,5,0),0)</f>
        <v>2.6090010400000003</v>
      </c>
      <c r="K103" s="103">
        <f>IFERROR(VLOOKUP(C103&amp;I103&amp;H103,'Input data'!$C$1:$H$2125,6,0),0)</f>
        <v>2.5005909943000004</v>
      </c>
    </row>
    <row r="104" spans="1:11">
      <c r="A104" s="100" t="str">
        <f t="shared" si="2"/>
        <v>VD_IPS_Appy_FizzGJ</v>
      </c>
      <c r="B104" s="124" t="s">
        <v>127</v>
      </c>
      <c r="C104" s="102" t="s">
        <v>196</v>
      </c>
      <c r="D104" s="165" t="s">
        <v>484</v>
      </c>
      <c r="E104" s="166" t="s">
        <v>112</v>
      </c>
      <c r="F104" s="166" t="s">
        <v>112</v>
      </c>
      <c r="G104" s="167">
        <v>0</v>
      </c>
      <c r="H104" s="203" t="s">
        <v>392</v>
      </c>
      <c r="I104" s="124" t="s">
        <v>150</v>
      </c>
      <c r="J104" s="103">
        <f>IFERROR(VLOOKUP(C104&amp;I104&amp;H104,'Input data'!$C$1:$H$2125,5,0),0)</f>
        <v>1.8132626900000002</v>
      </c>
      <c r="K104" s="103">
        <f>IFERROR(VLOOKUP(C104&amp;I104&amp;H104,'Input data'!$C$1:$H$2125,6,0),0)</f>
        <v>1.8267011826999997</v>
      </c>
    </row>
    <row r="105" spans="1:11">
      <c r="A105" s="100" t="str">
        <f t="shared" si="2"/>
        <v>VD_IPS_CokeGJ</v>
      </c>
      <c r="B105" s="124" t="s">
        <v>128</v>
      </c>
      <c r="C105" s="102" t="s">
        <v>196</v>
      </c>
      <c r="D105" s="165" t="s">
        <v>484</v>
      </c>
      <c r="E105" s="166" t="s">
        <v>112</v>
      </c>
      <c r="F105" s="166" t="s">
        <v>112</v>
      </c>
      <c r="G105" s="167">
        <v>0</v>
      </c>
      <c r="H105" s="203" t="s">
        <v>392</v>
      </c>
      <c r="I105" s="124" t="s">
        <v>151</v>
      </c>
      <c r="J105" s="103">
        <f>IFERROR(VLOOKUP(C105&amp;I105&amp;H105,'Input data'!$C$1:$H$2125,5,0),0)</f>
        <v>2.24205962</v>
      </c>
      <c r="K105" s="103">
        <f>IFERROR(VLOOKUP(C105&amp;I105&amp;H105,'Input data'!$C$1:$H$2125,6,0),0)</f>
        <v>2.0210355443000005</v>
      </c>
    </row>
    <row r="106" spans="1:11">
      <c r="A106" s="100" t="str">
        <f t="shared" si="2"/>
        <v>VD_IPS_DAVAT_LocalGJ</v>
      </c>
      <c r="B106" s="124" t="s">
        <v>273</v>
      </c>
      <c r="C106" s="102" t="s">
        <v>196</v>
      </c>
      <c r="D106" s="165" t="s">
        <v>484</v>
      </c>
      <c r="E106" s="166" t="s">
        <v>112</v>
      </c>
      <c r="F106" s="166" t="s">
        <v>112</v>
      </c>
      <c r="G106" s="167">
        <v>0</v>
      </c>
      <c r="H106" s="203" t="s">
        <v>392</v>
      </c>
      <c r="I106" s="124" t="s">
        <v>353</v>
      </c>
      <c r="J106" s="103">
        <f>IFERROR(VLOOKUP(C106&amp;I106&amp;H106,'Input data'!$C$1:$H$2125,5,0),0)</f>
        <v>4.1924645700000003</v>
      </c>
      <c r="K106" s="103">
        <f>IFERROR(VLOOKUP(C106&amp;I106&amp;H106,'Input data'!$C$1:$H$2125,6,0),0)</f>
        <v>3.628993127269792</v>
      </c>
    </row>
    <row r="107" spans="1:11">
      <c r="A107" s="100" t="str">
        <f t="shared" si="2"/>
        <v>VD_IPS_FantaGJ</v>
      </c>
      <c r="B107" s="124" t="s">
        <v>129</v>
      </c>
      <c r="C107" s="102" t="s">
        <v>196</v>
      </c>
      <c r="D107" s="165" t="s">
        <v>484</v>
      </c>
      <c r="E107" s="166" t="s">
        <v>112</v>
      </c>
      <c r="F107" s="166" t="s">
        <v>112</v>
      </c>
      <c r="G107" s="167">
        <v>0</v>
      </c>
      <c r="H107" s="203" t="s">
        <v>392</v>
      </c>
      <c r="I107" s="124" t="s">
        <v>152</v>
      </c>
      <c r="J107" s="103">
        <f>IFERROR(VLOOKUP(C107&amp;I107&amp;H107,'Input data'!$C$1:$H$2125,5,0),0)</f>
        <v>2.8447791699999998</v>
      </c>
      <c r="K107" s="103">
        <f>IFERROR(VLOOKUP(C107&amp;I107&amp;H107,'Input data'!$C$1:$H$2125,6,0),0)</f>
        <v>2.5821110914999998</v>
      </c>
    </row>
    <row r="108" spans="1:11">
      <c r="A108" s="100" t="str">
        <f t="shared" si="2"/>
        <v>VD_IPS_LimcaGJ</v>
      </c>
      <c r="B108" s="124" t="s">
        <v>130</v>
      </c>
      <c r="C108" s="102" t="s">
        <v>196</v>
      </c>
      <c r="D108" s="165" t="s">
        <v>484</v>
      </c>
      <c r="E108" s="166" t="s">
        <v>112</v>
      </c>
      <c r="F108" s="166" t="s">
        <v>112</v>
      </c>
      <c r="G108" s="167">
        <v>0</v>
      </c>
      <c r="H108" s="203" t="s">
        <v>392</v>
      </c>
      <c r="I108" s="124" t="s">
        <v>153</v>
      </c>
      <c r="J108" s="103">
        <f>IFERROR(VLOOKUP(C108&amp;I108&amp;H108,'Input data'!$C$1:$H$2125,5,0),0)</f>
        <v>1.7425870500000002</v>
      </c>
      <c r="K108" s="103">
        <f>IFERROR(VLOOKUP(C108&amp;I108&amp;H108,'Input data'!$C$1:$H$2125,6,0),0)</f>
        <v>1.6330498439000003</v>
      </c>
    </row>
    <row r="109" spans="1:11">
      <c r="A109" s="100" t="str">
        <f t="shared" si="2"/>
        <v>VD_IPS_M_DewGJ</v>
      </c>
      <c r="B109" s="124" t="s">
        <v>131</v>
      </c>
      <c r="C109" s="102" t="s">
        <v>196</v>
      </c>
      <c r="D109" s="165" t="s">
        <v>484</v>
      </c>
      <c r="E109" s="166" t="s">
        <v>112</v>
      </c>
      <c r="F109" s="166" t="s">
        <v>112</v>
      </c>
      <c r="G109" s="167">
        <v>0</v>
      </c>
      <c r="H109" s="203" t="s">
        <v>392</v>
      </c>
      <c r="I109" s="124" t="s">
        <v>154</v>
      </c>
      <c r="J109" s="103">
        <f>IFERROR(VLOOKUP(C109&amp;I109&amp;H109,'Input data'!$C$1:$H$2125,5,0),0)</f>
        <v>1.7981224499999999</v>
      </c>
      <c r="K109" s="103">
        <f>IFERROR(VLOOKUP(C109&amp;I109&amp;H109,'Input data'!$C$1:$H$2125,6,0),0)</f>
        <v>1.7992229660000003</v>
      </c>
    </row>
    <row r="110" spans="1:11">
      <c r="A110" s="100" t="str">
        <f t="shared" si="2"/>
        <v>VD_IPS_MirindaGJ</v>
      </c>
      <c r="B110" s="124" t="s">
        <v>132</v>
      </c>
      <c r="C110" s="102" t="s">
        <v>196</v>
      </c>
      <c r="D110" s="165" t="s">
        <v>484</v>
      </c>
      <c r="E110" s="166" t="s">
        <v>112</v>
      </c>
      <c r="F110" s="166" t="s">
        <v>112</v>
      </c>
      <c r="G110" s="167">
        <v>0</v>
      </c>
      <c r="H110" s="203" t="s">
        <v>392</v>
      </c>
      <c r="I110" s="124" t="s">
        <v>155</v>
      </c>
      <c r="J110" s="103">
        <f>IFERROR(VLOOKUP(C110&amp;I110&amp;H110,'Input data'!$C$1:$H$2125,5,0),0)</f>
        <v>2.3253750000000002</v>
      </c>
      <c r="K110" s="103">
        <f>IFERROR(VLOOKUP(C110&amp;I110&amp;H110,'Input data'!$C$1:$H$2125,6,0),0)</f>
        <v>2.2193195813999997</v>
      </c>
    </row>
    <row r="111" spans="1:11">
      <c r="A111" s="100" t="str">
        <f t="shared" si="2"/>
        <v>VD_IPS_PepsiGJ</v>
      </c>
      <c r="B111" s="124" t="s">
        <v>133</v>
      </c>
      <c r="C111" s="102" t="s">
        <v>196</v>
      </c>
      <c r="D111" s="165" t="s">
        <v>484</v>
      </c>
      <c r="E111" s="166" t="s">
        <v>112</v>
      </c>
      <c r="F111" s="166" t="s">
        <v>112</v>
      </c>
      <c r="G111" s="167">
        <v>0</v>
      </c>
      <c r="H111" s="203" t="s">
        <v>392</v>
      </c>
      <c r="I111" s="124" t="s">
        <v>156</v>
      </c>
      <c r="J111" s="103">
        <f>IFERROR(VLOOKUP(C111&amp;I111&amp;H111,'Input data'!$C$1:$H$2125,5,0),0)</f>
        <v>2.8226695800000003</v>
      </c>
      <c r="K111" s="103">
        <f>IFERROR(VLOOKUP(C111&amp;I111&amp;H111,'Input data'!$C$1:$H$2125,6,0),0)</f>
        <v>2.7994596168999992</v>
      </c>
    </row>
    <row r="112" spans="1:11">
      <c r="A112" s="100" t="str">
        <f t="shared" si="2"/>
        <v>VD_IPS_SOSYO_LocalGJ</v>
      </c>
      <c r="B112" s="124" t="s">
        <v>274</v>
      </c>
      <c r="C112" s="102" t="s">
        <v>196</v>
      </c>
      <c r="D112" s="165" t="s">
        <v>484</v>
      </c>
      <c r="E112" s="166" t="s">
        <v>112</v>
      </c>
      <c r="F112" s="166" t="s">
        <v>112</v>
      </c>
      <c r="G112" s="167">
        <v>0</v>
      </c>
      <c r="H112" s="203" t="s">
        <v>392</v>
      </c>
      <c r="I112" s="124" t="s">
        <v>354</v>
      </c>
      <c r="J112" s="103">
        <f>IFERROR(VLOOKUP(C112&amp;I112&amp;H112,'Input data'!$C$1:$H$2125,5,0),0)</f>
        <v>2.2291069699999997</v>
      </c>
      <c r="K112" s="103">
        <f>IFERROR(VLOOKUP(C112&amp;I112&amp;H112,'Input data'!$C$1:$H$2125,6,0),0)</f>
        <v>2.1679096105581563</v>
      </c>
    </row>
    <row r="113" spans="1:11">
      <c r="A113" s="100" t="str">
        <f t="shared" si="2"/>
        <v>VD_IPS_SpriteGJ</v>
      </c>
      <c r="B113" s="124" t="s">
        <v>134</v>
      </c>
      <c r="C113" s="102" t="s">
        <v>196</v>
      </c>
      <c r="D113" s="165" t="s">
        <v>484</v>
      </c>
      <c r="E113" s="166" t="s">
        <v>112</v>
      </c>
      <c r="F113" s="166" t="s">
        <v>112</v>
      </c>
      <c r="G113" s="167">
        <v>0</v>
      </c>
      <c r="H113" s="203" t="s">
        <v>392</v>
      </c>
      <c r="I113" s="124" t="s">
        <v>157</v>
      </c>
      <c r="J113" s="103">
        <f>IFERROR(VLOOKUP(C113&amp;I113&amp;H113,'Input data'!$C$1:$H$2125,5,0),0)</f>
        <v>3.4633862300000002</v>
      </c>
      <c r="K113" s="103">
        <f>IFERROR(VLOOKUP(C113&amp;I113&amp;H113,'Input data'!$C$1:$H$2125,6,0),0)</f>
        <v>3.2840406680000003</v>
      </c>
    </row>
    <row r="114" spans="1:11">
      <c r="A114" s="100" t="str">
        <f t="shared" si="2"/>
        <v>VD_ND_7upGJ</v>
      </c>
      <c r="B114" s="124" t="s">
        <v>136</v>
      </c>
      <c r="C114" s="102" t="s">
        <v>196</v>
      </c>
      <c r="D114" s="165" t="s">
        <v>484</v>
      </c>
      <c r="E114" s="166" t="s">
        <v>112</v>
      </c>
      <c r="F114" s="166" t="s">
        <v>112</v>
      </c>
      <c r="G114" s="167">
        <v>0</v>
      </c>
      <c r="H114" s="203" t="s">
        <v>392</v>
      </c>
      <c r="I114" s="124" t="s">
        <v>159</v>
      </c>
      <c r="J114" s="103">
        <f>IFERROR(VLOOKUP(C114&amp;I114&amp;H114,'Input data'!$C$1:$H$2125,5,0),0)</f>
        <v>15.756393339999999</v>
      </c>
      <c r="K114" s="103">
        <f>IFERROR(VLOOKUP(C114&amp;I114&amp;H114,'Input data'!$C$1:$H$2125,6,0),0)</f>
        <v>14.993159089000002</v>
      </c>
    </row>
    <row r="115" spans="1:11">
      <c r="A115" s="100" t="str">
        <f t="shared" si="2"/>
        <v>VD_ND_Appy_FizzGJ</v>
      </c>
      <c r="B115" s="124" t="s">
        <v>137</v>
      </c>
      <c r="C115" s="102" t="s">
        <v>196</v>
      </c>
      <c r="D115" s="165" t="s">
        <v>484</v>
      </c>
      <c r="E115" s="166" t="s">
        <v>112</v>
      </c>
      <c r="F115" s="166" t="s">
        <v>112</v>
      </c>
      <c r="G115" s="167">
        <v>0</v>
      </c>
      <c r="H115" s="203" t="s">
        <v>392</v>
      </c>
      <c r="I115" s="124" t="s">
        <v>160</v>
      </c>
      <c r="J115" s="103">
        <f>IFERROR(VLOOKUP(C115&amp;I115&amp;H115,'Input data'!$C$1:$H$2125,5,0),0)</f>
        <v>18.384411719999999</v>
      </c>
      <c r="K115" s="103">
        <f>IFERROR(VLOOKUP(C115&amp;I115&amp;H115,'Input data'!$C$1:$H$2125,6,0),0)</f>
        <v>12.952838401000003</v>
      </c>
    </row>
    <row r="116" spans="1:11">
      <c r="A116" s="100" t="str">
        <f t="shared" si="2"/>
        <v>VD_ND_CokeGJ</v>
      </c>
      <c r="B116" s="124" t="s">
        <v>138</v>
      </c>
      <c r="C116" s="102" t="s">
        <v>196</v>
      </c>
      <c r="D116" s="165" t="s">
        <v>484</v>
      </c>
      <c r="E116" s="166" t="s">
        <v>112</v>
      </c>
      <c r="F116" s="166" t="s">
        <v>112</v>
      </c>
      <c r="G116" s="167">
        <v>0</v>
      </c>
      <c r="H116" s="203" t="s">
        <v>392</v>
      </c>
      <c r="I116" s="124" t="s">
        <v>161</v>
      </c>
      <c r="J116" s="103">
        <f>IFERROR(VLOOKUP(C116&amp;I116&amp;H116,'Input data'!$C$1:$H$2125,5,0),0)</f>
        <v>8.0792358100000001</v>
      </c>
      <c r="K116" s="103">
        <f>IFERROR(VLOOKUP(C116&amp;I116&amp;H116,'Input data'!$C$1:$H$2125,6,0),0)</f>
        <v>8.2066542542000001</v>
      </c>
    </row>
    <row r="117" spans="1:11">
      <c r="A117" s="100" t="str">
        <f t="shared" si="2"/>
        <v>VD_ND_DAVAT_LocalGJ</v>
      </c>
      <c r="B117" s="124" t="s">
        <v>275</v>
      </c>
      <c r="C117" s="102" t="s">
        <v>196</v>
      </c>
      <c r="D117" s="165" t="s">
        <v>484</v>
      </c>
      <c r="E117" s="166" t="s">
        <v>112</v>
      </c>
      <c r="F117" s="166" t="s">
        <v>112</v>
      </c>
      <c r="G117" s="167">
        <v>0</v>
      </c>
      <c r="H117" s="203" t="s">
        <v>392</v>
      </c>
      <c r="I117" s="124" t="s">
        <v>355</v>
      </c>
      <c r="J117" s="103">
        <f>IFERROR(VLOOKUP(C117&amp;I117&amp;H117,'Input data'!$C$1:$H$2125,5,0),0)</f>
        <v>25.630059320000004</v>
      </c>
      <c r="K117" s="103">
        <f>IFERROR(VLOOKUP(C117&amp;I117&amp;H117,'Input data'!$C$1:$H$2125,6,0),0)</f>
        <v>23.177209616359345</v>
      </c>
    </row>
    <row r="118" spans="1:11">
      <c r="A118" s="100" t="str">
        <f t="shared" si="2"/>
        <v>VD_ND_FantaGJ</v>
      </c>
      <c r="B118" s="124" t="s">
        <v>139</v>
      </c>
      <c r="C118" s="102" t="s">
        <v>196</v>
      </c>
      <c r="D118" s="165" t="s">
        <v>484</v>
      </c>
      <c r="E118" s="166" t="s">
        <v>112</v>
      </c>
      <c r="F118" s="166" t="s">
        <v>112</v>
      </c>
      <c r="G118" s="167">
        <v>0</v>
      </c>
      <c r="H118" s="203" t="s">
        <v>392</v>
      </c>
      <c r="I118" s="124" t="s">
        <v>162</v>
      </c>
      <c r="J118" s="103">
        <f>IFERROR(VLOOKUP(C118&amp;I118&amp;H118,'Input data'!$C$1:$H$2125,5,0),0)</f>
        <v>30.497892690000004</v>
      </c>
      <c r="K118" s="103">
        <f>IFERROR(VLOOKUP(C118&amp;I118&amp;H118,'Input data'!$C$1:$H$2125,6,0),0)</f>
        <v>26.391593528999998</v>
      </c>
    </row>
    <row r="119" spans="1:11">
      <c r="A119" s="100" t="str">
        <f t="shared" si="2"/>
        <v>VD_ND_LimcaGJ</v>
      </c>
      <c r="B119" s="124" t="s">
        <v>140</v>
      </c>
      <c r="C119" s="102" t="s">
        <v>196</v>
      </c>
      <c r="D119" s="165" t="s">
        <v>484</v>
      </c>
      <c r="E119" s="166" t="s">
        <v>112</v>
      </c>
      <c r="F119" s="166" t="s">
        <v>112</v>
      </c>
      <c r="G119" s="167">
        <v>0</v>
      </c>
      <c r="H119" s="203" t="s">
        <v>392</v>
      </c>
      <c r="I119" s="124" t="s">
        <v>163</v>
      </c>
      <c r="J119" s="103">
        <f>IFERROR(VLOOKUP(C119&amp;I119&amp;H119,'Input data'!$C$1:$H$2125,5,0),0)</f>
        <v>15.513052830000001</v>
      </c>
      <c r="K119" s="103">
        <f>IFERROR(VLOOKUP(C119&amp;I119&amp;H119,'Input data'!$C$1:$H$2125,6,0),0)</f>
        <v>11.996811382999997</v>
      </c>
    </row>
    <row r="120" spans="1:11">
      <c r="A120" s="100" t="str">
        <f t="shared" si="2"/>
        <v>VD_ND_M_DewGJ</v>
      </c>
      <c r="B120" s="124" t="s">
        <v>141</v>
      </c>
      <c r="C120" s="102" t="s">
        <v>196</v>
      </c>
      <c r="D120" s="165" t="s">
        <v>484</v>
      </c>
      <c r="E120" s="166" t="s">
        <v>112</v>
      </c>
      <c r="F120" s="166" t="s">
        <v>112</v>
      </c>
      <c r="G120" s="167">
        <v>0</v>
      </c>
      <c r="H120" s="203" t="s">
        <v>392</v>
      </c>
      <c r="I120" s="124" t="s">
        <v>164</v>
      </c>
      <c r="J120" s="103">
        <f>IFERROR(VLOOKUP(C120&amp;I120&amp;H120,'Input data'!$C$1:$H$2125,5,0),0)</f>
        <v>9.62392906</v>
      </c>
      <c r="K120" s="103">
        <f>IFERROR(VLOOKUP(C120&amp;I120&amp;H120,'Input data'!$C$1:$H$2125,6,0),0)</f>
        <v>9.6708855630000023</v>
      </c>
    </row>
    <row r="121" spans="1:11">
      <c r="A121" s="100" t="str">
        <f t="shared" si="2"/>
        <v>VD_ND_MirindaGJ</v>
      </c>
      <c r="B121" s="124" t="s">
        <v>142</v>
      </c>
      <c r="C121" s="102" t="s">
        <v>196</v>
      </c>
      <c r="D121" s="165" t="s">
        <v>484</v>
      </c>
      <c r="E121" s="166" t="s">
        <v>112</v>
      </c>
      <c r="F121" s="166" t="s">
        <v>112</v>
      </c>
      <c r="G121" s="167">
        <v>0</v>
      </c>
      <c r="H121" s="203" t="s">
        <v>392</v>
      </c>
      <c r="I121" s="124" t="s">
        <v>165</v>
      </c>
      <c r="J121" s="103">
        <f>IFERROR(VLOOKUP(C121&amp;I121&amp;H121,'Input data'!$C$1:$H$2125,5,0),0)</f>
        <v>13.622368179999999</v>
      </c>
      <c r="K121" s="103">
        <f>IFERROR(VLOOKUP(C121&amp;I121&amp;H121,'Input data'!$C$1:$H$2125,6,0),0)</f>
        <v>12.224156195999999</v>
      </c>
    </row>
    <row r="122" spans="1:11">
      <c r="A122" s="100" t="str">
        <f t="shared" si="2"/>
        <v>VD_ND_PepsiGJ</v>
      </c>
      <c r="B122" s="124" t="s">
        <v>143</v>
      </c>
      <c r="C122" s="102" t="s">
        <v>196</v>
      </c>
      <c r="D122" s="165" t="s">
        <v>484</v>
      </c>
      <c r="E122" s="166" t="s">
        <v>112</v>
      </c>
      <c r="F122" s="166" t="s">
        <v>112</v>
      </c>
      <c r="G122" s="167">
        <v>0</v>
      </c>
      <c r="H122" s="203" t="s">
        <v>392</v>
      </c>
      <c r="I122" s="124" t="s">
        <v>166</v>
      </c>
      <c r="J122" s="103">
        <f>IFERROR(VLOOKUP(C122&amp;I122&amp;H122,'Input data'!$C$1:$H$2125,5,0),0)</f>
        <v>13.9727146</v>
      </c>
      <c r="K122" s="103">
        <f>IFERROR(VLOOKUP(C122&amp;I122&amp;H122,'Input data'!$C$1:$H$2125,6,0),0)</f>
        <v>14.524344840999998</v>
      </c>
    </row>
    <row r="123" spans="1:11">
      <c r="A123" s="100" t="str">
        <f t="shared" si="2"/>
        <v>VD_ND_SOSYO_LocalGJ</v>
      </c>
      <c r="B123" s="124" t="s">
        <v>276</v>
      </c>
      <c r="C123" s="102" t="s">
        <v>196</v>
      </c>
      <c r="D123" s="165" t="s">
        <v>484</v>
      </c>
      <c r="E123" s="166" t="s">
        <v>112</v>
      </c>
      <c r="F123" s="166" t="s">
        <v>112</v>
      </c>
      <c r="G123" s="167">
        <v>0</v>
      </c>
      <c r="H123" s="203" t="s">
        <v>392</v>
      </c>
      <c r="I123" s="124" t="s">
        <v>356</v>
      </c>
      <c r="J123" s="103">
        <f>IFERROR(VLOOKUP(C123&amp;I123&amp;H123,'Input data'!$C$1:$H$2125,5,0),0)</f>
        <v>12.014384809999999</v>
      </c>
      <c r="K123" s="103">
        <f>IFERROR(VLOOKUP(C123&amp;I123&amp;H123,'Input data'!$C$1:$H$2125,6,0),0)</f>
        <v>11.940590500000001</v>
      </c>
    </row>
    <row r="124" spans="1:11">
      <c r="A124" s="100" t="str">
        <f t="shared" si="2"/>
        <v>VD_ND_SpriteGJ</v>
      </c>
      <c r="B124" s="124" t="s">
        <v>144</v>
      </c>
      <c r="C124" s="102" t="s">
        <v>196</v>
      </c>
      <c r="D124" s="165" t="s">
        <v>484</v>
      </c>
      <c r="E124" s="166" t="s">
        <v>112</v>
      </c>
      <c r="F124" s="166" t="s">
        <v>112</v>
      </c>
      <c r="G124" s="167">
        <v>0</v>
      </c>
      <c r="H124" s="203" t="s">
        <v>392</v>
      </c>
      <c r="I124" s="124" t="s">
        <v>167</v>
      </c>
      <c r="J124" s="103">
        <f>IFERROR(VLOOKUP(C124&amp;I124&amp;H124,'Input data'!$C$1:$H$2125,5,0),0)</f>
        <v>46.551795669999997</v>
      </c>
      <c r="K124" s="103">
        <f>IFERROR(VLOOKUP(C124&amp;I124&amp;H124,'Input data'!$C$1:$H$2125,6,0),0)</f>
        <v>42.434749463999999</v>
      </c>
    </row>
    <row r="125" spans="1:11">
      <c r="A125" s="100" t="str">
        <f t="shared" si="2"/>
        <v>VD_Price_7upGJ</v>
      </c>
      <c r="B125" s="124" t="s">
        <v>205</v>
      </c>
      <c r="C125" s="102" t="s">
        <v>196</v>
      </c>
      <c r="D125" s="165" t="s">
        <v>484</v>
      </c>
      <c r="E125" s="166" t="s">
        <v>24</v>
      </c>
      <c r="F125" s="124" t="s">
        <v>25</v>
      </c>
      <c r="G125" s="167">
        <v>0</v>
      </c>
      <c r="H125" s="203" t="s">
        <v>392</v>
      </c>
      <c r="I125" s="124" t="s">
        <v>296</v>
      </c>
      <c r="J125" s="103">
        <f>IFERROR(VLOOKUP(C125&amp;I125&amp;H125,'Input data'!$C$1:$H$2125,5,0),0)</f>
        <v>54.957144970000002</v>
      </c>
      <c r="K125" s="103">
        <f>IFERROR(VLOOKUP(C125&amp;I125&amp;H125,'Input data'!$C$1:$H$2125,6,0),0)</f>
        <v>54.594924275598871</v>
      </c>
    </row>
    <row r="126" spans="1:11">
      <c r="A126" s="100" t="str">
        <f t="shared" si="2"/>
        <v>VD_Price_Appy_FizzGJ</v>
      </c>
      <c r="B126" s="124" t="s">
        <v>206</v>
      </c>
      <c r="C126" s="102" t="s">
        <v>196</v>
      </c>
      <c r="D126" s="165" t="s">
        <v>484</v>
      </c>
      <c r="E126" s="166" t="s">
        <v>24</v>
      </c>
      <c r="F126" s="124" t="s">
        <v>25</v>
      </c>
      <c r="G126" s="167">
        <v>0</v>
      </c>
      <c r="H126" s="203" t="s">
        <v>392</v>
      </c>
      <c r="I126" s="124" t="s">
        <v>297</v>
      </c>
      <c r="J126" s="103">
        <f>IFERROR(VLOOKUP(C126&amp;I126&amp;H126,'Input data'!$C$1:$H$2125,5,0),0)</f>
        <v>58.348128440000004</v>
      </c>
      <c r="K126" s="103">
        <f>IFERROR(VLOOKUP(C126&amp;I126&amp;H126,'Input data'!$C$1:$H$2125,6,0),0)</f>
        <v>58.490562129937132</v>
      </c>
    </row>
    <row r="127" spans="1:11">
      <c r="A127" s="100" t="str">
        <f t="shared" si="2"/>
        <v>VD_Price_CokeGJ</v>
      </c>
      <c r="B127" s="124" t="s">
        <v>207</v>
      </c>
      <c r="C127" s="102" t="s">
        <v>196</v>
      </c>
      <c r="D127" s="165" t="s">
        <v>484</v>
      </c>
      <c r="E127" s="166" t="s">
        <v>24</v>
      </c>
      <c r="F127" s="124" t="s">
        <v>25</v>
      </c>
      <c r="G127" s="167">
        <v>0</v>
      </c>
      <c r="H127" s="203" t="s">
        <v>392</v>
      </c>
      <c r="I127" s="124" t="s">
        <v>298</v>
      </c>
      <c r="J127" s="103">
        <f>IFERROR(VLOOKUP(C127&amp;I127&amp;H127,'Input data'!$C$1:$H$2125,5,0),0)</f>
        <v>62.844436399999992</v>
      </c>
      <c r="K127" s="103">
        <f>IFERROR(VLOOKUP(C127&amp;I127&amp;H127,'Input data'!$C$1:$H$2125,6,0),0)</f>
        <v>64.488139986151708</v>
      </c>
    </row>
    <row r="128" spans="1:11">
      <c r="A128" s="100" t="str">
        <f t="shared" si="2"/>
        <v>VD_Price_FantaGJ</v>
      </c>
      <c r="B128" s="124" t="s">
        <v>208</v>
      </c>
      <c r="C128" s="102" t="s">
        <v>196</v>
      </c>
      <c r="D128" s="165" t="s">
        <v>484</v>
      </c>
      <c r="E128" s="166" t="s">
        <v>24</v>
      </c>
      <c r="F128" s="124" t="s">
        <v>25</v>
      </c>
      <c r="G128" s="167">
        <v>0</v>
      </c>
      <c r="H128" s="203" t="s">
        <v>392</v>
      </c>
      <c r="I128" s="124" t="s">
        <v>299</v>
      </c>
      <c r="J128" s="103">
        <f>IFERROR(VLOOKUP(C128&amp;I128&amp;H128,'Input data'!$C$1:$H$2125,5,0),0)</f>
        <v>50.685785190000004</v>
      </c>
      <c r="K128" s="103">
        <f>IFERROR(VLOOKUP(C128&amp;I128&amp;H128,'Input data'!$C$1:$H$2125,6,0),0)</f>
        <v>51.973161099287594</v>
      </c>
    </row>
    <row r="129" spans="1:11">
      <c r="A129" s="100" t="str">
        <f t="shared" si="2"/>
        <v>VD_Price_LimcaGJ</v>
      </c>
      <c r="B129" s="124" t="s">
        <v>209</v>
      </c>
      <c r="C129" s="102" t="s">
        <v>196</v>
      </c>
      <c r="D129" s="165" t="s">
        <v>484</v>
      </c>
      <c r="E129" s="166" t="s">
        <v>24</v>
      </c>
      <c r="F129" s="124" t="s">
        <v>25</v>
      </c>
      <c r="G129" s="167">
        <v>0</v>
      </c>
      <c r="H129" s="203" t="s">
        <v>392</v>
      </c>
      <c r="I129" s="124" t="s">
        <v>300</v>
      </c>
      <c r="J129" s="103">
        <f>IFERROR(VLOOKUP(C129&amp;I129&amp;H129,'Input data'!$C$1:$H$2125,5,0),0)</f>
        <v>54.79935313</v>
      </c>
      <c r="K129" s="103">
        <f>IFERROR(VLOOKUP(C129&amp;I129&amp;H129,'Input data'!$C$1:$H$2125,6,0),0)</f>
        <v>57.631617596983332</v>
      </c>
    </row>
    <row r="130" spans="1:11">
      <c r="A130" s="100" t="str">
        <f t="shared" si="2"/>
        <v>VD_Price_M_DewGJ</v>
      </c>
      <c r="B130" s="124" t="s">
        <v>210</v>
      </c>
      <c r="C130" s="102" t="s">
        <v>196</v>
      </c>
      <c r="D130" s="165" t="s">
        <v>484</v>
      </c>
      <c r="E130" s="166" t="s">
        <v>24</v>
      </c>
      <c r="F130" s="124" t="s">
        <v>25</v>
      </c>
      <c r="G130" s="167">
        <v>0</v>
      </c>
      <c r="H130" s="203" t="s">
        <v>392</v>
      </c>
      <c r="I130" s="124" t="s">
        <v>301</v>
      </c>
      <c r="J130" s="103">
        <f>IFERROR(VLOOKUP(C130&amp;I130&amp;H130,'Input data'!$C$1:$H$2125,5,0),0)</f>
        <v>59.922660129999997</v>
      </c>
      <c r="K130" s="103">
        <f>IFERROR(VLOOKUP(C130&amp;I130&amp;H130,'Input data'!$C$1:$H$2125,6,0),0)</f>
        <v>63.360757357577768</v>
      </c>
    </row>
    <row r="131" spans="1:11">
      <c r="A131" s="100" t="str">
        <f t="shared" ref="A131:A194" si="3">B131&amp;C131</f>
        <v>VD_Price_MirindaGJ</v>
      </c>
      <c r="B131" s="124" t="s">
        <v>211</v>
      </c>
      <c r="C131" s="102" t="s">
        <v>196</v>
      </c>
      <c r="D131" s="165" t="s">
        <v>484</v>
      </c>
      <c r="E131" s="166" t="s">
        <v>24</v>
      </c>
      <c r="F131" s="124" t="s">
        <v>25</v>
      </c>
      <c r="G131" s="167">
        <v>0</v>
      </c>
      <c r="H131" s="203" t="s">
        <v>392</v>
      </c>
      <c r="I131" s="124" t="s">
        <v>302</v>
      </c>
      <c r="J131" s="103">
        <f>IFERROR(VLOOKUP(C131&amp;I131&amp;H131,'Input data'!$C$1:$H$2125,5,0),0)</f>
        <v>52.48207747</v>
      </c>
      <c r="K131" s="103">
        <f>IFERROR(VLOOKUP(C131&amp;I131&amp;H131,'Input data'!$C$1:$H$2125,6,0),0)</f>
        <v>51.699736548892112</v>
      </c>
    </row>
    <row r="132" spans="1:11">
      <c r="A132" s="100" t="str">
        <f t="shared" si="3"/>
        <v>VD_Price_PepsiGJ</v>
      </c>
      <c r="B132" s="124" t="s">
        <v>212</v>
      </c>
      <c r="C132" s="102" t="s">
        <v>196</v>
      </c>
      <c r="D132" s="165" t="s">
        <v>484</v>
      </c>
      <c r="E132" s="166" t="s">
        <v>24</v>
      </c>
      <c r="F132" s="124" t="s">
        <v>25</v>
      </c>
      <c r="G132" s="167">
        <v>0</v>
      </c>
      <c r="H132" s="203" t="s">
        <v>392</v>
      </c>
      <c r="I132" s="124" t="s">
        <v>303</v>
      </c>
      <c r="J132" s="103">
        <f>IFERROR(VLOOKUP(C132&amp;I132&amp;H132,'Input data'!$C$1:$H$2125,5,0),0)</f>
        <v>55.624202909999994</v>
      </c>
      <c r="K132" s="103">
        <f>IFERROR(VLOOKUP(C132&amp;I132&amp;H132,'Input data'!$C$1:$H$2125,6,0),0)</f>
        <v>54.619736343704332</v>
      </c>
    </row>
    <row r="133" spans="1:11">
      <c r="A133" s="100" t="str">
        <f t="shared" si="3"/>
        <v>VD_Price_SpriteGJ</v>
      </c>
      <c r="B133" s="124" t="s">
        <v>213</v>
      </c>
      <c r="C133" s="102" t="s">
        <v>196</v>
      </c>
      <c r="D133" s="165" t="s">
        <v>484</v>
      </c>
      <c r="E133" s="166" t="s">
        <v>24</v>
      </c>
      <c r="F133" s="124" t="s">
        <v>25</v>
      </c>
      <c r="G133" s="167">
        <v>0</v>
      </c>
      <c r="H133" s="203" t="s">
        <v>392</v>
      </c>
      <c r="I133" s="124" t="s">
        <v>304</v>
      </c>
      <c r="J133" s="103">
        <f>IFERROR(VLOOKUP(C133&amp;I133&amp;H133,'Input data'!$C$1:$H$2125,5,0),0)</f>
        <v>53.823679479999996</v>
      </c>
      <c r="K133" s="103">
        <f>IFERROR(VLOOKUP(C133&amp;I133&amp;H133,'Input data'!$C$1:$H$2125,6,0),0)</f>
        <v>54.73445697230683</v>
      </c>
    </row>
    <row r="134" spans="1:11">
      <c r="A134" s="100" t="str">
        <f t="shared" si="3"/>
        <v>VD_TV_MDEWGJ</v>
      </c>
      <c r="B134" s="124" t="s">
        <v>216</v>
      </c>
      <c r="C134" s="102" t="s">
        <v>196</v>
      </c>
      <c r="D134" s="165" t="s">
        <v>484</v>
      </c>
      <c r="E134" s="383" t="s">
        <v>698</v>
      </c>
      <c r="F134" s="124" t="s">
        <v>15</v>
      </c>
      <c r="G134" s="167">
        <v>0</v>
      </c>
      <c r="H134" s="124" t="s">
        <v>88</v>
      </c>
      <c r="I134" s="124" t="s">
        <v>307</v>
      </c>
      <c r="J134" s="103">
        <f>IFERROR(VLOOKUP(C134&amp;I134&amp;H134,'Input data'!$C$1:$H$2125,5,0),0)</f>
        <v>4056.75</v>
      </c>
      <c r="K134" s="103">
        <f>IFERROR(VLOOKUP(C134&amp;I134&amp;H134,'Input data'!$C$1:$H$2125,6,0),0)</f>
        <v>0</v>
      </c>
    </row>
    <row r="135" spans="1:11">
      <c r="A135" s="100" t="str">
        <f t="shared" si="3"/>
        <v>VD_TV_PSPSIGJ</v>
      </c>
      <c r="B135" s="124" t="s">
        <v>217</v>
      </c>
      <c r="C135" s="102" t="s">
        <v>196</v>
      </c>
      <c r="D135" s="165" t="s">
        <v>484</v>
      </c>
      <c r="E135" s="383" t="s">
        <v>698</v>
      </c>
      <c r="F135" s="124" t="s">
        <v>15</v>
      </c>
      <c r="G135" s="167">
        <v>0</v>
      </c>
      <c r="H135" s="124" t="s">
        <v>88</v>
      </c>
      <c r="I135" s="124" t="s">
        <v>308</v>
      </c>
      <c r="J135" s="103">
        <f>IFERROR(VLOOKUP(C135&amp;I135&amp;H135,'Input data'!$C$1:$H$2125,5,0),0)</f>
        <v>4192.4199999999992</v>
      </c>
      <c r="K135" s="103">
        <f>IFERROR(VLOOKUP(C135&amp;I135&amp;H135,'Input data'!$C$1:$H$2125,6,0),0)</f>
        <v>0</v>
      </c>
    </row>
    <row r="136" spans="1:11">
      <c r="A136" s="100" t="str">
        <f t="shared" si="3"/>
        <v>VD_IPS_Thums_UpGJ</v>
      </c>
      <c r="B136" s="124" t="s">
        <v>135</v>
      </c>
      <c r="C136" s="102" t="s">
        <v>196</v>
      </c>
      <c r="D136" s="165" t="s">
        <v>479</v>
      </c>
      <c r="E136" s="396" t="str">
        <f t="shared" ref="E136:E138" si="4">F136</f>
        <v>IPS</v>
      </c>
      <c r="F136" s="124" t="s">
        <v>17</v>
      </c>
      <c r="G136" s="167">
        <v>0</v>
      </c>
      <c r="H136" s="203" t="s">
        <v>392</v>
      </c>
      <c r="I136" s="124" t="s">
        <v>158</v>
      </c>
      <c r="J136" s="103">
        <f>IFERROR(VLOOKUP(C136&amp;I136&amp;H136,'Input data'!$C$1:$H$2125,5,0),0)</f>
        <v>3.9322560699999998</v>
      </c>
      <c r="K136" s="103">
        <f>IFERROR(VLOOKUP(C136&amp;I136&amp;H136,'Input data'!$C$1:$H$2125,6,0),0)</f>
        <v>3.6320969544000001</v>
      </c>
    </row>
    <row r="137" spans="1:11">
      <c r="A137" s="100" t="str">
        <f t="shared" si="3"/>
        <v>VD_ND_Thums_UpGJ</v>
      </c>
      <c r="B137" s="124" t="s">
        <v>145</v>
      </c>
      <c r="C137" s="102" t="s">
        <v>196</v>
      </c>
      <c r="D137" s="165" t="s">
        <v>479</v>
      </c>
      <c r="E137" s="396" t="str">
        <f t="shared" si="4"/>
        <v>ND</v>
      </c>
      <c r="F137" s="124" t="s">
        <v>18</v>
      </c>
      <c r="G137" s="167">
        <v>0</v>
      </c>
      <c r="H137" s="203" t="s">
        <v>392</v>
      </c>
      <c r="I137" s="124" t="s">
        <v>168</v>
      </c>
      <c r="J137" s="103">
        <f>IFERROR(VLOOKUP(C137&amp;I137&amp;H137,'Input data'!$C$1:$H$2125,5,0),0)</f>
        <v>52.159492119999996</v>
      </c>
      <c r="K137" s="103">
        <f>IFERROR(VLOOKUP(C137&amp;I137&amp;H137,'Input data'!$C$1:$H$2125,6,0),0)</f>
        <v>47.287591167000002</v>
      </c>
    </row>
    <row r="138" spans="1:11">
      <c r="A138" s="100" t="str">
        <f t="shared" si="3"/>
        <v>VD_Nstores_Thums_UpGJ</v>
      </c>
      <c r="B138" s="124" t="s">
        <v>218</v>
      </c>
      <c r="C138" s="102" t="s">
        <v>196</v>
      </c>
      <c r="D138" s="165" t="s">
        <v>479</v>
      </c>
      <c r="E138" s="396" t="str">
        <f t="shared" si="4"/>
        <v>Nstores</v>
      </c>
      <c r="F138" s="124" t="s">
        <v>19</v>
      </c>
      <c r="G138" s="167">
        <v>0</v>
      </c>
      <c r="H138" s="203" t="s">
        <v>392</v>
      </c>
      <c r="I138" s="124" t="s">
        <v>309</v>
      </c>
      <c r="J138" s="103">
        <f>IFERROR(VLOOKUP(C138&amp;I138&amp;H138,'Input data'!$C$1:$H$2125,5,0),0)</f>
        <v>121090.76537425999</v>
      </c>
      <c r="K138" s="103">
        <f>IFERROR(VLOOKUP(C138&amp;I138&amp;H138,'Input data'!$C$1:$H$2125,6,0),0)</f>
        <v>127403.39135999998</v>
      </c>
    </row>
    <row r="139" spans="1:11">
      <c r="A139" s="100" t="str">
        <f t="shared" si="3"/>
        <v>VD_OOS_Thums_UpGJ</v>
      </c>
      <c r="B139" s="124" t="s">
        <v>219</v>
      </c>
      <c r="C139" s="102" t="s">
        <v>196</v>
      </c>
      <c r="D139" s="165" t="s">
        <v>479</v>
      </c>
      <c r="E139" s="124" t="s">
        <v>20</v>
      </c>
      <c r="F139" s="124" t="s">
        <v>21</v>
      </c>
      <c r="G139" s="167">
        <v>0</v>
      </c>
      <c r="H139" s="203" t="s">
        <v>392</v>
      </c>
      <c r="I139" s="124" t="s">
        <v>310</v>
      </c>
      <c r="J139" s="103">
        <f>IFERROR(VLOOKUP(C139&amp;I139&amp;H139,'Input data'!$C$1:$H$2125,5,0),0)</f>
        <v>11.7574554</v>
      </c>
      <c r="K139" s="103">
        <f>IFERROR(VLOOKUP(C139&amp;I139&amp;H139,'Input data'!$C$1:$H$2125,6,0),0)</f>
        <v>9.3470687422000012</v>
      </c>
    </row>
    <row r="140" spans="1:11">
      <c r="A140" s="100" t="str">
        <f t="shared" si="3"/>
        <v>VD_SOWF_Thums_UpGJ</v>
      </c>
      <c r="B140" s="124" t="s">
        <v>220</v>
      </c>
      <c r="C140" s="102" t="s">
        <v>196</v>
      </c>
      <c r="D140" s="165" t="s">
        <v>479</v>
      </c>
      <c r="E140" s="124" t="s">
        <v>26</v>
      </c>
      <c r="F140" s="124" t="s">
        <v>29</v>
      </c>
      <c r="G140" s="167">
        <v>0</v>
      </c>
      <c r="H140" s="203" t="s">
        <v>392</v>
      </c>
      <c r="I140" s="124" t="s">
        <v>311</v>
      </c>
      <c r="J140" s="103">
        <f>IFERROR(VLOOKUP(C140&amp;I140&amp;H140,'Input data'!$C$1:$H$2125,5,0),0)</f>
        <v>21.637481749999999</v>
      </c>
      <c r="K140" s="103">
        <f>IFERROR(VLOOKUP(C140&amp;I140&amp;H140,'Input data'!$C$1:$H$2125,6,0),0)</f>
        <v>25.987000000000002</v>
      </c>
    </row>
    <row r="141" spans="1:11">
      <c r="A141" s="100" t="str">
        <f t="shared" si="3"/>
        <v>Log_EconomyGJ</v>
      </c>
      <c r="B141" s="124" t="s">
        <v>221</v>
      </c>
      <c r="C141" s="102" t="s">
        <v>196</v>
      </c>
      <c r="D141" s="165" t="s">
        <v>482</v>
      </c>
      <c r="E141" s="124" t="s">
        <v>11</v>
      </c>
      <c r="F141" s="124" t="s">
        <v>13</v>
      </c>
      <c r="G141" s="167">
        <v>0</v>
      </c>
      <c r="H141" s="203" t="s">
        <v>392</v>
      </c>
      <c r="I141" s="124" t="s">
        <v>11</v>
      </c>
      <c r="J141" s="103">
        <f>IFERROR(VLOOKUP(C141&amp;I141&amp;H141,'Input data'!$C$1:$H$2125,5,0),0)</f>
        <v>1186379.0722570999</v>
      </c>
      <c r="K141" s="103">
        <f>IFERROR(VLOOKUP(C141&amp;I141&amp;H141,'Input data'!$C$1:$H$2125,6,0),0)</f>
        <v>1127862.1596534881</v>
      </c>
    </row>
    <row r="142" spans="1:11">
      <c r="A142" s="100" t="str">
        <f t="shared" si="3"/>
        <v>UnemploymentGJ</v>
      </c>
      <c r="B142" s="124" t="s">
        <v>3</v>
      </c>
      <c r="C142" s="102" t="s">
        <v>196</v>
      </c>
      <c r="D142" s="165" t="s">
        <v>482</v>
      </c>
      <c r="E142" s="124" t="s">
        <v>11</v>
      </c>
      <c r="F142" s="124" t="s">
        <v>3</v>
      </c>
      <c r="G142" s="167">
        <v>0</v>
      </c>
      <c r="H142" s="203" t="s">
        <v>392</v>
      </c>
      <c r="I142" s="124" t="s">
        <v>3</v>
      </c>
      <c r="J142" s="103">
        <f>IFERROR(VLOOKUP(C142&amp;I142&amp;H142,'Input data'!$C$1:$H$2125,5,0),0)</f>
        <v>4.7799999999999995E-2</v>
      </c>
      <c r="K142" s="103">
        <f>IFERROR(VLOOKUP(C142&amp;I142&amp;H142,'Input data'!$C$1:$H$2125,6,0),0)</f>
        <v>6.3700000000000007E-2</v>
      </c>
    </row>
    <row r="143" spans="1:11">
      <c r="A143" s="100" t="str">
        <f t="shared" si="3"/>
        <v>precip0GJ</v>
      </c>
      <c r="B143" s="124" t="s">
        <v>222</v>
      </c>
      <c r="C143" s="102" t="s">
        <v>196</v>
      </c>
      <c r="D143" s="165" t="s">
        <v>482</v>
      </c>
      <c r="E143" s="124" t="s">
        <v>22</v>
      </c>
      <c r="F143" s="124" t="s">
        <v>23</v>
      </c>
      <c r="G143" s="167">
        <v>0</v>
      </c>
      <c r="H143" s="203" t="s">
        <v>392</v>
      </c>
      <c r="I143" s="124" t="s">
        <v>312</v>
      </c>
      <c r="J143" s="103">
        <f>IFERROR(VLOOKUP(C143&amp;I143&amp;H143,'Input data'!$C$1:$H$2125,5,0),0)</f>
        <v>2.12231696</v>
      </c>
      <c r="K143" s="103">
        <f>IFERROR(VLOOKUP(C143&amp;I143&amp;H143,'Input data'!$C$1:$H$2125,6,0),0)</f>
        <v>2.1244867208343439</v>
      </c>
    </row>
    <row r="144" spans="1:11">
      <c r="A144" s="100" t="str">
        <f t="shared" si="3"/>
        <v>precip1GJ</v>
      </c>
      <c r="B144" s="124" t="s">
        <v>223</v>
      </c>
      <c r="C144" s="102" t="s">
        <v>196</v>
      </c>
      <c r="D144" s="165" t="s">
        <v>482</v>
      </c>
      <c r="E144" s="124" t="s">
        <v>22</v>
      </c>
      <c r="F144" s="124" t="s">
        <v>23</v>
      </c>
      <c r="G144" s="167">
        <v>0</v>
      </c>
      <c r="H144" s="203" t="s">
        <v>392</v>
      </c>
      <c r="I144" s="124" t="s">
        <v>312</v>
      </c>
      <c r="J144" s="103">
        <f>IFERROR(VLOOKUP(C144&amp;I144&amp;H144,'Input data'!$C$1:$H$2125,5,0),0)</f>
        <v>2.12231696</v>
      </c>
      <c r="K144" s="103">
        <f>IFERROR(VLOOKUP(C144&amp;I144&amp;H144,'Input data'!$C$1:$H$2125,6,0),0)</f>
        <v>2.1244867208343439</v>
      </c>
    </row>
    <row r="145" spans="1:11">
      <c r="A145" s="100" t="str">
        <f t="shared" si="3"/>
        <v>Temp0GJ</v>
      </c>
      <c r="B145" s="124" t="s">
        <v>171</v>
      </c>
      <c r="C145" s="102" t="s">
        <v>196</v>
      </c>
      <c r="D145" s="165" t="s">
        <v>482</v>
      </c>
      <c r="E145" s="124" t="s">
        <v>22</v>
      </c>
      <c r="F145" s="124" t="s">
        <v>30</v>
      </c>
      <c r="G145" s="167">
        <v>0</v>
      </c>
      <c r="H145" s="203" t="s">
        <v>392</v>
      </c>
      <c r="I145" s="124" t="s">
        <v>313</v>
      </c>
      <c r="J145" s="103">
        <f>IFERROR(VLOOKUP(C145&amp;I145&amp;H145,'Input data'!$C$1:$H$2125,5,0),0)</f>
        <v>33.487546330000001</v>
      </c>
      <c r="K145" s="103">
        <f>IFERROR(VLOOKUP(C145&amp;I145&amp;H145,'Input data'!$C$1:$H$2125,6,0),0)</f>
        <v>33.736765534728839</v>
      </c>
    </row>
    <row r="146" spans="1:11">
      <c r="A146" s="100" t="str">
        <f t="shared" si="3"/>
        <v>Temp1GJ</v>
      </c>
      <c r="B146" s="124" t="s">
        <v>172</v>
      </c>
      <c r="C146" s="102" t="s">
        <v>196</v>
      </c>
      <c r="D146" s="165" t="s">
        <v>482</v>
      </c>
      <c r="E146" s="124" t="s">
        <v>22</v>
      </c>
      <c r="F146" s="124" t="s">
        <v>30</v>
      </c>
      <c r="G146" s="167">
        <v>0</v>
      </c>
      <c r="H146" s="203" t="s">
        <v>392</v>
      </c>
      <c r="I146" s="124" t="s">
        <v>313</v>
      </c>
      <c r="J146" s="103">
        <f>IFERROR(VLOOKUP(C146&amp;I146&amp;H146,'Input data'!$C$1:$H$2125,5,0),0)</f>
        <v>33.487546330000001</v>
      </c>
      <c r="K146" s="103">
        <f>IFERROR(VLOOKUP(C146&amp;I146&amp;H146,'Input data'!$C$1:$H$2125,6,0),0)</f>
        <v>33.736765534728839</v>
      </c>
    </row>
    <row r="147" spans="1:11">
      <c r="A147" s="100" t="str">
        <f t="shared" si="3"/>
        <v>VD_Facebook_Thumsup_ImpGJ</v>
      </c>
      <c r="B147" s="124" t="s">
        <v>224</v>
      </c>
      <c r="C147" s="102" t="s">
        <v>196</v>
      </c>
      <c r="D147" s="165" t="s">
        <v>481</v>
      </c>
      <c r="E147" s="146" t="s">
        <v>32</v>
      </c>
      <c r="F147" s="124" t="s">
        <v>124</v>
      </c>
      <c r="G147" s="124" t="s">
        <v>16</v>
      </c>
      <c r="H147" s="124" t="s">
        <v>88</v>
      </c>
      <c r="I147" s="124" t="s">
        <v>314</v>
      </c>
      <c r="J147" s="103">
        <f>IFERROR(VLOOKUP(C147&amp;I147&amp;H147,'Input data'!$C$1:$H$2125,5,0),0)</f>
        <v>14665164</v>
      </c>
      <c r="K147" s="103">
        <f>IFERROR(VLOOKUP(C147&amp;I147&amp;H147,'Input data'!$C$1:$H$2125,6,0),0)</f>
        <v>0</v>
      </c>
    </row>
    <row r="148" spans="1:11">
      <c r="A148" s="100" t="str">
        <f t="shared" si="3"/>
        <v>VD_Facebook_Instagram_Thumsup_ImpGJ</v>
      </c>
      <c r="B148" s="124" t="s">
        <v>225</v>
      </c>
      <c r="C148" s="102" t="s">
        <v>196</v>
      </c>
      <c r="D148" s="165" t="s">
        <v>481</v>
      </c>
      <c r="E148" s="146" t="s">
        <v>32</v>
      </c>
      <c r="F148" s="124" t="s">
        <v>33</v>
      </c>
      <c r="G148" s="124" t="s">
        <v>16</v>
      </c>
      <c r="H148" s="124" t="s">
        <v>88</v>
      </c>
      <c r="I148" s="124" t="s">
        <v>315</v>
      </c>
      <c r="J148" s="103">
        <f>IFERROR(VLOOKUP(C148&amp;I148&amp;H148,'Input data'!$C$1:$H$2125,5,0),0)</f>
        <v>0</v>
      </c>
      <c r="K148" s="103">
        <f>IFERROR(VLOOKUP(C148&amp;I148&amp;H148,'Input data'!$C$1:$H$2125,6,0),0)</f>
        <v>8085078</v>
      </c>
    </row>
    <row r="149" spans="1:11">
      <c r="A149" s="100" t="str">
        <f t="shared" si="3"/>
        <v>VD_Hotstar_Thumsup_ImpGJ</v>
      </c>
      <c r="B149" s="124" t="s">
        <v>226</v>
      </c>
      <c r="C149" s="102" t="s">
        <v>196</v>
      </c>
      <c r="D149" s="165" t="s">
        <v>481</v>
      </c>
      <c r="E149" s="146" t="s">
        <v>32</v>
      </c>
      <c r="F149" s="124" t="s">
        <v>34</v>
      </c>
      <c r="G149" s="124" t="s">
        <v>16</v>
      </c>
      <c r="H149" s="124" t="s">
        <v>88</v>
      </c>
      <c r="I149" s="124" t="s">
        <v>316</v>
      </c>
      <c r="J149" s="103">
        <f>IFERROR(VLOOKUP(C149&amp;I149&amp;H149,'Input data'!$C$1:$H$2125,5,0),0)</f>
        <v>42559212.392241403</v>
      </c>
      <c r="K149" s="103">
        <f>IFERROR(VLOOKUP(C149&amp;I149&amp;H149,'Input data'!$C$1:$H$2125,6,0),0)</f>
        <v>497841.00800596573</v>
      </c>
    </row>
    <row r="150" spans="1:11">
      <c r="A150" s="100" t="str">
        <f t="shared" si="3"/>
        <v>VD_Total_Digital_Thumsup_VD_2017GJ</v>
      </c>
      <c r="B150" s="124" t="s">
        <v>227</v>
      </c>
      <c r="C150" s="102" t="s">
        <v>196</v>
      </c>
      <c r="D150" s="165" t="s">
        <v>481</v>
      </c>
      <c r="E150" s="146" t="s">
        <v>32</v>
      </c>
      <c r="F150" s="124" t="s">
        <v>39</v>
      </c>
      <c r="G150" s="124" t="s">
        <v>37</v>
      </c>
      <c r="H150" s="124" t="s">
        <v>88</v>
      </c>
      <c r="I150" s="124" t="s">
        <v>317</v>
      </c>
      <c r="J150" s="103">
        <f>IFERROR(VLOOKUP(C150&amp;I150&amp;H150,'Input data'!$C$1:$H$2125,5,0),0)</f>
        <v>0</v>
      </c>
      <c r="K150" s="103">
        <f>IFERROR(VLOOKUP(C150&amp;I150&amp;H150,'Input data'!$C$1:$H$2125,6,0),0)</f>
        <v>0</v>
      </c>
    </row>
    <row r="151" spans="1:11">
      <c r="A151" s="100" t="str">
        <f t="shared" si="3"/>
        <v>VD_Total_Digital_Thumsup_VD_2018GJ</v>
      </c>
      <c r="B151" s="124" t="s">
        <v>228</v>
      </c>
      <c r="C151" s="102" t="s">
        <v>196</v>
      </c>
      <c r="D151" s="165" t="s">
        <v>481</v>
      </c>
      <c r="E151" s="146" t="s">
        <v>32</v>
      </c>
      <c r="F151" s="124" t="s">
        <v>39</v>
      </c>
      <c r="G151" s="124" t="s">
        <v>37</v>
      </c>
      <c r="H151" s="124" t="s">
        <v>88</v>
      </c>
      <c r="I151" s="124" t="s">
        <v>318</v>
      </c>
      <c r="J151" s="103">
        <f>IFERROR(VLOOKUP(C151&amp;I151&amp;H151,'Input data'!$C$1:$H$2125,5,0),0)</f>
        <v>0</v>
      </c>
      <c r="K151" s="103">
        <f>IFERROR(VLOOKUP(C151&amp;I151&amp;H151,'Input data'!$C$1:$H$2125,6,0),0)</f>
        <v>0</v>
      </c>
    </row>
    <row r="152" spans="1:11">
      <c r="A152" s="100" t="str">
        <f t="shared" si="3"/>
        <v>VD_Total_Digital_Thumsup_VD_2019GJ</v>
      </c>
      <c r="B152" s="124" t="s">
        <v>229</v>
      </c>
      <c r="C152" s="102" t="s">
        <v>196</v>
      </c>
      <c r="D152" s="165" t="s">
        <v>481</v>
      </c>
      <c r="E152" s="146" t="s">
        <v>32</v>
      </c>
      <c r="F152" s="124" t="s">
        <v>39</v>
      </c>
      <c r="G152" s="124" t="s">
        <v>37</v>
      </c>
      <c r="H152" s="124" t="s">
        <v>88</v>
      </c>
      <c r="I152" s="124" t="s">
        <v>319</v>
      </c>
      <c r="J152" s="103">
        <f>IFERROR(VLOOKUP(C152&amp;I152&amp;H152,'Input data'!$C$1:$H$2125,5,0),0)</f>
        <v>58088503.392241403</v>
      </c>
      <c r="K152" s="103">
        <f>IFERROR(VLOOKUP(C152&amp;I152&amp;H152,'Input data'!$C$1:$H$2125,6,0),0)</f>
        <v>0</v>
      </c>
    </row>
    <row r="153" spans="1:11">
      <c r="A153" s="100" t="str">
        <f t="shared" si="3"/>
        <v>VD_YouTube_Thumsup_ImpGJ</v>
      </c>
      <c r="B153" s="124" t="s">
        <v>230</v>
      </c>
      <c r="C153" s="102" t="s">
        <v>196</v>
      </c>
      <c r="D153" s="165" t="s">
        <v>481</v>
      </c>
      <c r="E153" s="146" t="s">
        <v>32</v>
      </c>
      <c r="F153" s="124" t="s">
        <v>42</v>
      </c>
      <c r="G153" s="124" t="s">
        <v>16</v>
      </c>
      <c r="H153" s="124" t="s">
        <v>88</v>
      </c>
      <c r="I153" s="124" t="s">
        <v>320</v>
      </c>
      <c r="J153" s="103">
        <f>IFERROR(VLOOKUP(C153&amp;I153&amp;H153,'Input data'!$C$1:$H$2125,5,0),0)</f>
        <v>864127</v>
      </c>
      <c r="K153" s="103">
        <f>IFERROR(VLOOKUP(C153&amp;I153&amp;H153,'Input data'!$C$1:$H$2125,6,0),0)</f>
        <v>1833922</v>
      </c>
    </row>
    <row r="154" spans="1:11">
      <c r="A154" s="100" t="str">
        <f t="shared" si="3"/>
        <v>VD_Cinema_Thumsup_Spend_2015GJ</v>
      </c>
      <c r="B154" s="124" t="s">
        <v>277</v>
      </c>
      <c r="C154" s="102" t="s">
        <v>196</v>
      </c>
      <c r="D154" s="165" t="s">
        <v>481</v>
      </c>
      <c r="E154" s="167" t="s">
        <v>35</v>
      </c>
      <c r="F154" s="124" t="s">
        <v>40</v>
      </c>
      <c r="G154" s="124" t="s">
        <v>37</v>
      </c>
      <c r="H154" s="124" t="s">
        <v>88</v>
      </c>
      <c r="I154" s="124" t="s">
        <v>357</v>
      </c>
      <c r="J154" s="103">
        <f>IFERROR(VLOOKUP(C154&amp;I154&amp;H154,'Input data'!$C$1:$H$2125,5,0),0)</f>
        <v>0</v>
      </c>
      <c r="K154" s="103">
        <f>IFERROR(VLOOKUP(C154&amp;I154&amp;H154,'Input data'!$C$1:$H$2125,6,0),0)</f>
        <v>0</v>
      </c>
    </row>
    <row r="155" spans="1:11">
      <c r="A155" s="100" t="str">
        <f t="shared" si="3"/>
        <v>VD_Cinema_Thumsup_SpendGJ</v>
      </c>
      <c r="B155" s="124" t="s">
        <v>233</v>
      </c>
      <c r="C155" s="102" t="s">
        <v>196</v>
      </c>
      <c r="D155" s="165" t="s">
        <v>481</v>
      </c>
      <c r="E155" s="167" t="s">
        <v>35</v>
      </c>
      <c r="F155" s="124" t="s">
        <v>40</v>
      </c>
      <c r="G155" s="124" t="s">
        <v>16</v>
      </c>
      <c r="H155" s="124" t="s">
        <v>88</v>
      </c>
      <c r="I155" s="124" t="s">
        <v>323</v>
      </c>
      <c r="J155" s="103">
        <f>IFERROR(VLOOKUP(C155&amp;I155&amp;H155,'Input data'!$C$1:$H$2125,5,0),0)</f>
        <v>0</v>
      </c>
      <c r="K155" s="103">
        <f>IFERROR(VLOOKUP(C155&amp;I155&amp;H155,'Input data'!$C$1:$H$2125,6,0),0)</f>
        <v>0</v>
      </c>
    </row>
    <row r="156" spans="1:11">
      <c r="A156" s="100" t="str">
        <f t="shared" si="3"/>
        <v>VD_OOH_Thumsup_Spend_2016GJ</v>
      </c>
      <c r="B156" s="124" t="s">
        <v>235</v>
      </c>
      <c r="C156" s="102" t="s">
        <v>196</v>
      </c>
      <c r="D156" s="165" t="s">
        <v>481</v>
      </c>
      <c r="E156" s="167" t="s">
        <v>35</v>
      </c>
      <c r="F156" s="124" t="s">
        <v>36</v>
      </c>
      <c r="G156" s="124" t="s">
        <v>37</v>
      </c>
      <c r="H156" s="124" t="s">
        <v>88</v>
      </c>
      <c r="I156" s="124" t="s">
        <v>325</v>
      </c>
      <c r="J156" s="103">
        <f>IFERROR(VLOOKUP(C156&amp;I156&amp;H156,'Input data'!$C$1:$H$2125,5,0),0)</f>
        <v>0</v>
      </c>
      <c r="K156" s="103">
        <f>IFERROR(VLOOKUP(C156&amp;I156&amp;H156,'Input data'!$C$1:$H$2125,6,0),0)</f>
        <v>0</v>
      </c>
    </row>
    <row r="157" spans="1:11">
      <c r="A157" s="100" t="str">
        <f t="shared" si="3"/>
        <v>VD_OOH_Thumsup_Spend_2017GJ</v>
      </c>
      <c r="B157" s="124" t="s">
        <v>236</v>
      </c>
      <c r="C157" s="102" t="s">
        <v>196</v>
      </c>
      <c r="D157" s="165" t="s">
        <v>481</v>
      </c>
      <c r="E157" s="167" t="s">
        <v>35</v>
      </c>
      <c r="F157" s="124" t="s">
        <v>36</v>
      </c>
      <c r="G157" s="124" t="s">
        <v>37</v>
      </c>
      <c r="H157" s="124" t="s">
        <v>88</v>
      </c>
      <c r="I157" s="124" t="s">
        <v>326</v>
      </c>
      <c r="J157" s="103">
        <f>IFERROR(VLOOKUP(C157&amp;I157&amp;H157,'Input data'!$C$1:$H$2125,5,0),0)</f>
        <v>0</v>
      </c>
      <c r="K157" s="103">
        <f>IFERROR(VLOOKUP(C157&amp;I157&amp;H157,'Input data'!$C$1:$H$2125,6,0),0)</f>
        <v>0</v>
      </c>
    </row>
    <row r="158" spans="1:11">
      <c r="A158" s="100" t="str">
        <f t="shared" si="3"/>
        <v>VD_OOH_Thumsup_Spend_2018GJ</v>
      </c>
      <c r="B158" s="124" t="s">
        <v>237</v>
      </c>
      <c r="C158" s="102" t="s">
        <v>196</v>
      </c>
      <c r="D158" s="165" t="s">
        <v>481</v>
      </c>
      <c r="E158" s="167" t="s">
        <v>35</v>
      </c>
      <c r="F158" s="124" t="s">
        <v>36</v>
      </c>
      <c r="G158" s="124" t="s">
        <v>37</v>
      </c>
      <c r="H158" s="124" t="s">
        <v>88</v>
      </c>
      <c r="I158" s="124" t="s">
        <v>327</v>
      </c>
      <c r="J158" s="103">
        <f>IFERROR(VLOOKUP(C158&amp;I158&amp;H158,'Input data'!$C$1:$H$2125,5,0),0)</f>
        <v>0</v>
      </c>
      <c r="K158" s="103">
        <f>IFERROR(VLOOKUP(C158&amp;I158&amp;H158,'Input data'!$C$1:$H$2125,6,0),0)</f>
        <v>0</v>
      </c>
    </row>
    <row r="159" spans="1:11">
      <c r="A159" s="100" t="str">
        <f t="shared" si="3"/>
        <v>VD_OOH_Thumsup_Spend_2019GJ</v>
      </c>
      <c r="B159" s="124" t="s">
        <v>238</v>
      </c>
      <c r="C159" s="102" t="s">
        <v>196</v>
      </c>
      <c r="D159" s="165" t="s">
        <v>481</v>
      </c>
      <c r="E159" s="167" t="s">
        <v>35</v>
      </c>
      <c r="F159" s="124" t="s">
        <v>36</v>
      </c>
      <c r="G159" s="124" t="s">
        <v>37</v>
      </c>
      <c r="H159" s="124" t="s">
        <v>88</v>
      </c>
      <c r="I159" s="124" t="s">
        <v>328</v>
      </c>
      <c r="J159" s="103">
        <f>IFERROR(VLOOKUP(C159&amp;I159&amp;H159,'Input data'!$C$1:$H$2125,5,0),0)</f>
        <v>5563285.3599999994</v>
      </c>
      <c r="K159" s="103">
        <f>IFERROR(VLOOKUP(C159&amp;I159&amp;H159,'Input data'!$C$1:$H$2125,6,0),0)</f>
        <v>0</v>
      </c>
    </row>
    <row r="160" spans="1:11">
      <c r="A160" s="100" t="str">
        <f t="shared" si="3"/>
        <v>VD_OOH_Thumsup_SpendGJ</v>
      </c>
      <c r="B160" s="124" t="s">
        <v>239</v>
      </c>
      <c r="C160" s="102" t="s">
        <v>196</v>
      </c>
      <c r="D160" s="165" t="s">
        <v>481</v>
      </c>
      <c r="E160" s="167" t="s">
        <v>35</v>
      </c>
      <c r="F160" s="124" t="s">
        <v>36</v>
      </c>
      <c r="G160" s="124" t="s">
        <v>16</v>
      </c>
      <c r="H160" s="124" t="s">
        <v>88</v>
      </c>
      <c r="I160" s="124" t="s">
        <v>329</v>
      </c>
      <c r="J160" s="103">
        <f>IFERROR(VLOOKUP(C160&amp;I160&amp;H160,'Input data'!$C$1:$H$2125,5,0),0)</f>
        <v>5563285.3599999994</v>
      </c>
      <c r="K160" s="103">
        <f>IFERROR(VLOOKUP(C160&amp;I160&amp;H160,'Input data'!$C$1:$H$2125,6,0),0)</f>
        <v>0</v>
      </c>
    </row>
    <row r="161" spans="1:11">
      <c r="A161" s="100" t="str">
        <f t="shared" si="3"/>
        <v>VD_PrVD_Thumsup_SpendGJ</v>
      </c>
      <c r="B161" s="124" t="s">
        <v>240</v>
      </c>
      <c r="C161" s="102" t="s">
        <v>196</v>
      </c>
      <c r="D161" s="165" t="s">
        <v>481</v>
      </c>
      <c r="E161" s="167" t="s">
        <v>35</v>
      </c>
      <c r="F161" s="124" t="s">
        <v>38</v>
      </c>
      <c r="G161" s="124" t="s">
        <v>16</v>
      </c>
      <c r="H161" s="124" t="s">
        <v>88</v>
      </c>
      <c r="I161" s="124" t="s">
        <v>330</v>
      </c>
      <c r="J161" s="103">
        <f>IFERROR(VLOOKUP(C161&amp;I161&amp;H161,'Input data'!$C$1:$H$2125,5,0),0)</f>
        <v>0</v>
      </c>
      <c r="K161" s="103">
        <f>IFERROR(VLOOKUP(C161&amp;I161&amp;H161,'Input data'!$C$1:$H$2125,6,0),0)</f>
        <v>0</v>
      </c>
    </row>
    <row r="162" spans="1:11">
      <c r="A162" s="100" t="str">
        <f t="shared" si="3"/>
        <v>VD_Long_Activation_Assets_AllIndiaGJ</v>
      </c>
      <c r="B162" s="124" t="s">
        <v>271</v>
      </c>
      <c r="C162" s="102" t="s">
        <v>196</v>
      </c>
      <c r="D162" s="165" t="s">
        <v>481</v>
      </c>
      <c r="E162" s="167" t="s">
        <v>383</v>
      </c>
      <c r="F162" s="124" t="s">
        <v>31</v>
      </c>
      <c r="G162" s="167" t="s">
        <v>16</v>
      </c>
      <c r="H162" s="124" t="s">
        <v>88</v>
      </c>
      <c r="I162" s="124" t="s">
        <v>332</v>
      </c>
      <c r="J162" s="103">
        <f>IFERROR(VLOOKUP(C162&amp;I162&amp;H162,'Input data'!$C$1:$H$2125,5,0),0)</f>
        <v>500500</v>
      </c>
      <c r="K162" s="103">
        <f>IFERROR(VLOOKUP(C162&amp;I162&amp;H162,'Input data'!$C$1:$H$2125,6,0),0)</f>
        <v>0</v>
      </c>
    </row>
    <row r="163" spans="1:11">
      <c r="A163" s="100" t="str">
        <f t="shared" si="3"/>
        <v>VD_Long_Activation_Assets_StatewiseGJ</v>
      </c>
      <c r="B163" s="124" t="s">
        <v>272</v>
      </c>
      <c r="C163" s="102" t="s">
        <v>196</v>
      </c>
      <c r="D163" s="165" t="s">
        <v>481</v>
      </c>
      <c r="E163" s="167" t="s">
        <v>383</v>
      </c>
      <c r="F163" s="124" t="s">
        <v>31</v>
      </c>
      <c r="G163" s="167" t="s">
        <v>16</v>
      </c>
      <c r="H163" s="124" t="s">
        <v>88</v>
      </c>
      <c r="I163" s="124" t="s">
        <v>333</v>
      </c>
      <c r="J163" s="103">
        <f>IFERROR(VLOOKUP(C163&amp;I163&amp;H163,'Input data'!$C$1:$H$2125,5,0),0)</f>
        <v>0</v>
      </c>
      <c r="K163" s="103">
        <f>IFERROR(VLOOKUP(C163&amp;I163&amp;H163,'Input data'!$C$1:$H$2125,6,0),0)</f>
        <v>0</v>
      </c>
    </row>
    <row r="164" spans="1:11">
      <c r="A164" s="100" t="str">
        <f t="shared" si="3"/>
        <v>VD_Activation_Assets_AllIndiaGJ</v>
      </c>
      <c r="B164" s="124" t="s">
        <v>242</v>
      </c>
      <c r="C164" s="102" t="s">
        <v>196</v>
      </c>
      <c r="D164" s="165" t="s">
        <v>481</v>
      </c>
      <c r="E164" s="167" t="s">
        <v>383</v>
      </c>
      <c r="F164" s="124" t="s">
        <v>31</v>
      </c>
      <c r="G164" s="167" t="s">
        <v>16</v>
      </c>
      <c r="H164" s="124" t="s">
        <v>88</v>
      </c>
      <c r="I164" s="124" t="s">
        <v>332</v>
      </c>
      <c r="J164" s="103">
        <f>IFERROR(VLOOKUP(C164&amp;I164&amp;H164,'Input data'!$C$1:$H$2125,5,0),0)</f>
        <v>500500</v>
      </c>
      <c r="K164" s="103">
        <f>IFERROR(VLOOKUP(C164&amp;I164&amp;H164,'Input data'!$C$1:$H$2125,6,0),0)</f>
        <v>0</v>
      </c>
    </row>
    <row r="165" spans="1:11">
      <c r="A165" s="100" t="str">
        <f t="shared" si="3"/>
        <v>VD_Activation_Assets_StatewiseGJ</v>
      </c>
      <c r="B165" s="124" t="s">
        <v>243</v>
      </c>
      <c r="C165" s="102" t="s">
        <v>196</v>
      </c>
      <c r="D165" s="165" t="s">
        <v>481</v>
      </c>
      <c r="E165" s="167" t="s">
        <v>383</v>
      </c>
      <c r="F165" s="124" t="s">
        <v>31</v>
      </c>
      <c r="G165" s="167" t="s">
        <v>16</v>
      </c>
      <c r="H165" s="124" t="s">
        <v>88</v>
      </c>
      <c r="I165" s="124" t="s">
        <v>333</v>
      </c>
      <c r="J165" s="103">
        <f>IFERROR(VLOOKUP(C165&amp;I165&amp;H165,'Input data'!$C$1:$H$2125,5,0),0)</f>
        <v>0</v>
      </c>
      <c r="K165" s="103">
        <f>IFERROR(VLOOKUP(C165&amp;I165&amp;H165,'Input data'!$C$1:$H$2125,6,0),0)</f>
        <v>0</v>
      </c>
    </row>
    <row r="166" spans="1:11">
      <c r="A166" s="100" t="str">
        <f t="shared" si="3"/>
        <v>VD_Consumer_Promo_Thumsup_Mobile_countGJ</v>
      </c>
      <c r="B166" s="124" t="s">
        <v>244</v>
      </c>
      <c r="C166" s="102" t="s">
        <v>196</v>
      </c>
      <c r="D166" s="165" t="s">
        <v>481</v>
      </c>
      <c r="E166" s="167" t="s">
        <v>383</v>
      </c>
      <c r="F166" s="124" t="s">
        <v>169</v>
      </c>
      <c r="G166" s="167" t="s">
        <v>16</v>
      </c>
      <c r="H166" s="124" t="s">
        <v>88</v>
      </c>
      <c r="I166" s="124" t="s">
        <v>334</v>
      </c>
      <c r="J166" s="103">
        <f>IFERROR(VLOOKUP(C166&amp;I166&amp;H166,'Input data'!$C$1:$H$2125,5,0),0)</f>
        <v>98463</v>
      </c>
      <c r="K166" s="103">
        <f>IFERROR(VLOOKUP(C166&amp;I166&amp;H166,'Input data'!$C$1:$H$2125,6,0),0)</f>
        <v>0</v>
      </c>
    </row>
    <row r="167" spans="1:11">
      <c r="A167" s="100" t="str">
        <f t="shared" si="3"/>
        <v>VD_Experiential_Sampling_Thumsup_ReachGJ</v>
      </c>
      <c r="B167" s="124" t="s">
        <v>245</v>
      </c>
      <c r="C167" s="102" t="s">
        <v>196</v>
      </c>
      <c r="D167" s="165" t="s">
        <v>481</v>
      </c>
      <c r="E167" s="167" t="s">
        <v>383</v>
      </c>
      <c r="F167" s="124" t="s">
        <v>125</v>
      </c>
      <c r="G167" s="167" t="s">
        <v>16</v>
      </c>
      <c r="H167" s="124" t="s">
        <v>88</v>
      </c>
      <c r="I167" s="124" t="s">
        <v>335</v>
      </c>
      <c r="J167" s="103">
        <f>IFERROR(VLOOKUP(C167&amp;I167&amp;H167,'Input data'!$C$1:$H$2125,5,0),0)</f>
        <v>0</v>
      </c>
      <c r="K167" s="103">
        <f>IFERROR(VLOOKUP(C167&amp;I167&amp;H167,'Input data'!$C$1:$H$2125,6,0),0)</f>
        <v>0</v>
      </c>
    </row>
    <row r="168" spans="1:11">
      <c r="A168" s="100" t="str">
        <f t="shared" si="3"/>
        <v>VD_Long_Desert_TV_GRPsGJ</v>
      </c>
      <c r="B168" s="124" t="s">
        <v>246</v>
      </c>
      <c r="C168" s="102" t="s">
        <v>196</v>
      </c>
      <c r="D168" s="165" t="s">
        <v>481</v>
      </c>
      <c r="E168" s="146" t="s">
        <v>15</v>
      </c>
      <c r="F168" s="124" t="s">
        <v>15</v>
      </c>
      <c r="G168" s="124" t="s">
        <v>37</v>
      </c>
      <c r="H168" s="124" t="s">
        <v>88</v>
      </c>
      <c r="I168" s="124" t="s">
        <v>336</v>
      </c>
      <c r="J168" s="103">
        <f>IFERROR(VLOOKUP(C168&amp;I168&amp;H168,'Input data'!$C$1:$H$2125,5,0),0)</f>
        <v>1592.29</v>
      </c>
      <c r="K168" s="103">
        <f>IFERROR(VLOOKUP(C168&amp;I168&amp;H168,'Input data'!$C$1:$H$2125,6,0),0)</f>
        <v>0</v>
      </c>
    </row>
    <row r="169" spans="1:11">
      <c r="A169" s="100" t="str">
        <f t="shared" si="3"/>
        <v>VD_Long_TUChargedAvengers_TV_GRPsGJ</v>
      </c>
      <c r="B169" s="124" t="s">
        <v>247</v>
      </c>
      <c r="C169" s="102" t="s">
        <v>196</v>
      </c>
      <c r="D169" s="165" t="s">
        <v>481</v>
      </c>
      <c r="E169" s="146" t="s">
        <v>15</v>
      </c>
      <c r="F169" s="124" t="s">
        <v>15</v>
      </c>
      <c r="G169" s="124" t="s">
        <v>37</v>
      </c>
      <c r="H169" s="124" t="s">
        <v>88</v>
      </c>
      <c r="I169" s="124" t="s">
        <v>337</v>
      </c>
      <c r="J169" s="103">
        <f>IFERROR(VLOOKUP(C169&amp;I169&amp;H169,'Input data'!$C$1:$H$2125,5,0),0)</f>
        <v>0</v>
      </c>
      <c r="K169" s="103">
        <f>IFERROR(VLOOKUP(C169&amp;I169&amp;H169,'Input data'!$C$1:$H$2125,6,0),0)</f>
        <v>0</v>
      </c>
    </row>
    <row r="170" spans="1:11">
      <c r="A170" s="100" t="str">
        <f t="shared" si="3"/>
        <v>VD_Long_TUChargedThematic_TV_GRPsGJ</v>
      </c>
      <c r="B170" s="124" t="s">
        <v>248</v>
      </c>
      <c r="C170" s="102" t="s">
        <v>196</v>
      </c>
      <c r="D170" s="165" t="s">
        <v>481</v>
      </c>
      <c r="E170" s="146" t="s">
        <v>15</v>
      </c>
      <c r="F170" s="124" t="s">
        <v>15</v>
      </c>
      <c r="G170" s="124" t="s">
        <v>37</v>
      </c>
      <c r="H170" s="124" t="s">
        <v>88</v>
      </c>
      <c r="I170" s="124" t="s">
        <v>338</v>
      </c>
      <c r="J170" s="103">
        <f>IFERROR(VLOOKUP(C170&amp;I170&amp;H170,'Input data'!$C$1:$H$2125,5,0),0)</f>
        <v>0</v>
      </c>
      <c r="K170" s="103">
        <f>IFERROR(VLOOKUP(C170&amp;I170&amp;H170,'Input data'!$C$1:$H$2125,6,0),0)</f>
        <v>0</v>
      </c>
    </row>
    <row r="171" spans="1:11">
      <c r="A171" s="100" t="str">
        <f t="shared" si="3"/>
        <v>VD_Long_TUChase_TV_GRPsGJ</v>
      </c>
      <c r="B171" s="124" t="s">
        <v>249</v>
      </c>
      <c r="C171" s="102" t="s">
        <v>196</v>
      </c>
      <c r="D171" s="165" t="s">
        <v>481</v>
      </c>
      <c r="E171" s="146" t="s">
        <v>15</v>
      </c>
      <c r="F171" s="124" t="s">
        <v>15</v>
      </c>
      <c r="G171" s="124" t="s">
        <v>37</v>
      </c>
      <c r="H171" s="124" t="s">
        <v>88</v>
      </c>
      <c r="I171" s="124" t="s">
        <v>339</v>
      </c>
      <c r="J171" s="103">
        <f>IFERROR(VLOOKUP(C171&amp;I171&amp;H171,'Input data'!$C$1:$H$2125,5,0),0)</f>
        <v>2769.97</v>
      </c>
      <c r="K171" s="103">
        <f>IFERROR(VLOOKUP(C171&amp;I171&amp;H171,'Input data'!$C$1:$H$2125,6,0),0)</f>
        <v>0</v>
      </c>
    </row>
    <row r="172" spans="1:11">
      <c r="A172" s="100" t="str">
        <f t="shared" si="3"/>
        <v>VD_Long_TUIntrinsic_TV_GRPsGJ</v>
      </c>
      <c r="B172" s="124" t="s">
        <v>250</v>
      </c>
      <c r="C172" s="102" t="s">
        <v>196</v>
      </c>
      <c r="D172" s="165" t="s">
        <v>481</v>
      </c>
      <c r="E172" s="146" t="s">
        <v>15</v>
      </c>
      <c r="F172" s="124" t="s">
        <v>15</v>
      </c>
      <c r="G172" s="124" t="s">
        <v>37</v>
      </c>
      <c r="H172" s="124" t="s">
        <v>88</v>
      </c>
      <c r="I172" s="124" t="s">
        <v>340</v>
      </c>
      <c r="J172" s="103">
        <f>IFERROR(VLOOKUP(C172&amp;I172&amp;H172,'Input data'!$C$1:$H$2125,5,0),0)</f>
        <v>0</v>
      </c>
      <c r="K172" s="103">
        <f>IFERROR(VLOOKUP(C172&amp;I172&amp;H172,'Input data'!$C$1:$H$2125,6,0),0)</f>
        <v>0</v>
      </c>
    </row>
    <row r="173" spans="1:11">
      <c r="A173" s="100" t="str">
        <f t="shared" si="3"/>
        <v>VD_TV_Total_2015GJ</v>
      </c>
      <c r="B173" s="124" t="s">
        <v>4</v>
      </c>
      <c r="C173" s="102" t="s">
        <v>196</v>
      </c>
      <c r="D173" s="165" t="s">
        <v>481</v>
      </c>
      <c r="E173" s="146" t="s">
        <v>15</v>
      </c>
      <c r="F173" s="124" t="s">
        <v>15</v>
      </c>
      <c r="G173" s="124" t="s">
        <v>37</v>
      </c>
      <c r="H173" s="124" t="s">
        <v>88</v>
      </c>
      <c r="I173" s="124" t="s">
        <v>84</v>
      </c>
      <c r="J173" s="103">
        <f>IFERROR(VLOOKUP(C173&amp;I173&amp;H173,'Input data'!$C$1:$H$2125,5,0),0)</f>
        <v>0</v>
      </c>
      <c r="K173" s="103">
        <f>IFERROR(VLOOKUP(C173&amp;I173&amp;H173,'Input data'!$C$1:$H$2125,6,0),0)</f>
        <v>0</v>
      </c>
    </row>
    <row r="174" spans="1:11">
      <c r="A174" s="100" t="str">
        <f t="shared" si="3"/>
        <v>VD_TV_Total_2016GJ</v>
      </c>
      <c r="B174" s="124" t="s">
        <v>5</v>
      </c>
      <c r="C174" s="102" t="s">
        <v>196</v>
      </c>
      <c r="D174" s="165" t="s">
        <v>481</v>
      </c>
      <c r="E174" s="146" t="s">
        <v>15</v>
      </c>
      <c r="F174" s="124" t="s">
        <v>15</v>
      </c>
      <c r="G174" s="124" t="s">
        <v>37</v>
      </c>
      <c r="H174" s="124" t="s">
        <v>88</v>
      </c>
      <c r="I174" s="124" t="s">
        <v>85</v>
      </c>
      <c r="J174" s="103">
        <f>IFERROR(VLOOKUP(C174&amp;I174&amp;H174,'Input data'!$C$1:$H$2125,5,0),0)</f>
        <v>0</v>
      </c>
      <c r="K174" s="103">
        <f>IFERROR(VLOOKUP(C174&amp;I174&amp;H174,'Input data'!$C$1:$H$2125,6,0),0)</f>
        <v>0</v>
      </c>
    </row>
    <row r="175" spans="1:11">
      <c r="A175" s="100" t="str">
        <f t="shared" si="3"/>
        <v>VD_TV_Total_2017GJ</v>
      </c>
      <c r="B175" s="124" t="s">
        <v>6</v>
      </c>
      <c r="C175" s="102" t="s">
        <v>196</v>
      </c>
      <c r="D175" s="165" t="s">
        <v>481</v>
      </c>
      <c r="E175" s="146" t="s">
        <v>15</v>
      </c>
      <c r="F175" s="124" t="s">
        <v>15</v>
      </c>
      <c r="G175" s="124" t="s">
        <v>37</v>
      </c>
      <c r="H175" s="124" t="s">
        <v>88</v>
      </c>
      <c r="I175" s="124" t="s">
        <v>86</v>
      </c>
      <c r="J175" s="103">
        <f>IFERROR(VLOOKUP(C175&amp;I175&amp;H175,'Input data'!$C$1:$H$2125,5,0),0)</f>
        <v>0</v>
      </c>
      <c r="K175" s="103">
        <f>IFERROR(VLOOKUP(C175&amp;I175&amp;H175,'Input data'!$C$1:$H$2125,6,0),0)</f>
        <v>0</v>
      </c>
    </row>
    <row r="176" spans="1:11">
      <c r="A176" s="100" t="str">
        <f t="shared" si="3"/>
        <v>VD_Desert_TV_GRPsGJ</v>
      </c>
      <c r="B176" s="124" t="s">
        <v>251</v>
      </c>
      <c r="C176" s="102" t="s">
        <v>196</v>
      </c>
      <c r="D176" s="165" t="s">
        <v>481</v>
      </c>
      <c r="E176" s="146" t="s">
        <v>15</v>
      </c>
      <c r="F176" s="124" t="s">
        <v>15</v>
      </c>
      <c r="G176" s="124" t="s">
        <v>16</v>
      </c>
      <c r="H176" s="124" t="s">
        <v>88</v>
      </c>
      <c r="I176" s="124" t="s">
        <v>336</v>
      </c>
      <c r="J176" s="103">
        <f>IFERROR(VLOOKUP(C176&amp;I176&amp;H176,'Input data'!$C$1:$H$2125,5,0),0)</f>
        <v>1592.29</v>
      </c>
      <c r="K176" s="103">
        <f>IFERROR(VLOOKUP(C176&amp;I176&amp;H176,'Input data'!$C$1:$H$2125,6,0),0)</f>
        <v>0</v>
      </c>
    </row>
    <row r="177" spans="1:11">
      <c r="A177" s="100" t="str">
        <f t="shared" si="3"/>
        <v>VD_Lift_TV_GRPsGJ</v>
      </c>
      <c r="B177" s="124" t="s">
        <v>252</v>
      </c>
      <c r="C177" s="102" t="s">
        <v>196</v>
      </c>
      <c r="D177" s="165" t="s">
        <v>481</v>
      </c>
      <c r="E177" s="146" t="s">
        <v>15</v>
      </c>
      <c r="F177" s="124" t="s">
        <v>15</v>
      </c>
      <c r="G177" s="124" t="s">
        <v>16</v>
      </c>
      <c r="H177" s="124" t="s">
        <v>88</v>
      </c>
      <c r="I177" s="124" t="s">
        <v>341</v>
      </c>
      <c r="J177" s="103">
        <f>IFERROR(VLOOKUP(C177&amp;I177&amp;H177,'Input data'!$C$1:$H$2125,5,0),0)</f>
        <v>0</v>
      </c>
      <c r="K177" s="103">
        <f>IFERROR(VLOOKUP(C177&amp;I177&amp;H177,'Input data'!$C$1:$H$2125,6,0),0)</f>
        <v>0</v>
      </c>
    </row>
    <row r="178" spans="1:11">
      <c r="A178" s="100" t="str">
        <f t="shared" si="3"/>
        <v>VD_ThematicMHT_TV_GRPsGJ</v>
      </c>
      <c r="B178" s="124" t="s">
        <v>253</v>
      </c>
      <c r="C178" s="102" t="s">
        <v>196</v>
      </c>
      <c r="D178" s="165" t="s">
        <v>481</v>
      </c>
      <c r="E178" s="146" t="s">
        <v>15</v>
      </c>
      <c r="F178" s="124" t="s">
        <v>15</v>
      </c>
      <c r="G178" s="124" t="s">
        <v>16</v>
      </c>
      <c r="H178" s="124" t="s">
        <v>88</v>
      </c>
      <c r="I178" s="124" t="s">
        <v>342</v>
      </c>
      <c r="J178" s="103">
        <f>IFERROR(VLOOKUP(C178&amp;I178&amp;H178,'Input data'!$C$1:$H$2125,5,0),0)</f>
        <v>0</v>
      </c>
      <c r="K178" s="103">
        <f>IFERROR(VLOOKUP(C178&amp;I178&amp;H178,'Input data'!$C$1:$H$2125,6,0),0)</f>
        <v>0</v>
      </c>
    </row>
    <row r="179" spans="1:11">
      <c r="A179" s="100" t="str">
        <f t="shared" si="3"/>
        <v>VD_TheYoung_TV_GRPsGJ</v>
      </c>
      <c r="B179" s="124" t="s">
        <v>254</v>
      </c>
      <c r="C179" s="102" t="s">
        <v>196</v>
      </c>
      <c r="D179" s="165" t="s">
        <v>481</v>
      </c>
      <c r="E179" s="146" t="s">
        <v>15</v>
      </c>
      <c r="F179" s="124" t="s">
        <v>15</v>
      </c>
      <c r="G179" s="124" t="s">
        <v>16</v>
      </c>
      <c r="H179" s="124" t="s">
        <v>88</v>
      </c>
      <c r="I179" s="124" t="s">
        <v>343</v>
      </c>
      <c r="J179" s="103">
        <f>IFERROR(VLOOKUP(C179&amp;I179&amp;H179,'Input data'!$C$1:$H$2125,5,0),0)</f>
        <v>0</v>
      </c>
      <c r="K179" s="103">
        <f>IFERROR(VLOOKUP(C179&amp;I179&amp;H179,'Input data'!$C$1:$H$2125,6,0),0)</f>
        <v>0</v>
      </c>
    </row>
    <row r="180" spans="1:11">
      <c r="A180" s="100" t="str">
        <f t="shared" si="3"/>
        <v>VD_TU_UTC_TV_GRPsGJ</v>
      </c>
      <c r="B180" s="124" t="s">
        <v>255</v>
      </c>
      <c r="C180" s="102" t="s">
        <v>196</v>
      </c>
      <c r="D180" s="165" t="s">
        <v>481</v>
      </c>
      <c r="E180" s="146" t="s">
        <v>15</v>
      </c>
      <c r="F180" s="124" t="s">
        <v>15</v>
      </c>
      <c r="G180" s="124" t="s">
        <v>16</v>
      </c>
      <c r="H180" s="124" t="s">
        <v>88</v>
      </c>
      <c r="I180" s="124" t="s">
        <v>344</v>
      </c>
      <c r="J180" s="103">
        <f>IFERROR(VLOOKUP(C180&amp;I180&amp;H180,'Input data'!$C$1:$H$2125,5,0),0)</f>
        <v>0</v>
      </c>
      <c r="K180" s="103">
        <f>IFERROR(VLOOKUP(C180&amp;I180&amp;H180,'Input data'!$C$1:$H$2125,6,0),0)</f>
        <v>0</v>
      </c>
    </row>
    <row r="181" spans="1:11">
      <c r="A181" s="100" t="str">
        <f t="shared" si="3"/>
        <v>VD_TUChargedAvengers_TV_GRPsGJ</v>
      </c>
      <c r="B181" s="124" t="s">
        <v>256</v>
      </c>
      <c r="C181" s="102" t="s">
        <v>196</v>
      </c>
      <c r="D181" s="165" t="s">
        <v>481</v>
      </c>
      <c r="E181" s="146" t="s">
        <v>15</v>
      </c>
      <c r="F181" s="124" t="s">
        <v>15</v>
      </c>
      <c r="G181" s="124" t="s">
        <v>16</v>
      </c>
      <c r="H181" s="124" t="s">
        <v>88</v>
      </c>
      <c r="I181" s="124" t="s">
        <v>337</v>
      </c>
      <c r="J181" s="103">
        <f>IFERROR(VLOOKUP(C181&amp;I181&amp;H181,'Input data'!$C$1:$H$2125,5,0),0)</f>
        <v>0</v>
      </c>
      <c r="K181" s="103">
        <f>IFERROR(VLOOKUP(C181&amp;I181&amp;H181,'Input data'!$C$1:$H$2125,6,0),0)</f>
        <v>0</v>
      </c>
    </row>
    <row r="182" spans="1:11">
      <c r="A182" s="100" t="str">
        <f t="shared" si="3"/>
        <v>VD_TUChargedThematic_TV_GRPsGJ</v>
      </c>
      <c r="B182" s="124" t="s">
        <v>257</v>
      </c>
      <c r="C182" s="102" t="s">
        <v>196</v>
      </c>
      <c r="D182" s="165" t="s">
        <v>481</v>
      </c>
      <c r="E182" s="146" t="s">
        <v>15</v>
      </c>
      <c r="F182" s="124" t="s">
        <v>15</v>
      </c>
      <c r="G182" s="124" t="s">
        <v>16</v>
      </c>
      <c r="H182" s="124" t="s">
        <v>88</v>
      </c>
      <c r="I182" s="124" t="s">
        <v>338</v>
      </c>
      <c r="J182" s="103">
        <f>IFERROR(VLOOKUP(C182&amp;I182&amp;H182,'Input data'!$C$1:$H$2125,5,0),0)</f>
        <v>0</v>
      </c>
      <c r="K182" s="103">
        <f>IFERROR(VLOOKUP(C182&amp;I182&amp;H182,'Input data'!$C$1:$H$2125,6,0),0)</f>
        <v>0</v>
      </c>
    </row>
    <row r="183" spans="1:11">
      <c r="A183" s="100" t="str">
        <f t="shared" si="3"/>
        <v>VD_TUChase_TV_GRPsGJ</v>
      </c>
      <c r="B183" s="124" t="s">
        <v>258</v>
      </c>
      <c r="C183" s="102" t="s">
        <v>196</v>
      </c>
      <c r="D183" s="165" t="s">
        <v>481</v>
      </c>
      <c r="E183" s="146" t="s">
        <v>15</v>
      </c>
      <c r="F183" s="124" t="s">
        <v>15</v>
      </c>
      <c r="G183" s="124" t="s">
        <v>16</v>
      </c>
      <c r="H183" s="124" t="s">
        <v>88</v>
      </c>
      <c r="I183" s="124" t="s">
        <v>339</v>
      </c>
      <c r="J183" s="103">
        <f>IFERROR(VLOOKUP(C183&amp;I183&amp;H183,'Input data'!$C$1:$H$2125,5,0),0)</f>
        <v>2769.97</v>
      </c>
      <c r="K183" s="103">
        <f>IFERROR(VLOOKUP(C183&amp;I183&amp;H183,'Input data'!$C$1:$H$2125,6,0),0)</f>
        <v>0</v>
      </c>
    </row>
    <row r="184" spans="1:11">
      <c r="A184" s="100" t="str">
        <f t="shared" si="3"/>
        <v>VD_TUIntrinsic_TV_GRPsGJ</v>
      </c>
      <c r="B184" s="124" t="s">
        <v>259</v>
      </c>
      <c r="C184" s="102" t="s">
        <v>196</v>
      </c>
      <c r="D184" s="165" t="s">
        <v>481</v>
      </c>
      <c r="E184" s="146" t="s">
        <v>15</v>
      </c>
      <c r="F184" s="124" t="s">
        <v>15</v>
      </c>
      <c r="G184" s="124" t="s">
        <v>16</v>
      </c>
      <c r="H184" s="124" t="s">
        <v>88</v>
      </c>
      <c r="I184" s="124" t="s">
        <v>340</v>
      </c>
      <c r="J184" s="103">
        <f>IFERROR(VLOOKUP(C184&amp;I184&amp;H184,'Input data'!$C$1:$H$2125,5,0),0)</f>
        <v>0</v>
      </c>
      <c r="K184" s="103">
        <f>IFERROR(VLOOKUP(C184&amp;I184&amp;H184,'Input data'!$C$1:$H$2125,6,0),0)</f>
        <v>0</v>
      </c>
    </row>
    <row r="185" spans="1:11">
      <c r="A185" s="100" t="str">
        <f t="shared" si="3"/>
        <v>VD_WaveTVC_TV_GRPsGJ</v>
      </c>
      <c r="B185" s="124" t="s">
        <v>260</v>
      </c>
      <c r="C185" s="102" t="s">
        <v>196</v>
      </c>
      <c r="D185" s="165" t="s">
        <v>481</v>
      </c>
      <c r="E185" s="146" t="s">
        <v>15</v>
      </c>
      <c r="F185" s="124" t="s">
        <v>15</v>
      </c>
      <c r="G185" s="124" t="s">
        <v>16</v>
      </c>
      <c r="H185" s="124" t="s">
        <v>88</v>
      </c>
      <c r="I185" s="124" t="s">
        <v>345</v>
      </c>
      <c r="J185" s="103">
        <f>IFERROR(VLOOKUP(C185&amp;I185&amp;H185,'Input data'!$C$1:$H$2125,5,0),0)</f>
        <v>0</v>
      </c>
      <c r="K185" s="103">
        <f>IFERROR(VLOOKUP(C185&amp;I185&amp;H185,'Input data'!$C$1:$H$2125,6,0),0)</f>
        <v>0</v>
      </c>
    </row>
    <row r="186" spans="1:11">
      <c r="A186" s="100" t="str">
        <f t="shared" si="3"/>
        <v>OthersGJ</v>
      </c>
      <c r="B186" s="124" t="s">
        <v>1</v>
      </c>
      <c r="C186" s="102" t="s">
        <v>196</v>
      </c>
      <c r="D186" s="165" t="s">
        <v>485</v>
      </c>
      <c r="E186" s="124" t="s">
        <v>1</v>
      </c>
      <c r="F186" s="124" t="s">
        <v>14</v>
      </c>
      <c r="G186" s="167">
        <v>0</v>
      </c>
      <c r="H186" s="124">
        <v>0</v>
      </c>
      <c r="I186" s="124" t="e">
        <v>#N/A</v>
      </c>
      <c r="J186" s="103">
        <f>IFERROR(VLOOKUP(C186&amp;I186&amp;H186,'Input data'!$C$1:$H$2125,5,0),0)</f>
        <v>0</v>
      </c>
      <c r="K186" s="103">
        <f>IFERROR(VLOOKUP(C186&amp;I186&amp;H186,'Input data'!$C$1:$H$2125,6,0),0)</f>
        <v>0</v>
      </c>
    </row>
    <row r="187" spans="1:11">
      <c r="A187" s="100" t="str">
        <f t="shared" si="3"/>
        <v>SEAS_1517GJ</v>
      </c>
      <c r="B187" s="124" t="s">
        <v>261</v>
      </c>
      <c r="C187" s="102" t="s">
        <v>196</v>
      </c>
      <c r="D187" s="165" t="s">
        <v>485</v>
      </c>
      <c r="E187" s="124" t="s">
        <v>1</v>
      </c>
      <c r="F187" s="124" t="s">
        <v>2</v>
      </c>
      <c r="G187" s="167">
        <v>0</v>
      </c>
      <c r="H187" s="124" t="s">
        <v>88</v>
      </c>
      <c r="I187" s="124" t="e">
        <v>#N/A</v>
      </c>
      <c r="J187" s="103">
        <f>IFERROR(VLOOKUP(C187&amp;I187&amp;H187,'Input data'!$C$1:$H$2125,5,0),0)</f>
        <v>0</v>
      </c>
      <c r="K187" s="103">
        <f>IFERROR(VLOOKUP(C187&amp;I187&amp;H187,'Input data'!$C$1:$H$2125,6,0),0)</f>
        <v>0</v>
      </c>
    </row>
    <row r="188" spans="1:11">
      <c r="A188" s="100" t="str">
        <f t="shared" si="3"/>
        <v>SEAS_1819GJ</v>
      </c>
      <c r="B188" s="124" t="s">
        <v>262</v>
      </c>
      <c r="C188" s="102" t="s">
        <v>196</v>
      </c>
      <c r="D188" s="165" t="s">
        <v>485</v>
      </c>
      <c r="E188" s="124" t="s">
        <v>1</v>
      </c>
      <c r="F188" s="124" t="s">
        <v>2</v>
      </c>
      <c r="G188" s="167">
        <v>0</v>
      </c>
      <c r="H188" s="124" t="s">
        <v>88</v>
      </c>
      <c r="I188" s="124" t="e">
        <v>#N/A</v>
      </c>
      <c r="J188" s="103">
        <f>IFERROR(VLOOKUP(C188&amp;I188&amp;H188,'Input data'!$C$1:$H$2125,5,0),0)</f>
        <v>0</v>
      </c>
      <c r="K188" s="103">
        <f>IFERROR(VLOOKUP(C188&amp;I188&amp;H188,'Input data'!$C$1:$H$2125,6,0),0)</f>
        <v>0</v>
      </c>
    </row>
    <row r="189" spans="1:11">
      <c r="A189" s="100" t="str">
        <f t="shared" si="3"/>
        <v>VD_Price_Thums_Up_ExpressGJ</v>
      </c>
      <c r="B189" s="124" t="s">
        <v>263</v>
      </c>
      <c r="C189" s="102" t="s">
        <v>196</v>
      </c>
      <c r="D189" s="165" t="s">
        <v>480</v>
      </c>
      <c r="E189" s="167" t="s">
        <v>487</v>
      </c>
      <c r="F189" s="124" t="s">
        <v>25</v>
      </c>
      <c r="G189" s="167">
        <v>0</v>
      </c>
      <c r="H189" s="203" t="s">
        <v>392</v>
      </c>
      <c r="I189" s="124" t="s">
        <v>346</v>
      </c>
      <c r="J189" s="103">
        <f>IFERROR(VLOOKUP(C189&amp;I189&amp;H189,'Input data'!$C$1:$H$2125,5,0),0)</f>
        <v>78.223246930000002</v>
      </c>
      <c r="K189" s="103">
        <f>IFERROR(VLOOKUP(C189&amp;I189&amp;H189,'Input data'!$C$1:$H$2125,6,0),0)</f>
        <v>79.390715728205379</v>
      </c>
    </row>
    <row r="190" spans="1:11">
      <c r="A190" s="100" t="str">
        <f t="shared" si="3"/>
        <v>VD_Price_Thums_Up_FridgeGJ</v>
      </c>
      <c r="B190" s="124" t="s">
        <v>264</v>
      </c>
      <c r="C190" s="102" t="s">
        <v>196</v>
      </c>
      <c r="D190" s="165" t="s">
        <v>480</v>
      </c>
      <c r="E190" s="167" t="s">
        <v>487</v>
      </c>
      <c r="F190" s="124" t="s">
        <v>25</v>
      </c>
      <c r="G190" s="167">
        <v>0</v>
      </c>
      <c r="H190" s="203" t="s">
        <v>392</v>
      </c>
      <c r="I190" s="124" t="s">
        <v>347</v>
      </c>
      <c r="J190" s="103">
        <f>IFERROR(VLOOKUP(C190&amp;I190&amp;H190,'Input data'!$C$1:$H$2125,5,0),0)</f>
        <v>51.31685169</v>
      </c>
      <c r="K190" s="103">
        <f>IFERROR(VLOOKUP(C190&amp;I190&amp;H190,'Input data'!$C$1:$H$2125,6,0),0)</f>
        <v>52.090883254206645</v>
      </c>
    </row>
    <row r="191" spans="1:11">
      <c r="A191" s="100" t="str">
        <f t="shared" si="3"/>
        <v>VD_Price_Thums_Up_MobileGJ</v>
      </c>
      <c r="B191" s="124" t="s">
        <v>265</v>
      </c>
      <c r="C191" s="102" t="s">
        <v>196</v>
      </c>
      <c r="D191" s="165" t="s">
        <v>480</v>
      </c>
      <c r="E191" s="167" t="s">
        <v>487</v>
      </c>
      <c r="F191" s="124" t="s">
        <v>25</v>
      </c>
      <c r="G191" s="167">
        <v>0</v>
      </c>
      <c r="H191" s="203" t="s">
        <v>392</v>
      </c>
      <c r="I191" s="124" t="s">
        <v>348</v>
      </c>
      <c r="J191" s="103">
        <f>IFERROR(VLOOKUP(C191&amp;I191&amp;H191,'Input data'!$C$1:$H$2125,5,0),0)</f>
        <v>53.472297249999997</v>
      </c>
      <c r="K191" s="103">
        <f>IFERROR(VLOOKUP(C191&amp;I191&amp;H191,'Input data'!$C$1:$H$2125,6,0),0)</f>
        <v>56.262062659475056</v>
      </c>
    </row>
    <row r="192" spans="1:11">
      <c r="A192" s="100" t="str">
        <f t="shared" si="3"/>
        <v>VD_Price_Thums_Up_PartyGJ</v>
      </c>
      <c r="B192" s="124" t="s">
        <v>266</v>
      </c>
      <c r="C192" s="102" t="s">
        <v>196</v>
      </c>
      <c r="D192" s="165" t="s">
        <v>480</v>
      </c>
      <c r="E192" s="167" t="s">
        <v>487</v>
      </c>
      <c r="F192" s="124" t="s">
        <v>25</v>
      </c>
      <c r="G192" s="167">
        <v>0</v>
      </c>
      <c r="H192" s="203" t="s">
        <v>392</v>
      </c>
      <c r="I192" s="124" t="s">
        <v>349</v>
      </c>
      <c r="J192" s="103">
        <f>IFERROR(VLOOKUP(C192&amp;I192&amp;H192,'Input data'!$C$1:$H$2125,5,0),0)</f>
        <v>40.175845870000003</v>
      </c>
      <c r="K192" s="103">
        <f>IFERROR(VLOOKUP(C192&amp;I192&amp;H192,'Input data'!$C$1:$H$2125,6,0),0)</f>
        <v>41.661196051407671</v>
      </c>
    </row>
    <row r="193" spans="1:11">
      <c r="A193" s="100" t="str">
        <f t="shared" si="3"/>
        <v>VD_Price_Thums_Up_RGBGJ</v>
      </c>
      <c r="B193" s="124" t="s">
        <v>267</v>
      </c>
      <c r="C193" s="102" t="s">
        <v>196</v>
      </c>
      <c r="D193" s="165" t="s">
        <v>480</v>
      </c>
      <c r="E193" s="167" t="s">
        <v>487</v>
      </c>
      <c r="F193" s="124" t="s">
        <v>25</v>
      </c>
      <c r="G193" s="167">
        <v>0</v>
      </c>
      <c r="H193" s="203" t="s">
        <v>392</v>
      </c>
      <c r="I193" s="124" t="s">
        <v>350</v>
      </c>
      <c r="J193" s="103">
        <f>IFERROR(VLOOKUP(C193&amp;I193&amp;H193,'Input data'!$C$1:$H$2125,5,0),0)</f>
        <v>74.277466490000009</v>
      </c>
      <c r="K193" s="103">
        <f>IFERROR(VLOOKUP(C193&amp;I193&amp;H193,'Input data'!$C$1:$H$2125,6,0),0)</f>
        <v>75.017461413710691</v>
      </c>
    </row>
    <row r="194" spans="1:11">
      <c r="A194" s="100" t="str">
        <f t="shared" si="3"/>
        <v>SOCF_1GJ</v>
      </c>
      <c r="B194" s="124" t="s">
        <v>269</v>
      </c>
      <c r="C194" s="102" t="s">
        <v>196</v>
      </c>
      <c r="D194" s="165" t="s">
        <v>479</v>
      </c>
      <c r="E194" s="124" t="s">
        <v>26</v>
      </c>
      <c r="F194" s="124" t="s">
        <v>27</v>
      </c>
      <c r="G194" s="167">
        <v>0</v>
      </c>
      <c r="H194" s="203" t="s">
        <v>392</v>
      </c>
      <c r="I194" s="124" t="s">
        <v>351</v>
      </c>
      <c r="J194" s="103">
        <f>IFERROR(VLOOKUP(C194&amp;I194&amp;H194,'Input data'!$C$1:$H$2125,5,0),0)</f>
        <v>25.730118570000002</v>
      </c>
      <c r="K194" s="103">
        <f>IFERROR(VLOOKUP(C194&amp;I194&amp;H194,'Input data'!$C$1:$H$2125,6,0),0)</f>
        <v>25.972999999999995</v>
      </c>
    </row>
    <row r="195" spans="1:11">
      <c r="A195" s="100" t="str">
        <f t="shared" ref="A195:A258" si="5">B195&amp;C195</f>
        <v>SOTS_1GJ</v>
      </c>
      <c r="B195" s="124" t="s">
        <v>270</v>
      </c>
      <c r="C195" s="102" t="s">
        <v>196</v>
      </c>
      <c r="D195" s="165" t="s">
        <v>479</v>
      </c>
      <c r="E195" s="124" t="s">
        <v>20</v>
      </c>
      <c r="F195" s="124" t="s">
        <v>28</v>
      </c>
      <c r="G195" s="167">
        <v>0</v>
      </c>
      <c r="H195" s="203" t="s">
        <v>392</v>
      </c>
      <c r="I195" s="124" t="s">
        <v>352</v>
      </c>
      <c r="J195" s="103">
        <f>IFERROR(VLOOKUP(C195&amp;I195&amp;H195,'Input data'!$C$1:$H$2125,5,0),0)</f>
        <v>28.01866678</v>
      </c>
      <c r="K195" s="103">
        <f>IFERROR(VLOOKUP(C195&amp;I195&amp;H195,'Input data'!$C$1:$H$2125,6,0),0)</f>
        <v>28.2</v>
      </c>
    </row>
    <row r="196" spans="1:11">
      <c r="A196" s="100" t="str">
        <f t="shared" si="5"/>
        <v>VD_IPS_7upMH</v>
      </c>
      <c r="B196" s="124" t="s">
        <v>126</v>
      </c>
      <c r="C196" s="102" t="s">
        <v>198</v>
      </c>
      <c r="D196" s="165" t="s">
        <v>484</v>
      </c>
      <c r="E196" s="166" t="s">
        <v>112</v>
      </c>
      <c r="F196" s="166" t="s">
        <v>112</v>
      </c>
      <c r="G196" s="167">
        <v>0</v>
      </c>
      <c r="H196" s="203" t="s">
        <v>392</v>
      </c>
      <c r="I196" s="124" t="s">
        <v>149</v>
      </c>
      <c r="J196" s="103">
        <f>IFERROR(VLOOKUP(C196&amp;I196&amp;H196,'Input data'!$C$1:$H$2125,5,0),0)</f>
        <v>2.5557729999999999</v>
      </c>
      <c r="K196" s="103">
        <f>IFERROR(VLOOKUP(C196&amp;I196&amp;H196,'Input data'!$C$1:$H$2125,6,0),0)</f>
        <v>2.4007139999999998</v>
      </c>
    </row>
    <row r="197" spans="1:11">
      <c r="A197" s="100" t="str">
        <f t="shared" si="5"/>
        <v>VD_IPS_Appy_FizzMH</v>
      </c>
      <c r="B197" s="124" t="s">
        <v>127</v>
      </c>
      <c r="C197" s="102" t="s">
        <v>198</v>
      </c>
      <c r="D197" s="165" t="s">
        <v>484</v>
      </c>
      <c r="E197" s="166" t="s">
        <v>112</v>
      </c>
      <c r="F197" s="166" t="s">
        <v>112</v>
      </c>
      <c r="G197" s="167">
        <v>0</v>
      </c>
      <c r="H197" s="203" t="s">
        <v>392</v>
      </c>
      <c r="I197" s="124" t="s">
        <v>150</v>
      </c>
      <c r="J197" s="103">
        <f>IFERROR(VLOOKUP(C197&amp;I197&amp;H197,'Input data'!$C$1:$H$2125,5,0),0)</f>
        <v>2.0655999999999999</v>
      </c>
      <c r="K197" s="103">
        <f>IFERROR(VLOOKUP(C197&amp;I197&amp;H197,'Input data'!$C$1:$H$2125,6,0),0)</f>
        <v>2.019012</v>
      </c>
    </row>
    <row r="198" spans="1:11">
      <c r="A198" s="100" t="str">
        <f t="shared" si="5"/>
        <v>VD_IPS_CokeMH</v>
      </c>
      <c r="B198" s="124" t="s">
        <v>128</v>
      </c>
      <c r="C198" s="102" t="s">
        <v>198</v>
      </c>
      <c r="D198" s="165" t="s">
        <v>484</v>
      </c>
      <c r="E198" s="166" t="s">
        <v>112</v>
      </c>
      <c r="F198" s="166" t="s">
        <v>112</v>
      </c>
      <c r="G198" s="167">
        <v>0</v>
      </c>
      <c r="H198" s="203" t="s">
        <v>392</v>
      </c>
      <c r="I198" s="124" t="s">
        <v>151</v>
      </c>
      <c r="J198" s="103">
        <f>IFERROR(VLOOKUP(C198&amp;I198&amp;H198,'Input data'!$C$1:$H$2125,5,0),0)</f>
        <v>2.8031000000000001</v>
      </c>
      <c r="K198" s="103">
        <f>IFERROR(VLOOKUP(C198&amp;I198&amp;H198,'Input data'!$C$1:$H$2125,6,0),0)</f>
        <v>2.708612</v>
      </c>
    </row>
    <row r="199" spans="1:11">
      <c r="A199" s="100" t="str">
        <f t="shared" si="5"/>
        <v>VD_IPS_FantaMH</v>
      </c>
      <c r="B199" s="124" t="s">
        <v>129</v>
      </c>
      <c r="C199" s="102" t="s">
        <v>198</v>
      </c>
      <c r="D199" s="165" t="s">
        <v>484</v>
      </c>
      <c r="E199" s="166" t="s">
        <v>112</v>
      </c>
      <c r="F199" s="166" t="s">
        <v>112</v>
      </c>
      <c r="G199" s="167">
        <v>0</v>
      </c>
      <c r="H199" s="203" t="s">
        <v>392</v>
      </c>
      <c r="I199" s="124" t="s">
        <v>152</v>
      </c>
      <c r="J199" s="103">
        <f>IFERROR(VLOOKUP(C199&amp;I199&amp;H199,'Input data'!$C$1:$H$2125,5,0),0)</f>
        <v>2.3867060000000002</v>
      </c>
      <c r="K199" s="103">
        <f>IFERROR(VLOOKUP(C199&amp;I199&amp;H199,'Input data'!$C$1:$H$2125,6,0),0)</f>
        <v>2.0981640000000001</v>
      </c>
    </row>
    <row r="200" spans="1:11">
      <c r="A200" s="100" t="str">
        <f t="shared" si="5"/>
        <v>VD_IPS_LimcaMH</v>
      </c>
      <c r="B200" s="124" t="s">
        <v>130</v>
      </c>
      <c r="C200" s="102" t="s">
        <v>198</v>
      </c>
      <c r="D200" s="165" t="s">
        <v>484</v>
      </c>
      <c r="E200" s="166" t="s">
        <v>112</v>
      </c>
      <c r="F200" s="166" t="s">
        <v>112</v>
      </c>
      <c r="G200" s="167">
        <v>0</v>
      </c>
      <c r="H200" s="203" t="s">
        <v>392</v>
      </c>
      <c r="I200" s="124" t="s">
        <v>153</v>
      </c>
      <c r="J200" s="103">
        <f>IFERROR(VLOOKUP(C200&amp;I200&amp;H200,'Input data'!$C$1:$H$2125,5,0),0)</f>
        <v>2.345313</v>
      </c>
      <c r="K200" s="103">
        <f>IFERROR(VLOOKUP(C200&amp;I200&amp;H200,'Input data'!$C$1:$H$2125,6,0),0)</f>
        <v>2.2980130000000001</v>
      </c>
    </row>
    <row r="201" spans="1:11">
      <c r="A201" s="100" t="str">
        <f t="shared" si="5"/>
        <v>VD_IPS_M_DewMH</v>
      </c>
      <c r="B201" s="124" t="s">
        <v>131</v>
      </c>
      <c r="C201" s="102" t="s">
        <v>198</v>
      </c>
      <c r="D201" s="165" t="s">
        <v>484</v>
      </c>
      <c r="E201" s="166" t="s">
        <v>112</v>
      </c>
      <c r="F201" s="166" t="s">
        <v>112</v>
      </c>
      <c r="G201" s="167">
        <v>0</v>
      </c>
      <c r="H201" s="203" t="s">
        <v>392</v>
      </c>
      <c r="I201" s="124" t="s">
        <v>154</v>
      </c>
      <c r="J201" s="103">
        <f>IFERROR(VLOOKUP(C201&amp;I201&amp;H201,'Input data'!$C$1:$H$2125,5,0),0)</f>
        <v>2.2707090000000001</v>
      </c>
      <c r="K201" s="103">
        <f>IFERROR(VLOOKUP(C201&amp;I201&amp;H201,'Input data'!$C$1:$H$2125,6,0),0)</f>
        <v>2.1774360000000001</v>
      </c>
    </row>
    <row r="202" spans="1:11">
      <c r="A202" s="100" t="str">
        <f t="shared" si="5"/>
        <v>VD_IPS_MirindaMH</v>
      </c>
      <c r="B202" s="124" t="s">
        <v>132</v>
      </c>
      <c r="C202" s="102" t="s">
        <v>198</v>
      </c>
      <c r="D202" s="165" t="s">
        <v>484</v>
      </c>
      <c r="E202" s="166" t="s">
        <v>112</v>
      </c>
      <c r="F202" s="166" t="s">
        <v>112</v>
      </c>
      <c r="G202" s="167">
        <v>0</v>
      </c>
      <c r="H202" s="203" t="s">
        <v>392</v>
      </c>
      <c r="I202" s="124" t="s">
        <v>155</v>
      </c>
      <c r="J202" s="103">
        <f>IFERROR(VLOOKUP(C202&amp;I202&amp;H202,'Input data'!$C$1:$H$2125,5,0),0)</f>
        <v>2.3467929999999999</v>
      </c>
      <c r="K202" s="103">
        <f>IFERROR(VLOOKUP(C202&amp;I202&amp;H202,'Input data'!$C$1:$H$2125,6,0),0)</f>
        <v>2.253749</v>
      </c>
    </row>
    <row r="203" spans="1:11">
      <c r="A203" s="100" t="str">
        <f t="shared" si="5"/>
        <v>VD_IPS_ORSL_LocalMH</v>
      </c>
      <c r="B203" s="124" t="s">
        <v>201</v>
      </c>
      <c r="C203" s="102" t="s">
        <v>198</v>
      </c>
      <c r="D203" s="165" t="s">
        <v>484</v>
      </c>
      <c r="E203" s="166" t="s">
        <v>112</v>
      </c>
      <c r="F203" s="166" t="s">
        <v>112</v>
      </c>
      <c r="G203" s="167">
        <v>0</v>
      </c>
      <c r="H203" s="203" t="s">
        <v>392</v>
      </c>
      <c r="I203" s="124" t="s">
        <v>292</v>
      </c>
      <c r="J203" s="103">
        <f>IFERROR(VLOOKUP(C203&amp;I203&amp;H203,'Input data'!$C$1:$H$2125,5,0),0)</f>
        <v>2.0125899999999999</v>
      </c>
      <c r="K203" s="103">
        <f>IFERROR(VLOOKUP(C203&amp;I203&amp;H203,'Input data'!$C$1:$H$2125,6,0),0)</f>
        <v>0</v>
      </c>
    </row>
    <row r="204" spans="1:11">
      <c r="A204" s="100" t="str">
        <f t="shared" si="5"/>
        <v>VD_IPS_PAPER BOAT_LocalMH</v>
      </c>
      <c r="B204" s="124" t="s">
        <v>278</v>
      </c>
      <c r="C204" s="102" t="s">
        <v>198</v>
      </c>
      <c r="D204" s="165" t="s">
        <v>484</v>
      </c>
      <c r="E204" s="166" t="s">
        <v>112</v>
      </c>
      <c r="F204" s="166" t="s">
        <v>112</v>
      </c>
      <c r="G204" s="167">
        <v>0</v>
      </c>
      <c r="H204" s="203" t="s">
        <v>392</v>
      </c>
      <c r="I204" s="124" t="s">
        <v>358</v>
      </c>
      <c r="J204" s="103">
        <f>IFERROR(VLOOKUP(C204&amp;I204&amp;H204,'Input data'!$C$1:$H$2125,5,0),0)</f>
        <v>0</v>
      </c>
      <c r="K204" s="103">
        <f>IFERROR(VLOOKUP(C204&amp;I204&amp;H204,'Input data'!$C$1:$H$2125,6,0),0)</f>
        <v>0</v>
      </c>
    </row>
    <row r="205" spans="1:11">
      <c r="A205" s="100" t="str">
        <f t="shared" si="5"/>
        <v>VD_IPS_PepsiMH</v>
      </c>
      <c r="B205" s="124" t="s">
        <v>133</v>
      </c>
      <c r="C205" s="102" t="s">
        <v>198</v>
      </c>
      <c r="D205" s="165" t="s">
        <v>484</v>
      </c>
      <c r="E205" s="166" t="s">
        <v>112</v>
      </c>
      <c r="F205" s="166" t="s">
        <v>112</v>
      </c>
      <c r="G205" s="167">
        <v>0</v>
      </c>
      <c r="H205" s="203" t="s">
        <v>392</v>
      </c>
      <c r="I205" s="124" t="s">
        <v>156</v>
      </c>
      <c r="J205" s="103">
        <f>IFERROR(VLOOKUP(C205&amp;I205&amp;H205,'Input data'!$C$1:$H$2125,5,0),0)</f>
        <v>2.703754</v>
      </c>
      <c r="K205" s="103">
        <f>IFERROR(VLOOKUP(C205&amp;I205&amp;H205,'Input data'!$C$1:$H$2125,6,0),0)</f>
        <v>2.6614710000000001</v>
      </c>
    </row>
    <row r="206" spans="1:11">
      <c r="A206" s="100" t="str">
        <f t="shared" si="5"/>
        <v>VD_IPS_SpriteMH</v>
      </c>
      <c r="B206" s="124" t="s">
        <v>134</v>
      </c>
      <c r="C206" s="102" t="s">
        <v>198</v>
      </c>
      <c r="D206" s="165" t="s">
        <v>484</v>
      </c>
      <c r="E206" s="166" t="s">
        <v>112</v>
      </c>
      <c r="F206" s="166" t="s">
        <v>112</v>
      </c>
      <c r="G206" s="167">
        <v>0</v>
      </c>
      <c r="H206" s="203" t="s">
        <v>392</v>
      </c>
      <c r="I206" s="124" t="s">
        <v>157</v>
      </c>
      <c r="J206" s="103">
        <f>IFERROR(VLOOKUP(C206&amp;I206&amp;H206,'Input data'!$C$1:$H$2125,5,0),0)</f>
        <v>3.2548819999999998</v>
      </c>
      <c r="K206" s="103">
        <f>IFERROR(VLOOKUP(C206&amp;I206&amp;H206,'Input data'!$C$1:$H$2125,6,0),0)</f>
        <v>3.022081</v>
      </c>
    </row>
    <row r="207" spans="1:11">
      <c r="A207" s="100" t="str">
        <f t="shared" si="5"/>
        <v>VD_ND_7upMH</v>
      </c>
      <c r="B207" s="124" t="s">
        <v>136</v>
      </c>
      <c r="C207" s="102" t="s">
        <v>198</v>
      </c>
      <c r="D207" s="165" t="s">
        <v>484</v>
      </c>
      <c r="E207" s="166" t="s">
        <v>112</v>
      </c>
      <c r="F207" s="166" t="s">
        <v>112</v>
      </c>
      <c r="G207" s="167">
        <v>0</v>
      </c>
      <c r="H207" s="203" t="s">
        <v>392</v>
      </c>
      <c r="I207" s="124" t="s">
        <v>159</v>
      </c>
      <c r="J207" s="103">
        <f>IFERROR(VLOOKUP(C207&amp;I207&amp;H207,'Input data'!$C$1:$H$2125,5,0),0)</f>
        <v>22.006029999999999</v>
      </c>
      <c r="K207" s="103">
        <f>IFERROR(VLOOKUP(C207&amp;I207&amp;H207,'Input data'!$C$1:$H$2125,6,0),0)</f>
        <v>21.901260000000001</v>
      </c>
    </row>
    <row r="208" spans="1:11">
      <c r="A208" s="100" t="str">
        <f t="shared" si="5"/>
        <v>VD_ND_Appy_FizzMH</v>
      </c>
      <c r="B208" s="124" t="s">
        <v>137</v>
      </c>
      <c r="C208" s="102" t="s">
        <v>198</v>
      </c>
      <c r="D208" s="165" t="s">
        <v>484</v>
      </c>
      <c r="E208" s="166" t="s">
        <v>112</v>
      </c>
      <c r="F208" s="166" t="s">
        <v>112</v>
      </c>
      <c r="G208" s="167">
        <v>0</v>
      </c>
      <c r="H208" s="203" t="s">
        <v>392</v>
      </c>
      <c r="I208" s="124" t="s">
        <v>160</v>
      </c>
      <c r="J208" s="103">
        <f>IFERROR(VLOOKUP(C208&amp;I208&amp;H208,'Input data'!$C$1:$H$2125,5,0),0)</f>
        <v>37.417479999999998</v>
      </c>
      <c r="K208" s="103">
        <f>IFERROR(VLOOKUP(C208&amp;I208&amp;H208,'Input data'!$C$1:$H$2125,6,0),0)</f>
        <v>24.88083</v>
      </c>
    </row>
    <row r="209" spans="1:11">
      <c r="A209" s="100" t="str">
        <f t="shared" si="5"/>
        <v>VD_ND_CokeMH</v>
      </c>
      <c r="B209" s="124" t="s">
        <v>138</v>
      </c>
      <c r="C209" s="102" t="s">
        <v>198</v>
      </c>
      <c r="D209" s="165" t="s">
        <v>484</v>
      </c>
      <c r="E209" s="166" t="s">
        <v>112</v>
      </c>
      <c r="F209" s="166" t="s">
        <v>112</v>
      </c>
      <c r="G209" s="167">
        <v>0</v>
      </c>
      <c r="H209" s="203" t="s">
        <v>392</v>
      </c>
      <c r="I209" s="124" t="s">
        <v>161</v>
      </c>
      <c r="J209" s="103">
        <f>IFERROR(VLOOKUP(C209&amp;I209&amp;H209,'Input data'!$C$1:$H$2125,5,0),0)</f>
        <v>20.31352</v>
      </c>
      <c r="K209" s="103">
        <f>IFERROR(VLOOKUP(C209&amp;I209&amp;H209,'Input data'!$C$1:$H$2125,6,0),0)</f>
        <v>19.589459999999999</v>
      </c>
    </row>
    <row r="210" spans="1:11">
      <c r="A210" s="100" t="str">
        <f t="shared" si="5"/>
        <v>VD_ND_FantaMH</v>
      </c>
      <c r="B210" s="124" t="s">
        <v>139</v>
      </c>
      <c r="C210" s="102" t="s">
        <v>198</v>
      </c>
      <c r="D210" s="165" t="s">
        <v>484</v>
      </c>
      <c r="E210" s="166" t="s">
        <v>112</v>
      </c>
      <c r="F210" s="166" t="s">
        <v>112</v>
      </c>
      <c r="G210" s="167">
        <v>0</v>
      </c>
      <c r="H210" s="203" t="s">
        <v>392</v>
      </c>
      <c r="I210" s="124" t="s">
        <v>162</v>
      </c>
      <c r="J210" s="103">
        <f>IFERROR(VLOOKUP(C210&amp;I210&amp;H210,'Input data'!$C$1:$H$2125,5,0),0)</f>
        <v>30.674530000000001</v>
      </c>
      <c r="K210" s="103">
        <f>IFERROR(VLOOKUP(C210&amp;I210&amp;H210,'Input data'!$C$1:$H$2125,6,0),0)</f>
        <v>25.49295</v>
      </c>
    </row>
    <row r="211" spans="1:11">
      <c r="A211" s="100" t="str">
        <f t="shared" si="5"/>
        <v>VD_ND_LimcaMH</v>
      </c>
      <c r="B211" s="124" t="s">
        <v>140</v>
      </c>
      <c r="C211" s="102" t="s">
        <v>198</v>
      </c>
      <c r="D211" s="165" t="s">
        <v>484</v>
      </c>
      <c r="E211" s="166" t="s">
        <v>112</v>
      </c>
      <c r="F211" s="166" t="s">
        <v>112</v>
      </c>
      <c r="G211" s="167">
        <v>0</v>
      </c>
      <c r="H211" s="203" t="s">
        <v>392</v>
      </c>
      <c r="I211" s="124" t="s">
        <v>163</v>
      </c>
      <c r="J211" s="103">
        <f>IFERROR(VLOOKUP(C211&amp;I211&amp;H211,'Input data'!$C$1:$H$2125,5,0),0)</f>
        <v>24.330719999999999</v>
      </c>
      <c r="K211" s="103">
        <f>IFERROR(VLOOKUP(C211&amp;I211&amp;H211,'Input data'!$C$1:$H$2125,6,0),0)</f>
        <v>21.550709999999999</v>
      </c>
    </row>
    <row r="212" spans="1:11">
      <c r="A212" s="100" t="str">
        <f t="shared" si="5"/>
        <v>VD_ND_M_DewMH</v>
      </c>
      <c r="B212" s="124" t="s">
        <v>141</v>
      </c>
      <c r="C212" s="102" t="s">
        <v>198</v>
      </c>
      <c r="D212" s="165" t="s">
        <v>484</v>
      </c>
      <c r="E212" s="166" t="s">
        <v>112</v>
      </c>
      <c r="F212" s="166" t="s">
        <v>112</v>
      </c>
      <c r="G212" s="167">
        <v>0</v>
      </c>
      <c r="H212" s="203" t="s">
        <v>392</v>
      </c>
      <c r="I212" s="124" t="s">
        <v>164</v>
      </c>
      <c r="J212" s="103">
        <f>IFERROR(VLOOKUP(C212&amp;I212&amp;H212,'Input data'!$C$1:$H$2125,5,0),0)</f>
        <v>19.947839999999999</v>
      </c>
      <c r="K212" s="103">
        <f>IFERROR(VLOOKUP(C212&amp;I212&amp;H212,'Input data'!$C$1:$H$2125,6,0),0)</f>
        <v>21.0943</v>
      </c>
    </row>
    <row r="213" spans="1:11">
      <c r="A213" s="100" t="str">
        <f t="shared" si="5"/>
        <v>VD_ND_MirindaMH</v>
      </c>
      <c r="B213" s="124" t="s">
        <v>142</v>
      </c>
      <c r="C213" s="102" t="s">
        <v>198</v>
      </c>
      <c r="D213" s="165" t="s">
        <v>484</v>
      </c>
      <c r="E213" s="166" t="s">
        <v>112</v>
      </c>
      <c r="F213" s="166" t="s">
        <v>112</v>
      </c>
      <c r="G213" s="167">
        <v>0</v>
      </c>
      <c r="H213" s="203" t="s">
        <v>392</v>
      </c>
      <c r="I213" s="124" t="s">
        <v>165</v>
      </c>
      <c r="J213" s="103">
        <f>IFERROR(VLOOKUP(C213&amp;I213&amp;H213,'Input data'!$C$1:$H$2125,5,0),0)</f>
        <v>27.975249999999999</v>
      </c>
      <c r="K213" s="103">
        <f>IFERROR(VLOOKUP(C213&amp;I213&amp;H213,'Input data'!$C$1:$H$2125,6,0),0)</f>
        <v>24.722339999999999</v>
      </c>
    </row>
    <row r="214" spans="1:11">
      <c r="A214" s="100" t="str">
        <f t="shared" si="5"/>
        <v>VD_ND_ORSL_LocalMH</v>
      </c>
      <c r="B214" s="124" t="s">
        <v>204</v>
      </c>
      <c r="C214" s="102" t="s">
        <v>198</v>
      </c>
      <c r="D214" s="165" t="s">
        <v>484</v>
      </c>
      <c r="E214" s="166" t="s">
        <v>112</v>
      </c>
      <c r="F214" s="166" t="s">
        <v>112</v>
      </c>
      <c r="G214" s="167">
        <v>0</v>
      </c>
      <c r="H214" s="203" t="s">
        <v>392</v>
      </c>
      <c r="I214" s="124" t="s">
        <v>295</v>
      </c>
      <c r="J214" s="103">
        <f>IFERROR(VLOOKUP(C214&amp;I214&amp;H214,'Input data'!$C$1:$H$2125,5,0),0)</f>
        <v>4.3989770000000004</v>
      </c>
      <c r="K214" s="103">
        <f>IFERROR(VLOOKUP(C214&amp;I214&amp;H214,'Input data'!$C$1:$H$2125,6,0),0)</f>
        <v>0</v>
      </c>
    </row>
    <row r="215" spans="1:11">
      <c r="A215" s="100" t="str">
        <f t="shared" si="5"/>
        <v>VD_ND_PAPER BOAT_LocalMH</v>
      </c>
      <c r="B215" s="124" t="s">
        <v>279</v>
      </c>
      <c r="C215" s="102" t="s">
        <v>198</v>
      </c>
      <c r="D215" s="165" t="s">
        <v>484</v>
      </c>
      <c r="E215" s="166" t="s">
        <v>112</v>
      </c>
      <c r="F215" s="166" t="s">
        <v>112</v>
      </c>
      <c r="G215" s="167">
        <v>0</v>
      </c>
      <c r="H215" s="203" t="s">
        <v>392</v>
      </c>
      <c r="I215" s="124" t="s">
        <v>359</v>
      </c>
      <c r="J215" s="103">
        <f>IFERROR(VLOOKUP(C215&amp;I215&amp;H215,'Input data'!$C$1:$H$2125,5,0),0)</f>
        <v>0</v>
      </c>
      <c r="K215" s="103">
        <f>IFERROR(VLOOKUP(C215&amp;I215&amp;H215,'Input data'!$C$1:$H$2125,6,0),0)</f>
        <v>0</v>
      </c>
    </row>
    <row r="216" spans="1:11">
      <c r="A216" s="100" t="str">
        <f t="shared" si="5"/>
        <v>VD_ND_PepsiMH</v>
      </c>
      <c r="B216" s="124" t="s">
        <v>143</v>
      </c>
      <c r="C216" s="102" t="s">
        <v>198</v>
      </c>
      <c r="D216" s="165" t="s">
        <v>484</v>
      </c>
      <c r="E216" s="166" t="s">
        <v>112</v>
      </c>
      <c r="F216" s="166" t="s">
        <v>112</v>
      </c>
      <c r="G216" s="167">
        <v>0</v>
      </c>
      <c r="H216" s="203" t="s">
        <v>392</v>
      </c>
      <c r="I216" s="124" t="s">
        <v>166</v>
      </c>
      <c r="J216" s="103">
        <f>IFERROR(VLOOKUP(C216&amp;I216&amp;H216,'Input data'!$C$1:$H$2125,5,0),0)</f>
        <v>27.183579999999999</v>
      </c>
      <c r="K216" s="103">
        <f>IFERROR(VLOOKUP(C216&amp;I216&amp;H216,'Input data'!$C$1:$H$2125,6,0),0)</f>
        <v>27.850490000000001</v>
      </c>
    </row>
    <row r="217" spans="1:11">
      <c r="A217" s="100" t="str">
        <f t="shared" si="5"/>
        <v>VD_ND_SpriteMH</v>
      </c>
      <c r="B217" s="124" t="s">
        <v>144</v>
      </c>
      <c r="C217" s="102" t="s">
        <v>198</v>
      </c>
      <c r="D217" s="165" t="s">
        <v>484</v>
      </c>
      <c r="E217" s="166" t="s">
        <v>112</v>
      </c>
      <c r="F217" s="166" t="s">
        <v>112</v>
      </c>
      <c r="G217" s="167">
        <v>0</v>
      </c>
      <c r="H217" s="203" t="s">
        <v>392</v>
      </c>
      <c r="I217" s="124" t="s">
        <v>167</v>
      </c>
      <c r="J217" s="103">
        <f>IFERROR(VLOOKUP(C217&amp;I217&amp;H217,'Input data'!$C$1:$H$2125,5,0),0)</f>
        <v>64.261930000000007</v>
      </c>
      <c r="K217" s="103">
        <f>IFERROR(VLOOKUP(C217&amp;I217&amp;H217,'Input data'!$C$1:$H$2125,6,0),0)</f>
        <v>60.772150000000003</v>
      </c>
    </row>
    <row r="218" spans="1:11">
      <c r="A218" s="100" t="str">
        <f t="shared" si="5"/>
        <v>VD_Price_7upMH</v>
      </c>
      <c r="B218" s="124" t="s">
        <v>205</v>
      </c>
      <c r="C218" s="102" t="s">
        <v>198</v>
      </c>
      <c r="D218" s="165" t="s">
        <v>484</v>
      </c>
      <c r="E218" s="166" t="s">
        <v>24</v>
      </c>
      <c r="F218" s="124" t="s">
        <v>25</v>
      </c>
      <c r="G218" s="167">
        <v>0</v>
      </c>
      <c r="H218" s="203" t="s">
        <v>392</v>
      </c>
      <c r="I218" s="124" t="s">
        <v>296</v>
      </c>
      <c r="J218" s="103">
        <f>IFERROR(VLOOKUP(C218&amp;I218&amp;H218,'Input data'!$C$1:$H$2125,5,0),0)</f>
        <v>57.976869999999998</v>
      </c>
      <c r="K218" s="103">
        <f>IFERROR(VLOOKUP(C218&amp;I218&amp;H218,'Input data'!$C$1:$H$2125,6,0),0)</f>
        <v>55.477530000000002</v>
      </c>
    </row>
    <row r="219" spans="1:11">
      <c r="A219" s="100" t="str">
        <f t="shared" si="5"/>
        <v>VD_Price_Appy_FizzMH</v>
      </c>
      <c r="B219" s="124" t="s">
        <v>206</v>
      </c>
      <c r="C219" s="102" t="s">
        <v>198</v>
      </c>
      <c r="D219" s="165" t="s">
        <v>484</v>
      </c>
      <c r="E219" s="166" t="s">
        <v>24</v>
      </c>
      <c r="F219" s="124" t="s">
        <v>25</v>
      </c>
      <c r="G219" s="167">
        <v>0</v>
      </c>
      <c r="H219" s="203" t="s">
        <v>392</v>
      </c>
      <c r="I219" s="124" t="s">
        <v>297</v>
      </c>
      <c r="J219" s="103">
        <f>IFERROR(VLOOKUP(C219&amp;I219&amp;H219,'Input data'!$C$1:$H$2125,5,0),0)</f>
        <v>59.205300000000001</v>
      </c>
      <c r="K219" s="103">
        <f>IFERROR(VLOOKUP(C219&amp;I219&amp;H219,'Input data'!$C$1:$H$2125,6,0),0)</f>
        <v>58.376550000000002</v>
      </c>
    </row>
    <row r="220" spans="1:11">
      <c r="A220" s="100" t="str">
        <f t="shared" si="5"/>
        <v>VD_Price_CokeMH</v>
      </c>
      <c r="B220" s="124" t="s">
        <v>207</v>
      </c>
      <c r="C220" s="102" t="s">
        <v>198</v>
      </c>
      <c r="D220" s="165" t="s">
        <v>484</v>
      </c>
      <c r="E220" s="166" t="s">
        <v>24</v>
      </c>
      <c r="F220" s="124" t="s">
        <v>25</v>
      </c>
      <c r="G220" s="167">
        <v>0</v>
      </c>
      <c r="H220" s="203" t="s">
        <v>392</v>
      </c>
      <c r="I220" s="124" t="s">
        <v>298</v>
      </c>
      <c r="J220" s="103">
        <f>IFERROR(VLOOKUP(C220&amp;I220&amp;H220,'Input data'!$C$1:$H$2125,5,0),0)</f>
        <v>57.029290000000003</v>
      </c>
      <c r="K220" s="103">
        <f>IFERROR(VLOOKUP(C220&amp;I220&amp;H220,'Input data'!$C$1:$H$2125,6,0),0)</f>
        <v>56.833260000000003</v>
      </c>
    </row>
    <row r="221" spans="1:11">
      <c r="A221" s="100" t="str">
        <f t="shared" si="5"/>
        <v>VD_Price_FantaMH</v>
      </c>
      <c r="B221" s="124" t="s">
        <v>208</v>
      </c>
      <c r="C221" s="102" t="s">
        <v>198</v>
      </c>
      <c r="D221" s="165" t="s">
        <v>484</v>
      </c>
      <c r="E221" s="166" t="s">
        <v>24</v>
      </c>
      <c r="F221" s="124" t="s">
        <v>25</v>
      </c>
      <c r="G221" s="167">
        <v>0</v>
      </c>
      <c r="H221" s="203" t="s">
        <v>392</v>
      </c>
      <c r="I221" s="124" t="s">
        <v>299</v>
      </c>
      <c r="J221" s="103">
        <f>IFERROR(VLOOKUP(C221&amp;I221&amp;H221,'Input data'!$C$1:$H$2125,5,0),0)</f>
        <v>55.224350000000001</v>
      </c>
      <c r="K221" s="103">
        <f>IFERROR(VLOOKUP(C221&amp;I221&amp;H221,'Input data'!$C$1:$H$2125,6,0),0)</f>
        <v>55.789090000000002</v>
      </c>
    </row>
    <row r="222" spans="1:11">
      <c r="A222" s="100" t="str">
        <f t="shared" si="5"/>
        <v>VD_Price_LimcaMH</v>
      </c>
      <c r="B222" s="124" t="s">
        <v>209</v>
      </c>
      <c r="C222" s="102" t="s">
        <v>198</v>
      </c>
      <c r="D222" s="165" t="s">
        <v>484</v>
      </c>
      <c r="E222" s="166" t="s">
        <v>24</v>
      </c>
      <c r="F222" s="124" t="s">
        <v>25</v>
      </c>
      <c r="G222" s="167">
        <v>0</v>
      </c>
      <c r="H222" s="203" t="s">
        <v>392</v>
      </c>
      <c r="I222" s="124" t="s">
        <v>300</v>
      </c>
      <c r="J222" s="103">
        <f>IFERROR(VLOOKUP(C222&amp;I222&amp;H222,'Input data'!$C$1:$H$2125,5,0),0)</f>
        <v>57.264420000000001</v>
      </c>
      <c r="K222" s="103">
        <f>IFERROR(VLOOKUP(C222&amp;I222&amp;H222,'Input data'!$C$1:$H$2125,6,0),0)</f>
        <v>56.539160000000003</v>
      </c>
    </row>
    <row r="223" spans="1:11">
      <c r="A223" s="100" t="str">
        <f t="shared" si="5"/>
        <v>VD_Price_M_DewMH</v>
      </c>
      <c r="B223" s="124" t="s">
        <v>210</v>
      </c>
      <c r="C223" s="102" t="s">
        <v>198</v>
      </c>
      <c r="D223" s="165" t="s">
        <v>484</v>
      </c>
      <c r="E223" s="166" t="s">
        <v>24</v>
      </c>
      <c r="F223" s="124" t="s">
        <v>25</v>
      </c>
      <c r="G223" s="167">
        <v>0</v>
      </c>
      <c r="H223" s="203" t="s">
        <v>392</v>
      </c>
      <c r="I223" s="124" t="s">
        <v>301</v>
      </c>
      <c r="J223" s="103">
        <f>IFERROR(VLOOKUP(C223&amp;I223&amp;H223,'Input data'!$C$1:$H$2125,5,0),0)</f>
        <v>55.418950000000002</v>
      </c>
      <c r="K223" s="103">
        <f>IFERROR(VLOOKUP(C223&amp;I223&amp;H223,'Input data'!$C$1:$H$2125,6,0),0)</f>
        <v>54.176589999999997</v>
      </c>
    </row>
    <row r="224" spans="1:11">
      <c r="A224" s="100" t="str">
        <f t="shared" si="5"/>
        <v>VD_Price_MirindaMH</v>
      </c>
      <c r="B224" s="124" t="s">
        <v>211</v>
      </c>
      <c r="C224" s="102" t="s">
        <v>198</v>
      </c>
      <c r="D224" s="165" t="s">
        <v>484</v>
      </c>
      <c r="E224" s="166" t="s">
        <v>24</v>
      </c>
      <c r="F224" s="124" t="s">
        <v>25</v>
      </c>
      <c r="G224" s="167">
        <v>0</v>
      </c>
      <c r="H224" s="203" t="s">
        <v>392</v>
      </c>
      <c r="I224" s="124" t="s">
        <v>302</v>
      </c>
      <c r="J224" s="103">
        <f>IFERROR(VLOOKUP(C224&amp;I224&amp;H224,'Input data'!$C$1:$H$2125,5,0),0)</f>
        <v>55.468330000000002</v>
      </c>
      <c r="K224" s="103">
        <f>IFERROR(VLOOKUP(C224&amp;I224&amp;H224,'Input data'!$C$1:$H$2125,6,0),0)</f>
        <v>55.086489999999998</v>
      </c>
    </row>
    <row r="225" spans="1:11">
      <c r="A225" s="100" t="str">
        <f t="shared" si="5"/>
        <v>VD_Price_PepsiMH</v>
      </c>
      <c r="B225" s="124" t="s">
        <v>212</v>
      </c>
      <c r="C225" s="102" t="s">
        <v>198</v>
      </c>
      <c r="D225" s="165" t="s">
        <v>484</v>
      </c>
      <c r="E225" s="166" t="s">
        <v>24</v>
      </c>
      <c r="F225" s="124" t="s">
        <v>25</v>
      </c>
      <c r="G225" s="167">
        <v>0</v>
      </c>
      <c r="H225" s="203" t="s">
        <v>392</v>
      </c>
      <c r="I225" s="124" t="s">
        <v>303</v>
      </c>
      <c r="J225" s="103">
        <f>IFERROR(VLOOKUP(C225&amp;I225&amp;H225,'Input data'!$C$1:$H$2125,5,0),0)</f>
        <v>57.411839999999998</v>
      </c>
      <c r="K225" s="103">
        <f>IFERROR(VLOOKUP(C225&amp;I225&amp;H225,'Input data'!$C$1:$H$2125,6,0),0)</f>
        <v>56.525790000000001</v>
      </c>
    </row>
    <row r="226" spans="1:11">
      <c r="A226" s="100" t="str">
        <f t="shared" si="5"/>
        <v>VD_Price_SpriteMH</v>
      </c>
      <c r="B226" s="124" t="s">
        <v>213</v>
      </c>
      <c r="C226" s="102" t="s">
        <v>198</v>
      </c>
      <c r="D226" s="165" t="s">
        <v>484</v>
      </c>
      <c r="E226" s="166" t="s">
        <v>24</v>
      </c>
      <c r="F226" s="124" t="s">
        <v>25</v>
      </c>
      <c r="G226" s="167">
        <v>0</v>
      </c>
      <c r="H226" s="203" t="s">
        <v>392</v>
      </c>
      <c r="I226" s="124" t="s">
        <v>304</v>
      </c>
      <c r="J226" s="103">
        <f>IFERROR(VLOOKUP(C226&amp;I226&amp;H226,'Input data'!$C$1:$H$2125,5,0),0)</f>
        <v>57.90936</v>
      </c>
      <c r="K226" s="103">
        <f>IFERROR(VLOOKUP(C226&amp;I226&amp;H226,'Input data'!$C$1:$H$2125,6,0),0)</f>
        <v>58.745269999999998</v>
      </c>
    </row>
    <row r="227" spans="1:11">
      <c r="A227" s="100" t="str">
        <f t="shared" si="5"/>
        <v>VD_TV_APPYFIZZMH</v>
      </c>
      <c r="B227" s="124" t="s">
        <v>215</v>
      </c>
      <c r="C227" s="102" t="s">
        <v>198</v>
      </c>
      <c r="D227" s="165" t="s">
        <v>484</v>
      </c>
      <c r="E227" s="383" t="s">
        <v>698</v>
      </c>
      <c r="F227" s="124" t="s">
        <v>15</v>
      </c>
      <c r="G227" s="167">
        <v>0</v>
      </c>
      <c r="H227" s="124" t="s">
        <v>88</v>
      </c>
      <c r="I227" s="124" t="s">
        <v>306</v>
      </c>
      <c r="J227" s="103">
        <f>IFERROR(VLOOKUP(C227&amp;I227&amp;H227,'Input data'!$C$1:$H$2125,5,0),0)</f>
        <v>4514.71</v>
      </c>
      <c r="K227" s="103">
        <f>IFERROR(VLOOKUP(C227&amp;I227&amp;H227,'Input data'!$C$1:$H$2125,6,0),0)</f>
        <v>0</v>
      </c>
    </row>
    <row r="228" spans="1:11">
      <c r="A228" s="100" t="str">
        <f t="shared" si="5"/>
        <v>VD_TV_MDEWMH</v>
      </c>
      <c r="B228" s="124" t="s">
        <v>216</v>
      </c>
      <c r="C228" s="102" t="s">
        <v>198</v>
      </c>
      <c r="D228" s="165" t="s">
        <v>484</v>
      </c>
      <c r="E228" s="383" t="s">
        <v>698</v>
      </c>
      <c r="F228" s="124" t="s">
        <v>15</v>
      </c>
      <c r="G228" s="167">
        <v>0</v>
      </c>
      <c r="H228" s="124" t="s">
        <v>88</v>
      </c>
      <c r="I228" s="124" t="s">
        <v>307</v>
      </c>
      <c r="J228" s="103">
        <f>IFERROR(VLOOKUP(C228&amp;I228&amp;H228,'Input data'!$C$1:$H$2125,5,0),0)</f>
        <v>3386.37</v>
      </c>
      <c r="K228" s="103">
        <f>IFERROR(VLOOKUP(C228&amp;I228&amp;H228,'Input data'!$C$1:$H$2125,6,0),0)</f>
        <v>0</v>
      </c>
    </row>
    <row r="229" spans="1:11">
      <c r="A229" s="100" t="str">
        <f t="shared" si="5"/>
        <v>VD_TV_PSPSIMH</v>
      </c>
      <c r="B229" s="124" t="s">
        <v>217</v>
      </c>
      <c r="C229" s="102" t="s">
        <v>198</v>
      </c>
      <c r="D229" s="165" t="s">
        <v>484</v>
      </c>
      <c r="E229" s="383" t="s">
        <v>698</v>
      </c>
      <c r="F229" s="124" t="s">
        <v>15</v>
      </c>
      <c r="G229" s="167">
        <v>0</v>
      </c>
      <c r="H229" s="124" t="s">
        <v>88</v>
      </c>
      <c r="I229" s="124" t="s">
        <v>308</v>
      </c>
      <c r="J229" s="103">
        <f>IFERROR(VLOOKUP(C229&amp;I229&amp;H229,'Input data'!$C$1:$H$2125,5,0),0)</f>
        <v>3749.79</v>
      </c>
      <c r="K229" s="103">
        <f>IFERROR(VLOOKUP(C229&amp;I229&amp;H229,'Input data'!$C$1:$H$2125,6,0),0)</f>
        <v>0</v>
      </c>
    </row>
    <row r="230" spans="1:11">
      <c r="A230" s="100" t="str">
        <f t="shared" si="5"/>
        <v>VD_IPS_Thums_UpMH</v>
      </c>
      <c r="B230" s="124" t="s">
        <v>135</v>
      </c>
      <c r="C230" s="102" t="s">
        <v>198</v>
      </c>
      <c r="D230" s="165" t="s">
        <v>479</v>
      </c>
      <c r="E230" s="396" t="str">
        <f t="shared" ref="E230:E232" si="6">F230</f>
        <v>IPS</v>
      </c>
      <c r="F230" s="124" t="s">
        <v>17</v>
      </c>
      <c r="G230" s="167">
        <v>0</v>
      </c>
      <c r="H230" s="203" t="s">
        <v>392</v>
      </c>
      <c r="I230" s="124" t="s">
        <v>158</v>
      </c>
      <c r="J230" s="103">
        <f>IFERROR(VLOOKUP(C230&amp;I230&amp;H230,'Input data'!$C$1:$H$2125,5,0),0)</f>
        <v>3.2307359999999998</v>
      </c>
      <c r="K230" s="103">
        <f>IFERROR(VLOOKUP(C230&amp;I230&amp;H230,'Input data'!$C$1:$H$2125,6,0),0)</f>
        <v>2.9729489999999998</v>
      </c>
    </row>
    <row r="231" spans="1:11">
      <c r="A231" s="100" t="str">
        <f t="shared" si="5"/>
        <v>VD_ND_Thums_UpMH</v>
      </c>
      <c r="B231" s="124" t="s">
        <v>145</v>
      </c>
      <c r="C231" s="102" t="s">
        <v>198</v>
      </c>
      <c r="D231" s="165" t="s">
        <v>479</v>
      </c>
      <c r="E231" s="396" t="str">
        <f t="shared" si="6"/>
        <v>ND</v>
      </c>
      <c r="F231" s="124" t="s">
        <v>18</v>
      </c>
      <c r="G231" s="167">
        <v>0</v>
      </c>
      <c r="H231" s="203" t="s">
        <v>392</v>
      </c>
      <c r="I231" s="124" t="s">
        <v>168</v>
      </c>
      <c r="J231" s="103">
        <f>IFERROR(VLOOKUP(C231&amp;I231&amp;H231,'Input data'!$C$1:$H$2125,5,0),0)</f>
        <v>63.456569999999999</v>
      </c>
      <c r="K231" s="103">
        <f>IFERROR(VLOOKUP(C231&amp;I231&amp;H231,'Input data'!$C$1:$H$2125,6,0),0)</f>
        <v>58.117339999999999</v>
      </c>
    </row>
    <row r="232" spans="1:11">
      <c r="A232" s="100" t="str">
        <f t="shared" si="5"/>
        <v>VD_Nstores_Thums_UpMH</v>
      </c>
      <c r="B232" s="124" t="s">
        <v>218</v>
      </c>
      <c r="C232" s="102" t="s">
        <v>198</v>
      </c>
      <c r="D232" s="165" t="s">
        <v>479</v>
      </c>
      <c r="E232" s="396" t="str">
        <f t="shared" si="6"/>
        <v>Nstores</v>
      </c>
      <c r="F232" s="124" t="s">
        <v>19</v>
      </c>
      <c r="G232" s="167">
        <v>0</v>
      </c>
      <c r="H232" s="203" t="s">
        <v>392</v>
      </c>
      <c r="I232" s="124" t="s">
        <v>309</v>
      </c>
      <c r="J232" s="103">
        <f>IFERROR(VLOOKUP(C232&amp;I232&amp;H232,'Input data'!$C$1:$H$2125,5,0),0)</f>
        <v>254208.2</v>
      </c>
      <c r="K232" s="103">
        <f>IFERROR(VLOOKUP(C232&amp;I232&amp;H232,'Input data'!$C$1:$H$2125,6,0),0)</f>
        <v>250538.9</v>
      </c>
    </row>
    <row r="233" spans="1:11">
      <c r="A233" s="100" t="str">
        <f t="shared" si="5"/>
        <v>VD_OOS_Thums_UpMH</v>
      </c>
      <c r="B233" s="124" t="s">
        <v>219</v>
      </c>
      <c r="C233" s="102" t="s">
        <v>198</v>
      </c>
      <c r="D233" s="165" t="s">
        <v>479</v>
      </c>
      <c r="E233" s="124" t="s">
        <v>20</v>
      </c>
      <c r="F233" s="124" t="s">
        <v>21</v>
      </c>
      <c r="G233" s="167">
        <v>0</v>
      </c>
      <c r="H233" s="203" t="s">
        <v>392</v>
      </c>
      <c r="I233" s="124" t="s">
        <v>310</v>
      </c>
      <c r="J233" s="103">
        <f>IFERROR(VLOOKUP(C233&amp;I233&amp;H233,'Input data'!$C$1:$H$2125,5,0),0)</f>
        <v>13.764670000000001</v>
      </c>
      <c r="K233" s="103">
        <f>IFERROR(VLOOKUP(C233&amp;I233&amp;H233,'Input data'!$C$1:$H$2125,6,0),0)</f>
        <v>13.78992</v>
      </c>
    </row>
    <row r="234" spans="1:11">
      <c r="A234" s="100" t="str">
        <f t="shared" si="5"/>
        <v>SOTS_1MH</v>
      </c>
      <c r="B234" s="124" t="s">
        <v>270</v>
      </c>
      <c r="C234" s="102" t="s">
        <v>198</v>
      </c>
      <c r="D234" s="165" t="s">
        <v>479</v>
      </c>
      <c r="E234" s="124" t="s">
        <v>20</v>
      </c>
      <c r="F234" s="124" t="s">
        <v>28</v>
      </c>
      <c r="G234" s="167">
        <v>0</v>
      </c>
      <c r="H234" s="203" t="s">
        <v>392</v>
      </c>
      <c r="I234" s="124" t="s">
        <v>352</v>
      </c>
      <c r="J234" s="103">
        <f>IFERROR(VLOOKUP(C234&amp;I234&amp;H234,'Input data'!$C$1:$H$2125,5,0),0)</f>
        <v>23.934449999999998</v>
      </c>
      <c r="K234" s="103">
        <f>IFERROR(VLOOKUP(C234&amp;I234&amp;H234,'Input data'!$C$1:$H$2125,6,0),0)</f>
        <v>23.531289999999998</v>
      </c>
    </row>
    <row r="235" spans="1:11">
      <c r="A235" s="100" t="str">
        <f t="shared" si="5"/>
        <v>SOCF_1MH</v>
      </c>
      <c r="B235" s="124" t="s">
        <v>269</v>
      </c>
      <c r="C235" s="102" t="s">
        <v>198</v>
      </c>
      <c r="D235" s="165" t="s">
        <v>479</v>
      </c>
      <c r="E235" s="124" t="s">
        <v>26</v>
      </c>
      <c r="F235" s="124" t="s">
        <v>27</v>
      </c>
      <c r="G235" s="167">
        <v>0</v>
      </c>
      <c r="H235" s="203" t="s">
        <v>392</v>
      </c>
      <c r="I235" s="124" t="s">
        <v>351</v>
      </c>
      <c r="J235" s="103">
        <f>IFERROR(VLOOKUP(C235&amp;I235&amp;H235,'Input data'!$C$1:$H$2125,5,0),0)</f>
        <v>30.60877</v>
      </c>
      <c r="K235" s="103">
        <f>IFERROR(VLOOKUP(C235&amp;I235&amp;H235,'Input data'!$C$1:$H$2125,6,0),0)</f>
        <v>27.201029999999999</v>
      </c>
    </row>
    <row r="236" spans="1:11">
      <c r="A236" s="100" t="str">
        <f t="shared" si="5"/>
        <v>VD_SOWF_Thums_UpMH</v>
      </c>
      <c r="B236" s="124" t="s">
        <v>220</v>
      </c>
      <c r="C236" s="102" t="s">
        <v>198</v>
      </c>
      <c r="D236" s="165" t="s">
        <v>479</v>
      </c>
      <c r="E236" s="124" t="s">
        <v>26</v>
      </c>
      <c r="F236" s="124" t="s">
        <v>29</v>
      </c>
      <c r="G236" s="167">
        <v>0</v>
      </c>
      <c r="H236" s="203" t="s">
        <v>392</v>
      </c>
      <c r="I236" s="124" t="s">
        <v>311</v>
      </c>
      <c r="J236" s="103">
        <f>IFERROR(VLOOKUP(C236&amp;I236&amp;H236,'Input data'!$C$1:$H$2125,5,0),0)</f>
        <v>31.071739999999998</v>
      </c>
      <c r="K236" s="103">
        <f>IFERROR(VLOOKUP(C236&amp;I236&amp;H236,'Input data'!$C$1:$H$2125,6,0),0)</f>
        <v>24.843789999999998</v>
      </c>
    </row>
    <row r="237" spans="1:11">
      <c r="A237" s="100" t="str">
        <f t="shared" si="5"/>
        <v>Log_EconomyMH</v>
      </c>
      <c r="B237" s="124" t="s">
        <v>221</v>
      </c>
      <c r="C237" s="102" t="s">
        <v>198</v>
      </c>
      <c r="D237" s="165" t="s">
        <v>482</v>
      </c>
      <c r="E237" s="124" t="s">
        <v>11</v>
      </c>
      <c r="F237" s="124" t="s">
        <v>13</v>
      </c>
      <c r="G237" s="167">
        <v>0</v>
      </c>
      <c r="H237" s="203" t="s">
        <v>392</v>
      </c>
      <c r="I237" s="124" t="s">
        <v>11</v>
      </c>
      <c r="J237" s="103">
        <f>IFERROR(VLOOKUP(C237&amp;I237&amp;H237,'Input data'!$C$1:$H$2125,5,0),0)</f>
        <v>2039074</v>
      </c>
      <c r="K237" s="103">
        <f>IFERROR(VLOOKUP(C237&amp;I237&amp;H237,'Input data'!$C$1:$H$2125,6,0),0)</f>
        <v>1938499</v>
      </c>
    </row>
    <row r="238" spans="1:11">
      <c r="A238" s="100" t="str">
        <f t="shared" si="5"/>
        <v>UnemploymentMH</v>
      </c>
      <c r="B238" s="124" t="s">
        <v>3</v>
      </c>
      <c r="C238" s="102" t="s">
        <v>198</v>
      </c>
      <c r="D238" s="165" t="s">
        <v>482</v>
      </c>
      <c r="E238" s="124" t="s">
        <v>11</v>
      </c>
      <c r="F238" s="124" t="s">
        <v>3</v>
      </c>
      <c r="G238" s="167">
        <v>0</v>
      </c>
      <c r="H238" s="203" t="s">
        <v>392</v>
      </c>
      <c r="I238" s="124" t="s">
        <v>3</v>
      </c>
      <c r="J238" s="103">
        <f>IFERROR(VLOOKUP(C238&amp;I238&amp;H238,'Input data'!$C$1:$H$2125,5,0),0)</f>
        <v>4.8000000000000001E-2</v>
      </c>
      <c r="K238" s="103">
        <f>IFERROR(VLOOKUP(C238&amp;I238&amp;H238,'Input data'!$C$1:$H$2125,6,0),0)</f>
        <v>7.9899999999999999E-2</v>
      </c>
    </row>
    <row r="239" spans="1:11">
      <c r="A239" s="100" t="str">
        <f t="shared" si="5"/>
        <v>precip0MH</v>
      </c>
      <c r="B239" s="124" t="s">
        <v>222</v>
      </c>
      <c r="C239" s="102" t="s">
        <v>198</v>
      </c>
      <c r="D239" s="165" t="s">
        <v>482</v>
      </c>
      <c r="E239" s="124" t="s">
        <v>22</v>
      </c>
      <c r="F239" s="124" t="s">
        <v>23</v>
      </c>
      <c r="G239" s="167">
        <v>0</v>
      </c>
      <c r="H239" s="203" t="s">
        <v>392</v>
      </c>
      <c r="I239" s="124" t="s">
        <v>312</v>
      </c>
      <c r="J239" s="103">
        <f>IFERROR(VLOOKUP(C239&amp;I239&amp;H239,'Input data'!$C$1:$H$2125,5,0),0)</f>
        <v>2.6028129999999998</v>
      </c>
      <c r="K239" s="103">
        <f>IFERROR(VLOOKUP(C239&amp;I239&amp;H239,'Input data'!$C$1:$H$2125,6,0),0)</f>
        <v>2.908455</v>
      </c>
    </row>
    <row r="240" spans="1:11">
      <c r="A240" s="100" t="str">
        <f t="shared" si="5"/>
        <v>precip1MH</v>
      </c>
      <c r="B240" s="124" t="s">
        <v>223</v>
      </c>
      <c r="C240" s="102" t="s">
        <v>198</v>
      </c>
      <c r="D240" s="165" t="s">
        <v>482</v>
      </c>
      <c r="E240" s="124" t="s">
        <v>22</v>
      </c>
      <c r="F240" s="124" t="s">
        <v>23</v>
      </c>
      <c r="G240" s="167">
        <v>0</v>
      </c>
      <c r="H240" s="203" t="s">
        <v>392</v>
      </c>
      <c r="I240" s="124" t="s">
        <v>312</v>
      </c>
      <c r="J240" s="103">
        <f>IFERROR(VLOOKUP(C240&amp;I240&amp;H240,'Input data'!$C$1:$H$2125,5,0),0)</f>
        <v>2.6028129999999998</v>
      </c>
      <c r="K240" s="103">
        <f>IFERROR(VLOOKUP(C240&amp;I240&amp;H240,'Input data'!$C$1:$H$2125,6,0),0)</f>
        <v>2.908455</v>
      </c>
    </row>
    <row r="241" spans="1:11">
      <c r="A241" s="100" t="str">
        <f t="shared" si="5"/>
        <v>Temp0MH</v>
      </c>
      <c r="B241" s="124" t="s">
        <v>171</v>
      </c>
      <c r="C241" s="102" t="s">
        <v>198</v>
      </c>
      <c r="D241" s="165" t="s">
        <v>482</v>
      </c>
      <c r="E241" s="124" t="s">
        <v>22</v>
      </c>
      <c r="F241" s="124" t="s">
        <v>30</v>
      </c>
      <c r="G241" s="167">
        <v>0</v>
      </c>
      <c r="H241" s="203" t="s">
        <v>392</v>
      </c>
      <c r="I241" s="124" t="s">
        <v>313</v>
      </c>
      <c r="J241" s="103">
        <f>IFERROR(VLOOKUP(C241&amp;I241&amp;H241,'Input data'!$C$1:$H$2125,5,0),0)</f>
        <v>32.229999999999997</v>
      </c>
      <c r="K241" s="103">
        <f>IFERROR(VLOOKUP(C241&amp;I241&amp;H241,'Input data'!$C$1:$H$2125,6,0),0)</f>
        <v>32.369999999999997</v>
      </c>
    </row>
    <row r="242" spans="1:11">
      <c r="A242" s="100" t="str">
        <f t="shared" si="5"/>
        <v>Temp1MH</v>
      </c>
      <c r="B242" s="124" t="s">
        <v>172</v>
      </c>
      <c r="C242" s="102" t="s">
        <v>198</v>
      </c>
      <c r="D242" s="165" t="s">
        <v>482</v>
      </c>
      <c r="E242" s="124" t="s">
        <v>22</v>
      </c>
      <c r="F242" s="124" t="s">
        <v>30</v>
      </c>
      <c r="G242" s="167">
        <v>0</v>
      </c>
      <c r="H242" s="203" t="s">
        <v>392</v>
      </c>
      <c r="I242" s="124" t="s">
        <v>313</v>
      </c>
      <c r="J242" s="103">
        <f>IFERROR(VLOOKUP(C242&amp;I242&amp;H242,'Input data'!$C$1:$H$2125,5,0),0)</f>
        <v>32.229999999999997</v>
      </c>
      <c r="K242" s="103">
        <f>IFERROR(VLOOKUP(C242&amp;I242&amp;H242,'Input data'!$C$1:$H$2125,6,0),0)</f>
        <v>32.369999999999997</v>
      </c>
    </row>
    <row r="243" spans="1:11">
      <c r="A243" s="100" t="str">
        <f t="shared" si="5"/>
        <v>VD_Facebook_Thumsup_ImpMH</v>
      </c>
      <c r="B243" s="124" t="s">
        <v>224</v>
      </c>
      <c r="C243" s="102" t="s">
        <v>198</v>
      </c>
      <c r="D243" s="165" t="s">
        <v>481</v>
      </c>
      <c r="E243" s="146" t="s">
        <v>32</v>
      </c>
      <c r="F243" s="124" t="s">
        <v>124</v>
      </c>
      <c r="G243" s="124" t="s">
        <v>16</v>
      </c>
      <c r="H243" s="124" t="s">
        <v>88</v>
      </c>
      <c r="I243" s="124" t="s">
        <v>314</v>
      </c>
      <c r="J243" s="103">
        <f>IFERROR(VLOOKUP(C243&amp;I243&amp;H243,'Input data'!$C$1:$H$2125,5,0),0)</f>
        <v>14388639</v>
      </c>
      <c r="K243" s="103">
        <f>IFERROR(VLOOKUP(C243&amp;I243&amp;H243,'Input data'!$C$1:$H$2125,6,0),0)</f>
        <v>0</v>
      </c>
    </row>
    <row r="244" spans="1:11">
      <c r="A244" s="100" t="str">
        <f t="shared" si="5"/>
        <v>VD_Facebook_Instagram_Thumsup_ImpMH</v>
      </c>
      <c r="B244" s="124" t="s">
        <v>225</v>
      </c>
      <c r="C244" s="102" t="s">
        <v>198</v>
      </c>
      <c r="D244" s="165" t="s">
        <v>481</v>
      </c>
      <c r="E244" s="146" t="s">
        <v>32</v>
      </c>
      <c r="F244" s="124" t="s">
        <v>33</v>
      </c>
      <c r="G244" s="124" t="s">
        <v>16</v>
      </c>
      <c r="H244" s="124" t="s">
        <v>88</v>
      </c>
      <c r="I244" s="124" t="s">
        <v>315</v>
      </c>
      <c r="J244" s="103">
        <f>IFERROR(VLOOKUP(C244&amp;I244&amp;H244,'Input data'!$C$1:$H$2125,5,0),0)</f>
        <v>2840657</v>
      </c>
      <c r="K244" s="103">
        <f>IFERROR(VLOOKUP(C244&amp;I244&amp;H244,'Input data'!$C$1:$H$2125,6,0),0)</f>
        <v>13286702</v>
      </c>
    </row>
    <row r="245" spans="1:11">
      <c r="A245" s="100" t="str">
        <f t="shared" si="5"/>
        <v>VD_Hotstar_Thumsup_ImpMH</v>
      </c>
      <c r="B245" s="124" t="s">
        <v>226</v>
      </c>
      <c r="C245" s="102" t="s">
        <v>198</v>
      </c>
      <c r="D245" s="165" t="s">
        <v>481</v>
      </c>
      <c r="E245" s="146" t="s">
        <v>32</v>
      </c>
      <c r="F245" s="124" t="s">
        <v>34</v>
      </c>
      <c r="G245" s="124" t="s">
        <v>16</v>
      </c>
      <c r="H245" s="124" t="s">
        <v>88</v>
      </c>
      <c r="I245" s="124" t="s">
        <v>316</v>
      </c>
      <c r="J245" s="103">
        <f>IFERROR(VLOOKUP(C245&amp;I245&amp;H245,'Input data'!$C$1:$H$2125,5,0),0)</f>
        <v>75014879</v>
      </c>
      <c r="K245" s="103">
        <f>IFERROR(VLOOKUP(C245&amp;I245&amp;H245,'Input data'!$C$1:$H$2125,6,0),0)</f>
        <v>3184482</v>
      </c>
    </row>
    <row r="246" spans="1:11">
      <c r="A246" s="100" t="str">
        <f t="shared" si="5"/>
        <v>VD_Total_Digital_Thumsup_VD_2017MH</v>
      </c>
      <c r="B246" s="124" t="s">
        <v>227</v>
      </c>
      <c r="C246" s="102" t="s">
        <v>198</v>
      </c>
      <c r="D246" s="165" t="s">
        <v>481</v>
      </c>
      <c r="E246" s="146" t="s">
        <v>32</v>
      </c>
      <c r="F246" s="124" t="s">
        <v>39</v>
      </c>
      <c r="G246" s="124" t="s">
        <v>37</v>
      </c>
      <c r="H246" s="124" t="s">
        <v>88</v>
      </c>
      <c r="I246" s="124" t="s">
        <v>317</v>
      </c>
      <c r="J246" s="103">
        <f>IFERROR(VLOOKUP(C246&amp;I246&amp;H246,'Input data'!$C$1:$H$2125,5,0),0)</f>
        <v>0</v>
      </c>
      <c r="K246" s="103">
        <f>IFERROR(VLOOKUP(C246&amp;I246&amp;H246,'Input data'!$C$1:$H$2125,6,0),0)</f>
        <v>0</v>
      </c>
    </row>
    <row r="247" spans="1:11">
      <c r="A247" s="100" t="str">
        <f t="shared" si="5"/>
        <v>VD_Total_Digital_Thumsup_VD_2018MH</v>
      </c>
      <c r="B247" s="124" t="s">
        <v>228</v>
      </c>
      <c r="C247" s="102" t="s">
        <v>198</v>
      </c>
      <c r="D247" s="165" t="s">
        <v>481</v>
      </c>
      <c r="E247" s="146" t="s">
        <v>32</v>
      </c>
      <c r="F247" s="124" t="s">
        <v>39</v>
      </c>
      <c r="G247" s="124" t="s">
        <v>37</v>
      </c>
      <c r="H247" s="124" t="s">
        <v>88</v>
      </c>
      <c r="I247" s="124" t="s">
        <v>318</v>
      </c>
      <c r="J247" s="103">
        <f>IFERROR(VLOOKUP(C247&amp;I247&amp;H247,'Input data'!$C$1:$H$2125,5,0),0)</f>
        <v>0</v>
      </c>
      <c r="K247" s="103">
        <f>IFERROR(VLOOKUP(C247&amp;I247&amp;H247,'Input data'!$C$1:$H$2125,6,0),0)</f>
        <v>0</v>
      </c>
    </row>
    <row r="248" spans="1:11">
      <c r="A248" s="100" t="str">
        <f t="shared" si="5"/>
        <v>VD_Total_Digital_Thumsup_VD_2019MH</v>
      </c>
      <c r="B248" s="124" t="s">
        <v>229</v>
      </c>
      <c r="C248" s="102" t="s">
        <v>198</v>
      </c>
      <c r="D248" s="165" t="s">
        <v>481</v>
      </c>
      <c r="E248" s="146" t="s">
        <v>32</v>
      </c>
      <c r="F248" s="124" t="s">
        <v>39</v>
      </c>
      <c r="G248" s="124" t="s">
        <v>37</v>
      </c>
      <c r="H248" s="124" t="s">
        <v>88</v>
      </c>
      <c r="I248" s="124" t="s">
        <v>319</v>
      </c>
      <c r="J248" s="103">
        <f>IFERROR(VLOOKUP(C248&amp;I248&amp;H248,'Input data'!$C$1:$H$2125,5,0),0)</f>
        <v>93443346</v>
      </c>
      <c r="K248" s="103">
        <f>IFERROR(VLOOKUP(C248&amp;I248&amp;H248,'Input data'!$C$1:$H$2125,6,0),0)</f>
        <v>0</v>
      </c>
    </row>
    <row r="249" spans="1:11">
      <c r="A249" s="100" t="str">
        <f t="shared" si="5"/>
        <v>VD_YouTube_Thumsup_ImpMH</v>
      </c>
      <c r="B249" s="124" t="s">
        <v>230</v>
      </c>
      <c r="C249" s="102" t="s">
        <v>198</v>
      </c>
      <c r="D249" s="165" t="s">
        <v>481</v>
      </c>
      <c r="E249" s="146" t="s">
        <v>32</v>
      </c>
      <c r="F249" s="124" t="s">
        <v>42</v>
      </c>
      <c r="G249" s="124" t="s">
        <v>16</v>
      </c>
      <c r="H249" s="124" t="s">
        <v>88</v>
      </c>
      <c r="I249" s="124" t="s">
        <v>320</v>
      </c>
      <c r="J249" s="103">
        <f>IFERROR(VLOOKUP(C249&amp;I249&amp;H249,'Input data'!$C$1:$H$2125,5,0),0)</f>
        <v>1199171</v>
      </c>
      <c r="K249" s="103">
        <f>IFERROR(VLOOKUP(C249&amp;I249&amp;H249,'Input data'!$C$1:$H$2125,6,0),0)</f>
        <v>10020099</v>
      </c>
    </row>
    <row r="250" spans="1:11">
      <c r="A250" s="100" t="str">
        <f t="shared" si="5"/>
        <v>VD_Cinema_Thumsup_Spend_2015MH</v>
      </c>
      <c r="B250" s="124" t="s">
        <v>277</v>
      </c>
      <c r="C250" s="102" t="s">
        <v>198</v>
      </c>
      <c r="D250" s="165" t="s">
        <v>481</v>
      </c>
      <c r="E250" s="167" t="s">
        <v>35</v>
      </c>
      <c r="F250" s="124" t="s">
        <v>40</v>
      </c>
      <c r="G250" s="124" t="s">
        <v>37</v>
      </c>
      <c r="H250" s="124" t="s">
        <v>88</v>
      </c>
      <c r="I250" s="124" t="s">
        <v>357</v>
      </c>
      <c r="J250" s="103">
        <f>IFERROR(VLOOKUP(C250&amp;I250&amp;H250,'Input data'!$C$1:$H$2125,5,0),0)</f>
        <v>0</v>
      </c>
      <c r="K250" s="103">
        <f>IFERROR(VLOOKUP(C250&amp;I250&amp;H250,'Input data'!$C$1:$H$2125,6,0),0)</f>
        <v>0</v>
      </c>
    </row>
    <row r="251" spans="1:11">
      <c r="A251" s="100" t="str">
        <f t="shared" si="5"/>
        <v>VD_Cinema_Thumsup_Spend_2018MH</v>
      </c>
      <c r="B251" s="124" t="s">
        <v>231</v>
      </c>
      <c r="C251" s="102" t="s">
        <v>198</v>
      </c>
      <c r="D251" s="165" t="s">
        <v>481</v>
      </c>
      <c r="E251" s="167" t="s">
        <v>35</v>
      </c>
      <c r="F251" s="124" t="s">
        <v>40</v>
      </c>
      <c r="G251" s="124" t="s">
        <v>37</v>
      </c>
      <c r="H251" s="124" t="s">
        <v>88</v>
      </c>
      <c r="I251" s="124" t="s">
        <v>321</v>
      </c>
      <c r="J251" s="103">
        <f>IFERROR(VLOOKUP(C251&amp;I251&amp;H251,'Input data'!$C$1:$H$2125,5,0),0)</f>
        <v>0</v>
      </c>
      <c r="K251" s="103">
        <f>IFERROR(VLOOKUP(C251&amp;I251&amp;H251,'Input data'!$C$1:$H$2125,6,0),0)</f>
        <v>0</v>
      </c>
    </row>
    <row r="252" spans="1:11">
      <c r="A252" s="100" t="str">
        <f t="shared" si="5"/>
        <v>VD_Cinema_Thumsup_SpendMH</v>
      </c>
      <c r="B252" s="124" t="s">
        <v>233</v>
      </c>
      <c r="C252" s="102" t="s">
        <v>198</v>
      </c>
      <c r="D252" s="165" t="s">
        <v>481</v>
      </c>
      <c r="E252" s="167" t="s">
        <v>35</v>
      </c>
      <c r="F252" s="124" t="s">
        <v>40</v>
      </c>
      <c r="G252" s="124" t="s">
        <v>16</v>
      </c>
      <c r="H252" s="124" t="s">
        <v>88</v>
      </c>
      <c r="I252" s="124" t="s">
        <v>323</v>
      </c>
      <c r="J252" s="103">
        <f>IFERROR(VLOOKUP(C252&amp;I252&amp;H252,'Input data'!$C$1:$H$2125,5,0),0)</f>
        <v>0</v>
      </c>
      <c r="K252" s="103">
        <f>IFERROR(VLOOKUP(C252&amp;I252&amp;H252,'Input data'!$C$1:$H$2125,6,0),0)</f>
        <v>0</v>
      </c>
    </row>
    <row r="253" spans="1:11">
      <c r="A253" s="100" t="str">
        <f t="shared" si="5"/>
        <v>VD_OOH_Thumsup_Spend_2015MH</v>
      </c>
      <c r="B253" s="124" t="s">
        <v>234</v>
      </c>
      <c r="C253" s="102" t="s">
        <v>198</v>
      </c>
      <c r="D253" s="165" t="s">
        <v>481</v>
      </c>
      <c r="E253" s="167" t="s">
        <v>35</v>
      </c>
      <c r="F253" s="124" t="s">
        <v>36</v>
      </c>
      <c r="G253" s="124" t="s">
        <v>37</v>
      </c>
      <c r="H253" s="124" t="s">
        <v>88</v>
      </c>
      <c r="I253" s="124" t="s">
        <v>324</v>
      </c>
      <c r="J253" s="103">
        <f>IFERROR(VLOOKUP(C253&amp;I253&amp;H253,'Input data'!$C$1:$H$2125,5,0),0)</f>
        <v>0</v>
      </c>
      <c r="K253" s="103">
        <f>IFERROR(VLOOKUP(C253&amp;I253&amp;H253,'Input data'!$C$1:$H$2125,6,0),0)</f>
        <v>0</v>
      </c>
    </row>
    <row r="254" spans="1:11">
      <c r="A254" s="100" t="str">
        <f t="shared" si="5"/>
        <v>VD_OOH_Thumsup_Spend_2016MH</v>
      </c>
      <c r="B254" s="124" t="s">
        <v>235</v>
      </c>
      <c r="C254" s="102" t="s">
        <v>198</v>
      </c>
      <c r="D254" s="165" t="s">
        <v>481</v>
      </c>
      <c r="E254" s="167" t="s">
        <v>35</v>
      </c>
      <c r="F254" s="124" t="s">
        <v>36</v>
      </c>
      <c r="G254" s="124" t="s">
        <v>37</v>
      </c>
      <c r="H254" s="124" t="s">
        <v>88</v>
      </c>
      <c r="I254" s="124" t="s">
        <v>325</v>
      </c>
      <c r="J254" s="103">
        <f>IFERROR(VLOOKUP(C254&amp;I254&amp;H254,'Input data'!$C$1:$H$2125,5,0),0)</f>
        <v>0</v>
      </c>
      <c r="K254" s="103">
        <f>IFERROR(VLOOKUP(C254&amp;I254&amp;H254,'Input data'!$C$1:$H$2125,6,0),0)</f>
        <v>0</v>
      </c>
    </row>
    <row r="255" spans="1:11">
      <c r="A255" s="100" t="str">
        <f t="shared" si="5"/>
        <v>VD_OOH_Thumsup_Spend_2017MH</v>
      </c>
      <c r="B255" s="124" t="s">
        <v>236</v>
      </c>
      <c r="C255" s="102" t="s">
        <v>198</v>
      </c>
      <c r="D255" s="165" t="s">
        <v>481</v>
      </c>
      <c r="E255" s="167" t="s">
        <v>35</v>
      </c>
      <c r="F255" s="124" t="s">
        <v>36</v>
      </c>
      <c r="G255" s="124" t="s">
        <v>37</v>
      </c>
      <c r="H255" s="124" t="s">
        <v>88</v>
      </c>
      <c r="I255" s="124" t="s">
        <v>326</v>
      </c>
      <c r="J255" s="103">
        <f>IFERROR(VLOOKUP(C255&amp;I255&amp;H255,'Input data'!$C$1:$H$2125,5,0),0)</f>
        <v>0</v>
      </c>
      <c r="K255" s="103">
        <f>IFERROR(VLOOKUP(C255&amp;I255&amp;H255,'Input data'!$C$1:$H$2125,6,0),0)</f>
        <v>0</v>
      </c>
    </row>
    <row r="256" spans="1:11">
      <c r="A256" s="100" t="str">
        <f t="shared" si="5"/>
        <v>VD_OOH_Thumsup_Spend_2018MH</v>
      </c>
      <c r="B256" s="124" t="s">
        <v>237</v>
      </c>
      <c r="C256" s="102" t="s">
        <v>198</v>
      </c>
      <c r="D256" s="165" t="s">
        <v>481</v>
      </c>
      <c r="E256" s="167" t="s">
        <v>35</v>
      </c>
      <c r="F256" s="124" t="s">
        <v>36</v>
      </c>
      <c r="G256" s="124" t="s">
        <v>37</v>
      </c>
      <c r="H256" s="124" t="s">
        <v>88</v>
      </c>
      <c r="I256" s="124" t="s">
        <v>327</v>
      </c>
      <c r="J256" s="103">
        <f>IFERROR(VLOOKUP(C256&amp;I256&amp;H256,'Input data'!$C$1:$H$2125,5,0),0)</f>
        <v>0</v>
      </c>
      <c r="K256" s="103">
        <f>IFERROR(VLOOKUP(C256&amp;I256&amp;H256,'Input data'!$C$1:$H$2125,6,0),0)</f>
        <v>0</v>
      </c>
    </row>
    <row r="257" spans="1:11">
      <c r="A257" s="100" t="str">
        <f t="shared" si="5"/>
        <v>VD_OOH_Thumsup_Spend_2019MH</v>
      </c>
      <c r="B257" s="124" t="s">
        <v>238</v>
      </c>
      <c r="C257" s="102" t="s">
        <v>198</v>
      </c>
      <c r="D257" s="165" t="s">
        <v>481</v>
      </c>
      <c r="E257" s="167" t="s">
        <v>35</v>
      </c>
      <c r="F257" s="124" t="s">
        <v>36</v>
      </c>
      <c r="G257" s="124" t="s">
        <v>37</v>
      </c>
      <c r="H257" s="124" t="s">
        <v>88</v>
      </c>
      <c r="I257" s="124" t="s">
        <v>328</v>
      </c>
      <c r="J257" s="103">
        <f>IFERROR(VLOOKUP(C257&amp;I257&amp;H257,'Input data'!$C$1:$H$2125,5,0),0)</f>
        <v>12559534</v>
      </c>
      <c r="K257" s="103">
        <f>IFERROR(VLOOKUP(C257&amp;I257&amp;H257,'Input data'!$C$1:$H$2125,6,0),0)</f>
        <v>0</v>
      </c>
    </row>
    <row r="258" spans="1:11">
      <c r="A258" s="100" t="str">
        <f t="shared" si="5"/>
        <v>VD_OOH_Thumsup_SpendMH</v>
      </c>
      <c r="B258" s="124" t="s">
        <v>239</v>
      </c>
      <c r="C258" s="102" t="s">
        <v>198</v>
      </c>
      <c r="D258" s="165" t="s">
        <v>481</v>
      </c>
      <c r="E258" s="167" t="s">
        <v>35</v>
      </c>
      <c r="F258" s="124" t="s">
        <v>36</v>
      </c>
      <c r="G258" s="124" t="s">
        <v>16</v>
      </c>
      <c r="H258" s="124" t="s">
        <v>88</v>
      </c>
      <c r="I258" s="124" t="s">
        <v>329</v>
      </c>
      <c r="J258" s="103">
        <f>IFERROR(VLOOKUP(C258&amp;I258&amp;H258,'Input data'!$C$1:$H$2125,5,0),0)</f>
        <v>12559534</v>
      </c>
      <c r="K258" s="103">
        <f>IFERROR(VLOOKUP(C258&amp;I258&amp;H258,'Input data'!$C$1:$H$2125,6,0),0)</f>
        <v>0</v>
      </c>
    </row>
    <row r="259" spans="1:11">
      <c r="A259" s="100" t="str">
        <f t="shared" ref="A259:A322" si="7">B259&amp;C259</f>
        <v>VD_PrVD_Thumsup_Spend_2015MH</v>
      </c>
      <c r="B259" s="124" t="s">
        <v>280</v>
      </c>
      <c r="C259" s="102" t="s">
        <v>198</v>
      </c>
      <c r="D259" s="165" t="s">
        <v>481</v>
      </c>
      <c r="E259" s="167" t="s">
        <v>35</v>
      </c>
      <c r="F259" s="124" t="s">
        <v>38</v>
      </c>
      <c r="G259" s="124" t="s">
        <v>37</v>
      </c>
      <c r="H259" s="124" t="s">
        <v>88</v>
      </c>
      <c r="I259" s="124" t="s">
        <v>360</v>
      </c>
      <c r="J259" s="103">
        <f>IFERROR(VLOOKUP(C259&amp;I259&amp;H259,'Input data'!$C$1:$H$2125,5,0),0)</f>
        <v>0</v>
      </c>
      <c r="K259" s="103">
        <f>IFERROR(VLOOKUP(C259&amp;I259&amp;H259,'Input data'!$C$1:$H$2125,6,0),0)</f>
        <v>0</v>
      </c>
    </row>
    <row r="260" spans="1:11">
      <c r="A260" s="100" t="str">
        <f t="shared" si="7"/>
        <v>VD_PrVD_Thumsup_Spend_2016MH</v>
      </c>
      <c r="B260" s="124" t="s">
        <v>281</v>
      </c>
      <c r="C260" s="102" t="s">
        <v>198</v>
      </c>
      <c r="D260" s="165" t="s">
        <v>481</v>
      </c>
      <c r="E260" s="167" t="s">
        <v>35</v>
      </c>
      <c r="F260" s="124" t="s">
        <v>38</v>
      </c>
      <c r="G260" s="124" t="s">
        <v>37</v>
      </c>
      <c r="H260" s="124" t="s">
        <v>88</v>
      </c>
      <c r="I260" s="124" t="s">
        <v>361</v>
      </c>
      <c r="J260" s="103">
        <f>IFERROR(VLOOKUP(C260&amp;I260&amp;H260,'Input data'!$C$1:$H$2125,5,0),0)</f>
        <v>0</v>
      </c>
      <c r="K260" s="103">
        <f>IFERROR(VLOOKUP(C260&amp;I260&amp;H260,'Input data'!$C$1:$H$2125,6,0),0)</f>
        <v>0</v>
      </c>
    </row>
    <row r="261" spans="1:11">
      <c r="A261" s="100" t="str">
        <f t="shared" si="7"/>
        <v>VD_PrVD_Thumsup_Spend_2017MH</v>
      </c>
      <c r="B261" s="124" t="s">
        <v>282</v>
      </c>
      <c r="C261" s="102" t="s">
        <v>198</v>
      </c>
      <c r="D261" s="165" t="s">
        <v>481</v>
      </c>
      <c r="E261" s="167" t="s">
        <v>35</v>
      </c>
      <c r="F261" s="124" t="s">
        <v>38</v>
      </c>
      <c r="G261" s="124" t="s">
        <v>37</v>
      </c>
      <c r="H261" s="124" t="s">
        <v>88</v>
      </c>
      <c r="I261" s="124" t="s">
        <v>362</v>
      </c>
      <c r="J261" s="103">
        <f>IFERROR(VLOOKUP(C261&amp;I261&amp;H261,'Input data'!$C$1:$H$2125,5,0),0)</f>
        <v>0</v>
      </c>
      <c r="K261" s="103">
        <f>IFERROR(VLOOKUP(C261&amp;I261&amp;H261,'Input data'!$C$1:$H$2125,6,0),0)</f>
        <v>0</v>
      </c>
    </row>
    <row r="262" spans="1:11">
      <c r="A262" s="100" t="str">
        <f t="shared" si="7"/>
        <v>VD_PrVD_Thumsup_SpendMH</v>
      </c>
      <c r="B262" s="124" t="s">
        <v>240</v>
      </c>
      <c r="C262" s="102" t="s">
        <v>198</v>
      </c>
      <c r="D262" s="165" t="s">
        <v>481</v>
      </c>
      <c r="E262" s="167" t="s">
        <v>35</v>
      </c>
      <c r="F262" s="124" t="s">
        <v>38</v>
      </c>
      <c r="G262" s="124" t="s">
        <v>16</v>
      </c>
      <c r="H262" s="124" t="s">
        <v>88</v>
      </c>
      <c r="I262" s="124" t="s">
        <v>330</v>
      </c>
      <c r="J262" s="103">
        <f>IFERROR(VLOOKUP(C262&amp;I262&amp;H262,'Input data'!$C$1:$H$2125,5,0),0)</f>
        <v>0</v>
      </c>
      <c r="K262" s="103">
        <f>IFERROR(VLOOKUP(C262&amp;I262&amp;H262,'Input data'!$C$1:$H$2125,6,0),0)</f>
        <v>0</v>
      </c>
    </row>
    <row r="263" spans="1:11">
      <c r="A263" s="100" t="str">
        <f t="shared" si="7"/>
        <v>VD_Long_Activation_Assets_AllIndiaMH</v>
      </c>
      <c r="B263" s="124" t="s">
        <v>271</v>
      </c>
      <c r="C263" s="102" t="s">
        <v>198</v>
      </c>
      <c r="D263" s="165" t="s">
        <v>481</v>
      </c>
      <c r="E263" s="167" t="s">
        <v>383</v>
      </c>
      <c r="F263" s="124" t="s">
        <v>31</v>
      </c>
      <c r="G263" s="167" t="s">
        <v>16</v>
      </c>
      <c r="H263" s="124" t="s">
        <v>88</v>
      </c>
      <c r="I263" s="124" t="s">
        <v>332</v>
      </c>
      <c r="J263" s="103">
        <f>IFERROR(VLOOKUP(C263&amp;I263&amp;H263,'Input data'!$C$1:$H$2125,5,0),0)</f>
        <v>3758580</v>
      </c>
      <c r="K263" s="103">
        <f>IFERROR(VLOOKUP(C263&amp;I263&amp;H263,'Input data'!$C$1:$H$2125,6,0),0)</f>
        <v>0</v>
      </c>
    </row>
    <row r="264" spans="1:11">
      <c r="A264" s="100" t="str">
        <f t="shared" si="7"/>
        <v>VD_Long_Activation_Assets_StatewiseMH</v>
      </c>
      <c r="B264" s="124" t="s">
        <v>272</v>
      </c>
      <c r="C264" s="102" t="s">
        <v>198</v>
      </c>
      <c r="D264" s="165" t="s">
        <v>481</v>
      </c>
      <c r="E264" s="167" t="s">
        <v>383</v>
      </c>
      <c r="F264" s="124" t="s">
        <v>31</v>
      </c>
      <c r="G264" s="167" t="s">
        <v>16</v>
      </c>
      <c r="H264" s="124" t="s">
        <v>88</v>
      </c>
      <c r="I264" s="124" t="s">
        <v>333</v>
      </c>
      <c r="J264" s="103">
        <f>IFERROR(VLOOKUP(C264&amp;I264&amp;H264,'Input data'!$C$1:$H$2125,5,0),0)</f>
        <v>0</v>
      </c>
      <c r="K264" s="103">
        <f>IFERROR(VLOOKUP(C264&amp;I264&amp;H264,'Input data'!$C$1:$H$2125,6,0),0)</f>
        <v>0</v>
      </c>
    </row>
    <row r="265" spans="1:11">
      <c r="A265" s="100" t="str">
        <f t="shared" si="7"/>
        <v>VD_Activation_Assets_AllIndiaMH</v>
      </c>
      <c r="B265" s="124" t="s">
        <v>242</v>
      </c>
      <c r="C265" s="102" t="s">
        <v>198</v>
      </c>
      <c r="D265" s="165" t="s">
        <v>481</v>
      </c>
      <c r="E265" s="167" t="s">
        <v>383</v>
      </c>
      <c r="F265" s="124" t="s">
        <v>31</v>
      </c>
      <c r="G265" s="167" t="s">
        <v>16</v>
      </c>
      <c r="H265" s="124" t="s">
        <v>88</v>
      </c>
      <c r="I265" s="124" t="s">
        <v>332</v>
      </c>
      <c r="J265" s="103">
        <f>IFERROR(VLOOKUP(C265&amp;I265&amp;H265,'Input data'!$C$1:$H$2125,5,0),0)</f>
        <v>3758580</v>
      </c>
      <c r="K265" s="103">
        <f>IFERROR(VLOOKUP(C265&amp;I265&amp;H265,'Input data'!$C$1:$H$2125,6,0),0)</f>
        <v>0</v>
      </c>
    </row>
    <row r="266" spans="1:11">
      <c r="A266" s="100" t="str">
        <f t="shared" si="7"/>
        <v>VD_Activation_Assets_StatewiseMH</v>
      </c>
      <c r="B266" s="124" t="s">
        <v>243</v>
      </c>
      <c r="C266" s="102" t="s">
        <v>198</v>
      </c>
      <c r="D266" s="165" t="s">
        <v>481</v>
      </c>
      <c r="E266" s="167" t="s">
        <v>383</v>
      </c>
      <c r="F266" s="124" t="s">
        <v>31</v>
      </c>
      <c r="G266" s="167" t="s">
        <v>16</v>
      </c>
      <c r="H266" s="124" t="s">
        <v>88</v>
      </c>
      <c r="I266" s="124" t="s">
        <v>333</v>
      </c>
      <c r="J266" s="103">
        <f>IFERROR(VLOOKUP(C266&amp;I266&amp;H266,'Input data'!$C$1:$H$2125,5,0),0)</f>
        <v>0</v>
      </c>
      <c r="K266" s="103">
        <f>IFERROR(VLOOKUP(C266&amp;I266&amp;H266,'Input data'!$C$1:$H$2125,6,0),0)</f>
        <v>0</v>
      </c>
    </row>
    <row r="267" spans="1:11">
      <c r="A267" s="100" t="str">
        <f t="shared" si="7"/>
        <v>VD_Consumer_Promo_Thumsup_Mobile_countMH</v>
      </c>
      <c r="B267" s="124" t="s">
        <v>244</v>
      </c>
      <c r="C267" s="102" t="s">
        <v>198</v>
      </c>
      <c r="D267" s="165" t="s">
        <v>481</v>
      </c>
      <c r="E267" s="167" t="s">
        <v>383</v>
      </c>
      <c r="F267" s="124" t="s">
        <v>169</v>
      </c>
      <c r="G267" s="167" t="s">
        <v>16</v>
      </c>
      <c r="H267" s="124" t="s">
        <v>88</v>
      </c>
      <c r="I267" s="124" t="s">
        <v>334</v>
      </c>
      <c r="J267" s="103">
        <f>IFERROR(VLOOKUP(C267&amp;I267&amp;H267,'Input data'!$C$1:$H$2125,5,0),0)</f>
        <v>110305</v>
      </c>
      <c r="K267" s="103">
        <f>IFERROR(VLOOKUP(C267&amp;I267&amp;H267,'Input data'!$C$1:$H$2125,6,0),0)</f>
        <v>0</v>
      </c>
    </row>
    <row r="268" spans="1:11">
      <c r="A268" s="100" t="str">
        <f t="shared" si="7"/>
        <v>VD_Long_Desert_TV_GRPsMH</v>
      </c>
      <c r="B268" s="124" t="s">
        <v>246</v>
      </c>
      <c r="C268" s="102" t="s">
        <v>198</v>
      </c>
      <c r="D268" s="165" t="s">
        <v>481</v>
      </c>
      <c r="E268" s="146" t="s">
        <v>15</v>
      </c>
      <c r="F268" s="124" t="s">
        <v>15</v>
      </c>
      <c r="G268" s="124" t="s">
        <v>37</v>
      </c>
      <c r="H268" s="124" t="s">
        <v>88</v>
      </c>
      <c r="I268" s="124" t="s">
        <v>336</v>
      </c>
      <c r="J268" s="103">
        <f>IFERROR(VLOOKUP(C268&amp;I268&amp;H268,'Input data'!$C$1:$H$2125,5,0),0)</f>
        <v>2768.34</v>
      </c>
      <c r="K268" s="103">
        <f>IFERROR(VLOOKUP(C268&amp;I268&amp;H268,'Input data'!$C$1:$H$2125,6,0),0)</f>
        <v>0</v>
      </c>
    </row>
    <row r="269" spans="1:11">
      <c r="A269" s="100" t="str">
        <f t="shared" si="7"/>
        <v>VD_Long_TUChargedAvengers_TV_GRPsMH</v>
      </c>
      <c r="B269" s="124" t="s">
        <v>247</v>
      </c>
      <c r="C269" s="102" t="s">
        <v>198</v>
      </c>
      <c r="D269" s="165" t="s">
        <v>481</v>
      </c>
      <c r="E269" s="146" t="s">
        <v>15</v>
      </c>
      <c r="F269" s="124" t="s">
        <v>15</v>
      </c>
      <c r="G269" s="124" t="s">
        <v>37</v>
      </c>
      <c r="H269" s="124" t="s">
        <v>88</v>
      </c>
      <c r="I269" s="124" t="s">
        <v>337</v>
      </c>
      <c r="J269" s="103">
        <f>IFERROR(VLOOKUP(C269&amp;I269&amp;H269,'Input data'!$C$1:$H$2125,5,0),0)</f>
        <v>0</v>
      </c>
      <c r="K269" s="103">
        <f>IFERROR(VLOOKUP(C269&amp;I269&amp;H269,'Input data'!$C$1:$H$2125,6,0),0)</f>
        <v>0</v>
      </c>
    </row>
    <row r="270" spans="1:11">
      <c r="A270" s="100" t="str">
        <f t="shared" si="7"/>
        <v>VD_Long_TUChargedThematic_TV_GRPsMH</v>
      </c>
      <c r="B270" s="124" t="s">
        <v>248</v>
      </c>
      <c r="C270" s="102" t="s">
        <v>198</v>
      </c>
      <c r="D270" s="165" t="s">
        <v>481</v>
      </c>
      <c r="E270" s="146" t="s">
        <v>15</v>
      </c>
      <c r="F270" s="124" t="s">
        <v>15</v>
      </c>
      <c r="G270" s="124" t="s">
        <v>37</v>
      </c>
      <c r="H270" s="124" t="s">
        <v>88</v>
      </c>
      <c r="I270" s="124" t="s">
        <v>338</v>
      </c>
      <c r="J270" s="103">
        <f>IFERROR(VLOOKUP(C270&amp;I270&amp;H270,'Input data'!$C$1:$H$2125,5,0),0)</f>
        <v>0</v>
      </c>
      <c r="K270" s="103">
        <f>IFERROR(VLOOKUP(C270&amp;I270&amp;H270,'Input data'!$C$1:$H$2125,6,0),0)</f>
        <v>0</v>
      </c>
    </row>
    <row r="271" spans="1:11">
      <c r="A271" s="100" t="str">
        <f t="shared" si="7"/>
        <v>VD_Long_TUChase_TV_GRPsMH</v>
      </c>
      <c r="B271" s="124" t="s">
        <v>249</v>
      </c>
      <c r="C271" s="102" t="s">
        <v>198</v>
      </c>
      <c r="D271" s="165" t="s">
        <v>481</v>
      </c>
      <c r="E271" s="146" t="s">
        <v>15</v>
      </c>
      <c r="F271" s="124" t="s">
        <v>15</v>
      </c>
      <c r="G271" s="124" t="s">
        <v>37</v>
      </c>
      <c r="H271" s="124" t="s">
        <v>88</v>
      </c>
      <c r="I271" s="124" t="s">
        <v>339</v>
      </c>
      <c r="J271" s="103">
        <f>IFERROR(VLOOKUP(C271&amp;I271&amp;H271,'Input data'!$C$1:$H$2125,5,0),0)</f>
        <v>6422.18</v>
      </c>
      <c r="K271" s="103">
        <f>IFERROR(VLOOKUP(C271&amp;I271&amp;H271,'Input data'!$C$1:$H$2125,6,0),0)</f>
        <v>0</v>
      </c>
    </row>
    <row r="272" spans="1:11">
      <c r="A272" s="100" t="str">
        <f t="shared" si="7"/>
        <v>VD_Long_TUIntrinsic_TV_GRPsMH</v>
      </c>
      <c r="B272" s="124" t="s">
        <v>250</v>
      </c>
      <c r="C272" s="102" t="s">
        <v>198</v>
      </c>
      <c r="D272" s="165" t="s">
        <v>481</v>
      </c>
      <c r="E272" s="146" t="s">
        <v>15</v>
      </c>
      <c r="F272" s="124" t="s">
        <v>15</v>
      </c>
      <c r="G272" s="124" t="s">
        <v>37</v>
      </c>
      <c r="H272" s="124" t="s">
        <v>88</v>
      </c>
      <c r="I272" s="124" t="s">
        <v>340</v>
      </c>
      <c r="J272" s="103">
        <f>IFERROR(VLOOKUP(C272&amp;I272&amp;H272,'Input data'!$C$1:$H$2125,5,0),0)</f>
        <v>0</v>
      </c>
      <c r="K272" s="103">
        <f>IFERROR(VLOOKUP(C272&amp;I272&amp;H272,'Input data'!$C$1:$H$2125,6,0),0)</f>
        <v>0</v>
      </c>
    </row>
    <row r="273" spans="1:11">
      <c r="A273" s="100" t="str">
        <f t="shared" si="7"/>
        <v>VD_TV_Total_2015MH</v>
      </c>
      <c r="B273" s="124" t="s">
        <v>4</v>
      </c>
      <c r="C273" s="102" t="s">
        <v>198</v>
      </c>
      <c r="D273" s="165" t="s">
        <v>481</v>
      </c>
      <c r="E273" s="146" t="s">
        <v>15</v>
      </c>
      <c r="F273" s="124" t="s">
        <v>15</v>
      </c>
      <c r="G273" s="124" t="s">
        <v>37</v>
      </c>
      <c r="H273" s="124" t="s">
        <v>88</v>
      </c>
      <c r="I273" s="124" t="s">
        <v>84</v>
      </c>
      <c r="J273" s="103">
        <f>IFERROR(VLOOKUP(C273&amp;I273&amp;H273,'Input data'!$C$1:$H$2125,5,0),0)</f>
        <v>0</v>
      </c>
      <c r="K273" s="103">
        <f>IFERROR(VLOOKUP(C273&amp;I273&amp;H273,'Input data'!$C$1:$H$2125,6,0),0)</f>
        <v>0</v>
      </c>
    </row>
    <row r="274" spans="1:11">
      <c r="A274" s="100" t="str">
        <f t="shared" si="7"/>
        <v>VD_TV_Total_2016MH</v>
      </c>
      <c r="B274" s="124" t="s">
        <v>5</v>
      </c>
      <c r="C274" s="102" t="s">
        <v>198</v>
      </c>
      <c r="D274" s="165" t="s">
        <v>481</v>
      </c>
      <c r="E274" s="146" t="s">
        <v>15</v>
      </c>
      <c r="F274" s="124" t="s">
        <v>15</v>
      </c>
      <c r="G274" s="124" t="s">
        <v>37</v>
      </c>
      <c r="H274" s="124" t="s">
        <v>88</v>
      </c>
      <c r="I274" s="124" t="s">
        <v>85</v>
      </c>
      <c r="J274" s="103">
        <f>IFERROR(VLOOKUP(C274&amp;I274&amp;H274,'Input data'!$C$1:$H$2125,5,0),0)</f>
        <v>0</v>
      </c>
      <c r="K274" s="103">
        <f>IFERROR(VLOOKUP(C274&amp;I274&amp;H274,'Input data'!$C$1:$H$2125,6,0),0)</f>
        <v>0</v>
      </c>
    </row>
    <row r="275" spans="1:11">
      <c r="A275" s="100" t="str">
        <f t="shared" si="7"/>
        <v>VD_TV_Total_2017MH</v>
      </c>
      <c r="B275" s="124" t="s">
        <v>6</v>
      </c>
      <c r="C275" s="102" t="s">
        <v>198</v>
      </c>
      <c r="D275" s="165" t="s">
        <v>481</v>
      </c>
      <c r="E275" s="146" t="s">
        <v>15</v>
      </c>
      <c r="F275" s="124" t="s">
        <v>15</v>
      </c>
      <c r="G275" s="124" t="s">
        <v>37</v>
      </c>
      <c r="H275" s="124" t="s">
        <v>88</v>
      </c>
      <c r="I275" s="124" t="s">
        <v>86</v>
      </c>
      <c r="J275" s="103">
        <f>IFERROR(VLOOKUP(C275&amp;I275&amp;H275,'Input data'!$C$1:$H$2125,5,0),0)</f>
        <v>0</v>
      </c>
      <c r="K275" s="103">
        <f>IFERROR(VLOOKUP(C275&amp;I275&amp;H275,'Input data'!$C$1:$H$2125,6,0),0)</f>
        <v>0</v>
      </c>
    </row>
    <row r="276" spans="1:11">
      <c r="A276" s="100" t="str">
        <f t="shared" si="7"/>
        <v>VD_Desert_TV_GRPsMH</v>
      </c>
      <c r="B276" s="124" t="s">
        <v>251</v>
      </c>
      <c r="C276" s="102" t="s">
        <v>198</v>
      </c>
      <c r="D276" s="165" t="s">
        <v>481</v>
      </c>
      <c r="E276" s="146" t="s">
        <v>15</v>
      </c>
      <c r="F276" s="124" t="s">
        <v>15</v>
      </c>
      <c r="G276" s="124" t="s">
        <v>16</v>
      </c>
      <c r="H276" s="124" t="s">
        <v>88</v>
      </c>
      <c r="I276" s="124" t="s">
        <v>336</v>
      </c>
      <c r="J276" s="103">
        <f>IFERROR(VLOOKUP(C276&amp;I276&amp;H276,'Input data'!$C$1:$H$2125,5,0),0)</f>
        <v>2768.34</v>
      </c>
      <c r="K276" s="103">
        <f>IFERROR(VLOOKUP(C276&amp;I276&amp;H276,'Input data'!$C$1:$H$2125,6,0),0)</f>
        <v>0</v>
      </c>
    </row>
    <row r="277" spans="1:11">
      <c r="A277" s="100" t="str">
        <f t="shared" si="7"/>
        <v>VD_Lift_TV_GRPsMH</v>
      </c>
      <c r="B277" s="124" t="s">
        <v>252</v>
      </c>
      <c r="C277" s="102" t="s">
        <v>198</v>
      </c>
      <c r="D277" s="165" t="s">
        <v>481</v>
      </c>
      <c r="E277" s="146" t="s">
        <v>15</v>
      </c>
      <c r="F277" s="124" t="s">
        <v>15</v>
      </c>
      <c r="G277" s="124" t="s">
        <v>16</v>
      </c>
      <c r="H277" s="124" t="s">
        <v>88</v>
      </c>
      <c r="I277" s="124" t="s">
        <v>341</v>
      </c>
      <c r="J277" s="103">
        <f>IFERROR(VLOOKUP(C277&amp;I277&amp;H277,'Input data'!$C$1:$H$2125,5,0),0)</f>
        <v>0</v>
      </c>
      <c r="K277" s="103">
        <f>IFERROR(VLOOKUP(C277&amp;I277&amp;H277,'Input data'!$C$1:$H$2125,6,0),0)</f>
        <v>0</v>
      </c>
    </row>
    <row r="278" spans="1:11">
      <c r="A278" s="100" t="str">
        <f t="shared" si="7"/>
        <v>VD_ThematicMHT_TV_GRPsMH</v>
      </c>
      <c r="B278" s="124" t="s">
        <v>253</v>
      </c>
      <c r="C278" s="102" t="s">
        <v>198</v>
      </c>
      <c r="D278" s="165" t="s">
        <v>481</v>
      </c>
      <c r="E278" s="146" t="s">
        <v>15</v>
      </c>
      <c r="F278" s="124" t="s">
        <v>15</v>
      </c>
      <c r="G278" s="124" t="s">
        <v>16</v>
      </c>
      <c r="H278" s="124" t="s">
        <v>88</v>
      </c>
      <c r="I278" s="124" t="s">
        <v>342</v>
      </c>
      <c r="J278" s="103">
        <f>IFERROR(VLOOKUP(C278&amp;I278&amp;H278,'Input data'!$C$1:$H$2125,5,0),0)</f>
        <v>0</v>
      </c>
      <c r="K278" s="103">
        <f>IFERROR(VLOOKUP(C278&amp;I278&amp;H278,'Input data'!$C$1:$H$2125,6,0),0)</f>
        <v>0</v>
      </c>
    </row>
    <row r="279" spans="1:11">
      <c r="A279" s="100" t="str">
        <f t="shared" si="7"/>
        <v>VD_TheYoung_TV_GRPsMH</v>
      </c>
      <c r="B279" s="124" t="s">
        <v>254</v>
      </c>
      <c r="C279" s="102" t="s">
        <v>198</v>
      </c>
      <c r="D279" s="165" t="s">
        <v>481</v>
      </c>
      <c r="E279" s="146" t="s">
        <v>15</v>
      </c>
      <c r="F279" s="124" t="s">
        <v>15</v>
      </c>
      <c r="G279" s="124" t="s">
        <v>16</v>
      </c>
      <c r="H279" s="124" t="s">
        <v>88</v>
      </c>
      <c r="I279" s="124" t="s">
        <v>343</v>
      </c>
      <c r="J279" s="103">
        <f>IFERROR(VLOOKUP(C279&amp;I279&amp;H279,'Input data'!$C$1:$H$2125,5,0),0)</f>
        <v>0</v>
      </c>
      <c r="K279" s="103">
        <f>IFERROR(VLOOKUP(C279&amp;I279&amp;H279,'Input data'!$C$1:$H$2125,6,0),0)</f>
        <v>0</v>
      </c>
    </row>
    <row r="280" spans="1:11">
      <c r="A280" s="100" t="str">
        <f t="shared" si="7"/>
        <v>VD_TU_UTC_TV_GRPsMH</v>
      </c>
      <c r="B280" s="124" t="s">
        <v>255</v>
      </c>
      <c r="C280" s="102" t="s">
        <v>198</v>
      </c>
      <c r="D280" s="165" t="s">
        <v>481</v>
      </c>
      <c r="E280" s="146" t="s">
        <v>15</v>
      </c>
      <c r="F280" s="124" t="s">
        <v>15</v>
      </c>
      <c r="G280" s="124" t="s">
        <v>16</v>
      </c>
      <c r="H280" s="124" t="s">
        <v>88</v>
      </c>
      <c r="I280" s="124" t="s">
        <v>344</v>
      </c>
      <c r="J280" s="103">
        <f>IFERROR(VLOOKUP(C280&amp;I280&amp;H280,'Input data'!$C$1:$H$2125,5,0),0)</f>
        <v>0</v>
      </c>
      <c r="K280" s="103">
        <f>IFERROR(VLOOKUP(C280&amp;I280&amp;H280,'Input data'!$C$1:$H$2125,6,0),0)</f>
        <v>0</v>
      </c>
    </row>
    <row r="281" spans="1:11">
      <c r="A281" s="100" t="str">
        <f t="shared" si="7"/>
        <v>VD_TUChargedAvengers_TV_GRPsMH</v>
      </c>
      <c r="B281" s="124" t="s">
        <v>256</v>
      </c>
      <c r="C281" s="102" t="s">
        <v>198</v>
      </c>
      <c r="D281" s="165" t="s">
        <v>481</v>
      </c>
      <c r="E281" s="146" t="s">
        <v>15</v>
      </c>
      <c r="F281" s="124" t="s">
        <v>15</v>
      </c>
      <c r="G281" s="124" t="s">
        <v>16</v>
      </c>
      <c r="H281" s="124" t="s">
        <v>88</v>
      </c>
      <c r="I281" s="124" t="s">
        <v>337</v>
      </c>
      <c r="J281" s="103">
        <f>IFERROR(VLOOKUP(C281&amp;I281&amp;H281,'Input data'!$C$1:$H$2125,5,0),0)</f>
        <v>0</v>
      </c>
      <c r="K281" s="103">
        <f>IFERROR(VLOOKUP(C281&amp;I281&amp;H281,'Input data'!$C$1:$H$2125,6,0),0)</f>
        <v>0</v>
      </c>
    </row>
    <row r="282" spans="1:11">
      <c r="A282" s="100" t="str">
        <f t="shared" si="7"/>
        <v>VD_TUChargedThematic_TV_GRPsMH</v>
      </c>
      <c r="B282" s="124" t="s">
        <v>257</v>
      </c>
      <c r="C282" s="102" t="s">
        <v>198</v>
      </c>
      <c r="D282" s="165" t="s">
        <v>481</v>
      </c>
      <c r="E282" s="146" t="s">
        <v>15</v>
      </c>
      <c r="F282" s="124" t="s">
        <v>15</v>
      </c>
      <c r="G282" s="124" t="s">
        <v>16</v>
      </c>
      <c r="H282" s="124" t="s">
        <v>88</v>
      </c>
      <c r="I282" s="124" t="s">
        <v>338</v>
      </c>
      <c r="J282" s="103">
        <f>IFERROR(VLOOKUP(C282&amp;I282&amp;H282,'Input data'!$C$1:$H$2125,5,0),0)</f>
        <v>0</v>
      </c>
      <c r="K282" s="103">
        <f>IFERROR(VLOOKUP(C282&amp;I282&amp;H282,'Input data'!$C$1:$H$2125,6,0),0)</f>
        <v>0</v>
      </c>
    </row>
    <row r="283" spans="1:11">
      <c r="A283" s="100" t="str">
        <f t="shared" si="7"/>
        <v>VD_TUChase_TV_GRPsMH</v>
      </c>
      <c r="B283" s="124" t="s">
        <v>258</v>
      </c>
      <c r="C283" s="102" t="s">
        <v>198</v>
      </c>
      <c r="D283" s="165" t="s">
        <v>481</v>
      </c>
      <c r="E283" s="146" t="s">
        <v>15</v>
      </c>
      <c r="F283" s="124" t="s">
        <v>15</v>
      </c>
      <c r="G283" s="124" t="s">
        <v>16</v>
      </c>
      <c r="H283" s="124" t="s">
        <v>88</v>
      </c>
      <c r="I283" s="124" t="s">
        <v>339</v>
      </c>
      <c r="J283" s="103">
        <f>IFERROR(VLOOKUP(C283&amp;I283&amp;H283,'Input data'!$C$1:$H$2125,5,0),0)</f>
        <v>6422.18</v>
      </c>
      <c r="K283" s="103">
        <f>IFERROR(VLOOKUP(C283&amp;I283&amp;H283,'Input data'!$C$1:$H$2125,6,0),0)</f>
        <v>0</v>
      </c>
    </row>
    <row r="284" spans="1:11">
      <c r="A284" s="100" t="str">
        <f t="shared" si="7"/>
        <v>VD_TUIntrinsic_TV_GRPsMH</v>
      </c>
      <c r="B284" s="124" t="s">
        <v>259</v>
      </c>
      <c r="C284" s="102" t="s">
        <v>198</v>
      </c>
      <c r="D284" s="165" t="s">
        <v>481</v>
      </c>
      <c r="E284" s="146" t="s">
        <v>15</v>
      </c>
      <c r="F284" s="124" t="s">
        <v>15</v>
      </c>
      <c r="G284" s="124" t="s">
        <v>16</v>
      </c>
      <c r="H284" s="124" t="s">
        <v>88</v>
      </c>
      <c r="I284" s="124" t="s">
        <v>340</v>
      </c>
      <c r="J284" s="103">
        <f>IFERROR(VLOOKUP(C284&amp;I284&amp;H284,'Input data'!$C$1:$H$2125,5,0),0)</f>
        <v>0</v>
      </c>
      <c r="K284" s="103">
        <f>IFERROR(VLOOKUP(C284&amp;I284&amp;H284,'Input data'!$C$1:$H$2125,6,0),0)</f>
        <v>0</v>
      </c>
    </row>
    <row r="285" spans="1:11">
      <c r="A285" s="100" t="str">
        <f t="shared" si="7"/>
        <v>VD_WaveTVC_TV_GRPsMH</v>
      </c>
      <c r="B285" s="124" t="s">
        <v>260</v>
      </c>
      <c r="C285" s="102" t="s">
        <v>198</v>
      </c>
      <c r="D285" s="165" t="s">
        <v>481</v>
      </c>
      <c r="E285" s="146" t="s">
        <v>15</v>
      </c>
      <c r="F285" s="124" t="s">
        <v>15</v>
      </c>
      <c r="G285" s="124" t="s">
        <v>16</v>
      </c>
      <c r="H285" s="124" t="s">
        <v>88</v>
      </c>
      <c r="I285" s="124" t="s">
        <v>345</v>
      </c>
      <c r="J285" s="103">
        <f>IFERROR(VLOOKUP(C285&amp;I285&amp;H285,'Input data'!$C$1:$H$2125,5,0),0)</f>
        <v>0</v>
      </c>
      <c r="K285" s="103">
        <f>IFERROR(VLOOKUP(C285&amp;I285&amp;H285,'Input data'!$C$1:$H$2125,6,0),0)</f>
        <v>0</v>
      </c>
    </row>
    <row r="286" spans="1:11">
      <c r="A286" s="100" t="str">
        <f t="shared" si="7"/>
        <v>OthersMH</v>
      </c>
      <c r="B286" s="124" t="s">
        <v>1</v>
      </c>
      <c r="C286" s="102" t="s">
        <v>198</v>
      </c>
      <c r="D286" s="165" t="s">
        <v>485</v>
      </c>
      <c r="E286" s="124" t="s">
        <v>1</v>
      </c>
      <c r="F286" s="124" t="s">
        <v>14</v>
      </c>
      <c r="G286" s="167">
        <v>0</v>
      </c>
      <c r="H286" s="124">
        <v>0</v>
      </c>
      <c r="I286" s="124" t="e">
        <v>#N/A</v>
      </c>
      <c r="J286" s="103">
        <f>IFERROR(VLOOKUP(C286&amp;I286&amp;H286,'Input data'!$C$1:$H$2125,5,0),0)</f>
        <v>0</v>
      </c>
      <c r="K286" s="103">
        <f>IFERROR(VLOOKUP(C286&amp;I286&amp;H286,'Input data'!$C$1:$H$2125,6,0),0)</f>
        <v>0</v>
      </c>
    </row>
    <row r="287" spans="1:11">
      <c r="A287" s="100" t="str">
        <f t="shared" si="7"/>
        <v>SEAS_15_17MH</v>
      </c>
      <c r="B287" s="124" t="s">
        <v>283</v>
      </c>
      <c r="C287" s="102" t="s">
        <v>198</v>
      </c>
      <c r="D287" s="165" t="s">
        <v>485</v>
      </c>
      <c r="E287" s="124" t="s">
        <v>1</v>
      </c>
      <c r="F287" s="124" t="s">
        <v>2</v>
      </c>
      <c r="G287" s="167">
        <v>0</v>
      </c>
      <c r="H287" s="124" t="s">
        <v>88</v>
      </c>
      <c r="I287" s="124" t="e">
        <v>#N/A</v>
      </c>
      <c r="J287" s="103">
        <f>IFERROR(VLOOKUP(C287&amp;I287&amp;H287,'Input data'!$C$1:$H$2125,5,0),0)</f>
        <v>0</v>
      </c>
      <c r="K287" s="103">
        <f>IFERROR(VLOOKUP(C287&amp;I287&amp;H287,'Input data'!$C$1:$H$2125,6,0),0)</f>
        <v>0</v>
      </c>
    </row>
    <row r="288" spans="1:11">
      <c r="A288" s="100" t="str">
        <f t="shared" si="7"/>
        <v>SEAS_1819MH</v>
      </c>
      <c r="B288" s="124" t="s">
        <v>262</v>
      </c>
      <c r="C288" s="102" t="s">
        <v>198</v>
      </c>
      <c r="D288" s="165" t="s">
        <v>485</v>
      </c>
      <c r="E288" s="124" t="s">
        <v>1</v>
      </c>
      <c r="F288" s="124" t="s">
        <v>2</v>
      </c>
      <c r="G288" s="167">
        <v>0</v>
      </c>
      <c r="H288" s="124" t="s">
        <v>88</v>
      </c>
      <c r="I288" s="124" t="e">
        <v>#N/A</v>
      </c>
      <c r="J288" s="103">
        <f>IFERROR(VLOOKUP(C288&amp;I288&amp;H288,'Input data'!$C$1:$H$2125,5,0),0)</f>
        <v>0</v>
      </c>
      <c r="K288" s="103">
        <f>IFERROR(VLOOKUP(C288&amp;I288&amp;H288,'Input data'!$C$1:$H$2125,6,0),0)</f>
        <v>0</v>
      </c>
    </row>
    <row r="289" spans="1:11">
      <c r="A289" s="100" t="str">
        <f t="shared" si="7"/>
        <v>VD_Price_Thums_Up_ExpressMH</v>
      </c>
      <c r="B289" s="124" t="s">
        <v>263</v>
      </c>
      <c r="C289" s="102" t="s">
        <v>198</v>
      </c>
      <c r="D289" s="165" t="s">
        <v>480</v>
      </c>
      <c r="E289" s="167" t="s">
        <v>487</v>
      </c>
      <c r="F289" s="124" t="s">
        <v>25</v>
      </c>
      <c r="G289" s="167">
        <v>0</v>
      </c>
      <c r="H289" s="203" t="s">
        <v>392</v>
      </c>
      <c r="I289" s="124" t="s">
        <v>346</v>
      </c>
      <c r="J289" s="103">
        <f>IFERROR(VLOOKUP(C289&amp;I289&amp;H289,'Input data'!$C$1:$H$2125,5,0),0)</f>
        <v>79.776030000000006</v>
      </c>
      <c r="K289" s="103">
        <f>IFERROR(VLOOKUP(C289&amp;I289&amp;H289,'Input data'!$C$1:$H$2125,6,0),0)</f>
        <v>80.19896</v>
      </c>
    </row>
    <row r="290" spans="1:11">
      <c r="A290" s="100" t="str">
        <f t="shared" si="7"/>
        <v>VD_Price_Thums_Up_FridgeMH</v>
      </c>
      <c r="B290" s="124" t="s">
        <v>264</v>
      </c>
      <c r="C290" s="102" t="s">
        <v>198</v>
      </c>
      <c r="D290" s="165" t="s">
        <v>480</v>
      </c>
      <c r="E290" s="167" t="s">
        <v>487</v>
      </c>
      <c r="F290" s="124" t="s">
        <v>25</v>
      </c>
      <c r="G290" s="167">
        <v>0</v>
      </c>
      <c r="H290" s="203" t="s">
        <v>392</v>
      </c>
      <c r="I290" s="124" t="s">
        <v>347</v>
      </c>
      <c r="J290" s="103">
        <f>IFERROR(VLOOKUP(C290&amp;I290&amp;H290,'Input data'!$C$1:$H$2125,5,0),0)</f>
        <v>50.432259999999999</v>
      </c>
      <c r="K290" s="103">
        <f>IFERROR(VLOOKUP(C290&amp;I290&amp;H290,'Input data'!$C$1:$H$2125,6,0),0)</f>
        <v>51.870449999999998</v>
      </c>
    </row>
    <row r="291" spans="1:11">
      <c r="A291" s="100" t="str">
        <f t="shared" si="7"/>
        <v>VD_Price_Thums_Up_MobileMH</v>
      </c>
      <c r="B291" s="124" t="s">
        <v>265</v>
      </c>
      <c r="C291" s="102" t="s">
        <v>198</v>
      </c>
      <c r="D291" s="165" t="s">
        <v>480</v>
      </c>
      <c r="E291" s="167" t="s">
        <v>487</v>
      </c>
      <c r="F291" s="124" t="s">
        <v>25</v>
      </c>
      <c r="G291" s="167">
        <v>0</v>
      </c>
      <c r="H291" s="203" t="s">
        <v>392</v>
      </c>
      <c r="I291" s="124" t="s">
        <v>348</v>
      </c>
      <c r="J291" s="103">
        <f>IFERROR(VLOOKUP(C291&amp;I291&amp;H291,'Input data'!$C$1:$H$2125,5,0),0)</f>
        <v>58.392659999999999</v>
      </c>
      <c r="K291" s="103">
        <f>IFERROR(VLOOKUP(C291&amp;I291&amp;H291,'Input data'!$C$1:$H$2125,6,0),0)</f>
        <v>59.542990000000003</v>
      </c>
    </row>
    <row r="292" spans="1:11">
      <c r="A292" s="100" t="str">
        <f t="shared" si="7"/>
        <v>VD_Price_Thums_Up_PartyMH</v>
      </c>
      <c r="B292" s="124" t="s">
        <v>266</v>
      </c>
      <c r="C292" s="102" t="s">
        <v>198</v>
      </c>
      <c r="D292" s="165" t="s">
        <v>480</v>
      </c>
      <c r="E292" s="167" t="s">
        <v>487</v>
      </c>
      <c r="F292" s="124" t="s">
        <v>25</v>
      </c>
      <c r="G292" s="167">
        <v>0</v>
      </c>
      <c r="H292" s="203" t="s">
        <v>392</v>
      </c>
      <c r="I292" s="124" t="s">
        <v>349</v>
      </c>
      <c r="J292" s="103">
        <f>IFERROR(VLOOKUP(C292&amp;I292&amp;H292,'Input data'!$C$1:$H$2125,5,0),0)</f>
        <v>40.399799999999999</v>
      </c>
      <c r="K292" s="103">
        <f>IFERROR(VLOOKUP(C292&amp;I292&amp;H292,'Input data'!$C$1:$H$2125,6,0),0)</f>
        <v>41.35886</v>
      </c>
    </row>
    <row r="293" spans="1:11">
      <c r="A293" s="100" t="str">
        <f t="shared" si="7"/>
        <v>VD_Price_Thums_Up_RGBMH</v>
      </c>
      <c r="B293" s="124" t="s">
        <v>267</v>
      </c>
      <c r="C293" s="102" t="s">
        <v>198</v>
      </c>
      <c r="D293" s="165" t="s">
        <v>480</v>
      </c>
      <c r="E293" s="167" t="s">
        <v>487</v>
      </c>
      <c r="F293" s="124" t="s">
        <v>25</v>
      </c>
      <c r="G293" s="167">
        <v>0</v>
      </c>
      <c r="H293" s="203" t="s">
        <v>392</v>
      </c>
      <c r="I293" s="124" t="s">
        <v>350</v>
      </c>
      <c r="J293" s="103">
        <f>IFERROR(VLOOKUP(C293&amp;I293&amp;H293,'Input data'!$C$1:$H$2125,5,0),0)</f>
        <v>65.943160000000006</v>
      </c>
      <c r="K293" s="103">
        <f>IFERROR(VLOOKUP(C293&amp;I293&amp;H293,'Input data'!$C$1:$H$2125,6,0),0)</f>
        <v>68.014619999999994</v>
      </c>
    </row>
    <row r="294" spans="1:11">
      <c r="A294" s="100" t="str">
        <f t="shared" si="7"/>
        <v>Log_EconomyUP</v>
      </c>
      <c r="B294" s="124" t="s">
        <v>221</v>
      </c>
      <c r="C294" s="102" t="s">
        <v>94</v>
      </c>
      <c r="D294" s="165" t="s">
        <v>482</v>
      </c>
      <c r="E294" s="124" t="s">
        <v>11</v>
      </c>
      <c r="F294" s="124" t="s">
        <v>13</v>
      </c>
      <c r="G294" s="167">
        <v>0</v>
      </c>
      <c r="H294" s="203" t="s">
        <v>392</v>
      </c>
      <c r="I294" s="124" t="s">
        <v>11</v>
      </c>
      <c r="J294" s="103">
        <f>IFERROR(VLOOKUP(C294&amp;I294&amp;H294,'Input data'!$C$1:$H$2125,5,0),0)</f>
        <v>1172334.3059999999</v>
      </c>
      <c r="K294" s="103">
        <f>IFERROR(VLOOKUP(C294&amp;I294&amp;H294,'Input data'!$C$1:$H$2125,6,0),0)</f>
        <v>1128715.484322194</v>
      </c>
    </row>
    <row r="295" spans="1:11">
      <c r="A295" s="100" t="str">
        <f t="shared" si="7"/>
        <v>OthersUP</v>
      </c>
      <c r="B295" s="124" t="s">
        <v>1</v>
      </c>
      <c r="C295" s="102" t="s">
        <v>94</v>
      </c>
      <c r="D295" s="165" t="s">
        <v>485</v>
      </c>
      <c r="E295" s="124" t="s">
        <v>1</v>
      </c>
      <c r="F295" s="124" t="s">
        <v>14</v>
      </c>
      <c r="G295" s="167">
        <v>0</v>
      </c>
      <c r="H295" s="124">
        <v>0</v>
      </c>
      <c r="I295" s="124" t="e">
        <v>#N/A</v>
      </c>
      <c r="J295" s="103">
        <f>IFERROR(VLOOKUP(C295&amp;I295&amp;H295,'Input data'!$C$1:$H$2125,5,0),0)</f>
        <v>0</v>
      </c>
      <c r="K295" s="103">
        <f>IFERROR(VLOOKUP(C295&amp;I295&amp;H295,'Input data'!$C$1:$H$2125,6,0),0)</f>
        <v>0</v>
      </c>
    </row>
    <row r="296" spans="1:11">
      <c r="A296" s="100" t="str">
        <f t="shared" si="7"/>
        <v>precip0UP</v>
      </c>
      <c r="B296" s="124" t="s">
        <v>222</v>
      </c>
      <c r="C296" s="102" t="s">
        <v>94</v>
      </c>
      <c r="D296" s="165" t="s">
        <v>482</v>
      </c>
      <c r="E296" s="124" t="s">
        <v>22</v>
      </c>
      <c r="F296" s="124" t="s">
        <v>23</v>
      </c>
      <c r="G296" s="167">
        <v>0</v>
      </c>
      <c r="H296" s="203" t="s">
        <v>392</v>
      </c>
      <c r="I296" s="124" t="s">
        <v>312</v>
      </c>
      <c r="J296" s="103">
        <f>IFERROR(VLOOKUP(C296&amp;I296&amp;H296,'Input data'!$C$1:$H$2125,5,0),0)</f>
        <v>2.0607153600000001</v>
      </c>
      <c r="K296" s="103">
        <f>IFERROR(VLOOKUP(C296&amp;I296&amp;H296,'Input data'!$C$1:$H$2125,6,0),0)</f>
        <v>2.5929449894846655</v>
      </c>
    </row>
    <row r="297" spans="1:11">
      <c r="A297" s="100" t="str">
        <f t="shared" si="7"/>
        <v>precip1UP</v>
      </c>
      <c r="B297" s="124" t="s">
        <v>223</v>
      </c>
      <c r="C297" s="102" t="s">
        <v>94</v>
      </c>
      <c r="D297" s="165" t="s">
        <v>482</v>
      </c>
      <c r="E297" s="124" t="s">
        <v>22</v>
      </c>
      <c r="F297" s="124" t="s">
        <v>23</v>
      </c>
      <c r="G297" s="167">
        <v>0</v>
      </c>
      <c r="H297" s="203" t="s">
        <v>392</v>
      </c>
      <c r="I297" s="124" t="s">
        <v>312</v>
      </c>
      <c r="J297" s="103">
        <f>IFERROR(VLOOKUP(C297&amp;I297&amp;H297,'Input data'!$C$1:$H$2125,5,0),0)</f>
        <v>2.0607153600000001</v>
      </c>
      <c r="K297" s="103">
        <f>IFERROR(VLOOKUP(C297&amp;I297&amp;H297,'Input data'!$C$1:$H$2125,6,0),0)</f>
        <v>2.5929449894846655</v>
      </c>
    </row>
    <row r="298" spans="1:11">
      <c r="A298" s="100" t="str">
        <f t="shared" si="7"/>
        <v>Seas_1517UP</v>
      </c>
      <c r="B298" s="124" t="s">
        <v>284</v>
      </c>
      <c r="C298" s="102" t="s">
        <v>94</v>
      </c>
      <c r="D298" s="165" t="s">
        <v>485</v>
      </c>
      <c r="E298" s="124" t="s">
        <v>1</v>
      </c>
      <c r="F298" s="124" t="s">
        <v>2</v>
      </c>
      <c r="G298" s="167">
        <v>0</v>
      </c>
      <c r="H298" s="124" t="s">
        <v>88</v>
      </c>
      <c r="I298" s="124" t="e">
        <v>#N/A</v>
      </c>
      <c r="J298" s="103">
        <f>IFERROR(VLOOKUP(C298&amp;I298&amp;H298,'Input data'!$C$1:$H$2125,5,0),0)</f>
        <v>0</v>
      </c>
      <c r="K298" s="103">
        <f>IFERROR(VLOOKUP(C298&amp;I298&amp;H298,'Input data'!$C$1:$H$2125,6,0),0)</f>
        <v>0</v>
      </c>
    </row>
    <row r="299" spans="1:11">
      <c r="A299" s="100" t="str">
        <f t="shared" si="7"/>
        <v>Seas_1819UP</v>
      </c>
      <c r="B299" s="124" t="s">
        <v>285</v>
      </c>
      <c r="C299" s="102" t="s">
        <v>94</v>
      </c>
      <c r="D299" s="165" t="s">
        <v>485</v>
      </c>
      <c r="E299" s="124" t="s">
        <v>1</v>
      </c>
      <c r="F299" s="124" t="s">
        <v>2</v>
      </c>
      <c r="G299" s="167">
        <v>0</v>
      </c>
      <c r="H299" s="124" t="s">
        <v>88</v>
      </c>
      <c r="I299" s="124" t="e">
        <v>#N/A</v>
      </c>
      <c r="J299" s="103">
        <f>IFERROR(VLOOKUP(C299&amp;I299&amp;H299,'Input data'!$C$1:$H$2125,5,0),0)</f>
        <v>0</v>
      </c>
      <c r="K299" s="103">
        <f>IFERROR(VLOOKUP(C299&amp;I299&amp;H299,'Input data'!$C$1:$H$2125,6,0),0)</f>
        <v>0</v>
      </c>
    </row>
    <row r="300" spans="1:11">
      <c r="A300" s="100" t="str">
        <f t="shared" si="7"/>
        <v>SOCF_1UP</v>
      </c>
      <c r="B300" s="124" t="s">
        <v>269</v>
      </c>
      <c r="C300" s="102" t="s">
        <v>94</v>
      </c>
      <c r="D300" s="165" t="s">
        <v>479</v>
      </c>
      <c r="E300" s="124" t="s">
        <v>26</v>
      </c>
      <c r="F300" s="124" t="s">
        <v>27</v>
      </c>
      <c r="G300" s="167">
        <v>0</v>
      </c>
      <c r="H300" s="203" t="s">
        <v>392</v>
      </c>
      <c r="I300" s="124" t="s">
        <v>351</v>
      </c>
      <c r="J300" s="103">
        <f>IFERROR(VLOOKUP(C300&amp;I300&amp;H300,'Input data'!$C$1:$H$2125,5,0),0)</f>
        <v>24.328725110000001</v>
      </c>
      <c r="K300" s="103">
        <f>IFERROR(VLOOKUP(C300&amp;I300&amp;H300,'Input data'!$C$1:$H$2125,6,0),0)</f>
        <v>27.979546408844261</v>
      </c>
    </row>
    <row r="301" spans="1:11">
      <c r="A301" s="100" t="str">
        <f t="shared" si="7"/>
        <v>SOTS_0UP</v>
      </c>
      <c r="B301" s="124" t="s">
        <v>286</v>
      </c>
      <c r="C301" s="102" t="s">
        <v>94</v>
      </c>
      <c r="D301" s="165" t="s">
        <v>479</v>
      </c>
      <c r="E301" s="124" t="s">
        <v>20</v>
      </c>
      <c r="F301" s="124" t="s">
        <v>28</v>
      </c>
      <c r="G301" s="167">
        <v>0</v>
      </c>
      <c r="H301" s="203" t="s">
        <v>392</v>
      </c>
      <c r="I301" s="124" t="s">
        <v>352</v>
      </c>
      <c r="J301" s="103">
        <f>IFERROR(VLOOKUP(C301&amp;I301&amp;H301,'Input data'!$C$1:$H$2125,5,0),0)</f>
        <v>20.750986270000002</v>
      </c>
      <c r="K301" s="103">
        <f>IFERROR(VLOOKUP(C301&amp;I301&amp;H301,'Input data'!$C$1:$H$2125,6,0),0)</f>
        <v>21.774868611602201</v>
      </c>
    </row>
    <row r="302" spans="1:11">
      <c r="A302" s="100" t="str">
        <f t="shared" si="7"/>
        <v>Temp0UP</v>
      </c>
      <c r="B302" s="124" t="s">
        <v>171</v>
      </c>
      <c r="C302" s="102" t="s">
        <v>94</v>
      </c>
      <c r="D302" s="165" t="s">
        <v>482</v>
      </c>
      <c r="E302" s="124" t="s">
        <v>22</v>
      </c>
      <c r="F302" s="124" t="s">
        <v>30</v>
      </c>
      <c r="G302" s="167">
        <v>0</v>
      </c>
      <c r="H302" s="203" t="s">
        <v>392</v>
      </c>
      <c r="I302" s="124" t="s">
        <v>313</v>
      </c>
      <c r="J302" s="103">
        <f>IFERROR(VLOOKUP(C302&amp;I302&amp;H302,'Input data'!$C$1:$H$2125,5,0),0)</f>
        <v>32.276237300000005</v>
      </c>
      <c r="K302" s="103">
        <f>IFERROR(VLOOKUP(C302&amp;I302&amp;H302,'Input data'!$C$1:$H$2125,6,0),0)</f>
        <v>32.489999999999995</v>
      </c>
    </row>
    <row r="303" spans="1:11">
      <c r="A303" s="100" t="str">
        <f t="shared" si="7"/>
        <v>Temp1UP</v>
      </c>
      <c r="B303" s="124" t="s">
        <v>172</v>
      </c>
      <c r="C303" s="102" t="s">
        <v>94</v>
      </c>
      <c r="D303" s="165" t="s">
        <v>482</v>
      </c>
      <c r="E303" s="124" t="s">
        <v>22</v>
      </c>
      <c r="F303" s="124" t="s">
        <v>30</v>
      </c>
      <c r="G303" s="167">
        <v>0</v>
      </c>
      <c r="H303" s="203" t="s">
        <v>392</v>
      </c>
      <c r="I303" s="124" t="s">
        <v>313</v>
      </c>
      <c r="J303" s="103">
        <f>IFERROR(VLOOKUP(C303&amp;I303&amp;H303,'Input data'!$C$1:$H$2125,5,0),0)</f>
        <v>32.276237300000005</v>
      </c>
      <c r="K303" s="103">
        <f>IFERROR(VLOOKUP(C303&amp;I303&amp;H303,'Input data'!$C$1:$H$2125,6,0),0)</f>
        <v>32.489999999999995</v>
      </c>
    </row>
    <row r="304" spans="1:11">
      <c r="A304" s="100" t="str">
        <f t="shared" si="7"/>
        <v>UnemploymentUP</v>
      </c>
      <c r="B304" s="124" t="s">
        <v>3</v>
      </c>
      <c r="C304" s="102" t="s">
        <v>94</v>
      </c>
      <c r="D304" s="165" t="s">
        <v>482</v>
      </c>
      <c r="E304" s="124" t="s">
        <v>11</v>
      </c>
      <c r="F304" s="124" t="s">
        <v>3</v>
      </c>
      <c r="G304" s="167">
        <v>0</v>
      </c>
      <c r="H304" s="203" t="s">
        <v>392</v>
      </c>
      <c r="I304" s="124" t="s">
        <v>3</v>
      </c>
      <c r="J304" s="103">
        <f>IFERROR(VLOOKUP(C304&amp;I304&amp;H304,'Input data'!$C$1:$H$2125,5,0),0)</f>
        <v>0.10289999999999999</v>
      </c>
      <c r="K304" s="103">
        <f>IFERROR(VLOOKUP(C304&amp;I304&amp;H304,'Input data'!$C$1:$H$2125,6,0),0)</f>
        <v>9.7500000000000003E-2</v>
      </c>
    </row>
    <row r="305" spans="1:11">
      <c r="A305" s="100" t="str">
        <f t="shared" si="7"/>
        <v>VD_IPS_7upUP</v>
      </c>
      <c r="B305" s="124" t="s">
        <v>126</v>
      </c>
      <c r="C305" s="102" t="s">
        <v>94</v>
      </c>
      <c r="D305" s="165" t="s">
        <v>484</v>
      </c>
      <c r="E305" s="166" t="s">
        <v>112</v>
      </c>
      <c r="F305" s="166" t="s">
        <v>112</v>
      </c>
      <c r="G305" s="167">
        <v>0</v>
      </c>
      <c r="H305" s="203" t="s">
        <v>392</v>
      </c>
      <c r="I305" s="124" t="s">
        <v>149</v>
      </c>
      <c r="J305" s="103">
        <f>IFERROR(VLOOKUP(C305&amp;I305&amp;H305,'Input data'!$C$1:$H$2125,5,0),0)</f>
        <v>1.6001930999999998</v>
      </c>
      <c r="K305" s="103">
        <f>IFERROR(VLOOKUP(C305&amp;I305&amp;H305,'Input data'!$C$1:$H$2125,6,0),0)</f>
        <v>1.4496175201103976</v>
      </c>
    </row>
    <row r="306" spans="1:11">
      <c r="A306" s="100" t="str">
        <f t="shared" si="7"/>
        <v>VD_IPS_Appy_FizzUP</v>
      </c>
      <c r="B306" s="124" t="s">
        <v>127</v>
      </c>
      <c r="C306" s="102" t="s">
        <v>94</v>
      </c>
      <c r="D306" s="165" t="s">
        <v>484</v>
      </c>
      <c r="E306" s="166" t="s">
        <v>112</v>
      </c>
      <c r="F306" s="166" t="s">
        <v>112</v>
      </c>
      <c r="G306" s="167">
        <v>0</v>
      </c>
      <c r="H306" s="203" t="s">
        <v>392</v>
      </c>
      <c r="I306" s="124" t="s">
        <v>150</v>
      </c>
      <c r="J306" s="103">
        <f>IFERROR(VLOOKUP(C306&amp;I306&amp;H306,'Input data'!$C$1:$H$2125,5,0),0)</f>
        <v>2.0890263299999998</v>
      </c>
      <c r="K306" s="103">
        <f>IFERROR(VLOOKUP(C306&amp;I306&amp;H306,'Input data'!$C$1:$H$2125,6,0),0)</f>
        <v>2.0173227201549637</v>
      </c>
    </row>
    <row r="307" spans="1:11">
      <c r="A307" s="100" t="str">
        <f t="shared" si="7"/>
        <v>VD_IPS_CokeUP</v>
      </c>
      <c r="B307" s="124" t="s">
        <v>128</v>
      </c>
      <c r="C307" s="102" t="s">
        <v>94</v>
      </c>
      <c r="D307" s="165" t="s">
        <v>484</v>
      </c>
      <c r="E307" s="166" t="s">
        <v>112</v>
      </c>
      <c r="F307" s="166" t="s">
        <v>112</v>
      </c>
      <c r="G307" s="167">
        <v>0</v>
      </c>
      <c r="H307" s="203" t="s">
        <v>392</v>
      </c>
      <c r="I307" s="124" t="s">
        <v>151</v>
      </c>
      <c r="J307" s="103">
        <f>IFERROR(VLOOKUP(C307&amp;I307&amp;H307,'Input data'!$C$1:$H$2125,5,0),0)</f>
        <v>1.9993747800000001</v>
      </c>
      <c r="K307" s="103">
        <f>IFERROR(VLOOKUP(C307&amp;I307&amp;H307,'Input data'!$C$1:$H$2125,6,0),0)</f>
        <v>1.8837418183805881</v>
      </c>
    </row>
    <row r="308" spans="1:11">
      <c r="A308" s="100" t="str">
        <f t="shared" si="7"/>
        <v>VD_IPS_FantaUP</v>
      </c>
      <c r="B308" s="124" t="s">
        <v>129</v>
      </c>
      <c r="C308" s="102" t="s">
        <v>94</v>
      </c>
      <c r="D308" s="165" t="s">
        <v>484</v>
      </c>
      <c r="E308" s="166" t="s">
        <v>112</v>
      </c>
      <c r="F308" s="166" t="s">
        <v>112</v>
      </c>
      <c r="G308" s="167">
        <v>0</v>
      </c>
      <c r="H308" s="203" t="s">
        <v>392</v>
      </c>
      <c r="I308" s="124" t="s">
        <v>152</v>
      </c>
      <c r="J308" s="103">
        <f>IFERROR(VLOOKUP(C308&amp;I308&amp;H308,'Input data'!$C$1:$H$2125,5,0),0)</f>
        <v>2.5261073099999996</v>
      </c>
      <c r="K308" s="103">
        <f>IFERROR(VLOOKUP(C308&amp;I308&amp;H308,'Input data'!$C$1:$H$2125,6,0),0)</f>
        <v>2.3631060444887471</v>
      </c>
    </row>
    <row r="309" spans="1:11">
      <c r="A309" s="100" t="str">
        <f t="shared" si="7"/>
        <v>VD_IPS_LimcaUP</v>
      </c>
      <c r="B309" s="124" t="s">
        <v>130</v>
      </c>
      <c r="C309" s="102" t="s">
        <v>94</v>
      </c>
      <c r="D309" s="165" t="s">
        <v>484</v>
      </c>
      <c r="E309" s="166" t="s">
        <v>112</v>
      </c>
      <c r="F309" s="166" t="s">
        <v>112</v>
      </c>
      <c r="G309" s="167">
        <v>0</v>
      </c>
      <c r="H309" s="203" t="s">
        <v>392</v>
      </c>
      <c r="I309" s="124" t="s">
        <v>153</v>
      </c>
      <c r="J309" s="103">
        <f>IFERROR(VLOOKUP(C309&amp;I309&amp;H309,'Input data'!$C$1:$H$2125,5,0),0)</f>
        <v>2.8683187499999998</v>
      </c>
      <c r="K309" s="103">
        <f>IFERROR(VLOOKUP(C309&amp;I309&amp;H309,'Input data'!$C$1:$H$2125,6,0),0)</f>
        <v>2.9380709589715415</v>
      </c>
    </row>
    <row r="310" spans="1:11">
      <c r="A310" s="100" t="str">
        <f t="shared" si="7"/>
        <v>VD_IPS_M_DewUP</v>
      </c>
      <c r="B310" s="124" t="s">
        <v>131</v>
      </c>
      <c r="C310" s="102" t="s">
        <v>94</v>
      </c>
      <c r="D310" s="165" t="s">
        <v>484</v>
      </c>
      <c r="E310" s="166" t="s">
        <v>112</v>
      </c>
      <c r="F310" s="166" t="s">
        <v>112</v>
      </c>
      <c r="G310" s="167">
        <v>0</v>
      </c>
      <c r="H310" s="203" t="s">
        <v>392</v>
      </c>
      <c r="I310" s="124" t="s">
        <v>154</v>
      </c>
      <c r="J310" s="103">
        <f>IFERROR(VLOOKUP(C310&amp;I310&amp;H310,'Input data'!$C$1:$H$2125,5,0),0)</f>
        <v>3.4340983899999999</v>
      </c>
      <c r="K310" s="103">
        <f>IFERROR(VLOOKUP(C310&amp;I310&amp;H310,'Input data'!$C$1:$H$2125,6,0),0)</f>
        <v>3.2791876353463763</v>
      </c>
    </row>
    <row r="311" spans="1:11">
      <c r="A311" s="100" t="str">
        <f t="shared" si="7"/>
        <v>VD_IPS_MirindaUP</v>
      </c>
      <c r="B311" s="124" t="s">
        <v>132</v>
      </c>
      <c r="C311" s="102" t="s">
        <v>94</v>
      </c>
      <c r="D311" s="165" t="s">
        <v>484</v>
      </c>
      <c r="E311" s="166" t="s">
        <v>112</v>
      </c>
      <c r="F311" s="166" t="s">
        <v>112</v>
      </c>
      <c r="G311" s="167">
        <v>0</v>
      </c>
      <c r="H311" s="203" t="s">
        <v>392</v>
      </c>
      <c r="I311" s="124" t="s">
        <v>155</v>
      </c>
      <c r="J311" s="103">
        <f>IFERROR(VLOOKUP(C311&amp;I311&amp;H311,'Input data'!$C$1:$H$2125,5,0),0)</f>
        <v>1.8968376500000002</v>
      </c>
      <c r="K311" s="103">
        <f>IFERROR(VLOOKUP(C311&amp;I311&amp;H311,'Input data'!$C$1:$H$2125,6,0),0)</f>
        <v>1.7556093271614728</v>
      </c>
    </row>
    <row r="312" spans="1:11">
      <c r="A312" s="100" t="str">
        <f t="shared" si="7"/>
        <v>VD_IPS_PepsiUP</v>
      </c>
      <c r="B312" s="124" t="s">
        <v>133</v>
      </c>
      <c r="C312" s="102" t="s">
        <v>94</v>
      </c>
      <c r="D312" s="165" t="s">
        <v>484</v>
      </c>
      <c r="E312" s="166" t="s">
        <v>112</v>
      </c>
      <c r="F312" s="166" t="s">
        <v>112</v>
      </c>
      <c r="G312" s="167">
        <v>0</v>
      </c>
      <c r="H312" s="203" t="s">
        <v>392</v>
      </c>
      <c r="I312" s="124" t="s">
        <v>156</v>
      </c>
      <c r="J312" s="103">
        <f>IFERROR(VLOOKUP(C312&amp;I312&amp;H312,'Input data'!$C$1:$H$2125,5,0),0)</f>
        <v>2.8451258500000001</v>
      </c>
      <c r="K312" s="103">
        <f>IFERROR(VLOOKUP(C312&amp;I312&amp;H312,'Input data'!$C$1:$H$2125,6,0),0)</f>
        <v>2.6456336130496019</v>
      </c>
    </row>
    <row r="313" spans="1:11">
      <c r="A313" s="100" t="str">
        <f t="shared" si="7"/>
        <v>VD_IPS_SpriteUP</v>
      </c>
      <c r="B313" s="124" t="s">
        <v>134</v>
      </c>
      <c r="C313" s="102" t="s">
        <v>94</v>
      </c>
      <c r="D313" s="165" t="s">
        <v>484</v>
      </c>
      <c r="E313" s="166" t="s">
        <v>112</v>
      </c>
      <c r="F313" s="166" t="s">
        <v>112</v>
      </c>
      <c r="G313" s="167">
        <v>0</v>
      </c>
      <c r="H313" s="203" t="s">
        <v>392</v>
      </c>
      <c r="I313" s="124" t="s">
        <v>157</v>
      </c>
      <c r="J313" s="103">
        <f>IFERROR(VLOOKUP(C313&amp;I313&amp;H313,'Input data'!$C$1:$H$2125,5,0),0)</f>
        <v>3.7069246300000005</v>
      </c>
      <c r="K313" s="103">
        <f>IFERROR(VLOOKUP(C313&amp;I313&amp;H313,'Input data'!$C$1:$H$2125,6,0),0)</f>
        <v>3.5020335403810243</v>
      </c>
    </row>
    <row r="314" spans="1:11">
      <c r="A314" s="100" t="str">
        <f t="shared" si="7"/>
        <v>VD_IPS_Thums_UpUP</v>
      </c>
      <c r="B314" s="124" t="s">
        <v>135</v>
      </c>
      <c r="C314" s="102" t="s">
        <v>94</v>
      </c>
      <c r="D314" s="165" t="s">
        <v>479</v>
      </c>
      <c r="E314" s="396" t="str">
        <f>F314</f>
        <v>IPS</v>
      </c>
      <c r="F314" s="124" t="s">
        <v>17</v>
      </c>
      <c r="G314" s="167">
        <v>0</v>
      </c>
      <c r="H314" s="203" t="s">
        <v>392</v>
      </c>
      <c r="I314" s="124" t="s">
        <v>158</v>
      </c>
      <c r="J314" s="103">
        <f>IFERROR(VLOOKUP(C314&amp;I314&amp;H314,'Input data'!$C$1:$H$2125,5,0),0)</f>
        <v>4.0202565499999992</v>
      </c>
      <c r="K314" s="103">
        <f>IFERROR(VLOOKUP(C314&amp;I314&amp;H314,'Input data'!$C$1:$H$2125,6,0),0)</f>
        <v>3.8205799099668787</v>
      </c>
    </row>
    <row r="315" spans="1:11">
      <c r="A315" s="100" t="str">
        <f t="shared" si="7"/>
        <v>VD_ND_7upUP</v>
      </c>
      <c r="B315" s="124" t="s">
        <v>136</v>
      </c>
      <c r="C315" s="102" t="s">
        <v>94</v>
      </c>
      <c r="D315" s="165" t="s">
        <v>484</v>
      </c>
      <c r="E315" s="166" t="s">
        <v>112</v>
      </c>
      <c r="F315" s="166" t="s">
        <v>112</v>
      </c>
      <c r="G315" s="167">
        <v>0</v>
      </c>
      <c r="H315" s="203" t="s">
        <v>392</v>
      </c>
      <c r="I315" s="124" t="s">
        <v>159</v>
      </c>
      <c r="J315" s="103">
        <f>IFERROR(VLOOKUP(C315&amp;I315&amp;H315,'Input data'!$C$1:$H$2125,5,0),0)</f>
        <v>7.0721100500000018</v>
      </c>
      <c r="K315" s="103">
        <f>IFERROR(VLOOKUP(C315&amp;I315&amp;H315,'Input data'!$C$1:$H$2125,6,0),0)</f>
        <v>5.9330122952237776</v>
      </c>
    </row>
    <row r="316" spans="1:11">
      <c r="A316" s="100" t="str">
        <f t="shared" si="7"/>
        <v>VD_ND_Appy_FizzUP</v>
      </c>
      <c r="B316" s="124" t="s">
        <v>137</v>
      </c>
      <c r="C316" s="102" t="s">
        <v>94</v>
      </c>
      <c r="D316" s="165" t="s">
        <v>484</v>
      </c>
      <c r="E316" s="166" t="s">
        <v>112</v>
      </c>
      <c r="F316" s="166" t="s">
        <v>112</v>
      </c>
      <c r="G316" s="167">
        <v>0</v>
      </c>
      <c r="H316" s="203" t="s">
        <v>392</v>
      </c>
      <c r="I316" s="124" t="s">
        <v>160</v>
      </c>
      <c r="J316" s="103">
        <f>IFERROR(VLOOKUP(C316&amp;I316&amp;H316,'Input data'!$C$1:$H$2125,5,0),0)</f>
        <v>32.079565420000002</v>
      </c>
      <c r="K316" s="103">
        <f>IFERROR(VLOOKUP(C316&amp;I316&amp;H316,'Input data'!$C$1:$H$2125,6,0),0)</f>
        <v>31.760014502764466</v>
      </c>
    </row>
    <row r="317" spans="1:11">
      <c r="A317" s="100" t="str">
        <f t="shared" si="7"/>
        <v>VD_ND_CokeUP</v>
      </c>
      <c r="B317" s="124" t="s">
        <v>138</v>
      </c>
      <c r="C317" s="102" t="s">
        <v>94</v>
      </c>
      <c r="D317" s="165" t="s">
        <v>484</v>
      </c>
      <c r="E317" s="166" t="s">
        <v>112</v>
      </c>
      <c r="F317" s="166" t="s">
        <v>112</v>
      </c>
      <c r="G317" s="167">
        <v>0</v>
      </c>
      <c r="H317" s="203" t="s">
        <v>392</v>
      </c>
      <c r="I317" s="124" t="s">
        <v>161</v>
      </c>
      <c r="J317" s="103">
        <f>IFERROR(VLOOKUP(C317&amp;I317&amp;H317,'Input data'!$C$1:$H$2125,5,0),0)</f>
        <v>13.70693707</v>
      </c>
      <c r="K317" s="103">
        <f>IFERROR(VLOOKUP(C317&amp;I317&amp;H317,'Input data'!$C$1:$H$2125,6,0),0)</f>
        <v>17.703708772230875</v>
      </c>
    </row>
    <row r="318" spans="1:11">
      <c r="A318" s="100" t="str">
        <f t="shared" si="7"/>
        <v>VD_ND_FantaUP</v>
      </c>
      <c r="B318" s="124" t="s">
        <v>139</v>
      </c>
      <c r="C318" s="102" t="s">
        <v>94</v>
      </c>
      <c r="D318" s="165" t="s">
        <v>484</v>
      </c>
      <c r="E318" s="166" t="s">
        <v>112</v>
      </c>
      <c r="F318" s="166" t="s">
        <v>112</v>
      </c>
      <c r="G318" s="167">
        <v>0</v>
      </c>
      <c r="H318" s="203" t="s">
        <v>392</v>
      </c>
      <c r="I318" s="124" t="s">
        <v>162</v>
      </c>
      <c r="J318" s="103">
        <f>IFERROR(VLOOKUP(C318&amp;I318&amp;H318,'Input data'!$C$1:$H$2125,5,0),0)</f>
        <v>24.10408924</v>
      </c>
      <c r="K318" s="103">
        <f>IFERROR(VLOOKUP(C318&amp;I318&amp;H318,'Input data'!$C$1:$H$2125,6,0),0)</f>
        <v>22.504115839818212</v>
      </c>
    </row>
    <row r="319" spans="1:11">
      <c r="A319" s="100" t="str">
        <f t="shared" si="7"/>
        <v>VD_ND_LimcaUP</v>
      </c>
      <c r="B319" s="124" t="s">
        <v>140</v>
      </c>
      <c r="C319" s="102" t="s">
        <v>94</v>
      </c>
      <c r="D319" s="165" t="s">
        <v>484</v>
      </c>
      <c r="E319" s="166" t="s">
        <v>112</v>
      </c>
      <c r="F319" s="166" t="s">
        <v>112</v>
      </c>
      <c r="G319" s="167">
        <v>0</v>
      </c>
      <c r="H319" s="203" t="s">
        <v>392</v>
      </c>
      <c r="I319" s="124" t="s">
        <v>163</v>
      </c>
      <c r="J319" s="103">
        <f>IFERROR(VLOOKUP(C319&amp;I319&amp;H319,'Input data'!$C$1:$H$2125,5,0),0)</f>
        <v>31.399632110000006</v>
      </c>
      <c r="K319" s="103">
        <f>IFERROR(VLOOKUP(C319&amp;I319&amp;H319,'Input data'!$C$1:$H$2125,6,0),0)</f>
        <v>29.426881699236862</v>
      </c>
    </row>
    <row r="320" spans="1:11">
      <c r="A320" s="100" t="str">
        <f t="shared" si="7"/>
        <v>VD_ND_M_DewUP</v>
      </c>
      <c r="B320" s="124" t="s">
        <v>141</v>
      </c>
      <c r="C320" s="102" t="s">
        <v>94</v>
      </c>
      <c r="D320" s="165" t="s">
        <v>484</v>
      </c>
      <c r="E320" s="166" t="s">
        <v>112</v>
      </c>
      <c r="F320" s="166" t="s">
        <v>112</v>
      </c>
      <c r="G320" s="167">
        <v>0</v>
      </c>
      <c r="H320" s="203" t="s">
        <v>392</v>
      </c>
      <c r="I320" s="124" t="s">
        <v>164</v>
      </c>
      <c r="J320" s="103">
        <f>IFERROR(VLOOKUP(C320&amp;I320&amp;H320,'Input data'!$C$1:$H$2125,5,0),0)</f>
        <v>46.160881110000005</v>
      </c>
      <c r="K320" s="103">
        <f>IFERROR(VLOOKUP(C320&amp;I320&amp;H320,'Input data'!$C$1:$H$2125,6,0),0)</f>
        <v>43.466718869061125</v>
      </c>
    </row>
    <row r="321" spans="1:11">
      <c r="A321" s="100" t="str">
        <f t="shared" si="7"/>
        <v>VD_ND_MirindaUP</v>
      </c>
      <c r="B321" s="124" t="s">
        <v>142</v>
      </c>
      <c r="C321" s="102" t="s">
        <v>94</v>
      </c>
      <c r="D321" s="165" t="s">
        <v>484</v>
      </c>
      <c r="E321" s="166" t="s">
        <v>112</v>
      </c>
      <c r="F321" s="166" t="s">
        <v>112</v>
      </c>
      <c r="G321" s="167">
        <v>0</v>
      </c>
      <c r="H321" s="203" t="s">
        <v>392</v>
      </c>
      <c r="I321" s="124" t="s">
        <v>165</v>
      </c>
      <c r="J321" s="103">
        <f>IFERROR(VLOOKUP(C321&amp;I321&amp;H321,'Input data'!$C$1:$H$2125,5,0),0)</f>
        <v>14.646832120000003</v>
      </c>
      <c r="K321" s="103">
        <f>IFERROR(VLOOKUP(C321&amp;I321&amp;H321,'Input data'!$C$1:$H$2125,6,0),0)</f>
        <v>10.701889756990607</v>
      </c>
    </row>
    <row r="322" spans="1:11">
      <c r="A322" s="100" t="str">
        <f t="shared" si="7"/>
        <v>VD_ND_PepsiUP</v>
      </c>
      <c r="B322" s="124" t="s">
        <v>143</v>
      </c>
      <c r="C322" s="102" t="s">
        <v>94</v>
      </c>
      <c r="D322" s="165" t="s">
        <v>484</v>
      </c>
      <c r="E322" s="166" t="s">
        <v>112</v>
      </c>
      <c r="F322" s="166" t="s">
        <v>112</v>
      </c>
      <c r="G322" s="167">
        <v>0</v>
      </c>
      <c r="H322" s="203" t="s">
        <v>392</v>
      </c>
      <c r="I322" s="124" t="s">
        <v>166</v>
      </c>
      <c r="J322" s="103">
        <f>IFERROR(VLOOKUP(C322&amp;I322&amp;H322,'Input data'!$C$1:$H$2125,5,0),0)</f>
        <v>28.68471396</v>
      </c>
      <c r="K322" s="103">
        <f>IFERROR(VLOOKUP(C322&amp;I322&amp;H322,'Input data'!$C$1:$H$2125,6,0),0)</f>
        <v>26.342947299701287</v>
      </c>
    </row>
    <row r="323" spans="1:11">
      <c r="A323" s="100" t="str">
        <f t="shared" ref="A323:A386" si="8">B323&amp;C323</f>
        <v>VD_ND_SpriteUP</v>
      </c>
      <c r="B323" s="124" t="s">
        <v>144</v>
      </c>
      <c r="C323" s="102" t="s">
        <v>94</v>
      </c>
      <c r="D323" s="165" t="s">
        <v>484</v>
      </c>
      <c r="E323" s="166" t="s">
        <v>112</v>
      </c>
      <c r="F323" s="166" t="s">
        <v>112</v>
      </c>
      <c r="G323" s="167">
        <v>0</v>
      </c>
      <c r="H323" s="203" t="s">
        <v>392</v>
      </c>
      <c r="I323" s="124" t="s">
        <v>167</v>
      </c>
      <c r="J323" s="103">
        <f>IFERROR(VLOOKUP(C323&amp;I323&amp;H323,'Input data'!$C$1:$H$2125,5,0),0)</f>
        <v>60.685207619999993</v>
      </c>
      <c r="K323" s="103">
        <f>IFERROR(VLOOKUP(C323&amp;I323&amp;H323,'Input data'!$C$1:$H$2125,6,0),0)</f>
        <v>58.274887333993036</v>
      </c>
    </row>
    <row r="324" spans="1:11">
      <c r="A324" s="100" t="str">
        <f t="shared" si="8"/>
        <v>VD_ND_Thums_UpUP</v>
      </c>
      <c r="B324" s="124" t="s">
        <v>145</v>
      </c>
      <c r="C324" s="102" t="s">
        <v>94</v>
      </c>
      <c r="D324" s="165" t="s">
        <v>479</v>
      </c>
      <c r="E324" s="396" t="str">
        <f t="shared" ref="E324:E325" si="9">F324</f>
        <v>ND</v>
      </c>
      <c r="F324" s="124" t="s">
        <v>18</v>
      </c>
      <c r="G324" s="167">
        <v>0</v>
      </c>
      <c r="H324" s="203" t="s">
        <v>392</v>
      </c>
      <c r="I324" s="124" t="s">
        <v>168</v>
      </c>
      <c r="J324" s="103">
        <f>IFERROR(VLOOKUP(C324&amp;I324&amp;H324,'Input data'!$C$1:$H$2125,5,0),0)</f>
        <v>56.860862239999996</v>
      </c>
      <c r="K324" s="103">
        <f>IFERROR(VLOOKUP(C324&amp;I324&amp;H324,'Input data'!$C$1:$H$2125,6,0),0)</f>
        <v>56.311587657198018</v>
      </c>
    </row>
    <row r="325" spans="1:11">
      <c r="A325" s="100" t="str">
        <f t="shared" si="8"/>
        <v>VD_Nstores_Thums_UpUP</v>
      </c>
      <c r="B325" s="124" t="s">
        <v>218</v>
      </c>
      <c r="C325" s="102" t="s">
        <v>94</v>
      </c>
      <c r="D325" s="165" t="s">
        <v>479</v>
      </c>
      <c r="E325" s="396" t="str">
        <f t="shared" si="9"/>
        <v>Nstores</v>
      </c>
      <c r="F325" s="124" t="s">
        <v>19</v>
      </c>
      <c r="G325" s="167">
        <v>0</v>
      </c>
      <c r="H325" s="203" t="s">
        <v>392</v>
      </c>
      <c r="I325" s="124" t="s">
        <v>309</v>
      </c>
      <c r="J325" s="103">
        <f>IFERROR(VLOOKUP(C325&amp;I325&amp;H325,'Input data'!$C$1:$H$2125,5,0),0)</f>
        <v>336305.14676833001</v>
      </c>
      <c r="K325" s="103">
        <f>IFERROR(VLOOKUP(C325&amp;I325&amp;H325,'Input data'!$C$1:$H$2125,6,0),0)</f>
        <v>359770.02282921196</v>
      </c>
    </row>
    <row r="326" spans="1:11">
      <c r="A326" s="100" t="str">
        <f t="shared" si="8"/>
        <v>VD_OOS_Thums_UpUP</v>
      </c>
      <c r="B326" s="124" t="s">
        <v>219</v>
      </c>
      <c r="C326" s="102" t="s">
        <v>94</v>
      </c>
      <c r="D326" s="165" t="s">
        <v>479</v>
      </c>
      <c r="E326" s="124" t="s">
        <v>20</v>
      </c>
      <c r="F326" s="124" t="s">
        <v>21</v>
      </c>
      <c r="G326" s="167">
        <v>0</v>
      </c>
      <c r="H326" s="203" t="s">
        <v>392</v>
      </c>
      <c r="I326" s="124" t="s">
        <v>310</v>
      </c>
      <c r="J326" s="103">
        <f>IFERROR(VLOOKUP(C326&amp;I326&amp;H326,'Input data'!$C$1:$H$2125,5,0),0)</f>
        <v>16.185217189999999</v>
      </c>
      <c r="K326" s="103">
        <f>IFERROR(VLOOKUP(C326&amp;I326&amp;H326,'Input data'!$C$1:$H$2125,6,0),0)</f>
        <v>13.906984138267187</v>
      </c>
    </row>
    <row r="327" spans="1:11">
      <c r="A327" s="100" t="str">
        <f t="shared" si="8"/>
        <v>VD_Price_7upUP</v>
      </c>
      <c r="B327" s="124" t="s">
        <v>205</v>
      </c>
      <c r="C327" s="102" t="s">
        <v>94</v>
      </c>
      <c r="D327" s="165" t="s">
        <v>484</v>
      </c>
      <c r="E327" s="166" t="s">
        <v>24</v>
      </c>
      <c r="F327" s="124" t="s">
        <v>25</v>
      </c>
      <c r="G327" s="167">
        <v>0</v>
      </c>
      <c r="H327" s="203" t="s">
        <v>392</v>
      </c>
      <c r="I327" s="124" t="s">
        <v>296</v>
      </c>
      <c r="J327" s="103">
        <f>IFERROR(VLOOKUP(C327&amp;I327&amp;H327,'Input data'!$C$1:$H$2125,5,0),0)</f>
        <v>55.563326589999988</v>
      </c>
      <c r="K327" s="103">
        <f>IFERROR(VLOOKUP(C327&amp;I327&amp;H327,'Input data'!$C$1:$H$2125,6,0),0)</f>
        <v>55.531400122202243</v>
      </c>
    </row>
    <row r="328" spans="1:11">
      <c r="A328" s="100" t="str">
        <f t="shared" si="8"/>
        <v>VD_Price_Appy_FizzUP</v>
      </c>
      <c r="B328" s="124" t="s">
        <v>206</v>
      </c>
      <c r="C328" s="102" t="s">
        <v>94</v>
      </c>
      <c r="D328" s="165" t="s">
        <v>484</v>
      </c>
      <c r="E328" s="166" t="s">
        <v>24</v>
      </c>
      <c r="F328" s="124" t="s">
        <v>25</v>
      </c>
      <c r="G328" s="167">
        <v>0</v>
      </c>
      <c r="H328" s="203" t="s">
        <v>392</v>
      </c>
      <c r="I328" s="124" t="s">
        <v>297</v>
      </c>
      <c r="J328" s="103">
        <f>IFERROR(VLOOKUP(C328&amp;I328&amp;H328,'Input data'!$C$1:$H$2125,5,0),0)</f>
        <v>56.480414519999997</v>
      </c>
      <c r="K328" s="103">
        <f>IFERROR(VLOOKUP(C328&amp;I328&amp;H328,'Input data'!$C$1:$H$2125,6,0),0)</f>
        <v>59.351400973757926</v>
      </c>
    </row>
    <row r="329" spans="1:11">
      <c r="A329" s="100" t="str">
        <f t="shared" si="8"/>
        <v>VD_Price_CokeUP</v>
      </c>
      <c r="B329" s="124" t="s">
        <v>207</v>
      </c>
      <c r="C329" s="102" t="s">
        <v>94</v>
      </c>
      <c r="D329" s="165" t="s">
        <v>484</v>
      </c>
      <c r="E329" s="166" t="s">
        <v>24</v>
      </c>
      <c r="F329" s="124" t="s">
        <v>25</v>
      </c>
      <c r="G329" s="167">
        <v>0</v>
      </c>
      <c r="H329" s="203" t="s">
        <v>392</v>
      </c>
      <c r="I329" s="124" t="s">
        <v>298</v>
      </c>
      <c r="J329" s="103">
        <f>IFERROR(VLOOKUP(C329&amp;I329&amp;H329,'Input data'!$C$1:$H$2125,5,0),0)</f>
        <v>54.328213990000009</v>
      </c>
      <c r="K329" s="103">
        <f>IFERROR(VLOOKUP(C329&amp;I329&amp;H329,'Input data'!$C$1:$H$2125,6,0),0)</f>
        <v>57.041594419638344</v>
      </c>
    </row>
    <row r="330" spans="1:11">
      <c r="A330" s="100" t="str">
        <f t="shared" si="8"/>
        <v>VD_Price_FantaUP</v>
      </c>
      <c r="B330" s="124" t="s">
        <v>208</v>
      </c>
      <c r="C330" s="102" t="s">
        <v>94</v>
      </c>
      <c r="D330" s="165" t="s">
        <v>484</v>
      </c>
      <c r="E330" s="166" t="s">
        <v>24</v>
      </c>
      <c r="F330" s="124" t="s">
        <v>25</v>
      </c>
      <c r="G330" s="167">
        <v>0</v>
      </c>
      <c r="H330" s="203" t="s">
        <v>392</v>
      </c>
      <c r="I330" s="124" t="s">
        <v>299</v>
      </c>
      <c r="J330" s="103">
        <f>IFERROR(VLOOKUP(C330&amp;I330&amp;H330,'Input data'!$C$1:$H$2125,5,0),0)</f>
        <v>48.959550739999997</v>
      </c>
      <c r="K330" s="103">
        <f>IFERROR(VLOOKUP(C330&amp;I330&amp;H330,'Input data'!$C$1:$H$2125,6,0),0)</f>
        <v>49.838184601131474</v>
      </c>
    </row>
    <row r="331" spans="1:11">
      <c r="A331" s="100" t="str">
        <f t="shared" si="8"/>
        <v>VD_Price_LimcaUP</v>
      </c>
      <c r="B331" s="124" t="s">
        <v>209</v>
      </c>
      <c r="C331" s="102" t="s">
        <v>94</v>
      </c>
      <c r="D331" s="165" t="s">
        <v>484</v>
      </c>
      <c r="E331" s="166" t="s">
        <v>24</v>
      </c>
      <c r="F331" s="124" t="s">
        <v>25</v>
      </c>
      <c r="G331" s="167">
        <v>0</v>
      </c>
      <c r="H331" s="203" t="s">
        <v>392</v>
      </c>
      <c r="I331" s="124" t="s">
        <v>300</v>
      </c>
      <c r="J331" s="103">
        <f>IFERROR(VLOOKUP(C331&amp;I331&amp;H331,'Input data'!$C$1:$H$2125,5,0),0)</f>
        <v>50.869359180000004</v>
      </c>
      <c r="K331" s="103">
        <f>IFERROR(VLOOKUP(C331&amp;I331&amp;H331,'Input data'!$C$1:$H$2125,6,0),0)</f>
        <v>51.816119952644229</v>
      </c>
    </row>
    <row r="332" spans="1:11">
      <c r="A332" s="100" t="str">
        <f t="shared" si="8"/>
        <v>VD_Price_M_DewUP</v>
      </c>
      <c r="B332" s="124" t="s">
        <v>210</v>
      </c>
      <c r="C332" s="102" t="s">
        <v>94</v>
      </c>
      <c r="D332" s="165" t="s">
        <v>484</v>
      </c>
      <c r="E332" s="166" t="s">
        <v>24</v>
      </c>
      <c r="F332" s="124" t="s">
        <v>25</v>
      </c>
      <c r="G332" s="167">
        <v>0</v>
      </c>
      <c r="H332" s="203" t="s">
        <v>392</v>
      </c>
      <c r="I332" s="124" t="s">
        <v>301</v>
      </c>
      <c r="J332" s="103">
        <f>IFERROR(VLOOKUP(C332&amp;I332&amp;H332,'Input data'!$C$1:$H$2125,5,0),0)</f>
        <v>49.926170040000002</v>
      </c>
      <c r="K332" s="103">
        <f>IFERROR(VLOOKUP(C332&amp;I332&amp;H332,'Input data'!$C$1:$H$2125,6,0),0)</f>
        <v>50.4589549610332</v>
      </c>
    </row>
    <row r="333" spans="1:11">
      <c r="A333" s="100" t="str">
        <f t="shared" si="8"/>
        <v>VD_Price_MirindaUP</v>
      </c>
      <c r="B333" s="124" t="s">
        <v>211</v>
      </c>
      <c r="C333" s="102" t="s">
        <v>94</v>
      </c>
      <c r="D333" s="165" t="s">
        <v>484</v>
      </c>
      <c r="E333" s="166" t="s">
        <v>24</v>
      </c>
      <c r="F333" s="124" t="s">
        <v>25</v>
      </c>
      <c r="G333" s="167">
        <v>0</v>
      </c>
      <c r="H333" s="203" t="s">
        <v>392</v>
      </c>
      <c r="I333" s="124" t="s">
        <v>302</v>
      </c>
      <c r="J333" s="103">
        <f>IFERROR(VLOOKUP(C333&amp;I333&amp;H333,'Input data'!$C$1:$H$2125,5,0),0)</f>
        <v>46.796596430000001</v>
      </c>
      <c r="K333" s="103">
        <f>IFERROR(VLOOKUP(C333&amp;I333&amp;H333,'Input data'!$C$1:$H$2125,6,0),0)</f>
        <v>46.82926281050046</v>
      </c>
    </row>
    <row r="334" spans="1:11">
      <c r="A334" s="100" t="str">
        <f t="shared" si="8"/>
        <v>VD_Price_PepsiUP</v>
      </c>
      <c r="B334" s="124" t="s">
        <v>212</v>
      </c>
      <c r="C334" s="102" t="s">
        <v>94</v>
      </c>
      <c r="D334" s="165" t="s">
        <v>484</v>
      </c>
      <c r="E334" s="166" t="s">
        <v>24</v>
      </c>
      <c r="F334" s="124" t="s">
        <v>25</v>
      </c>
      <c r="G334" s="167">
        <v>0</v>
      </c>
      <c r="H334" s="203" t="s">
        <v>392</v>
      </c>
      <c r="I334" s="124" t="s">
        <v>303</v>
      </c>
      <c r="J334" s="103">
        <f>IFERROR(VLOOKUP(C334&amp;I334&amp;H334,'Input data'!$C$1:$H$2125,5,0),0)</f>
        <v>50.452797109999999</v>
      </c>
      <c r="K334" s="103">
        <f>IFERROR(VLOOKUP(C334&amp;I334&amp;H334,'Input data'!$C$1:$H$2125,6,0),0)</f>
        <v>51.545512497337754</v>
      </c>
    </row>
    <row r="335" spans="1:11">
      <c r="A335" s="100" t="str">
        <f t="shared" si="8"/>
        <v>VD_Price_SpriteUP</v>
      </c>
      <c r="B335" s="124" t="s">
        <v>213</v>
      </c>
      <c r="C335" s="102" t="s">
        <v>94</v>
      </c>
      <c r="D335" s="165" t="s">
        <v>484</v>
      </c>
      <c r="E335" s="166" t="s">
        <v>24</v>
      </c>
      <c r="F335" s="124" t="s">
        <v>25</v>
      </c>
      <c r="G335" s="167">
        <v>0</v>
      </c>
      <c r="H335" s="203" t="s">
        <v>392</v>
      </c>
      <c r="I335" s="124" t="s">
        <v>304</v>
      </c>
      <c r="J335" s="103">
        <f>IFERROR(VLOOKUP(C335&amp;I335&amp;H335,'Input data'!$C$1:$H$2125,5,0),0)</f>
        <v>51.974835679999998</v>
      </c>
      <c r="K335" s="103">
        <f>IFERROR(VLOOKUP(C335&amp;I335&amp;H335,'Input data'!$C$1:$H$2125,6,0),0)</f>
        <v>52.622685061823873</v>
      </c>
    </row>
    <row r="336" spans="1:11">
      <c r="A336" s="100" t="str">
        <f t="shared" si="8"/>
        <v>VD_Price_Thums_Up_ExpressUP</v>
      </c>
      <c r="B336" s="124" t="s">
        <v>263</v>
      </c>
      <c r="C336" s="102" t="s">
        <v>94</v>
      </c>
      <c r="D336" s="165" t="s">
        <v>480</v>
      </c>
      <c r="E336" s="167" t="s">
        <v>487</v>
      </c>
      <c r="F336" s="124" t="s">
        <v>25</v>
      </c>
      <c r="G336" s="167">
        <v>0</v>
      </c>
      <c r="H336" s="203" t="s">
        <v>392</v>
      </c>
      <c r="I336" s="124" t="s">
        <v>346</v>
      </c>
      <c r="J336" s="103">
        <f>IFERROR(VLOOKUP(C336&amp;I336&amp;H336,'Input data'!$C$1:$H$2125,5,0),0)</f>
        <v>72.036425210000019</v>
      </c>
      <c r="K336" s="103">
        <f>IFERROR(VLOOKUP(C336&amp;I336&amp;H336,'Input data'!$C$1:$H$2125,6,0),0)</f>
        <v>79.725970986299487</v>
      </c>
    </row>
    <row r="337" spans="1:11">
      <c r="A337" s="100" t="str">
        <f t="shared" si="8"/>
        <v>VD_Price_Thums_Up_FridgeUP</v>
      </c>
      <c r="B337" s="124" t="s">
        <v>264</v>
      </c>
      <c r="C337" s="102" t="s">
        <v>94</v>
      </c>
      <c r="D337" s="165" t="s">
        <v>480</v>
      </c>
      <c r="E337" s="167" t="s">
        <v>487</v>
      </c>
      <c r="F337" s="124" t="s">
        <v>25</v>
      </c>
      <c r="G337" s="167">
        <v>0</v>
      </c>
      <c r="H337" s="203" t="s">
        <v>392</v>
      </c>
      <c r="I337" s="124" t="s">
        <v>347</v>
      </c>
      <c r="J337" s="103">
        <f>IFERROR(VLOOKUP(C337&amp;I337&amp;H337,'Input data'!$C$1:$H$2125,5,0),0)</f>
        <v>48.939913500000003</v>
      </c>
      <c r="K337" s="103">
        <f>IFERROR(VLOOKUP(C337&amp;I337&amp;H337,'Input data'!$C$1:$H$2125,6,0),0)</f>
        <v>52.039300434727068</v>
      </c>
    </row>
    <row r="338" spans="1:11">
      <c r="A338" s="100" t="str">
        <f t="shared" si="8"/>
        <v>VD_Price_Thums_Up_MobileUP</v>
      </c>
      <c r="B338" s="124" t="s">
        <v>265</v>
      </c>
      <c r="C338" s="102" t="s">
        <v>94</v>
      </c>
      <c r="D338" s="165" t="s">
        <v>480</v>
      </c>
      <c r="E338" s="167" t="s">
        <v>487</v>
      </c>
      <c r="F338" s="124" t="s">
        <v>25</v>
      </c>
      <c r="G338" s="167">
        <v>0</v>
      </c>
      <c r="H338" s="203" t="s">
        <v>392</v>
      </c>
      <c r="I338" s="124" t="s">
        <v>348</v>
      </c>
      <c r="J338" s="103">
        <f>IFERROR(VLOOKUP(C338&amp;I338&amp;H338,'Input data'!$C$1:$H$2125,5,0),0)</f>
        <v>55.53137581</v>
      </c>
      <c r="K338" s="103">
        <f>IFERROR(VLOOKUP(C338&amp;I338&amp;H338,'Input data'!$C$1:$H$2125,6,0),0)</f>
        <v>53.71776602430274</v>
      </c>
    </row>
    <row r="339" spans="1:11">
      <c r="A339" s="100" t="str">
        <f t="shared" si="8"/>
        <v>VD_Price_Thums_Up_PartyUP</v>
      </c>
      <c r="B339" s="124" t="s">
        <v>266</v>
      </c>
      <c r="C339" s="102" t="s">
        <v>94</v>
      </c>
      <c r="D339" s="165" t="s">
        <v>480</v>
      </c>
      <c r="E339" s="167" t="s">
        <v>487</v>
      </c>
      <c r="F339" s="124" t="s">
        <v>25</v>
      </c>
      <c r="G339" s="167">
        <v>0</v>
      </c>
      <c r="H339" s="203" t="s">
        <v>392</v>
      </c>
      <c r="I339" s="124" t="s">
        <v>349</v>
      </c>
      <c r="J339" s="103">
        <f>IFERROR(VLOOKUP(C339&amp;I339&amp;H339,'Input data'!$C$1:$H$2125,5,0),0)</f>
        <v>42.208503250000007</v>
      </c>
      <c r="K339" s="103">
        <f>IFERROR(VLOOKUP(C339&amp;I339&amp;H339,'Input data'!$C$1:$H$2125,6,0),0)</f>
        <v>42.584605702284819</v>
      </c>
    </row>
    <row r="340" spans="1:11">
      <c r="A340" s="100" t="str">
        <f t="shared" si="8"/>
        <v>VD_Price_Thums_Up_RGBUP</v>
      </c>
      <c r="B340" s="124" t="s">
        <v>267</v>
      </c>
      <c r="C340" s="102" t="s">
        <v>94</v>
      </c>
      <c r="D340" s="165" t="s">
        <v>480</v>
      </c>
      <c r="E340" s="167" t="s">
        <v>487</v>
      </c>
      <c r="F340" s="124" t="s">
        <v>25</v>
      </c>
      <c r="G340" s="167">
        <v>0</v>
      </c>
      <c r="H340" s="203" t="s">
        <v>392</v>
      </c>
      <c r="I340" s="124" t="s">
        <v>350</v>
      </c>
      <c r="J340" s="103">
        <f>IFERROR(VLOOKUP(C340&amp;I340&amp;H340,'Input data'!$C$1:$H$2125,5,0),0)</f>
        <v>65.169009689999996</v>
      </c>
      <c r="K340" s="103">
        <f>IFERROR(VLOOKUP(C340&amp;I340&amp;H340,'Input data'!$C$1:$H$2125,6,0),0)</f>
        <v>58.833545159401638</v>
      </c>
    </row>
    <row r="341" spans="1:11">
      <c r="A341" s="100" t="str">
        <f t="shared" si="8"/>
        <v>VD_SOWF_Thums_UpUP</v>
      </c>
      <c r="B341" s="124" t="s">
        <v>220</v>
      </c>
      <c r="C341" s="102" t="s">
        <v>94</v>
      </c>
      <c r="D341" s="165" t="s">
        <v>479</v>
      </c>
      <c r="E341" s="124" t="s">
        <v>26</v>
      </c>
      <c r="F341" s="124" t="s">
        <v>29</v>
      </c>
      <c r="G341" s="167">
        <v>0</v>
      </c>
      <c r="H341" s="203" t="s">
        <v>392</v>
      </c>
      <c r="I341" s="124" t="s">
        <v>311</v>
      </c>
      <c r="J341" s="103">
        <f>IFERROR(VLOOKUP(C341&amp;I341&amp;H341,'Input data'!$C$1:$H$2125,5,0),0)</f>
        <v>22.854686399999999</v>
      </c>
      <c r="K341" s="103">
        <f>IFERROR(VLOOKUP(C341&amp;I341&amp;H341,'Input data'!$C$1:$H$2125,6,0),0)</f>
        <v>21.088402671624969</v>
      </c>
    </row>
    <row r="342" spans="1:11">
      <c r="A342" s="100" t="str">
        <f t="shared" si="8"/>
        <v>VD_TV_APPYFIZZUP</v>
      </c>
      <c r="B342" s="124" t="s">
        <v>215</v>
      </c>
      <c r="C342" s="102" t="s">
        <v>94</v>
      </c>
      <c r="D342" s="165" t="s">
        <v>484</v>
      </c>
      <c r="E342" s="383" t="s">
        <v>698</v>
      </c>
      <c r="F342" s="124" t="s">
        <v>15</v>
      </c>
      <c r="G342" s="167">
        <v>0</v>
      </c>
      <c r="H342" s="124" t="s">
        <v>289</v>
      </c>
      <c r="I342" s="124" t="s">
        <v>306</v>
      </c>
      <c r="J342" s="103">
        <f>IFERROR(VLOOKUP(C342&amp;I342&amp;H342,'Input data'!$C$1:$H$2125,5,0),0)</f>
        <v>1935.1</v>
      </c>
      <c r="K342" s="103">
        <f>IFERROR(VLOOKUP(C342&amp;I342&amp;H342,'Input data'!$C$1:$H$2125,6,0),0)</f>
        <v>0</v>
      </c>
    </row>
    <row r="343" spans="1:11">
      <c r="A343" s="100" t="str">
        <f t="shared" si="8"/>
        <v>VD_TV_MDEWUP</v>
      </c>
      <c r="B343" s="124" t="s">
        <v>216</v>
      </c>
      <c r="C343" s="102" t="s">
        <v>94</v>
      </c>
      <c r="D343" s="165" t="s">
        <v>484</v>
      </c>
      <c r="E343" s="383" t="s">
        <v>698</v>
      </c>
      <c r="F343" s="124" t="s">
        <v>15</v>
      </c>
      <c r="G343" s="167">
        <v>0</v>
      </c>
      <c r="H343" s="124" t="s">
        <v>289</v>
      </c>
      <c r="I343" s="124" t="s">
        <v>307</v>
      </c>
      <c r="J343" s="103">
        <f>IFERROR(VLOOKUP(C343&amp;I343&amp;H343,'Input data'!$C$1:$H$2125,5,0),0)</f>
        <v>3932.0200000000004</v>
      </c>
      <c r="K343" s="103">
        <f>IFERROR(VLOOKUP(C343&amp;I343&amp;H343,'Input data'!$C$1:$H$2125,6,0),0)</f>
        <v>0</v>
      </c>
    </row>
    <row r="344" spans="1:11">
      <c r="A344" s="100" t="str">
        <f t="shared" si="8"/>
        <v>VD_TV_PSPSIUP</v>
      </c>
      <c r="B344" s="124" t="s">
        <v>217</v>
      </c>
      <c r="C344" s="102" t="s">
        <v>94</v>
      </c>
      <c r="D344" s="165" t="s">
        <v>484</v>
      </c>
      <c r="E344" s="383" t="s">
        <v>698</v>
      </c>
      <c r="F344" s="124" t="s">
        <v>15</v>
      </c>
      <c r="G344" s="167">
        <v>0</v>
      </c>
      <c r="H344" s="124" t="s">
        <v>289</v>
      </c>
      <c r="I344" s="124" t="s">
        <v>308</v>
      </c>
      <c r="J344" s="103">
        <f>IFERROR(VLOOKUP(C344&amp;I344&amp;H344,'Input data'!$C$1:$H$2125,5,0),0)</f>
        <v>3641.6499999999996</v>
      </c>
      <c r="K344" s="103">
        <f>IFERROR(VLOOKUP(C344&amp;I344&amp;H344,'Input data'!$C$1:$H$2125,6,0),0)</f>
        <v>0</v>
      </c>
    </row>
    <row r="345" spans="1:11">
      <c r="A345" s="100" t="str">
        <f t="shared" si="8"/>
        <v>VD_Activation_Assets_AllIndiaUP</v>
      </c>
      <c r="B345" s="124" t="s">
        <v>242</v>
      </c>
      <c r="C345" s="102" t="s">
        <v>94</v>
      </c>
      <c r="D345" s="165" t="s">
        <v>481</v>
      </c>
      <c r="E345" s="167" t="s">
        <v>383</v>
      </c>
      <c r="F345" s="124" t="s">
        <v>31</v>
      </c>
      <c r="G345" s="167" t="s">
        <v>16</v>
      </c>
      <c r="H345" s="124" t="s">
        <v>88</v>
      </c>
      <c r="I345" s="124" t="s">
        <v>332</v>
      </c>
      <c r="J345" s="103">
        <f>IFERROR(VLOOKUP(C345&amp;I345&amp;H345,'Input data'!$C$1:$H$2125,5,0),0)</f>
        <v>17224080</v>
      </c>
      <c r="K345" s="103">
        <f>IFERROR(VLOOKUP(C345&amp;I345&amp;H345,'Input data'!$C$1:$H$2125,6,0),0)</f>
        <v>0</v>
      </c>
    </row>
    <row r="346" spans="1:11">
      <c r="A346" s="100" t="str">
        <f t="shared" si="8"/>
        <v>VD_Activation_Assets_StatewiseUP</v>
      </c>
      <c r="B346" s="124" t="s">
        <v>243</v>
      </c>
      <c r="C346" s="102" t="s">
        <v>94</v>
      </c>
      <c r="D346" s="165" t="s">
        <v>481</v>
      </c>
      <c r="E346" s="167" t="s">
        <v>383</v>
      </c>
      <c r="F346" s="124" t="s">
        <v>31</v>
      </c>
      <c r="G346" s="167" t="s">
        <v>16</v>
      </c>
      <c r="H346" s="124" t="s">
        <v>88</v>
      </c>
      <c r="I346" s="124" t="s">
        <v>333</v>
      </c>
      <c r="J346" s="103">
        <f>IFERROR(VLOOKUP(C346&amp;I346&amp;H346,'Input data'!$C$1:$H$2125,5,0),0)</f>
        <v>0</v>
      </c>
      <c r="K346" s="103">
        <f>IFERROR(VLOOKUP(C346&amp;I346&amp;H346,'Input data'!$C$1:$H$2125,6,0),0)</f>
        <v>0</v>
      </c>
    </row>
    <row r="347" spans="1:11">
      <c r="A347" s="100" t="str">
        <f t="shared" si="8"/>
        <v>VD_Cinema_Thumsup_SpendUP</v>
      </c>
      <c r="B347" s="124" t="s">
        <v>233</v>
      </c>
      <c r="C347" s="102" t="s">
        <v>94</v>
      </c>
      <c r="D347" s="165" t="s">
        <v>481</v>
      </c>
      <c r="E347" s="167" t="s">
        <v>35</v>
      </c>
      <c r="F347" s="124" t="s">
        <v>40</v>
      </c>
      <c r="G347" s="124" t="s">
        <v>16</v>
      </c>
      <c r="H347" s="124" t="s">
        <v>88</v>
      </c>
      <c r="I347" s="124" t="s">
        <v>323</v>
      </c>
      <c r="J347" s="103">
        <f>IFERROR(VLOOKUP(C347&amp;I347&amp;H347,'Input data'!$C$1:$H$2125,5,0),0)</f>
        <v>830152.50000000012</v>
      </c>
      <c r="K347" s="103">
        <f>IFERROR(VLOOKUP(C347&amp;I347&amp;H347,'Input data'!$C$1:$H$2125,6,0),0)</f>
        <v>0</v>
      </c>
    </row>
    <row r="348" spans="1:11">
      <c r="A348" s="100" t="str">
        <f t="shared" si="8"/>
        <v>VD_Cinema_Thumsup_Spend_2018UP</v>
      </c>
      <c r="B348" s="124" t="s">
        <v>231</v>
      </c>
      <c r="C348" s="102" t="s">
        <v>94</v>
      </c>
      <c r="D348" s="165" t="s">
        <v>481</v>
      </c>
      <c r="E348" s="167" t="s">
        <v>35</v>
      </c>
      <c r="F348" s="124" t="s">
        <v>40</v>
      </c>
      <c r="G348" s="124" t="s">
        <v>37</v>
      </c>
      <c r="H348" s="124" t="s">
        <v>88</v>
      </c>
      <c r="I348" s="124" t="s">
        <v>321</v>
      </c>
      <c r="J348" s="103">
        <f>IFERROR(VLOOKUP(C348&amp;I348&amp;H348,'Input data'!$C$1:$H$2125,5,0),0)</f>
        <v>0</v>
      </c>
      <c r="K348" s="103">
        <f>IFERROR(VLOOKUP(C348&amp;I348&amp;H348,'Input data'!$C$1:$H$2125,6,0),0)</f>
        <v>0</v>
      </c>
    </row>
    <row r="349" spans="1:11">
      <c r="A349" s="100" t="str">
        <f t="shared" si="8"/>
        <v>VD_Cinema_Thumsup_Spend_2019UP</v>
      </c>
      <c r="B349" s="124" t="s">
        <v>232</v>
      </c>
      <c r="C349" s="102" t="s">
        <v>94</v>
      </c>
      <c r="D349" s="165" t="s">
        <v>481</v>
      </c>
      <c r="E349" s="167" t="s">
        <v>35</v>
      </c>
      <c r="F349" s="124" t="s">
        <v>40</v>
      </c>
      <c r="G349" s="124" t="s">
        <v>37</v>
      </c>
      <c r="H349" s="124" t="s">
        <v>88</v>
      </c>
      <c r="I349" s="124" t="s">
        <v>322</v>
      </c>
      <c r="J349" s="103">
        <f>IFERROR(VLOOKUP(C349&amp;I349&amp;H349,'Input data'!$C$1:$H$2125,5,0),0)</f>
        <v>830152.50000000012</v>
      </c>
      <c r="K349" s="103">
        <f>IFERROR(VLOOKUP(C349&amp;I349&amp;H349,'Input data'!$C$1:$H$2125,6,0),0)</f>
        <v>0</v>
      </c>
    </row>
    <row r="350" spans="1:11">
      <c r="A350" s="100" t="str">
        <f t="shared" si="8"/>
        <v>VD_Consumer_Promo_Thumsup_Mobile_countUP</v>
      </c>
      <c r="B350" s="124" t="s">
        <v>244</v>
      </c>
      <c r="C350" s="102" t="s">
        <v>94</v>
      </c>
      <c r="D350" s="165" t="s">
        <v>481</v>
      </c>
      <c r="E350" s="167" t="s">
        <v>383</v>
      </c>
      <c r="F350" s="124" t="s">
        <v>169</v>
      </c>
      <c r="G350" s="167" t="s">
        <v>16</v>
      </c>
      <c r="H350" s="124" t="s">
        <v>88</v>
      </c>
      <c r="I350" s="124" t="s">
        <v>334</v>
      </c>
      <c r="J350" s="103">
        <f>IFERROR(VLOOKUP(C350&amp;I350&amp;H350,'Input data'!$C$1:$H$2125,5,0),0)</f>
        <v>139027</v>
      </c>
      <c r="K350" s="103">
        <f>IFERROR(VLOOKUP(C350&amp;I350&amp;H350,'Input data'!$C$1:$H$2125,6,0),0)</f>
        <v>0</v>
      </c>
    </row>
    <row r="351" spans="1:11">
      <c r="A351" s="100" t="str">
        <f t="shared" si="8"/>
        <v>VD_Desert_TV_GRPsUP</v>
      </c>
      <c r="B351" s="124" t="s">
        <v>251</v>
      </c>
      <c r="C351" s="102" t="s">
        <v>94</v>
      </c>
      <c r="D351" s="165" t="s">
        <v>481</v>
      </c>
      <c r="E351" s="146" t="s">
        <v>15</v>
      </c>
      <c r="F351" s="124" t="s">
        <v>15</v>
      </c>
      <c r="G351" s="124" t="s">
        <v>16</v>
      </c>
      <c r="H351" s="124" t="s">
        <v>88</v>
      </c>
      <c r="I351" s="124" t="s">
        <v>336</v>
      </c>
      <c r="J351" s="103">
        <f>IFERROR(VLOOKUP(C351&amp;I351&amp;H351,'Input data'!$C$1:$H$2125,5,0),0)</f>
        <v>882</v>
      </c>
      <c r="K351" s="103">
        <f>IFERROR(VLOOKUP(C351&amp;I351&amp;H351,'Input data'!$C$1:$H$2125,6,0),0)</f>
        <v>0</v>
      </c>
    </row>
    <row r="352" spans="1:11">
      <c r="A352" s="100" t="str">
        <f t="shared" si="8"/>
        <v>VD_Experiential_Sampling_Thumsup_ReachUP</v>
      </c>
      <c r="B352" s="124" t="s">
        <v>245</v>
      </c>
      <c r="C352" s="102" t="s">
        <v>94</v>
      </c>
      <c r="D352" s="165" t="s">
        <v>481</v>
      </c>
      <c r="E352" s="167" t="s">
        <v>383</v>
      </c>
      <c r="F352" s="124" t="s">
        <v>125</v>
      </c>
      <c r="G352" s="167" t="s">
        <v>16</v>
      </c>
      <c r="H352" s="124" t="s">
        <v>88</v>
      </c>
      <c r="I352" s="124" t="s">
        <v>335</v>
      </c>
      <c r="J352" s="103">
        <f>IFERROR(VLOOKUP(C352&amp;I352&amp;H352,'Input data'!$C$1:$H$2125,5,0),0)</f>
        <v>15320</v>
      </c>
      <c r="K352" s="103">
        <f>IFERROR(VLOOKUP(C352&amp;I352&amp;H352,'Input data'!$C$1:$H$2125,6,0),0)</f>
        <v>0</v>
      </c>
    </row>
    <row r="353" spans="1:11">
      <c r="A353" s="100" t="str">
        <f t="shared" si="8"/>
        <v>VD_Facebook_Instagram_Thumsup_ImpUP</v>
      </c>
      <c r="B353" s="124" t="s">
        <v>225</v>
      </c>
      <c r="C353" s="102" t="s">
        <v>94</v>
      </c>
      <c r="D353" s="165" t="s">
        <v>481</v>
      </c>
      <c r="E353" s="146" t="s">
        <v>32</v>
      </c>
      <c r="F353" s="124" t="s">
        <v>33</v>
      </c>
      <c r="G353" s="124" t="s">
        <v>16</v>
      </c>
      <c r="H353" s="124" t="s">
        <v>88</v>
      </c>
      <c r="I353" s="124" t="s">
        <v>315</v>
      </c>
      <c r="J353" s="103">
        <f>IFERROR(VLOOKUP(C353&amp;I353&amp;H353,'Input data'!$C$1:$H$2125,5,0),0)</f>
        <v>2909758</v>
      </c>
      <c r="K353" s="103">
        <f>IFERROR(VLOOKUP(C353&amp;I353&amp;H353,'Input data'!$C$1:$H$2125,6,0),0)</f>
        <v>11164045</v>
      </c>
    </row>
    <row r="354" spans="1:11">
      <c r="A354" s="100" t="str">
        <f t="shared" si="8"/>
        <v>VD_Facebook_Thumsup_ImpUP</v>
      </c>
      <c r="B354" s="124" t="s">
        <v>224</v>
      </c>
      <c r="C354" s="102" t="s">
        <v>94</v>
      </c>
      <c r="D354" s="165" t="s">
        <v>481</v>
      </c>
      <c r="E354" s="146" t="s">
        <v>32</v>
      </c>
      <c r="F354" s="124" t="s">
        <v>124</v>
      </c>
      <c r="G354" s="124" t="s">
        <v>16</v>
      </c>
      <c r="H354" s="124" t="s">
        <v>88</v>
      </c>
      <c r="I354" s="124" t="s">
        <v>314</v>
      </c>
      <c r="J354" s="103">
        <f>IFERROR(VLOOKUP(C354&amp;I354&amp;H354,'Input data'!$C$1:$H$2125,5,0),0)</f>
        <v>20175952</v>
      </c>
      <c r="K354" s="103">
        <f>IFERROR(VLOOKUP(C354&amp;I354&amp;H354,'Input data'!$C$1:$H$2125,6,0),0)</f>
        <v>0</v>
      </c>
    </row>
    <row r="355" spans="1:11">
      <c r="A355" s="100" t="str">
        <f t="shared" si="8"/>
        <v>VD_Hotstar_Thumsup_ImpUP</v>
      </c>
      <c r="B355" s="124" t="s">
        <v>226</v>
      </c>
      <c r="C355" s="102" t="s">
        <v>94</v>
      </c>
      <c r="D355" s="165" t="s">
        <v>481</v>
      </c>
      <c r="E355" s="146" t="s">
        <v>32</v>
      </c>
      <c r="F355" s="124" t="s">
        <v>34</v>
      </c>
      <c r="G355" s="124" t="s">
        <v>16</v>
      </c>
      <c r="H355" s="124" t="s">
        <v>88</v>
      </c>
      <c r="I355" s="124" t="s">
        <v>316</v>
      </c>
      <c r="J355" s="103">
        <f>IFERROR(VLOOKUP(C355&amp;I355&amp;H355,'Input data'!$C$1:$H$2125,5,0),0)</f>
        <v>72165062.775646597</v>
      </c>
      <c r="K355" s="103">
        <f>IFERROR(VLOOKUP(C355&amp;I355&amp;H355,'Input data'!$C$1:$H$2125,6,0),0)</f>
        <v>12213073.560448911</v>
      </c>
    </row>
    <row r="356" spans="1:11">
      <c r="A356" s="100" t="str">
        <f t="shared" si="8"/>
        <v>VD_Lift_TV_GRPsUP</v>
      </c>
      <c r="B356" s="124" t="s">
        <v>252</v>
      </c>
      <c r="C356" s="102" t="s">
        <v>94</v>
      </c>
      <c r="D356" s="165" t="s">
        <v>481</v>
      </c>
      <c r="E356" s="146" t="s">
        <v>15</v>
      </c>
      <c r="F356" s="124" t="s">
        <v>15</v>
      </c>
      <c r="G356" s="124" t="s">
        <v>16</v>
      </c>
      <c r="H356" s="124" t="s">
        <v>88</v>
      </c>
      <c r="I356" s="124" t="s">
        <v>341</v>
      </c>
      <c r="J356" s="103">
        <f>IFERROR(VLOOKUP(C356&amp;I356&amp;H356,'Input data'!$C$1:$H$2125,5,0),0)</f>
        <v>0</v>
      </c>
      <c r="K356" s="103">
        <f>IFERROR(VLOOKUP(C356&amp;I356&amp;H356,'Input data'!$C$1:$H$2125,6,0),0)</f>
        <v>0</v>
      </c>
    </row>
    <row r="357" spans="1:11">
      <c r="A357" s="100" t="str">
        <f t="shared" si="8"/>
        <v>VD_Long_Activation_Assets_AllIndiaUP</v>
      </c>
      <c r="B357" s="124" t="s">
        <v>271</v>
      </c>
      <c r="C357" s="102" t="s">
        <v>94</v>
      </c>
      <c r="D357" s="165" t="s">
        <v>481</v>
      </c>
      <c r="E357" s="167" t="s">
        <v>383</v>
      </c>
      <c r="F357" s="124" t="s">
        <v>31</v>
      </c>
      <c r="G357" s="167" t="s">
        <v>16</v>
      </c>
      <c r="H357" s="124" t="s">
        <v>88</v>
      </c>
      <c r="I357" s="124" t="s">
        <v>332</v>
      </c>
      <c r="J357" s="103">
        <f>IFERROR(VLOOKUP(C357&amp;I357&amp;H357,'Input data'!$C$1:$H$2125,5,0),0)</f>
        <v>17224080</v>
      </c>
      <c r="K357" s="103">
        <f>IFERROR(VLOOKUP(C357&amp;I357&amp;H357,'Input data'!$C$1:$H$2125,6,0),0)</f>
        <v>0</v>
      </c>
    </row>
    <row r="358" spans="1:11">
      <c r="A358" s="100" t="str">
        <f t="shared" si="8"/>
        <v>VD_Long_Activation_Assets_StatewiseUP</v>
      </c>
      <c r="B358" s="124" t="s">
        <v>272</v>
      </c>
      <c r="C358" s="102" t="s">
        <v>94</v>
      </c>
      <c r="D358" s="165" t="s">
        <v>481</v>
      </c>
      <c r="E358" s="167" t="s">
        <v>383</v>
      </c>
      <c r="F358" s="124" t="s">
        <v>31</v>
      </c>
      <c r="G358" s="167" t="s">
        <v>16</v>
      </c>
      <c r="H358" s="124" t="s">
        <v>88</v>
      </c>
      <c r="I358" s="124" t="s">
        <v>333</v>
      </c>
      <c r="J358" s="103">
        <f>IFERROR(VLOOKUP(C358&amp;I358&amp;H358,'Input data'!$C$1:$H$2125,5,0),0)</f>
        <v>0</v>
      </c>
      <c r="K358" s="103">
        <f>IFERROR(VLOOKUP(C358&amp;I358&amp;H358,'Input data'!$C$1:$H$2125,6,0),0)</f>
        <v>0</v>
      </c>
    </row>
    <row r="359" spans="1:11">
      <c r="A359" s="100" t="str">
        <f t="shared" si="8"/>
        <v>VD_Long_Desert_TV_GRPsUP</v>
      </c>
      <c r="B359" s="124" t="s">
        <v>246</v>
      </c>
      <c r="C359" s="102" t="s">
        <v>94</v>
      </c>
      <c r="D359" s="165" t="s">
        <v>481</v>
      </c>
      <c r="E359" s="146" t="s">
        <v>15</v>
      </c>
      <c r="F359" s="124" t="s">
        <v>15</v>
      </c>
      <c r="G359" s="124" t="s">
        <v>37</v>
      </c>
      <c r="H359" s="124" t="s">
        <v>88</v>
      </c>
      <c r="I359" s="124" t="s">
        <v>336</v>
      </c>
      <c r="J359" s="103">
        <f>IFERROR(VLOOKUP(C359&amp;I359&amp;H359,'Input data'!$C$1:$H$2125,5,0),0)</f>
        <v>882</v>
      </c>
      <c r="K359" s="103">
        <f>IFERROR(VLOOKUP(C359&amp;I359&amp;H359,'Input data'!$C$1:$H$2125,6,0),0)</f>
        <v>0</v>
      </c>
    </row>
    <row r="360" spans="1:11">
      <c r="A360" s="100" t="str">
        <f t="shared" si="8"/>
        <v>VD_Long_TUChargedAvengers_TV_GRPsUP</v>
      </c>
      <c r="B360" s="124" t="s">
        <v>247</v>
      </c>
      <c r="C360" s="102" t="s">
        <v>94</v>
      </c>
      <c r="D360" s="165" t="s">
        <v>481</v>
      </c>
      <c r="E360" s="146" t="s">
        <v>15</v>
      </c>
      <c r="F360" s="124" t="s">
        <v>15</v>
      </c>
      <c r="G360" s="124" t="s">
        <v>37</v>
      </c>
      <c r="H360" s="124" t="s">
        <v>88</v>
      </c>
      <c r="I360" s="124" t="s">
        <v>337</v>
      </c>
      <c r="J360" s="103">
        <f>IFERROR(VLOOKUP(C360&amp;I360&amp;H360,'Input data'!$C$1:$H$2125,5,0),0)</f>
        <v>0</v>
      </c>
      <c r="K360" s="103">
        <f>IFERROR(VLOOKUP(C360&amp;I360&amp;H360,'Input data'!$C$1:$H$2125,6,0),0)</f>
        <v>0</v>
      </c>
    </row>
    <row r="361" spans="1:11">
      <c r="A361" s="100" t="str">
        <f t="shared" si="8"/>
        <v>VD_Long_TUChargedThematic_TV_GRPsUP</v>
      </c>
      <c r="B361" s="124" t="s">
        <v>248</v>
      </c>
      <c r="C361" s="102" t="s">
        <v>94</v>
      </c>
      <c r="D361" s="165" t="s">
        <v>481</v>
      </c>
      <c r="E361" s="146" t="s">
        <v>15</v>
      </c>
      <c r="F361" s="124" t="s">
        <v>15</v>
      </c>
      <c r="G361" s="124" t="s">
        <v>37</v>
      </c>
      <c r="H361" s="124" t="s">
        <v>88</v>
      </c>
      <c r="I361" s="124" t="s">
        <v>338</v>
      </c>
      <c r="J361" s="103">
        <f>IFERROR(VLOOKUP(C361&amp;I361&amp;H361,'Input data'!$C$1:$H$2125,5,0),0)</f>
        <v>0</v>
      </c>
      <c r="K361" s="103">
        <f>IFERROR(VLOOKUP(C361&amp;I361&amp;H361,'Input data'!$C$1:$H$2125,6,0),0)</f>
        <v>0</v>
      </c>
    </row>
    <row r="362" spans="1:11">
      <c r="A362" s="100" t="str">
        <f t="shared" si="8"/>
        <v>VD_Long_TUChase_TV_GRPsUP</v>
      </c>
      <c r="B362" s="124" t="s">
        <v>249</v>
      </c>
      <c r="C362" s="102" t="s">
        <v>94</v>
      </c>
      <c r="D362" s="165" t="s">
        <v>481</v>
      </c>
      <c r="E362" s="146" t="s">
        <v>15</v>
      </c>
      <c r="F362" s="124" t="s">
        <v>15</v>
      </c>
      <c r="G362" s="124" t="s">
        <v>37</v>
      </c>
      <c r="H362" s="124" t="s">
        <v>88</v>
      </c>
      <c r="I362" s="124" t="s">
        <v>339</v>
      </c>
      <c r="J362" s="103">
        <f>IFERROR(VLOOKUP(C362&amp;I362&amp;H362,'Input data'!$C$1:$H$2125,5,0),0)</f>
        <v>1223.1500000000001</v>
      </c>
      <c r="K362" s="103">
        <f>IFERROR(VLOOKUP(C362&amp;I362&amp;H362,'Input data'!$C$1:$H$2125,6,0),0)</f>
        <v>0</v>
      </c>
    </row>
    <row r="363" spans="1:11">
      <c r="A363" s="100" t="str">
        <f t="shared" si="8"/>
        <v>VD_Long_TUIntrinsic_TV_GRPsUP</v>
      </c>
      <c r="B363" s="124" t="s">
        <v>250</v>
      </c>
      <c r="C363" s="102" t="s">
        <v>94</v>
      </c>
      <c r="D363" s="165" t="s">
        <v>481</v>
      </c>
      <c r="E363" s="146" t="s">
        <v>15</v>
      </c>
      <c r="F363" s="124" t="s">
        <v>15</v>
      </c>
      <c r="G363" s="124" t="s">
        <v>37</v>
      </c>
      <c r="H363" s="124" t="s">
        <v>88</v>
      </c>
      <c r="I363" s="124" t="s">
        <v>340</v>
      </c>
      <c r="J363" s="103">
        <f>IFERROR(VLOOKUP(C363&amp;I363&amp;H363,'Input data'!$C$1:$H$2125,5,0),0)</f>
        <v>0</v>
      </c>
      <c r="K363" s="103">
        <f>IFERROR(VLOOKUP(C363&amp;I363&amp;H363,'Input data'!$C$1:$H$2125,6,0),0)</f>
        <v>0</v>
      </c>
    </row>
    <row r="364" spans="1:11">
      <c r="A364" s="100" t="str">
        <f t="shared" si="8"/>
        <v>VD_OOH_Thumsup_SpendUP</v>
      </c>
      <c r="B364" s="124" t="s">
        <v>239</v>
      </c>
      <c r="C364" s="102" t="s">
        <v>94</v>
      </c>
      <c r="D364" s="165" t="s">
        <v>481</v>
      </c>
      <c r="E364" s="167" t="s">
        <v>35</v>
      </c>
      <c r="F364" s="124" t="s">
        <v>36</v>
      </c>
      <c r="G364" s="124" t="s">
        <v>16</v>
      </c>
      <c r="H364" s="124" t="s">
        <v>88</v>
      </c>
      <c r="I364" s="124" t="s">
        <v>329</v>
      </c>
      <c r="J364" s="103">
        <f>IFERROR(VLOOKUP(C364&amp;I364&amp;H364,'Input data'!$C$1:$H$2125,5,0),0)</f>
        <v>3920725.0364999999</v>
      </c>
      <c r="K364" s="103">
        <f>IFERROR(VLOOKUP(C364&amp;I364&amp;H364,'Input data'!$C$1:$H$2125,6,0),0)</f>
        <v>900000.00899999985</v>
      </c>
    </row>
    <row r="365" spans="1:11">
      <c r="A365" s="100" t="str">
        <f t="shared" si="8"/>
        <v>VD_OOH_Thumsup_Spend_2015UP</v>
      </c>
      <c r="B365" s="124" t="s">
        <v>234</v>
      </c>
      <c r="C365" s="102" t="s">
        <v>94</v>
      </c>
      <c r="D365" s="165" t="s">
        <v>481</v>
      </c>
      <c r="E365" s="167" t="s">
        <v>35</v>
      </c>
      <c r="F365" s="124" t="s">
        <v>36</v>
      </c>
      <c r="G365" s="124" t="s">
        <v>37</v>
      </c>
      <c r="H365" s="124" t="s">
        <v>88</v>
      </c>
      <c r="I365" s="124" t="s">
        <v>324</v>
      </c>
      <c r="J365" s="103">
        <f>IFERROR(VLOOKUP(C365&amp;I365&amp;H365,'Input data'!$C$1:$H$2125,5,0),0)</f>
        <v>0</v>
      </c>
      <c r="K365" s="103">
        <f>IFERROR(VLOOKUP(C365&amp;I365&amp;H365,'Input data'!$C$1:$H$2125,6,0),0)</f>
        <v>0</v>
      </c>
    </row>
    <row r="366" spans="1:11">
      <c r="A366" s="100" t="str">
        <f t="shared" si="8"/>
        <v>VD_OOH_Thumsup_Spend_2016UP</v>
      </c>
      <c r="B366" s="124" t="s">
        <v>235</v>
      </c>
      <c r="C366" s="102" t="s">
        <v>94</v>
      </c>
      <c r="D366" s="165" t="s">
        <v>481</v>
      </c>
      <c r="E366" s="167" t="s">
        <v>35</v>
      </c>
      <c r="F366" s="124" t="s">
        <v>36</v>
      </c>
      <c r="G366" s="124" t="s">
        <v>37</v>
      </c>
      <c r="H366" s="124" t="s">
        <v>88</v>
      </c>
      <c r="I366" s="124" t="s">
        <v>325</v>
      </c>
      <c r="J366" s="103">
        <f>IFERROR(VLOOKUP(C366&amp;I366&amp;H366,'Input data'!$C$1:$H$2125,5,0),0)</f>
        <v>0</v>
      </c>
      <c r="K366" s="103">
        <f>IFERROR(VLOOKUP(C366&amp;I366&amp;H366,'Input data'!$C$1:$H$2125,6,0),0)</f>
        <v>0</v>
      </c>
    </row>
    <row r="367" spans="1:11">
      <c r="A367" s="100" t="str">
        <f t="shared" si="8"/>
        <v>VD_OOH_Thumsup_Spend_2017UP</v>
      </c>
      <c r="B367" s="124" t="s">
        <v>236</v>
      </c>
      <c r="C367" s="102" t="s">
        <v>94</v>
      </c>
      <c r="D367" s="165" t="s">
        <v>481</v>
      </c>
      <c r="E367" s="167" t="s">
        <v>35</v>
      </c>
      <c r="F367" s="124" t="s">
        <v>36</v>
      </c>
      <c r="G367" s="124" t="s">
        <v>37</v>
      </c>
      <c r="H367" s="124" t="s">
        <v>88</v>
      </c>
      <c r="I367" s="124" t="s">
        <v>326</v>
      </c>
      <c r="J367" s="103">
        <f>IFERROR(VLOOKUP(C367&amp;I367&amp;H367,'Input data'!$C$1:$H$2125,5,0),0)</f>
        <v>0</v>
      </c>
      <c r="K367" s="103">
        <f>IFERROR(VLOOKUP(C367&amp;I367&amp;H367,'Input data'!$C$1:$H$2125,6,0),0)</f>
        <v>0</v>
      </c>
    </row>
    <row r="368" spans="1:11">
      <c r="A368" s="100" t="str">
        <f t="shared" si="8"/>
        <v>VD_OOH_Thumsup_Spend_2018UP</v>
      </c>
      <c r="B368" s="124" t="s">
        <v>237</v>
      </c>
      <c r="C368" s="102" t="s">
        <v>94</v>
      </c>
      <c r="D368" s="165" t="s">
        <v>481</v>
      </c>
      <c r="E368" s="167" t="s">
        <v>35</v>
      </c>
      <c r="F368" s="124" t="s">
        <v>36</v>
      </c>
      <c r="G368" s="124" t="s">
        <v>37</v>
      </c>
      <c r="H368" s="124" t="s">
        <v>88</v>
      </c>
      <c r="I368" s="124" t="s">
        <v>327</v>
      </c>
      <c r="J368" s="103">
        <f>IFERROR(VLOOKUP(C368&amp;I368&amp;H368,'Input data'!$C$1:$H$2125,5,0),0)</f>
        <v>0</v>
      </c>
      <c r="K368" s="103">
        <f>IFERROR(VLOOKUP(C368&amp;I368&amp;H368,'Input data'!$C$1:$H$2125,6,0),0)</f>
        <v>0</v>
      </c>
    </row>
    <row r="369" spans="1:11">
      <c r="A369" s="100" t="str">
        <f t="shared" si="8"/>
        <v>VD_OOH_Thumsup_Spend_2019UP</v>
      </c>
      <c r="B369" s="124" t="s">
        <v>238</v>
      </c>
      <c r="C369" s="102" t="s">
        <v>94</v>
      </c>
      <c r="D369" s="165" t="s">
        <v>481</v>
      </c>
      <c r="E369" s="167" t="s">
        <v>35</v>
      </c>
      <c r="F369" s="124" t="s">
        <v>36</v>
      </c>
      <c r="G369" s="124" t="s">
        <v>37</v>
      </c>
      <c r="H369" s="124" t="s">
        <v>88</v>
      </c>
      <c r="I369" s="124" t="s">
        <v>328</v>
      </c>
      <c r="J369" s="103">
        <f>IFERROR(VLOOKUP(C369&amp;I369&amp;H369,'Input data'!$C$1:$H$2125,5,0),0)</f>
        <v>3920725.0364999999</v>
      </c>
      <c r="K369" s="103">
        <f>IFERROR(VLOOKUP(C369&amp;I369&amp;H369,'Input data'!$C$1:$H$2125,6,0),0)</f>
        <v>0</v>
      </c>
    </row>
    <row r="370" spans="1:11">
      <c r="A370" s="100" t="str">
        <f t="shared" si="8"/>
        <v>VD_PrVD_Thumsup_SpendUP</v>
      </c>
      <c r="B370" s="124" t="s">
        <v>240</v>
      </c>
      <c r="C370" s="102" t="s">
        <v>94</v>
      </c>
      <c r="D370" s="165" t="s">
        <v>481</v>
      </c>
      <c r="E370" s="167" t="s">
        <v>35</v>
      </c>
      <c r="F370" s="124" t="s">
        <v>38</v>
      </c>
      <c r="G370" s="124" t="s">
        <v>16</v>
      </c>
      <c r="H370" s="124" t="s">
        <v>88</v>
      </c>
      <c r="I370" s="124" t="s">
        <v>330</v>
      </c>
      <c r="J370" s="103">
        <f>IFERROR(VLOOKUP(C370&amp;I370&amp;H370,'Input data'!$C$1:$H$2125,5,0),0)</f>
        <v>0</v>
      </c>
      <c r="K370" s="103">
        <f>IFERROR(VLOOKUP(C370&amp;I370&amp;H370,'Input data'!$C$1:$H$2125,6,0),0)</f>
        <v>0</v>
      </c>
    </row>
    <row r="371" spans="1:11">
      <c r="A371" s="100" t="str">
        <f t="shared" si="8"/>
        <v>VD_Radio_Thumsup_SpendUP</v>
      </c>
      <c r="B371" s="124" t="s">
        <v>241</v>
      </c>
      <c r="C371" s="102" t="s">
        <v>94</v>
      </c>
      <c r="D371" s="165" t="s">
        <v>481</v>
      </c>
      <c r="E371" s="167" t="s">
        <v>35</v>
      </c>
      <c r="F371" s="124" t="s">
        <v>41</v>
      </c>
      <c r="G371" s="124" t="s">
        <v>16</v>
      </c>
      <c r="H371" s="124" t="s">
        <v>88</v>
      </c>
      <c r="I371" s="124" t="s">
        <v>331</v>
      </c>
      <c r="J371" s="103">
        <f>IFERROR(VLOOKUP(C371&amp;I371&amp;H371,'Input data'!$C$1:$H$2125,5,0),0)</f>
        <v>0</v>
      </c>
      <c r="K371" s="103">
        <f>IFERROR(VLOOKUP(C371&amp;I371&amp;H371,'Input data'!$C$1:$H$2125,6,0),0)</f>
        <v>0</v>
      </c>
    </row>
    <row r="372" spans="1:11">
      <c r="A372" s="100" t="str">
        <f t="shared" si="8"/>
        <v>VD_ThematicMHT_TV_GRPsUP</v>
      </c>
      <c r="B372" s="124" t="s">
        <v>253</v>
      </c>
      <c r="C372" s="102" t="s">
        <v>94</v>
      </c>
      <c r="D372" s="165" t="s">
        <v>481</v>
      </c>
      <c r="E372" s="146" t="s">
        <v>15</v>
      </c>
      <c r="F372" s="124" t="s">
        <v>15</v>
      </c>
      <c r="G372" s="124" t="s">
        <v>16</v>
      </c>
      <c r="H372" s="124" t="s">
        <v>88</v>
      </c>
      <c r="I372" s="124" t="s">
        <v>342</v>
      </c>
      <c r="J372" s="103">
        <f>IFERROR(VLOOKUP(C372&amp;I372&amp;H372,'Input data'!$C$1:$H$2125,5,0),0)</f>
        <v>0</v>
      </c>
      <c r="K372" s="103">
        <f>IFERROR(VLOOKUP(C372&amp;I372&amp;H372,'Input data'!$C$1:$H$2125,6,0),0)</f>
        <v>0</v>
      </c>
    </row>
    <row r="373" spans="1:11">
      <c r="A373" s="100" t="str">
        <f t="shared" si="8"/>
        <v>VD_TheYoung_TV_GRPsUP</v>
      </c>
      <c r="B373" s="124" t="s">
        <v>254</v>
      </c>
      <c r="C373" s="102" t="s">
        <v>94</v>
      </c>
      <c r="D373" s="165" t="s">
        <v>481</v>
      </c>
      <c r="E373" s="146" t="s">
        <v>15</v>
      </c>
      <c r="F373" s="124" t="s">
        <v>15</v>
      </c>
      <c r="G373" s="124" t="s">
        <v>16</v>
      </c>
      <c r="H373" s="124" t="s">
        <v>88</v>
      </c>
      <c r="I373" s="124" t="s">
        <v>343</v>
      </c>
      <c r="J373" s="103">
        <f>IFERROR(VLOOKUP(C373&amp;I373&amp;H373,'Input data'!$C$1:$H$2125,5,0),0)</f>
        <v>0</v>
      </c>
      <c r="K373" s="103">
        <f>IFERROR(VLOOKUP(C373&amp;I373&amp;H373,'Input data'!$C$1:$H$2125,6,0),0)</f>
        <v>0</v>
      </c>
    </row>
    <row r="374" spans="1:11">
      <c r="A374" s="100" t="str">
        <f t="shared" si="8"/>
        <v>VD_Total_Digital_Thumsup_VD_2017UP</v>
      </c>
      <c r="B374" s="124" t="s">
        <v>227</v>
      </c>
      <c r="C374" s="102" t="s">
        <v>94</v>
      </c>
      <c r="D374" s="165" t="s">
        <v>481</v>
      </c>
      <c r="E374" s="146" t="s">
        <v>32</v>
      </c>
      <c r="F374" s="124" t="s">
        <v>39</v>
      </c>
      <c r="G374" s="124" t="s">
        <v>37</v>
      </c>
      <c r="H374" s="124" t="s">
        <v>88</v>
      </c>
      <c r="I374" s="124" t="s">
        <v>317</v>
      </c>
      <c r="J374" s="103">
        <f>IFERROR(VLOOKUP(C374&amp;I374&amp;H374,'Input data'!$C$1:$H$2125,5,0),0)</f>
        <v>0</v>
      </c>
      <c r="K374" s="103">
        <f>IFERROR(VLOOKUP(C374&amp;I374&amp;H374,'Input data'!$C$1:$H$2125,6,0),0)</f>
        <v>0</v>
      </c>
    </row>
    <row r="375" spans="1:11">
      <c r="A375" s="100" t="str">
        <f t="shared" si="8"/>
        <v>VD_Total_Digital_Thumsup_VD_2018UP</v>
      </c>
      <c r="B375" s="124" t="s">
        <v>228</v>
      </c>
      <c r="C375" s="102" t="s">
        <v>94</v>
      </c>
      <c r="D375" s="165" t="s">
        <v>481</v>
      </c>
      <c r="E375" s="146" t="s">
        <v>32</v>
      </c>
      <c r="F375" s="124" t="s">
        <v>39</v>
      </c>
      <c r="G375" s="124" t="s">
        <v>37</v>
      </c>
      <c r="H375" s="124" t="s">
        <v>88</v>
      </c>
      <c r="I375" s="124" t="s">
        <v>318</v>
      </c>
      <c r="J375" s="103">
        <f>IFERROR(VLOOKUP(C375&amp;I375&amp;H375,'Input data'!$C$1:$H$2125,5,0),0)</f>
        <v>0</v>
      </c>
      <c r="K375" s="103">
        <f>IFERROR(VLOOKUP(C375&amp;I375&amp;H375,'Input data'!$C$1:$H$2125,6,0),0)</f>
        <v>0</v>
      </c>
    </row>
    <row r="376" spans="1:11">
      <c r="A376" s="100" t="str">
        <f t="shared" si="8"/>
        <v>VD_Total_Digital_Thumsup_VD_2019UP</v>
      </c>
      <c r="B376" s="124" t="s">
        <v>229</v>
      </c>
      <c r="C376" s="102" t="s">
        <v>94</v>
      </c>
      <c r="D376" s="165" t="s">
        <v>481</v>
      </c>
      <c r="E376" s="146" t="s">
        <v>32</v>
      </c>
      <c r="F376" s="124" t="s">
        <v>39</v>
      </c>
      <c r="G376" s="124" t="s">
        <v>37</v>
      </c>
      <c r="H376" s="124" t="s">
        <v>88</v>
      </c>
      <c r="I376" s="124" t="s">
        <v>319</v>
      </c>
      <c r="J376" s="103">
        <f>IFERROR(VLOOKUP(C376&amp;I376&amp;H376,'Input data'!$C$1:$H$2125,5,0),0)</f>
        <v>96747560.775646597</v>
      </c>
      <c r="K376" s="103">
        <f>IFERROR(VLOOKUP(C376&amp;I376&amp;H376,'Input data'!$C$1:$H$2125,6,0),0)</f>
        <v>0</v>
      </c>
    </row>
    <row r="377" spans="1:11">
      <c r="A377" s="100" t="str">
        <f t="shared" si="8"/>
        <v>VD_TU_UTC_TV_GRPsUP</v>
      </c>
      <c r="B377" s="124" t="s">
        <v>255</v>
      </c>
      <c r="C377" s="102" t="s">
        <v>94</v>
      </c>
      <c r="D377" s="165" t="s">
        <v>481</v>
      </c>
      <c r="E377" s="146" t="s">
        <v>15</v>
      </c>
      <c r="F377" s="124" t="s">
        <v>15</v>
      </c>
      <c r="G377" s="124" t="s">
        <v>16</v>
      </c>
      <c r="H377" s="124" t="s">
        <v>88</v>
      </c>
      <c r="I377" s="124" t="s">
        <v>344</v>
      </c>
      <c r="J377" s="103">
        <f>IFERROR(VLOOKUP(C377&amp;I377&amp;H377,'Input data'!$C$1:$H$2125,5,0),0)</f>
        <v>0</v>
      </c>
      <c r="K377" s="103">
        <f>IFERROR(VLOOKUP(C377&amp;I377&amp;H377,'Input data'!$C$1:$H$2125,6,0),0)</f>
        <v>0</v>
      </c>
    </row>
    <row r="378" spans="1:11">
      <c r="A378" s="100" t="str">
        <f t="shared" si="8"/>
        <v>VD_TUChargedAvengers_TV_GRPsUP</v>
      </c>
      <c r="B378" s="124" t="s">
        <v>256</v>
      </c>
      <c r="C378" s="102" t="s">
        <v>94</v>
      </c>
      <c r="D378" s="165" t="s">
        <v>481</v>
      </c>
      <c r="E378" s="146" t="s">
        <v>15</v>
      </c>
      <c r="F378" s="124" t="s">
        <v>15</v>
      </c>
      <c r="G378" s="124" t="s">
        <v>16</v>
      </c>
      <c r="H378" s="124" t="s">
        <v>88</v>
      </c>
      <c r="I378" s="124" t="s">
        <v>337</v>
      </c>
      <c r="J378" s="103">
        <f>IFERROR(VLOOKUP(C378&amp;I378&amp;H378,'Input data'!$C$1:$H$2125,5,0),0)</f>
        <v>0</v>
      </c>
      <c r="K378" s="103">
        <f>IFERROR(VLOOKUP(C378&amp;I378&amp;H378,'Input data'!$C$1:$H$2125,6,0),0)</f>
        <v>0</v>
      </c>
    </row>
    <row r="379" spans="1:11">
      <c r="A379" s="100" t="str">
        <f t="shared" si="8"/>
        <v>VD_TUChargedThematic_TV_GRPsUP</v>
      </c>
      <c r="B379" s="124" t="s">
        <v>257</v>
      </c>
      <c r="C379" s="102" t="s">
        <v>94</v>
      </c>
      <c r="D379" s="165" t="s">
        <v>481</v>
      </c>
      <c r="E379" s="146" t="s">
        <v>15</v>
      </c>
      <c r="F379" s="124" t="s">
        <v>15</v>
      </c>
      <c r="G379" s="124" t="s">
        <v>16</v>
      </c>
      <c r="H379" s="124" t="s">
        <v>88</v>
      </c>
      <c r="I379" s="124" t="s">
        <v>338</v>
      </c>
      <c r="J379" s="103">
        <f>IFERROR(VLOOKUP(C379&amp;I379&amp;H379,'Input data'!$C$1:$H$2125,5,0),0)</f>
        <v>0</v>
      </c>
      <c r="K379" s="103">
        <f>IFERROR(VLOOKUP(C379&amp;I379&amp;H379,'Input data'!$C$1:$H$2125,6,0),0)</f>
        <v>0</v>
      </c>
    </row>
    <row r="380" spans="1:11">
      <c r="A380" s="100" t="str">
        <f t="shared" si="8"/>
        <v>VD_TUChase_TV_GRPsUP</v>
      </c>
      <c r="B380" s="124" t="s">
        <v>258</v>
      </c>
      <c r="C380" s="102" t="s">
        <v>94</v>
      </c>
      <c r="D380" s="165" t="s">
        <v>481</v>
      </c>
      <c r="E380" s="146" t="s">
        <v>15</v>
      </c>
      <c r="F380" s="124" t="s">
        <v>15</v>
      </c>
      <c r="G380" s="124" t="s">
        <v>16</v>
      </c>
      <c r="H380" s="124" t="s">
        <v>88</v>
      </c>
      <c r="I380" s="124" t="s">
        <v>339</v>
      </c>
      <c r="J380" s="103">
        <f>IFERROR(VLOOKUP(C380&amp;I380&amp;H380,'Input data'!$C$1:$H$2125,5,0),0)</f>
        <v>1223.1500000000001</v>
      </c>
      <c r="K380" s="103">
        <f>IFERROR(VLOOKUP(C380&amp;I380&amp;H380,'Input data'!$C$1:$H$2125,6,0),0)</f>
        <v>0</v>
      </c>
    </row>
    <row r="381" spans="1:11">
      <c r="A381" s="100" t="str">
        <f t="shared" si="8"/>
        <v>VD_TUIntrinsic_TV_GRPsUP</v>
      </c>
      <c r="B381" s="124" t="s">
        <v>259</v>
      </c>
      <c r="C381" s="102" t="s">
        <v>94</v>
      </c>
      <c r="D381" s="165" t="s">
        <v>481</v>
      </c>
      <c r="E381" s="146" t="s">
        <v>15</v>
      </c>
      <c r="F381" s="124" t="s">
        <v>15</v>
      </c>
      <c r="G381" s="124" t="s">
        <v>16</v>
      </c>
      <c r="H381" s="124" t="s">
        <v>88</v>
      </c>
      <c r="I381" s="124" t="s">
        <v>340</v>
      </c>
      <c r="J381" s="103">
        <f>IFERROR(VLOOKUP(C381&amp;I381&amp;H381,'Input data'!$C$1:$H$2125,5,0),0)</f>
        <v>0</v>
      </c>
      <c r="K381" s="103">
        <f>IFERROR(VLOOKUP(C381&amp;I381&amp;H381,'Input data'!$C$1:$H$2125,6,0),0)</f>
        <v>0</v>
      </c>
    </row>
    <row r="382" spans="1:11">
      <c r="A382" s="100" t="str">
        <f t="shared" si="8"/>
        <v>VD_TV_Total_2015UP</v>
      </c>
      <c r="B382" s="124" t="s">
        <v>4</v>
      </c>
      <c r="C382" s="102" t="s">
        <v>94</v>
      </c>
      <c r="D382" s="165" t="s">
        <v>481</v>
      </c>
      <c r="E382" s="146" t="s">
        <v>15</v>
      </c>
      <c r="F382" s="124" t="s">
        <v>15</v>
      </c>
      <c r="G382" s="124" t="s">
        <v>37</v>
      </c>
      <c r="H382" s="124" t="s">
        <v>88</v>
      </c>
      <c r="I382" s="124" t="s">
        <v>84</v>
      </c>
      <c r="J382" s="103">
        <f>IFERROR(VLOOKUP(C382&amp;I382&amp;H382,'Input data'!$C$1:$H$2125,5,0),0)</f>
        <v>0</v>
      </c>
      <c r="K382" s="103">
        <f>IFERROR(VLOOKUP(C382&amp;I382&amp;H382,'Input data'!$C$1:$H$2125,6,0),0)</f>
        <v>0</v>
      </c>
    </row>
    <row r="383" spans="1:11">
      <c r="A383" s="100" t="str">
        <f t="shared" si="8"/>
        <v>VD_TV_Total_2016UP</v>
      </c>
      <c r="B383" s="124" t="s">
        <v>5</v>
      </c>
      <c r="C383" s="102" t="s">
        <v>94</v>
      </c>
      <c r="D383" s="165" t="s">
        <v>481</v>
      </c>
      <c r="E383" s="146" t="s">
        <v>15</v>
      </c>
      <c r="F383" s="124" t="s">
        <v>15</v>
      </c>
      <c r="G383" s="124" t="s">
        <v>37</v>
      </c>
      <c r="H383" s="124" t="s">
        <v>88</v>
      </c>
      <c r="I383" s="124" t="s">
        <v>85</v>
      </c>
      <c r="J383" s="103">
        <f>IFERROR(VLOOKUP(C383&amp;I383&amp;H383,'Input data'!$C$1:$H$2125,5,0),0)</f>
        <v>0</v>
      </c>
      <c r="K383" s="103">
        <f>IFERROR(VLOOKUP(C383&amp;I383&amp;H383,'Input data'!$C$1:$H$2125,6,0),0)</f>
        <v>0</v>
      </c>
    </row>
    <row r="384" spans="1:11">
      <c r="A384" s="100" t="str">
        <f t="shared" si="8"/>
        <v>VD_TV_Total_2017UP</v>
      </c>
      <c r="B384" s="124" t="s">
        <v>6</v>
      </c>
      <c r="C384" s="102" t="s">
        <v>94</v>
      </c>
      <c r="D384" s="165" t="s">
        <v>481</v>
      </c>
      <c r="E384" s="146" t="s">
        <v>15</v>
      </c>
      <c r="F384" s="124" t="s">
        <v>15</v>
      </c>
      <c r="G384" s="124" t="s">
        <v>37</v>
      </c>
      <c r="H384" s="124" t="s">
        <v>88</v>
      </c>
      <c r="I384" s="124" t="s">
        <v>86</v>
      </c>
      <c r="J384" s="103">
        <f>IFERROR(VLOOKUP(C384&amp;I384&amp;H384,'Input data'!$C$1:$H$2125,5,0),0)</f>
        <v>0</v>
      </c>
      <c r="K384" s="103">
        <f>IFERROR(VLOOKUP(C384&amp;I384&amp;H384,'Input data'!$C$1:$H$2125,6,0),0)</f>
        <v>0</v>
      </c>
    </row>
    <row r="385" spans="1:11">
      <c r="A385" s="100" t="str">
        <f t="shared" si="8"/>
        <v>VD_WaveTVC_TV_GRPsUP</v>
      </c>
      <c r="B385" s="124" t="s">
        <v>260</v>
      </c>
      <c r="C385" s="102" t="s">
        <v>94</v>
      </c>
      <c r="D385" s="165" t="s">
        <v>481</v>
      </c>
      <c r="E385" s="146" t="s">
        <v>15</v>
      </c>
      <c r="F385" s="124" t="s">
        <v>15</v>
      </c>
      <c r="G385" s="124" t="s">
        <v>16</v>
      </c>
      <c r="H385" s="124" t="s">
        <v>88</v>
      </c>
      <c r="I385" s="124" t="s">
        <v>345</v>
      </c>
      <c r="J385" s="103">
        <f>IFERROR(VLOOKUP(C385&amp;I385&amp;H385,'Input data'!$C$1:$H$2125,5,0),0)</f>
        <v>0</v>
      </c>
      <c r="K385" s="103">
        <f>IFERROR(VLOOKUP(C385&amp;I385&amp;H385,'Input data'!$C$1:$H$2125,6,0),0)</f>
        <v>0</v>
      </c>
    </row>
    <row r="386" spans="1:11">
      <c r="A386" s="100" t="str">
        <f t="shared" si="8"/>
        <v>VD_YouTube_Thumsup_ImpUP</v>
      </c>
      <c r="B386" s="124" t="s">
        <v>230</v>
      </c>
      <c r="C386" s="102" t="s">
        <v>94</v>
      </c>
      <c r="D386" s="165" t="s">
        <v>481</v>
      </c>
      <c r="E386" s="146" t="s">
        <v>32</v>
      </c>
      <c r="F386" s="124" t="s">
        <v>42</v>
      </c>
      <c r="G386" s="124" t="s">
        <v>16</v>
      </c>
      <c r="H386" s="124" t="s">
        <v>88</v>
      </c>
      <c r="I386" s="124" t="s">
        <v>320</v>
      </c>
      <c r="J386" s="103">
        <f>IFERROR(VLOOKUP(C386&amp;I386&amp;H386,'Input data'!$C$1:$H$2125,5,0),0)</f>
        <v>1496788</v>
      </c>
      <c r="K386" s="103">
        <f>IFERROR(VLOOKUP(C386&amp;I386&amp;H386,'Input data'!$C$1:$H$2125,6,0),0)</f>
        <v>13868335</v>
      </c>
    </row>
    <row r="387" spans="1:11">
      <c r="A387" s="100" t="str">
        <f t="shared" ref="A387:A450" si="10">B387&amp;C387</f>
        <v>Log_EconomyWB</v>
      </c>
      <c r="B387" s="124" t="s">
        <v>221</v>
      </c>
      <c r="C387" s="147" t="s">
        <v>93</v>
      </c>
      <c r="D387" s="165" t="s">
        <v>482</v>
      </c>
      <c r="E387" s="124" t="s">
        <v>11</v>
      </c>
      <c r="F387" s="124" t="s">
        <v>13</v>
      </c>
      <c r="G387" s="167">
        <v>0</v>
      </c>
      <c r="H387" s="203" t="s">
        <v>392</v>
      </c>
      <c r="I387" s="124" t="s">
        <v>11</v>
      </c>
      <c r="J387" s="103">
        <f>IFERROR(VLOOKUP(C387&amp;I387&amp;H387,'Input data'!$C$1:$H$2125,5,0),0)</f>
        <v>777113.7</v>
      </c>
      <c r="K387" s="103">
        <f>IFERROR(VLOOKUP(C387&amp;I387&amp;H387,'Input data'!$C$1:$H$2125,6,0),0)</f>
        <v>793223.1</v>
      </c>
    </row>
    <row r="388" spans="1:11">
      <c r="A388" s="100" t="str">
        <f t="shared" si="10"/>
        <v>OthersWB</v>
      </c>
      <c r="B388" s="124" t="s">
        <v>1</v>
      </c>
      <c r="C388" s="147" t="s">
        <v>93</v>
      </c>
      <c r="D388" s="165" t="s">
        <v>485</v>
      </c>
      <c r="E388" s="124" t="s">
        <v>1</v>
      </c>
      <c r="F388" s="124" t="s">
        <v>14</v>
      </c>
      <c r="G388" s="167">
        <v>0</v>
      </c>
      <c r="H388" s="124">
        <v>0</v>
      </c>
      <c r="I388" s="124" t="e">
        <v>#N/A</v>
      </c>
      <c r="J388" s="103">
        <f>IFERROR(VLOOKUP(C388&amp;I388&amp;H388,'Input data'!$C$1:$H$2125,5,0),0)</f>
        <v>0</v>
      </c>
      <c r="K388" s="103">
        <f>IFERROR(VLOOKUP(C388&amp;I388&amp;H388,'Input data'!$C$1:$H$2125,6,0),0)</f>
        <v>0</v>
      </c>
    </row>
    <row r="389" spans="1:11">
      <c r="A389" s="100" t="str">
        <f t="shared" si="10"/>
        <v>precip0WB</v>
      </c>
      <c r="B389" s="124" t="s">
        <v>222</v>
      </c>
      <c r="C389" s="147" t="s">
        <v>93</v>
      </c>
      <c r="D389" s="165" t="s">
        <v>482</v>
      </c>
      <c r="E389" s="124" t="s">
        <v>22</v>
      </c>
      <c r="F389" s="124" t="s">
        <v>23</v>
      </c>
      <c r="G389" s="167">
        <v>0</v>
      </c>
      <c r="H389" s="203" t="s">
        <v>392</v>
      </c>
      <c r="I389" s="124" t="s">
        <v>312</v>
      </c>
      <c r="J389" s="103">
        <f>IFERROR(VLOOKUP(C389&amp;I389&amp;H389,'Input data'!$C$1:$H$2125,5,0),0)</f>
        <v>3.7864100000000001</v>
      </c>
      <c r="K389" s="103">
        <f>IFERROR(VLOOKUP(C389&amp;I389&amp;H389,'Input data'!$C$1:$H$2125,6,0),0)</f>
        <v>3.3849969999999998</v>
      </c>
    </row>
    <row r="390" spans="1:11">
      <c r="A390" s="100" t="str">
        <f t="shared" si="10"/>
        <v>precip1WB</v>
      </c>
      <c r="B390" s="124" t="s">
        <v>223</v>
      </c>
      <c r="C390" s="147" t="s">
        <v>93</v>
      </c>
      <c r="D390" s="165" t="s">
        <v>482</v>
      </c>
      <c r="E390" s="124" t="s">
        <v>22</v>
      </c>
      <c r="F390" s="124" t="s">
        <v>23</v>
      </c>
      <c r="G390" s="167">
        <v>0</v>
      </c>
      <c r="H390" s="203" t="s">
        <v>392</v>
      </c>
      <c r="I390" s="124" t="s">
        <v>312</v>
      </c>
      <c r="J390" s="103">
        <f>IFERROR(VLOOKUP(C390&amp;I390&amp;H390,'Input data'!$C$1:$H$2125,5,0),0)</f>
        <v>3.7864100000000001</v>
      </c>
      <c r="K390" s="103">
        <f>IFERROR(VLOOKUP(C390&amp;I390&amp;H390,'Input data'!$C$1:$H$2125,6,0),0)</f>
        <v>3.3849969999999998</v>
      </c>
    </row>
    <row r="391" spans="1:11">
      <c r="A391" s="100" t="str">
        <f t="shared" si="10"/>
        <v>SEAS_1517WB</v>
      </c>
      <c r="B391" s="124" t="s">
        <v>261</v>
      </c>
      <c r="C391" s="147" t="s">
        <v>93</v>
      </c>
      <c r="D391" s="165" t="s">
        <v>485</v>
      </c>
      <c r="E391" s="124" t="s">
        <v>1</v>
      </c>
      <c r="F391" s="124" t="s">
        <v>2</v>
      </c>
      <c r="G391" s="167">
        <v>0</v>
      </c>
      <c r="H391" s="124" t="s">
        <v>88</v>
      </c>
      <c r="I391" s="124" t="e">
        <v>#N/A</v>
      </c>
      <c r="J391" s="103">
        <f>IFERROR(VLOOKUP(C391&amp;I391&amp;H391,'Input data'!$C$1:$H$2125,5,0),0)</f>
        <v>0</v>
      </c>
      <c r="K391" s="103">
        <f>IFERROR(VLOOKUP(C391&amp;I391&amp;H391,'Input data'!$C$1:$H$2125,6,0),0)</f>
        <v>0</v>
      </c>
    </row>
    <row r="392" spans="1:11">
      <c r="A392" s="100" t="str">
        <f t="shared" si="10"/>
        <v>SEAS_1819WB</v>
      </c>
      <c r="B392" s="124" t="s">
        <v>262</v>
      </c>
      <c r="C392" s="147" t="s">
        <v>93</v>
      </c>
      <c r="D392" s="165" t="s">
        <v>485</v>
      </c>
      <c r="E392" s="124" t="s">
        <v>1</v>
      </c>
      <c r="F392" s="124" t="s">
        <v>2</v>
      </c>
      <c r="G392" s="167">
        <v>0</v>
      </c>
      <c r="H392" s="124" t="s">
        <v>88</v>
      </c>
      <c r="I392" s="124" t="e">
        <v>#N/A</v>
      </c>
      <c r="J392" s="103">
        <f>IFERROR(VLOOKUP(C392&amp;I392&amp;H392,'Input data'!$C$1:$H$2125,5,0),0)</f>
        <v>0</v>
      </c>
      <c r="K392" s="103">
        <f>IFERROR(VLOOKUP(C392&amp;I392&amp;H392,'Input data'!$C$1:$H$2125,6,0),0)</f>
        <v>0</v>
      </c>
    </row>
    <row r="393" spans="1:11">
      <c r="A393" s="100" t="str">
        <f t="shared" si="10"/>
        <v>SOCF_0WB</v>
      </c>
      <c r="B393" s="124" t="s">
        <v>287</v>
      </c>
      <c r="C393" s="147" t="s">
        <v>93</v>
      </c>
      <c r="D393" s="165" t="s">
        <v>479</v>
      </c>
      <c r="E393" s="124" t="s">
        <v>26</v>
      </c>
      <c r="F393" s="124" t="s">
        <v>27</v>
      </c>
      <c r="G393" s="167">
        <v>0</v>
      </c>
      <c r="H393" s="203" t="s">
        <v>392</v>
      </c>
      <c r="I393" s="124" t="s">
        <v>351</v>
      </c>
      <c r="J393" s="103">
        <f>IFERROR(VLOOKUP(C393&amp;I393&amp;H393,'Input data'!$C$1:$H$2125,5,0),0)</f>
        <v>21.365110000000001</v>
      </c>
      <c r="K393" s="103">
        <f>IFERROR(VLOOKUP(C393&amp;I393&amp;H393,'Input data'!$C$1:$H$2125,6,0),0)</f>
        <v>18.7409</v>
      </c>
    </row>
    <row r="394" spans="1:11">
      <c r="A394" s="100" t="str">
        <f t="shared" si="10"/>
        <v>SOTS_1WB</v>
      </c>
      <c r="B394" s="124" t="s">
        <v>270</v>
      </c>
      <c r="C394" s="147" t="s">
        <v>93</v>
      </c>
      <c r="D394" s="165" t="s">
        <v>479</v>
      </c>
      <c r="E394" s="124" t="s">
        <v>20</v>
      </c>
      <c r="F394" s="124" t="s">
        <v>28</v>
      </c>
      <c r="G394" s="167">
        <v>0</v>
      </c>
      <c r="H394" s="203" t="s">
        <v>392</v>
      </c>
      <c r="I394" s="124" t="s">
        <v>352</v>
      </c>
      <c r="J394" s="103">
        <f>IFERROR(VLOOKUP(C394&amp;I394&amp;H394,'Input data'!$C$1:$H$2125,5,0),0)</f>
        <v>19.27497</v>
      </c>
      <c r="K394" s="103">
        <f>IFERROR(VLOOKUP(C394&amp;I394&amp;H394,'Input data'!$C$1:$H$2125,6,0),0)</f>
        <v>21.139589999999998</v>
      </c>
    </row>
    <row r="395" spans="1:11">
      <c r="A395" s="100" t="str">
        <f t="shared" si="10"/>
        <v>Temp0WB</v>
      </c>
      <c r="B395" s="124" t="s">
        <v>171</v>
      </c>
      <c r="C395" s="147" t="s">
        <v>93</v>
      </c>
      <c r="D395" s="165" t="s">
        <v>482</v>
      </c>
      <c r="E395" s="124" t="s">
        <v>22</v>
      </c>
      <c r="F395" s="124" t="s">
        <v>30</v>
      </c>
      <c r="G395" s="167">
        <v>0</v>
      </c>
      <c r="H395" s="203" t="s">
        <v>392</v>
      </c>
      <c r="I395" s="124" t="s">
        <v>313</v>
      </c>
      <c r="J395" s="103">
        <f>IFERROR(VLOOKUP(C395&amp;I395&amp;H395,'Input data'!$C$1:$H$2125,5,0),0)</f>
        <v>32.761299999999999</v>
      </c>
      <c r="K395" s="103">
        <f>IFERROR(VLOOKUP(C395&amp;I395&amp;H395,'Input data'!$C$1:$H$2125,6,0),0)</f>
        <v>32.43909</v>
      </c>
    </row>
    <row r="396" spans="1:11">
      <c r="A396" s="100" t="str">
        <f t="shared" si="10"/>
        <v>Temp1WB</v>
      </c>
      <c r="B396" s="124" t="s">
        <v>172</v>
      </c>
      <c r="C396" s="147" t="s">
        <v>93</v>
      </c>
      <c r="D396" s="165" t="s">
        <v>482</v>
      </c>
      <c r="E396" s="124" t="s">
        <v>22</v>
      </c>
      <c r="F396" s="124" t="s">
        <v>30</v>
      </c>
      <c r="G396" s="167">
        <v>0</v>
      </c>
      <c r="H396" s="203" t="s">
        <v>392</v>
      </c>
      <c r="I396" s="124" t="s">
        <v>313</v>
      </c>
      <c r="J396" s="103">
        <f>IFERROR(VLOOKUP(C396&amp;I396&amp;H396,'Input data'!$C$1:$H$2125,5,0),0)</f>
        <v>32.761299999999999</v>
      </c>
      <c r="K396" s="103">
        <f>IFERROR(VLOOKUP(C396&amp;I396&amp;H396,'Input data'!$C$1:$H$2125,6,0),0)</f>
        <v>32.43909</v>
      </c>
    </row>
    <row r="397" spans="1:11">
      <c r="A397" s="100" t="str">
        <f t="shared" si="10"/>
        <v>UnemploymentWB</v>
      </c>
      <c r="B397" s="124" t="s">
        <v>3</v>
      </c>
      <c r="C397" s="147" t="s">
        <v>93</v>
      </c>
      <c r="D397" s="165" t="s">
        <v>482</v>
      </c>
      <c r="E397" s="124" t="s">
        <v>11</v>
      </c>
      <c r="F397" s="124" t="s">
        <v>3</v>
      </c>
      <c r="G397" s="167">
        <v>0</v>
      </c>
      <c r="H397" s="203" t="s">
        <v>392</v>
      </c>
      <c r="I397" s="124" t="s">
        <v>3</v>
      </c>
      <c r="J397" s="103">
        <f>IFERROR(VLOOKUP(C397&amp;I397&amp;H397,'Input data'!$C$1:$H$2125,5,0),0)</f>
        <v>6.4299999999999996E-2</v>
      </c>
      <c r="K397" s="103">
        <f>IFERROR(VLOOKUP(C397&amp;I397&amp;H397,'Input data'!$C$1:$H$2125,6,0),0)</f>
        <v>0.10199999999999999</v>
      </c>
    </row>
    <row r="398" spans="1:11">
      <c r="A398" s="100" t="str">
        <f t="shared" si="10"/>
        <v>VD_IPS_7upWB</v>
      </c>
      <c r="B398" s="124" t="s">
        <v>126</v>
      </c>
      <c r="C398" s="147" t="s">
        <v>93</v>
      </c>
      <c r="D398" s="165" t="s">
        <v>484</v>
      </c>
      <c r="E398" s="166" t="s">
        <v>112</v>
      </c>
      <c r="F398" s="166" t="s">
        <v>112</v>
      </c>
      <c r="G398" s="167">
        <v>0</v>
      </c>
      <c r="H398" s="203" t="s">
        <v>392</v>
      </c>
      <c r="I398" s="124" t="s">
        <v>149</v>
      </c>
      <c r="J398" s="103">
        <f>IFERROR(VLOOKUP(C398&amp;I398&amp;H398,'Input data'!$C$1:$H$2125,5,0),0)</f>
        <v>3.128879</v>
      </c>
      <c r="K398" s="103">
        <f>IFERROR(VLOOKUP(C398&amp;I398&amp;H398,'Input data'!$C$1:$H$2125,6,0),0)</f>
        <v>3.1203970000000001</v>
      </c>
    </row>
    <row r="399" spans="1:11">
      <c r="A399" s="100" t="str">
        <f t="shared" si="10"/>
        <v>VD_IPS_Appy_FizzWB</v>
      </c>
      <c r="B399" s="124" t="s">
        <v>127</v>
      </c>
      <c r="C399" s="147" t="s">
        <v>93</v>
      </c>
      <c r="D399" s="165" t="s">
        <v>484</v>
      </c>
      <c r="E399" s="166" t="s">
        <v>112</v>
      </c>
      <c r="F399" s="166" t="s">
        <v>112</v>
      </c>
      <c r="G399" s="167">
        <v>0</v>
      </c>
      <c r="H399" s="203" t="s">
        <v>392</v>
      </c>
      <c r="I399" s="124" t="s">
        <v>150</v>
      </c>
      <c r="J399" s="103">
        <f>IFERROR(VLOOKUP(C399&amp;I399&amp;H399,'Input data'!$C$1:$H$2125,5,0),0)</f>
        <v>1.7192769999999999</v>
      </c>
      <c r="K399" s="103">
        <f>IFERROR(VLOOKUP(C399&amp;I399&amp;H399,'Input data'!$C$1:$H$2125,6,0),0)</f>
        <v>1.589696</v>
      </c>
    </row>
    <row r="400" spans="1:11">
      <c r="A400" s="100" t="str">
        <f t="shared" si="10"/>
        <v>VD_IPS_CokeWB</v>
      </c>
      <c r="B400" s="124" t="s">
        <v>128</v>
      </c>
      <c r="C400" s="147" t="s">
        <v>93</v>
      </c>
      <c r="D400" s="165" t="s">
        <v>484</v>
      </c>
      <c r="E400" s="166" t="s">
        <v>112</v>
      </c>
      <c r="F400" s="166" t="s">
        <v>112</v>
      </c>
      <c r="G400" s="167">
        <v>0</v>
      </c>
      <c r="H400" s="203" t="s">
        <v>392</v>
      </c>
      <c r="I400" s="124" t="s">
        <v>151</v>
      </c>
      <c r="J400" s="103">
        <f>IFERROR(VLOOKUP(C400&amp;I400&amp;H400,'Input data'!$C$1:$H$2125,5,0),0)</f>
        <v>2.5809899999999999</v>
      </c>
      <c r="K400" s="103">
        <f>IFERROR(VLOOKUP(C400&amp;I400&amp;H400,'Input data'!$C$1:$H$2125,6,0),0)</f>
        <v>2.5481850000000001</v>
      </c>
    </row>
    <row r="401" spans="1:11">
      <c r="A401" s="100" t="str">
        <f t="shared" si="10"/>
        <v>VD_IPS_FantaWB</v>
      </c>
      <c r="B401" s="124" t="s">
        <v>129</v>
      </c>
      <c r="C401" s="147" t="s">
        <v>93</v>
      </c>
      <c r="D401" s="165" t="s">
        <v>484</v>
      </c>
      <c r="E401" s="166" t="s">
        <v>112</v>
      </c>
      <c r="F401" s="166" t="s">
        <v>112</v>
      </c>
      <c r="G401" s="167">
        <v>0</v>
      </c>
      <c r="H401" s="203" t="s">
        <v>392</v>
      </c>
      <c r="I401" s="124" t="s">
        <v>152</v>
      </c>
      <c r="J401" s="103">
        <f>IFERROR(VLOOKUP(C401&amp;I401&amp;H401,'Input data'!$C$1:$H$2125,5,0),0)</f>
        <v>2.2832479999999999</v>
      </c>
      <c r="K401" s="103">
        <f>IFERROR(VLOOKUP(C401&amp;I401&amp;H401,'Input data'!$C$1:$H$2125,6,0),0)</f>
        <v>2.1517580000000001</v>
      </c>
    </row>
    <row r="402" spans="1:11">
      <c r="A402" s="100" t="str">
        <f t="shared" si="10"/>
        <v>VD_IPS_LimcaWB</v>
      </c>
      <c r="B402" s="124" t="s">
        <v>130</v>
      </c>
      <c r="C402" s="147" t="s">
        <v>93</v>
      </c>
      <c r="D402" s="165" t="s">
        <v>484</v>
      </c>
      <c r="E402" s="166" t="s">
        <v>112</v>
      </c>
      <c r="F402" s="166" t="s">
        <v>112</v>
      </c>
      <c r="G402" s="167">
        <v>0</v>
      </c>
      <c r="H402" s="203" t="s">
        <v>392</v>
      </c>
      <c r="I402" s="124" t="s">
        <v>153</v>
      </c>
      <c r="J402" s="103">
        <f>IFERROR(VLOOKUP(C402&amp;I402&amp;H402,'Input data'!$C$1:$H$2125,5,0),0)</f>
        <v>2.444912</v>
      </c>
      <c r="K402" s="103">
        <f>IFERROR(VLOOKUP(C402&amp;I402&amp;H402,'Input data'!$C$1:$H$2125,6,0),0)</f>
        <v>2.3765990000000001</v>
      </c>
    </row>
    <row r="403" spans="1:11">
      <c r="A403" s="100" t="str">
        <f t="shared" si="10"/>
        <v>VD_IPS_M_DewWB</v>
      </c>
      <c r="B403" s="124" t="s">
        <v>131</v>
      </c>
      <c r="C403" s="147" t="s">
        <v>93</v>
      </c>
      <c r="D403" s="165" t="s">
        <v>484</v>
      </c>
      <c r="E403" s="166" t="s">
        <v>112</v>
      </c>
      <c r="F403" s="166" t="s">
        <v>112</v>
      </c>
      <c r="G403" s="167">
        <v>0</v>
      </c>
      <c r="H403" s="203" t="s">
        <v>392</v>
      </c>
      <c r="I403" s="124" t="s">
        <v>154</v>
      </c>
      <c r="J403" s="103">
        <f>IFERROR(VLOOKUP(C403&amp;I403&amp;H403,'Input data'!$C$1:$H$2125,5,0),0)</f>
        <v>1.906682</v>
      </c>
      <c r="K403" s="103">
        <f>IFERROR(VLOOKUP(C403&amp;I403&amp;H403,'Input data'!$C$1:$H$2125,6,0),0)</f>
        <v>1.892636</v>
      </c>
    </row>
    <row r="404" spans="1:11">
      <c r="A404" s="100" t="str">
        <f t="shared" si="10"/>
        <v>VD_IPS_MirindaWB</v>
      </c>
      <c r="B404" s="124" t="s">
        <v>132</v>
      </c>
      <c r="C404" s="147" t="s">
        <v>93</v>
      </c>
      <c r="D404" s="165" t="s">
        <v>484</v>
      </c>
      <c r="E404" s="166" t="s">
        <v>112</v>
      </c>
      <c r="F404" s="166" t="s">
        <v>112</v>
      </c>
      <c r="G404" s="167">
        <v>0</v>
      </c>
      <c r="H404" s="203" t="s">
        <v>392</v>
      </c>
      <c r="I404" s="124" t="s">
        <v>155</v>
      </c>
      <c r="J404" s="103">
        <f>IFERROR(VLOOKUP(C404&amp;I404&amp;H404,'Input data'!$C$1:$H$2125,5,0),0)</f>
        <v>2.3765049999999999</v>
      </c>
      <c r="K404" s="103">
        <f>IFERROR(VLOOKUP(C404&amp;I404&amp;H404,'Input data'!$C$1:$H$2125,6,0),0)</f>
        <v>2.13985</v>
      </c>
    </row>
    <row r="405" spans="1:11">
      <c r="A405" s="100" t="str">
        <f t="shared" si="10"/>
        <v>VD_IPS_PepsiWB</v>
      </c>
      <c r="B405" s="124" t="s">
        <v>133</v>
      </c>
      <c r="C405" s="147" t="s">
        <v>93</v>
      </c>
      <c r="D405" s="165" t="s">
        <v>484</v>
      </c>
      <c r="E405" s="166" t="s">
        <v>112</v>
      </c>
      <c r="F405" s="166" t="s">
        <v>112</v>
      </c>
      <c r="G405" s="167">
        <v>0</v>
      </c>
      <c r="H405" s="203" t="s">
        <v>392</v>
      </c>
      <c r="I405" s="124" t="s">
        <v>156</v>
      </c>
      <c r="J405" s="103">
        <f>IFERROR(VLOOKUP(C405&amp;I405&amp;H405,'Input data'!$C$1:$H$2125,5,0),0)</f>
        <v>2.7662879999999999</v>
      </c>
      <c r="K405" s="103">
        <f>IFERROR(VLOOKUP(C405&amp;I405&amp;H405,'Input data'!$C$1:$H$2125,6,0),0)</f>
        <v>2.882755</v>
      </c>
    </row>
    <row r="406" spans="1:11">
      <c r="A406" s="100" t="str">
        <f t="shared" si="10"/>
        <v>VD_IPS_SpriteWB</v>
      </c>
      <c r="B406" s="124" t="s">
        <v>134</v>
      </c>
      <c r="C406" s="147" t="s">
        <v>93</v>
      </c>
      <c r="D406" s="165" t="s">
        <v>484</v>
      </c>
      <c r="E406" s="166" t="s">
        <v>112</v>
      </c>
      <c r="F406" s="166" t="s">
        <v>112</v>
      </c>
      <c r="G406" s="167">
        <v>0</v>
      </c>
      <c r="H406" s="203" t="s">
        <v>392</v>
      </c>
      <c r="I406" s="124" t="s">
        <v>157</v>
      </c>
      <c r="J406" s="103">
        <f>IFERROR(VLOOKUP(C406&amp;I406&amp;H406,'Input data'!$C$1:$H$2125,5,0),0)</f>
        <v>4.2097800000000003</v>
      </c>
      <c r="K406" s="103">
        <f>IFERROR(VLOOKUP(C406&amp;I406&amp;H406,'Input data'!$C$1:$H$2125,6,0),0)</f>
        <v>3.7513230000000002</v>
      </c>
    </row>
    <row r="407" spans="1:11">
      <c r="A407" s="100" t="str">
        <f t="shared" si="10"/>
        <v>VD_IPS_Thums_UpWB</v>
      </c>
      <c r="B407" s="124" t="s">
        <v>135</v>
      </c>
      <c r="C407" s="147" t="s">
        <v>93</v>
      </c>
      <c r="D407" s="165" t="s">
        <v>479</v>
      </c>
      <c r="E407" s="396" t="str">
        <f>F407</f>
        <v>IPS</v>
      </c>
      <c r="F407" s="124" t="s">
        <v>17</v>
      </c>
      <c r="G407" s="167">
        <v>0</v>
      </c>
      <c r="H407" s="203" t="s">
        <v>392</v>
      </c>
      <c r="I407" s="124" t="s">
        <v>158</v>
      </c>
      <c r="J407" s="103">
        <f>IFERROR(VLOOKUP(C407&amp;I407&amp;H407,'Input data'!$C$1:$H$2125,5,0),0)</f>
        <v>4.2198729999999998</v>
      </c>
      <c r="K407" s="103">
        <f>IFERROR(VLOOKUP(C407&amp;I407&amp;H407,'Input data'!$C$1:$H$2125,6,0),0)</f>
        <v>3.597191</v>
      </c>
    </row>
    <row r="408" spans="1:11">
      <c r="A408" s="100" t="str">
        <f t="shared" si="10"/>
        <v>VD_ND_7upWB</v>
      </c>
      <c r="B408" s="124" t="s">
        <v>136</v>
      </c>
      <c r="C408" s="147" t="s">
        <v>93</v>
      </c>
      <c r="D408" s="165" t="s">
        <v>484</v>
      </c>
      <c r="E408" s="166" t="s">
        <v>112</v>
      </c>
      <c r="F408" s="166" t="s">
        <v>112</v>
      </c>
      <c r="G408" s="167">
        <v>0</v>
      </c>
      <c r="H408" s="203" t="s">
        <v>392</v>
      </c>
      <c r="I408" s="124" t="s">
        <v>159</v>
      </c>
      <c r="J408" s="103">
        <f>IFERROR(VLOOKUP(C408&amp;I408&amp;H408,'Input data'!$C$1:$H$2125,5,0),0)</f>
        <v>34.957120000000003</v>
      </c>
      <c r="K408" s="103">
        <f>IFERROR(VLOOKUP(C408&amp;I408&amp;H408,'Input data'!$C$1:$H$2125,6,0),0)</f>
        <v>31.416239999999998</v>
      </c>
    </row>
    <row r="409" spans="1:11">
      <c r="A409" s="100" t="str">
        <f t="shared" si="10"/>
        <v>VD_ND_Appy_FizzWB</v>
      </c>
      <c r="B409" s="124" t="s">
        <v>137</v>
      </c>
      <c r="C409" s="147" t="s">
        <v>93</v>
      </c>
      <c r="D409" s="165" t="s">
        <v>484</v>
      </c>
      <c r="E409" s="166" t="s">
        <v>112</v>
      </c>
      <c r="F409" s="166" t="s">
        <v>112</v>
      </c>
      <c r="G409" s="167">
        <v>0</v>
      </c>
      <c r="H409" s="203" t="s">
        <v>392</v>
      </c>
      <c r="I409" s="124" t="s">
        <v>160</v>
      </c>
      <c r="J409" s="103">
        <f>IFERROR(VLOOKUP(C409&amp;I409&amp;H409,'Input data'!$C$1:$H$2125,5,0),0)</f>
        <v>17.896899999999999</v>
      </c>
      <c r="K409" s="103">
        <f>IFERROR(VLOOKUP(C409&amp;I409&amp;H409,'Input data'!$C$1:$H$2125,6,0),0)</f>
        <v>14.48015</v>
      </c>
    </row>
    <row r="410" spans="1:11">
      <c r="A410" s="100" t="str">
        <f t="shared" si="10"/>
        <v>VD_ND_CokeWB</v>
      </c>
      <c r="B410" s="124" t="s">
        <v>138</v>
      </c>
      <c r="C410" s="147" t="s">
        <v>93</v>
      </c>
      <c r="D410" s="165" t="s">
        <v>484</v>
      </c>
      <c r="E410" s="166" t="s">
        <v>112</v>
      </c>
      <c r="F410" s="166" t="s">
        <v>112</v>
      </c>
      <c r="G410" s="167">
        <v>0</v>
      </c>
      <c r="H410" s="203" t="s">
        <v>392</v>
      </c>
      <c r="I410" s="124" t="s">
        <v>161</v>
      </c>
      <c r="J410" s="103">
        <f>IFERROR(VLOOKUP(C410&amp;I410&amp;H410,'Input data'!$C$1:$H$2125,5,0),0)</f>
        <v>23.07525</v>
      </c>
      <c r="K410" s="103">
        <f>IFERROR(VLOOKUP(C410&amp;I410&amp;H410,'Input data'!$C$1:$H$2125,6,0),0)</f>
        <v>22.802209999999999</v>
      </c>
    </row>
    <row r="411" spans="1:11">
      <c r="A411" s="100" t="str">
        <f t="shared" si="10"/>
        <v>VD_ND_FantaWB</v>
      </c>
      <c r="B411" s="124" t="s">
        <v>139</v>
      </c>
      <c r="C411" s="147" t="s">
        <v>93</v>
      </c>
      <c r="D411" s="165" t="s">
        <v>484</v>
      </c>
      <c r="E411" s="166" t="s">
        <v>112</v>
      </c>
      <c r="F411" s="166" t="s">
        <v>112</v>
      </c>
      <c r="G411" s="167">
        <v>0</v>
      </c>
      <c r="H411" s="203" t="s">
        <v>392</v>
      </c>
      <c r="I411" s="124" t="s">
        <v>162</v>
      </c>
      <c r="J411" s="103">
        <f>IFERROR(VLOOKUP(C411&amp;I411&amp;H411,'Input data'!$C$1:$H$2125,5,0),0)</f>
        <v>16.402719999999999</v>
      </c>
      <c r="K411" s="103">
        <f>IFERROR(VLOOKUP(C411&amp;I411&amp;H411,'Input data'!$C$1:$H$2125,6,0),0)</f>
        <v>12.84723</v>
      </c>
    </row>
    <row r="412" spans="1:11">
      <c r="A412" s="100" t="str">
        <f t="shared" si="10"/>
        <v>VD_ND_LimcaWB</v>
      </c>
      <c r="B412" s="124" t="s">
        <v>140</v>
      </c>
      <c r="C412" s="147" t="s">
        <v>93</v>
      </c>
      <c r="D412" s="165" t="s">
        <v>484</v>
      </c>
      <c r="E412" s="166" t="s">
        <v>112</v>
      </c>
      <c r="F412" s="166" t="s">
        <v>112</v>
      </c>
      <c r="G412" s="167">
        <v>0</v>
      </c>
      <c r="H412" s="203" t="s">
        <v>392</v>
      </c>
      <c r="I412" s="124" t="s">
        <v>163</v>
      </c>
      <c r="J412" s="103">
        <f>IFERROR(VLOOKUP(C412&amp;I412&amp;H412,'Input data'!$C$1:$H$2125,5,0),0)</f>
        <v>21.651029999999999</v>
      </c>
      <c r="K412" s="103">
        <f>IFERROR(VLOOKUP(C412&amp;I412&amp;H412,'Input data'!$C$1:$H$2125,6,0),0)</f>
        <v>19.760159999999999</v>
      </c>
    </row>
    <row r="413" spans="1:11">
      <c r="A413" s="100" t="str">
        <f t="shared" si="10"/>
        <v>VD_ND_M_DewWB</v>
      </c>
      <c r="B413" s="124" t="s">
        <v>141</v>
      </c>
      <c r="C413" s="147" t="s">
        <v>93</v>
      </c>
      <c r="D413" s="165" t="s">
        <v>484</v>
      </c>
      <c r="E413" s="166" t="s">
        <v>112</v>
      </c>
      <c r="F413" s="166" t="s">
        <v>112</v>
      </c>
      <c r="G413" s="167">
        <v>0</v>
      </c>
      <c r="H413" s="203" t="s">
        <v>392</v>
      </c>
      <c r="I413" s="124" t="s">
        <v>164</v>
      </c>
      <c r="J413" s="103">
        <f>IFERROR(VLOOKUP(C413&amp;I413&amp;H413,'Input data'!$C$1:$H$2125,5,0),0)</f>
        <v>13.923999999999999</v>
      </c>
      <c r="K413" s="103">
        <f>IFERROR(VLOOKUP(C413&amp;I413&amp;H413,'Input data'!$C$1:$H$2125,6,0),0)</f>
        <v>12.233510000000001</v>
      </c>
    </row>
    <row r="414" spans="1:11">
      <c r="A414" s="100" t="str">
        <f t="shared" si="10"/>
        <v>VD_ND_MirindaWB</v>
      </c>
      <c r="B414" s="124" t="s">
        <v>142</v>
      </c>
      <c r="C414" s="147" t="s">
        <v>93</v>
      </c>
      <c r="D414" s="165" t="s">
        <v>484</v>
      </c>
      <c r="E414" s="166" t="s">
        <v>112</v>
      </c>
      <c r="F414" s="166" t="s">
        <v>112</v>
      </c>
      <c r="G414" s="167">
        <v>0</v>
      </c>
      <c r="H414" s="203" t="s">
        <v>392</v>
      </c>
      <c r="I414" s="124" t="s">
        <v>165</v>
      </c>
      <c r="J414" s="103">
        <f>IFERROR(VLOOKUP(C414&amp;I414&amp;H414,'Input data'!$C$1:$H$2125,5,0),0)</f>
        <v>12.116289999999999</v>
      </c>
      <c r="K414" s="103">
        <f>IFERROR(VLOOKUP(C414&amp;I414&amp;H414,'Input data'!$C$1:$H$2125,6,0),0)</f>
        <v>10.02936</v>
      </c>
    </row>
    <row r="415" spans="1:11">
      <c r="A415" s="100" t="str">
        <f t="shared" si="10"/>
        <v>VD_ND_PepsiWB</v>
      </c>
      <c r="B415" s="124" t="s">
        <v>143</v>
      </c>
      <c r="C415" s="147" t="s">
        <v>93</v>
      </c>
      <c r="D415" s="165" t="s">
        <v>484</v>
      </c>
      <c r="E415" s="166" t="s">
        <v>112</v>
      </c>
      <c r="F415" s="166" t="s">
        <v>112</v>
      </c>
      <c r="G415" s="167">
        <v>0</v>
      </c>
      <c r="H415" s="203" t="s">
        <v>392</v>
      </c>
      <c r="I415" s="124" t="s">
        <v>166</v>
      </c>
      <c r="J415" s="103">
        <f>IFERROR(VLOOKUP(C415&amp;I415&amp;H415,'Input data'!$C$1:$H$2125,5,0),0)</f>
        <v>19.524830000000001</v>
      </c>
      <c r="K415" s="103">
        <f>IFERROR(VLOOKUP(C415&amp;I415&amp;H415,'Input data'!$C$1:$H$2125,6,0),0)</f>
        <v>17.82761</v>
      </c>
    </row>
    <row r="416" spans="1:11">
      <c r="A416" s="100" t="str">
        <f t="shared" si="10"/>
        <v>VD_ND_SpriteWB</v>
      </c>
      <c r="B416" s="124" t="s">
        <v>144</v>
      </c>
      <c r="C416" s="147" t="s">
        <v>93</v>
      </c>
      <c r="D416" s="165" t="s">
        <v>484</v>
      </c>
      <c r="E416" s="166" t="s">
        <v>112</v>
      </c>
      <c r="F416" s="166" t="s">
        <v>112</v>
      </c>
      <c r="G416" s="167">
        <v>0</v>
      </c>
      <c r="H416" s="203" t="s">
        <v>392</v>
      </c>
      <c r="I416" s="124" t="s">
        <v>167</v>
      </c>
      <c r="J416" s="103">
        <f>IFERROR(VLOOKUP(C416&amp;I416&amp;H416,'Input data'!$C$1:$H$2125,5,0),0)</f>
        <v>50.922719999999998</v>
      </c>
      <c r="K416" s="103">
        <f>IFERROR(VLOOKUP(C416&amp;I416&amp;H416,'Input data'!$C$1:$H$2125,6,0),0)</f>
        <v>50.146560000000001</v>
      </c>
    </row>
    <row r="417" spans="1:11">
      <c r="A417" s="100" t="str">
        <f t="shared" si="10"/>
        <v>VD_ND_Thums_UpWB</v>
      </c>
      <c r="B417" s="124" t="s">
        <v>145</v>
      </c>
      <c r="C417" s="147" t="s">
        <v>93</v>
      </c>
      <c r="D417" s="165" t="s">
        <v>479</v>
      </c>
      <c r="E417" s="396" t="str">
        <f t="shared" ref="E417:E418" si="11">F417</f>
        <v>ND</v>
      </c>
      <c r="F417" s="124" t="s">
        <v>18</v>
      </c>
      <c r="G417" s="167">
        <v>0</v>
      </c>
      <c r="H417" s="203" t="s">
        <v>392</v>
      </c>
      <c r="I417" s="124" t="s">
        <v>168</v>
      </c>
      <c r="J417" s="103">
        <f>IFERROR(VLOOKUP(C417&amp;I417&amp;H417,'Input data'!$C$1:$H$2125,5,0),0)</f>
        <v>39.659309999999998</v>
      </c>
      <c r="K417" s="103">
        <f>IFERROR(VLOOKUP(C417&amp;I417&amp;H417,'Input data'!$C$1:$H$2125,6,0),0)</f>
        <v>37.499920000000003</v>
      </c>
    </row>
    <row r="418" spans="1:11">
      <c r="A418" s="100" t="str">
        <f t="shared" si="10"/>
        <v>VD_Nstores_Thums_UpWB</v>
      </c>
      <c r="B418" s="124" t="s">
        <v>218</v>
      </c>
      <c r="C418" s="147" t="s">
        <v>93</v>
      </c>
      <c r="D418" s="165" t="s">
        <v>479</v>
      </c>
      <c r="E418" s="396" t="str">
        <f t="shared" si="11"/>
        <v>Nstores</v>
      </c>
      <c r="F418" s="124" t="s">
        <v>19</v>
      </c>
      <c r="G418" s="167">
        <v>0</v>
      </c>
      <c r="H418" s="203" t="s">
        <v>392</v>
      </c>
      <c r="I418" s="124" t="s">
        <v>309</v>
      </c>
      <c r="J418" s="103">
        <f>IFERROR(VLOOKUP(C418&amp;I418&amp;H418,'Input data'!$C$1:$H$2125,5,0),0)</f>
        <v>127261.6</v>
      </c>
      <c r="K418" s="103">
        <f>IFERROR(VLOOKUP(C418&amp;I418&amp;H418,'Input data'!$C$1:$H$2125,6,0),0)</f>
        <v>118040.3</v>
      </c>
    </row>
    <row r="419" spans="1:11">
      <c r="A419" s="100" t="str">
        <f t="shared" si="10"/>
        <v>VD_OOS_Thums_UpWB</v>
      </c>
      <c r="B419" s="124" t="s">
        <v>219</v>
      </c>
      <c r="C419" s="147" t="s">
        <v>93</v>
      </c>
      <c r="D419" s="165" t="s">
        <v>479</v>
      </c>
      <c r="E419" s="124" t="s">
        <v>20</v>
      </c>
      <c r="F419" s="124" t="s">
        <v>21</v>
      </c>
      <c r="G419" s="167">
        <v>0</v>
      </c>
      <c r="H419" s="203" t="s">
        <v>392</v>
      </c>
      <c r="I419" s="124" t="s">
        <v>310</v>
      </c>
      <c r="J419" s="103">
        <f>IFERROR(VLOOKUP(C419&amp;I419&amp;H419,'Input data'!$C$1:$H$2125,5,0),0)</f>
        <v>17.06561</v>
      </c>
      <c r="K419" s="103">
        <f>IFERROR(VLOOKUP(C419&amp;I419&amp;H419,'Input data'!$C$1:$H$2125,6,0),0)</f>
        <v>14.38096</v>
      </c>
    </row>
    <row r="420" spans="1:11">
      <c r="A420" s="100" t="str">
        <f t="shared" si="10"/>
        <v>VD_Price_7upWB</v>
      </c>
      <c r="B420" s="124" t="s">
        <v>205</v>
      </c>
      <c r="C420" s="147" t="s">
        <v>93</v>
      </c>
      <c r="D420" s="165" t="s">
        <v>484</v>
      </c>
      <c r="E420" s="166" t="s">
        <v>24</v>
      </c>
      <c r="F420" s="124" t="s">
        <v>25</v>
      </c>
      <c r="G420" s="167">
        <v>0</v>
      </c>
      <c r="H420" s="203" t="s">
        <v>392</v>
      </c>
      <c r="I420" s="124" t="s">
        <v>296</v>
      </c>
      <c r="J420" s="103">
        <f>IFERROR(VLOOKUP(C420&amp;I420&amp;H420,'Input data'!$C$1:$H$2125,5,0),0)</f>
        <v>49.745109999999997</v>
      </c>
      <c r="K420" s="103">
        <f>IFERROR(VLOOKUP(C420&amp;I420&amp;H420,'Input data'!$C$1:$H$2125,6,0),0)</f>
        <v>49.174140000000001</v>
      </c>
    </row>
    <row r="421" spans="1:11">
      <c r="A421" s="100" t="str">
        <f t="shared" si="10"/>
        <v>VD_Price_Appy_FizzWB</v>
      </c>
      <c r="B421" s="124" t="s">
        <v>206</v>
      </c>
      <c r="C421" s="147" t="s">
        <v>93</v>
      </c>
      <c r="D421" s="165" t="s">
        <v>484</v>
      </c>
      <c r="E421" s="166" t="s">
        <v>24</v>
      </c>
      <c r="F421" s="124" t="s">
        <v>25</v>
      </c>
      <c r="G421" s="167">
        <v>0</v>
      </c>
      <c r="H421" s="203" t="s">
        <v>392</v>
      </c>
      <c r="I421" s="124" t="s">
        <v>297</v>
      </c>
      <c r="J421" s="103">
        <f>IFERROR(VLOOKUP(C421&amp;I421&amp;H421,'Input data'!$C$1:$H$2125,5,0),0)</f>
        <v>58.665570000000002</v>
      </c>
      <c r="K421" s="103">
        <f>IFERROR(VLOOKUP(C421&amp;I421&amp;H421,'Input data'!$C$1:$H$2125,6,0),0)</f>
        <v>58.36497</v>
      </c>
    </row>
    <row r="422" spans="1:11">
      <c r="A422" s="100" t="str">
        <f t="shared" si="10"/>
        <v>VD_Price_CokeWB</v>
      </c>
      <c r="B422" s="124" t="s">
        <v>207</v>
      </c>
      <c r="C422" s="147" t="s">
        <v>93</v>
      </c>
      <c r="D422" s="165" t="s">
        <v>484</v>
      </c>
      <c r="E422" s="166" t="s">
        <v>24</v>
      </c>
      <c r="F422" s="124" t="s">
        <v>25</v>
      </c>
      <c r="G422" s="167">
        <v>0</v>
      </c>
      <c r="H422" s="203" t="s">
        <v>392</v>
      </c>
      <c r="I422" s="124" t="s">
        <v>298</v>
      </c>
      <c r="J422" s="103">
        <f>IFERROR(VLOOKUP(C422&amp;I422&amp;H422,'Input data'!$C$1:$H$2125,5,0),0)</f>
        <v>55.191099999999999</v>
      </c>
      <c r="K422" s="103">
        <f>IFERROR(VLOOKUP(C422&amp;I422&amp;H422,'Input data'!$C$1:$H$2125,6,0),0)</f>
        <v>54.92445</v>
      </c>
    </row>
    <row r="423" spans="1:11">
      <c r="A423" s="100" t="str">
        <f t="shared" si="10"/>
        <v>VD_Price_FantaWB</v>
      </c>
      <c r="B423" s="124" t="s">
        <v>208</v>
      </c>
      <c r="C423" s="147" t="s">
        <v>93</v>
      </c>
      <c r="D423" s="165" t="s">
        <v>484</v>
      </c>
      <c r="E423" s="166" t="s">
        <v>24</v>
      </c>
      <c r="F423" s="124" t="s">
        <v>25</v>
      </c>
      <c r="G423" s="167">
        <v>0</v>
      </c>
      <c r="H423" s="203" t="s">
        <v>392</v>
      </c>
      <c r="I423" s="124" t="s">
        <v>299</v>
      </c>
      <c r="J423" s="103">
        <f>IFERROR(VLOOKUP(C423&amp;I423&amp;H423,'Input data'!$C$1:$H$2125,5,0),0)</f>
        <v>54.329909999999998</v>
      </c>
      <c r="K423" s="103">
        <f>IFERROR(VLOOKUP(C423&amp;I423&amp;H423,'Input data'!$C$1:$H$2125,6,0),0)</f>
        <v>53.05236</v>
      </c>
    </row>
    <row r="424" spans="1:11">
      <c r="A424" s="100" t="str">
        <f t="shared" si="10"/>
        <v>VD_Price_LimcaWB</v>
      </c>
      <c r="B424" s="124" t="s">
        <v>209</v>
      </c>
      <c r="C424" s="147" t="s">
        <v>93</v>
      </c>
      <c r="D424" s="165" t="s">
        <v>484</v>
      </c>
      <c r="E424" s="166" t="s">
        <v>24</v>
      </c>
      <c r="F424" s="124" t="s">
        <v>25</v>
      </c>
      <c r="G424" s="167">
        <v>0</v>
      </c>
      <c r="H424" s="203" t="s">
        <v>392</v>
      </c>
      <c r="I424" s="124" t="s">
        <v>300</v>
      </c>
      <c r="J424" s="103">
        <f>IFERROR(VLOOKUP(C424&amp;I424&amp;H424,'Input data'!$C$1:$H$2125,5,0),0)</f>
        <v>54.547379999999997</v>
      </c>
      <c r="K424" s="103">
        <f>IFERROR(VLOOKUP(C424&amp;I424&amp;H424,'Input data'!$C$1:$H$2125,6,0),0)</f>
        <v>54.307600000000001</v>
      </c>
    </row>
    <row r="425" spans="1:11">
      <c r="A425" s="100" t="str">
        <f t="shared" si="10"/>
        <v>VD_Price_M_DewWB</v>
      </c>
      <c r="B425" s="124" t="s">
        <v>210</v>
      </c>
      <c r="C425" s="147" t="s">
        <v>93</v>
      </c>
      <c r="D425" s="165" t="s">
        <v>484</v>
      </c>
      <c r="E425" s="166" t="s">
        <v>24</v>
      </c>
      <c r="F425" s="124" t="s">
        <v>25</v>
      </c>
      <c r="G425" s="167">
        <v>0</v>
      </c>
      <c r="H425" s="203" t="s">
        <v>392</v>
      </c>
      <c r="I425" s="124" t="s">
        <v>301</v>
      </c>
      <c r="J425" s="103">
        <f>IFERROR(VLOOKUP(C425&amp;I425&amp;H425,'Input data'!$C$1:$H$2125,5,0),0)</f>
        <v>61.160620000000002</v>
      </c>
      <c r="K425" s="103">
        <f>IFERROR(VLOOKUP(C425&amp;I425&amp;H425,'Input data'!$C$1:$H$2125,6,0),0)</f>
        <v>60.221469999999997</v>
      </c>
    </row>
    <row r="426" spans="1:11">
      <c r="A426" s="100" t="str">
        <f t="shared" si="10"/>
        <v>VD_Price_MirindaWB</v>
      </c>
      <c r="B426" s="124" t="s">
        <v>211</v>
      </c>
      <c r="C426" s="147" t="s">
        <v>93</v>
      </c>
      <c r="D426" s="165" t="s">
        <v>484</v>
      </c>
      <c r="E426" s="166" t="s">
        <v>24</v>
      </c>
      <c r="F426" s="124" t="s">
        <v>25</v>
      </c>
      <c r="G426" s="167">
        <v>0</v>
      </c>
      <c r="H426" s="203" t="s">
        <v>392</v>
      </c>
      <c r="I426" s="124" t="s">
        <v>302</v>
      </c>
      <c r="J426" s="103">
        <f>IFERROR(VLOOKUP(C426&amp;I426&amp;H426,'Input data'!$C$1:$H$2125,5,0),0)</f>
        <v>50.389479999999999</v>
      </c>
      <c r="K426" s="103">
        <f>IFERROR(VLOOKUP(C426&amp;I426&amp;H426,'Input data'!$C$1:$H$2125,6,0),0)</f>
        <v>51.540109999999999</v>
      </c>
    </row>
    <row r="427" spans="1:11">
      <c r="A427" s="100" t="str">
        <f t="shared" si="10"/>
        <v>VD_Price_PepsiWB</v>
      </c>
      <c r="B427" s="124" t="s">
        <v>212</v>
      </c>
      <c r="C427" s="147" t="s">
        <v>93</v>
      </c>
      <c r="D427" s="165" t="s">
        <v>484</v>
      </c>
      <c r="E427" s="166" t="s">
        <v>24</v>
      </c>
      <c r="F427" s="124" t="s">
        <v>25</v>
      </c>
      <c r="G427" s="167">
        <v>0</v>
      </c>
      <c r="H427" s="203" t="s">
        <v>392</v>
      </c>
      <c r="I427" s="124" t="s">
        <v>303</v>
      </c>
      <c r="J427" s="103">
        <f>IFERROR(VLOOKUP(C427&amp;I427&amp;H427,'Input data'!$C$1:$H$2125,5,0),0)</f>
        <v>52.074330000000003</v>
      </c>
      <c r="K427" s="103">
        <f>IFERROR(VLOOKUP(C427&amp;I427&amp;H427,'Input data'!$C$1:$H$2125,6,0),0)</f>
        <v>52.89678</v>
      </c>
    </row>
    <row r="428" spans="1:11">
      <c r="A428" s="100" t="str">
        <f t="shared" si="10"/>
        <v>VD_Price_SpriteWB</v>
      </c>
      <c r="B428" s="124" t="s">
        <v>213</v>
      </c>
      <c r="C428" s="147" t="s">
        <v>93</v>
      </c>
      <c r="D428" s="165" t="s">
        <v>484</v>
      </c>
      <c r="E428" s="166" t="s">
        <v>24</v>
      </c>
      <c r="F428" s="124" t="s">
        <v>25</v>
      </c>
      <c r="G428" s="167">
        <v>0</v>
      </c>
      <c r="H428" s="203" t="s">
        <v>392</v>
      </c>
      <c r="I428" s="124" t="s">
        <v>304</v>
      </c>
      <c r="J428" s="103">
        <f>IFERROR(VLOOKUP(C428&amp;I428&amp;H428,'Input data'!$C$1:$H$2125,5,0),0)</f>
        <v>52.540590000000002</v>
      </c>
      <c r="K428" s="103">
        <f>IFERROR(VLOOKUP(C428&amp;I428&amp;H428,'Input data'!$C$1:$H$2125,6,0),0)</f>
        <v>53.340580000000003</v>
      </c>
    </row>
    <row r="429" spans="1:11">
      <c r="A429" s="100" t="str">
        <f t="shared" si="10"/>
        <v>VD_Price_Thums_Up_ExpressWB</v>
      </c>
      <c r="B429" s="124" t="s">
        <v>263</v>
      </c>
      <c r="C429" s="147" t="s">
        <v>93</v>
      </c>
      <c r="D429" s="165" t="s">
        <v>480</v>
      </c>
      <c r="E429" s="167" t="s">
        <v>487</v>
      </c>
      <c r="F429" s="124" t="s">
        <v>25</v>
      </c>
      <c r="G429" s="167">
        <v>0</v>
      </c>
      <c r="H429" s="203" t="s">
        <v>392</v>
      </c>
      <c r="I429" s="124" t="s">
        <v>346</v>
      </c>
      <c r="J429" s="103">
        <f>IFERROR(VLOOKUP(C429&amp;I429&amp;H429,'Input data'!$C$1:$H$2125,5,0),0)</f>
        <v>74.700029999999998</v>
      </c>
      <c r="K429" s="103">
        <f>IFERROR(VLOOKUP(C429&amp;I429&amp;H429,'Input data'!$C$1:$H$2125,6,0),0)</f>
        <v>72.583979999999997</v>
      </c>
    </row>
    <row r="430" spans="1:11">
      <c r="A430" s="100" t="str">
        <f t="shared" si="10"/>
        <v>VD_Price_Thums_Up_FridgeWB</v>
      </c>
      <c r="B430" s="124" t="s">
        <v>264</v>
      </c>
      <c r="C430" s="147" t="s">
        <v>93</v>
      </c>
      <c r="D430" s="165" t="s">
        <v>480</v>
      </c>
      <c r="E430" s="167" t="s">
        <v>487</v>
      </c>
      <c r="F430" s="124" t="s">
        <v>25</v>
      </c>
      <c r="G430" s="167">
        <v>0</v>
      </c>
      <c r="H430" s="203" t="s">
        <v>392</v>
      </c>
      <c r="I430" s="124" t="s">
        <v>347</v>
      </c>
      <c r="J430" s="103">
        <f>IFERROR(VLOOKUP(C430&amp;I430&amp;H430,'Input data'!$C$1:$H$2125,5,0),0)</f>
        <v>50.25544</v>
      </c>
      <c r="K430" s="103">
        <f>IFERROR(VLOOKUP(C430&amp;I430&amp;H430,'Input data'!$C$1:$H$2125,6,0),0)</f>
        <v>51.908270000000002</v>
      </c>
    </row>
    <row r="431" spans="1:11">
      <c r="A431" s="100" t="str">
        <f t="shared" si="10"/>
        <v>VD_Price_Thums_Up_MobileWB</v>
      </c>
      <c r="B431" s="124" t="s">
        <v>265</v>
      </c>
      <c r="C431" s="147" t="s">
        <v>93</v>
      </c>
      <c r="D431" s="165" t="s">
        <v>480</v>
      </c>
      <c r="E431" s="167" t="s">
        <v>487</v>
      </c>
      <c r="F431" s="124" t="s">
        <v>25</v>
      </c>
      <c r="G431" s="167">
        <v>0</v>
      </c>
      <c r="H431" s="203" t="s">
        <v>392</v>
      </c>
      <c r="I431" s="124" t="s">
        <v>348</v>
      </c>
      <c r="J431" s="103">
        <f>IFERROR(VLOOKUP(C431&amp;I431&amp;H431,'Input data'!$C$1:$H$2125,5,0),0)</f>
        <v>54.683950000000003</v>
      </c>
      <c r="K431" s="103">
        <f>IFERROR(VLOOKUP(C431&amp;I431&amp;H431,'Input data'!$C$1:$H$2125,6,0),0)</f>
        <v>55.520800000000001</v>
      </c>
    </row>
    <row r="432" spans="1:11">
      <c r="A432" s="100" t="str">
        <f t="shared" si="10"/>
        <v>VD_Price_Thums_Up_PartyWB</v>
      </c>
      <c r="B432" s="124" t="s">
        <v>266</v>
      </c>
      <c r="C432" s="147" t="s">
        <v>93</v>
      </c>
      <c r="D432" s="165" t="s">
        <v>480</v>
      </c>
      <c r="E432" s="167" t="s">
        <v>487</v>
      </c>
      <c r="F432" s="124" t="s">
        <v>25</v>
      </c>
      <c r="G432" s="167">
        <v>0</v>
      </c>
      <c r="H432" s="203" t="s">
        <v>392</v>
      </c>
      <c r="I432" s="124" t="s">
        <v>349</v>
      </c>
      <c r="J432" s="103">
        <f>IFERROR(VLOOKUP(C432&amp;I432&amp;H432,'Input data'!$C$1:$H$2125,5,0),0)</f>
        <v>41.303460000000001</v>
      </c>
      <c r="K432" s="103">
        <f>IFERROR(VLOOKUP(C432&amp;I432&amp;H432,'Input data'!$C$1:$H$2125,6,0),0)</f>
        <v>41.975299999999997</v>
      </c>
    </row>
    <row r="433" spans="1:11">
      <c r="A433" s="100" t="str">
        <f t="shared" si="10"/>
        <v>VD_Price_Thums_Up_RGBWB</v>
      </c>
      <c r="B433" s="124" t="s">
        <v>267</v>
      </c>
      <c r="C433" s="147" t="s">
        <v>93</v>
      </c>
      <c r="D433" s="165" t="s">
        <v>480</v>
      </c>
      <c r="E433" s="167" t="s">
        <v>487</v>
      </c>
      <c r="F433" s="124" t="s">
        <v>25</v>
      </c>
      <c r="G433" s="167">
        <v>0</v>
      </c>
      <c r="H433" s="203" t="s">
        <v>392</v>
      </c>
      <c r="I433" s="124" t="s">
        <v>350</v>
      </c>
      <c r="J433" s="103">
        <f>IFERROR(VLOOKUP(C433&amp;I433&amp;H433,'Input data'!$C$1:$H$2125,5,0),0)</f>
        <v>58.325209999999998</v>
      </c>
      <c r="K433" s="103">
        <f>IFERROR(VLOOKUP(C433&amp;I433&amp;H433,'Input data'!$C$1:$H$2125,6,0),0)</f>
        <v>61.782620000000001</v>
      </c>
    </row>
    <row r="434" spans="1:11">
      <c r="A434" s="100" t="str">
        <f t="shared" si="10"/>
        <v>VD_SOWF_Thums_UpWB</v>
      </c>
      <c r="B434" s="124" t="s">
        <v>220</v>
      </c>
      <c r="C434" s="147" t="s">
        <v>93</v>
      </c>
      <c r="D434" s="165" t="s">
        <v>479</v>
      </c>
      <c r="E434" s="124" t="s">
        <v>26</v>
      </c>
      <c r="F434" s="124" t="s">
        <v>29</v>
      </c>
      <c r="G434" s="167">
        <v>0</v>
      </c>
      <c r="H434" s="203" t="s">
        <v>392</v>
      </c>
      <c r="I434" s="124" t="s">
        <v>311</v>
      </c>
      <c r="J434" s="103">
        <f>IFERROR(VLOOKUP(C434&amp;I434&amp;H434,'Input data'!$C$1:$H$2125,5,0),0)</f>
        <v>11.06133</v>
      </c>
      <c r="K434" s="103">
        <f>IFERROR(VLOOKUP(C434&amp;I434&amp;H434,'Input data'!$C$1:$H$2125,6,0),0)</f>
        <v>11.5055</v>
      </c>
    </row>
    <row r="435" spans="1:11">
      <c r="A435" s="100" t="str">
        <f t="shared" si="10"/>
        <v>VD_TV_APPYFIZZWB</v>
      </c>
      <c r="B435" s="124" t="s">
        <v>215</v>
      </c>
      <c r="C435" s="147" t="s">
        <v>93</v>
      </c>
      <c r="D435" s="165" t="s">
        <v>484</v>
      </c>
      <c r="E435" s="383" t="s">
        <v>698</v>
      </c>
      <c r="F435" s="124" t="s">
        <v>15</v>
      </c>
      <c r="G435" s="167">
        <v>0</v>
      </c>
      <c r="H435" s="124" t="s">
        <v>289</v>
      </c>
      <c r="I435" s="124" t="s">
        <v>306</v>
      </c>
      <c r="J435" s="103">
        <f>IFERROR(VLOOKUP(C435&amp;I435&amp;H435,'Input data'!$C$1:$H$2125,5,0),0)</f>
        <v>1832.38</v>
      </c>
      <c r="K435" s="103">
        <f>IFERROR(VLOOKUP(C435&amp;I435&amp;H435,'Input data'!$C$1:$H$2125,6,0),0)</f>
        <v>0</v>
      </c>
    </row>
    <row r="436" spans="1:11">
      <c r="A436" s="100" t="str">
        <f t="shared" si="10"/>
        <v>VD_TV_MDEWWB</v>
      </c>
      <c r="B436" s="124" t="s">
        <v>216</v>
      </c>
      <c r="C436" s="147" t="s">
        <v>93</v>
      </c>
      <c r="D436" s="165" t="s">
        <v>484</v>
      </c>
      <c r="E436" s="383" t="s">
        <v>698</v>
      </c>
      <c r="F436" s="124" t="s">
        <v>15</v>
      </c>
      <c r="G436" s="167">
        <v>0</v>
      </c>
      <c r="H436" s="124" t="s">
        <v>289</v>
      </c>
      <c r="I436" s="124" t="s">
        <v>307</v>
      </c>
      <c r="J436" s="103">
        <f>IFERROR(VLOOKUP(C436&amp;I436&amp;H436,'Input data'!$C$1:$H$2125,5,0),0)</f>
        <v>2046.42</v>
      </c>
      <c r="K436" s="103">
        <f>IFERROR(VLOOKUP(C436&amp;I436&amp;H436,'Input data'!$C$1:$H$2125,6,0),0)</f>
        <v>0</v>
      </c>
    </row>
    <row r="437" spans="1:11">
      <c r="A437" s="100" t="str">
        <f t="shared" si="10"/>
        <v>VD_TV_PSPSIWB</v>
      </c>
      <c r="B437" s="124" t="s">
        <v>217</v>
      </c>
      <c r="C437" s="147" t="s">
        <v>93</v>
      </c>
      <c r="D437" s="165" t="s">
        <v>484</v>
      </c>
      <c r="E437" s="383" t="s">
        <v>698</v>
      </c>
      <c r="F437" s="124" t="s">
        <v>15</v>
      </c>
      <c r="G437" s="167">
        <v>0</v>
      </c>
      <c r="H437" s="124" t="s">
        <v>289</v>
      </c>
      <c r="I437" s="124" t="s">
        <v>308</v>
      </c>
      <c r="J437" s="103">
        <f>IFERROR(VLOOKUP(C437&amp;I437&amp;H437,'Input data'!$C$1:$H$2125,5,0),0)</f>
        <v>1182.17</v>
      </c>
      <c r="K437" s="103">
        <f>IFERROR(VLOOKUP(C437&amp;I437&amp;H437,'Input data'!$C$1:$H$2125,6,0),0)</f>
        <v>0</v>
      </c>
    </row>
    <row r="438" spans="1:11">
      <c r="A438" s="100" t="str">
        <f t="shared" si="10"/>
        <v>VD_Activation_Assets_AllIndiaWB</v>
      </c>
      <c r="B438" s="124" t="s">
        <v>242</v>
      </c>
      <c r="C438" s="147" t="s">
        <v>93</v>
      </c>
      <c r="D438" s="165" t="s">
        <v>481</v>
      </c>
      <c r="E438" s="167" t="s">
        <v>383</v>
      </c>
      <c r="F438" s="124" t="s">
        <v>31</v>
      </c>
      <c r="G438" s="167" t="s">
        <v>16</v>
      </c>
      <c r="H438" s="124" t="s">
        <v>88</v>
      </c>
      <c r="I438" s="124" t="s">
        <v>332</v>
      </c>
      <c r="J438" s="103">
        <f>IFERROR(VLOOKUP(C438&amp;I438&amp;H438,'Input data'!$C$1:$H$2125,5,0),0)</f>
        <v>500500</v>
      </c>
      <c r="K438" s="103">
        <f>IFERROR(VLOOKUP(C438&amp;I438&amp;H438,'Input data'!$C$1:$H$2125,6,0),0)</f>
        <v>0</v>
      </c>
    </row>
    <row r="439" spans="1:11">
      <c r="A439" s="100" t="str">
        <f t="shared" si="10"/>
        <v>VD_Activation_Assets_StatewiseWB</v>
      </c>
      <c r="B439" s="124" t="s">
        <v>243</v>
      </c>
      <c r="C439" s="147" t="s">
        <v>93</v>
      </c>
      <c r="D439" s="165" t="s">
        <v>481</v>
      </c>
      <c r="E439" s="167" t="s">
        <v>383</v>
      </c>
      <c r="F439" s="124" t="s">
        <v>31</v>
      </c>
      <c r="G439" s="167" t="s">
        <v>16</v>
      </c>
      <c r="H439" s="124" t="s">
        <v>88</v>
      </c>
      <c r="I439" s="124" t="s">
        <v>333</v>
      </c>
      <c r="J439" s="103">
        <f>IFERROR(VLOOKUP(C439&amp;I439&amp;H439,'Input data'!$C$1:$H$2125,5,0),0)</f>
        <v>13887500</v>
      </c>
      <c r="K439" s="103">
        <f>IFERROR(VLOOKUP(C439&amp;I439&amp;H439,'Input data'!$C$1:$H$2125,6,0),0)</f>
        <v>0</v>
      </c>
    </row>
    <row r="440" spans="1:11">
      <c r="A440" s="100" t="str">
        <f t="shared" si="10"/>
        <v>VD_Cinema_Thumsup_SpendWB</v>
      </c>
      <c r="B440" s="124" t="s">
        <v>233</v>
      </c>
      <c r="C440" s="147" t="s">
        <v>93</v>
      </c>
      <c r="D440" s="165" t="s">
        <v>481</v>
      </c>
      <c r="E440" s="167" t="s">
        <v>35</v>
      </c>
      <c r="F440" s="124" t="s">
        <v>40</v>
      </c>
      <c r="G440" s="124" t="s">
        <v>16</v>
      </c>
      <c r="H440" s="124" t="s">
        <v>88</v>
      </c>
      <c r="I440" s="124" t="s">
        <v>323</v>
      </c>
      <c r="J440" s="103">
        <f>IFERROR(VLOOKUP(C440&amp;I440&amp;H440,'Input data'!$C$1:$H$2125,5,0),0)</f>
        <v>0</v>
      </c>
      <c r="K440" s="103">
        <f>IFERROR(VLOOKUP(C440&amp;I440&amp;H440,'Input data'!$C$1:$H$2125,6,0),0)</f>
        <v>0</v>
      </c>
    </row>
    <row r="441" spans="1:11">
      <c r="A441" s="100" t="str">
        <f t="shared" si="10"/>
        <v>VD_Cinema_Thumsup_Spend_2015WB</v>
      </c>
      <c r="B441" s="124" t="s">
        <v>277</v>
      </c>
      <c r="C441" s="147" t="s">
        <v>93</v>
      </c>
      <c r="D441" s="165" t="s">
        <v>481</v>
      </c>
      <c r="E441" s="167" t="s">
        <v>35</v>
      </c>
      <c r="F441" s="124" t="s">
        <v>40</v>
      </c>
      <c r="G441" s="124" t="s">
        <v>37</v>
      </c>
      <c r="H441" s="124" t="s">
        <v>88</v>
      </c>
      <c r="I441" s="124" t="s">
        <v>357</v>
      </c>
      <c r="J441" s="103">
        <f>IFERROR(VLOOKUP(C441&amp;I441&amp;H441,'Input data'!$C$1:$H$2125,5,0),0)</f>
        <v>0</v>
      </c>
      <c r="K441" s="103">
        <f>IFERROR(VLOOKUP(C441&amp;I441&amp;H441,'Input data'!$C$1:$H$2125,6,0),0)</f>
        <v>0</v>
      </c>
    </row>
    <row r="442" spans="1:11">
      <c r="A442" s="100" t="str">
        <f t="shared" si="10"/>
        <v>VD_Cinema_Thumsup_Spend_2016WB</v>
      </c>
      <c r="B442" s="124" t="s">
        <v>288</v>
      </c>
      <c r="C442" s="147" t="s">
        <v>93</v>
      </c>
      <c r="D442" s="165" t="s">
        <v>481</v>
      </c>
      <c r="E442" s="167" t="s">
        <v>35</v>
      </c>
      <c r="F442" s="124" t="s">
        <v>40</v>
      </c>
      <c r="G442" s="124" t="s">
        <v>37</v>
      </c>
      <c r="H442" s="124" t="s">
        <v>88</v>
      </c>
      <c r="I442" s="124" t="s">
        <v>363</v>
      </c>
      <c r="J442" s="103">
        <f>IFERROR(VLOOKUP(C442&amp;I442&amp;H442,'Input data'!$C$1:$H$2125,5,0),0)</f>
        <v>0</v>
      </c>
      <c r="K442" s="103">
        <f>IFERROR(VLOOKUP(C442&amp;I442&amp;H442,'Input data'!$C$1:$H$2125,6,0),0)</f>
        <v>0</v>
      </c>
    </row>
    <row r="443" spans="1:11">
      <c r="A443" s="100" t="str">
        <f t="shared" si="10"/>
        <v>VD_Consumer_Promo_Thumsup_Mobile_countWB</v>
      </c>
      <c r="B443" s="124" t="s">
        <v>244</v>
      </c>
      <c r="C443" s="147" t="s">
        <v>93</v>
      </c>
      <c r="D443" s="165" t="s">
        <v>481</v>
      </c>
      <c r="E443" s="167" t="s">
        <v>383</v>
      </c>
      <c r="F443" s="124" t="s">
        <v>169</v>
      </c>
      <c r="G443" s="167" t="s">
        <v>16</v>
      </c>
      <c r="H443" s="124" t="s">
        <v>88</v>
      </c>
      <c r="I443" s="124" t="s">
        <v>334</v>
      </c>
      <c r="J443" s="103">
        <f>IFERROR(VLOOKUP(C443&amp;I443&amp;H443,'Input data'!$C$1:$H$2125,5,0),0)</f>
        <v>79248</v>
      </c>
      <c r="K443" s="103">
        <f>IFERROR(VLOOKUP(C443&amp;I443&amp;H443,'Input data'!$C$1:$H$2125,6,0),0)</f>
        <v>0</v>
      </c>
    </row>
    <row r="444" spans="1:11">
      <c r="A444" s="100" t="str">
        <f t="shared" si="10"/>
        <v>VD_Desert_TV_GRPsWB</v>
      </c>
      <c r="B444" s="124" t="s">
        <v>251</v>
      </c>
      <c r="C444" s="147" t="s">
        <v>93</v>
      </c>
      <c r="D444" s="165" t="s">
        <v>481</v>
      </c>
      <c r="E444" s="146" t="s">
        <v>15</v>
      </c>
      <c r="F444" s="124" t="s">
        <v>15</v>
      </c>
      <c r="G444" s="124" t="s">
        <v>16</v>
      </c>
      <c r="H444" s="124" t="s">
        <v>88</v>
      </c>
      <c r="I444" s="124" t="s">
        <v>336</v>
      </c>
      <c r="J444" s="103">
        <f>IFERROR(VLOOKUP(C444&amp;I444&amp;H444,'Input data'!$C$1:$H$2125,5,0),0)</f>
        <v>518.85</v>
      </c>
      <c r="K444" s="103">
        <f>IFERROR(VLOOKUP(C444&amp;I444&amp;H444,'Input data'!$C$1:$H$2125,6,0),0)</f>
        <v>0</v>
      </c>
    </row>
    <row r="445" spans="1:11">
      <c r="A445" s="100" t="str">
        <f t="shared" si="10"/>
        <v>VD_Experiential_Sampling_Thumsup_ReachWB</v>
      </c>
      <c r="B445" s="124" t="s">
        <v>245</v>
      </c>
      <c r="C445" s="147" t="s">
        <v>93</v>
      </c>
      <c r="D445" s="165" t="s">
        <v>481</v>
      </c>
      <c r="E445" s="167" t="s">
        <v>383</v>
      </c>
      <c r="F445" s="124" t="s">
        <v>125</v>
      </c>
      <c r="G445" s="167" t="s">
        <v>16</v>
      </c>
      <c r="H445" s="124" t="s">
        <v>88</v>
      </c>
      <c r="I445" s="124" t="s">
        <v>335</v>
      </c>
      <c r="J445" s="103">
        <f>IFERROR(VLOOKUP(C445&amp;I445&amp;H445,'Input data'!$C$1:$H$2125,5,0),0)</f>
        <v>0</v>
      </c>
      <c r="K445" s="103">
        <f>IFERROR(VLOOKUP(C445&amp;I445&amp;H445,'Input data'!$C$1:$H$2125,6,0),0)</f>
        <v>0</v>
      </c>
    </row>
    <row r="446" spans="1:11">
      <c r="A446" s="100" t="str">
        <f t="shared" si="10"/>
        <v>VD_Facebook_Instagram_Thumsup_ImpWB</v>
      </c>
      <c r="B446" s="124" t="s">
        <v>225</v>
      </c>
      <c r="C446" s="147" t="s">
        <v>93</v>
      </c>
      <c r="D446" s="165" t="s">
        <v>481</v>
      </c>
      <c r="E446" s="146" t="s">
        <v>32</v>
      </c>
      <c r="F446" s="124" t="s">
        <v>33</v>
      </c>
      <c r="G446" s="124" t="s">
        <v>16</v>
      </c>
      <c r="H446" s="124" t="s">
        <v>88</v>
      </c>
      <c r="I446" s="124" t="s">
        <v>315</v>
      </c>
      <c r="J446" s="103">
        <f>IFERROR(VLOOKUP(C446&amp;I446&amp;H446,'Input data'!$C$1:$H$2125,5,0),0)</f>
        <v>1300519</v>
      </c>
      <c r="K446" s="103">
        <f>IFERROR(VLOOKUP(C446&amp;I446&amp;H446,'Input data'!$C$1:$H$2125,6,0),0)</f>
        <v>2644607</v>
      </c>
    </row>
    <row r="447" spans="1:11">
      <c r="A447" s="100" t="str">
        <f t="shared" si="10"/>
        <v>VD_Facebook_Thumsup_ImpWB</v>
      </c>
      <c r="B447" s="124" t="s">
        <v>224</v>
      </c>
      <c r="C447" s="147" t="s">
        <v>93</v>
      </c>
      <c r="D447" s="165" t="s">
        <v>481</v>
      </c>
      <c r="E447" s="146" t="s">
        <v>32</v>
      </c>
      <c r="F447" s="124" t="s">
        <v>124</v>
      </c>
      <c r="G447" s="124" t="s">
        <v>16</v>
      </c>
      <c r="H447" s="124" t="s">
        <v>88</v>
      </c>
      <c r="I447" s="124" t="s">
        <v>314</v>
      </c>
      <c r="J447" s="103">
        <f>IFERROR(VLOOKUP(C447&amp;I447&amp;H447,'Input data'!$C$1:$H$2125,5,0),0)</f>
        <v>9870525</v>
      </c>
      <c r="K447" s="103">
        <f>IFERROR(VLOOKUP(C447&amp;I447&amp;H447,'Input data'!$C$1:$H$2125,6,0),0)</f>
        <v>0</v>
      </c>
    </row>
    <row r="448" spans="1:11">
      <c r="A448" s="100" t="str">
        <f t="shared" si="10"/>
        <v>VD_Hotstar_Thumsup_ImpWB</v>
      </c>
      <c r="B448" s="124" t="s">
        <v>226</v>
      </c>
      <c r="C448" s="147" t="s">
        <v>93</v>
      </c>
      <c r="D448" s="165" t="s">
        <v>481</v>
      </c>
      <c r="E448" s="146" t="s">
        <v>32</v>
      </c>
      <c r="F448" s="124" t="s">
        <v>34</v>
      </c>
      <c r="G448" s="124" t="s">
        <v>16</v>
      </c>
      <c r="H448" s="124" t="s">
        <v>88</v>
      </c>
      <c r="I448" s="124" t="s">
        <v>316</v>
      </c>
      <c r="J448" s="103">
        <f>IFERROR(VLOOKUP(C448&amp;I448&amp;H448,'Input data'!$C$1:$H$2125,5,0),0)</f>
        <v>89556134</v>
      </c>
      <c r="K448" s="103">
        <f>IFERROR(VLOOKUP(C448&amp;I448&amp;H448,'Input data'!$C$1:$H$2125,6,0),0)</f>
        <v>6371167</v>
      </c>
    </row>
    <row r="449" spans="1:11">
      <c r="A449" s="100" t="str">
        <f t="shared" si="10"/>
        <v>VD_Lift_TV_GRPsWB</v>
      </c>
      <c r="B449" s="124" t="s">
        <v>252</v>
      </c>
      <c r="C449" s="147" t="s">
        <v>93</v>
      </c>
      <c r="D449" s="165" t="s">
        <v>481</v>
      </c>
      <c r="E449" s="146" t="s">
        <v>15</v>
      </c>
      <c r="F449" s="124" t="s">
        <v>15</v>
      </c>
      <c r="G449" s="124" t="s">
        <v>16</v>
      </c>
      <c r="H449" s="124" t="s">
        <v>88</v>
      </c>
      <c r="I449" s="124" t="s">
        <v>341</v>
      </c>
      <c r="J449" s="103">
        <f>IFERROR(VLOOKUP(C449&amp;I449&amp;H449,'Input data'!$C$1:$H$2125,5,0),0)</f>
        <v>0</v>
      </c>
      <c r="K449" s="103">
        <f>IFERROR(VLOOKUP(C449&amp;I449&amp;H449,'Input data'!$C$1:$H$2125,6,0),0)</f>
        <v>0</v>
      </c>
    </row>
    <row r="450" spans="1:11">
      <c r="A450" s="100" t="str">
        <f t="shared" si="10"/>
        <v>VD_Long_Activation_Assets_AllIndiaWB</v>
      </c>
      <c r="B450" s="124" t="s">
        <v>271</v>
      </c>
      <c r="C450" s="147" t="s">
        <v>93</v>
      </c>
      <c r="D450" s="165" t="s">
        <v>481</v>
      </c>
      <c r="E450" s="167" t="s">
        <v>383</v>
      </c>
      <c r="F450" s="124" t="s">
        <v>31</v>
      </c>
      <c r="G450" s="167" t="s">
        <v>16</v>
      </c>
      <c r="H450" s="124" t="s">
        <v>88</v>
      </c>
      <c r="I450" s="124" t="s">
        <v>332</v>
      </c>
      <c r="J450" s="103">
        <f>IFERROR(VLOOKUP(C450&amp;I450&amp;H450,'Input data'!$C$1:$H$2125,5,0),0)</f>
        <v>500500</v>
      </c>
      <c r="K450" s="103">
        <f>IFERROR(VLOOKUP(C450&amp;I450&amp;H450,'Input data'!$C$1:$H$2125,6,0),0)</f>
        <v>0</v>
      </c>
    </row>
    <row r="451" spans="1:11">
      <c r="A451" s="100" t="str">
        <f t="shared" ref="A451:A515" si="12">B451&amp;C451</f>
        <v>VD_Long_Activation_Assets_StatewiseWB</v>
      </c>
      <c r="B451" s="124" t="s">
        <v>272</v>
      </c>
      <c r="C451" s="147" t="s">
        <v>93</v>
      </c>
      <c r="D451" s="165" t="s">
        <v>481</v>
      </c>
      <c r="E451" s="167" t="s">
        <v>383</v>
      </c>
      <c r="F451" s="124" t="s">
        <v>31</v>
      </c>
      <c r="G451" s="167" t="s">
        <v>16</v>
      </c>
      <c r="H451" s="124" t="s">
        <v>88</v>
      </c>
      <c r="I451" s="124" t="s">
        <v>333</v>
      </c>
      <c r="J451" s="103">
        <f>IFERROR(VLOOKUP(C451&amp;I451&amp;H451,'Input data'!$C$1:$H$2125,5,0),0)</f>
        <v>13887500</v>
      </c>
      <c r="K451" s="103">
        <f>IFERROR(VLOOKUP(C451&amp;I451&amp;H451,'Input data'!$C$1:$H$2125,6,0),0)</f>
        <v>0</v>
      </c>
    </row>
    <row r="452" spans="1:11">
      <c r="A452" s="100" t="str">
        <f t="shared" si="12"/>
        <v>VD_Long_Desert_TV_GRPsWB</v>
      </c>
      <c r="B452" s="124" t="s">
        <v>246</v>
      </c>
      <c r="C452" s="147" t="s">
        <v>93</v>
      </c>
      <c r="D452" s="165" t="s">
        <v>481</v>
      </c>
      <c r="E452" s="146" t="s">
        <v>15</v>
      </c>
      <c r="F452" s="124" t="s">
        <v>15</v>
      </c>
      <c r="G452" s="124" t="s">
        <v>37</v>
      </c>
      <c r="H452" s="124" t="s">
        <v>88</v>
      </c>
      <c r="I452" s="124" t="s">
        <v>336</v>
      </c>
      <c r="J452" s="103">
        <f>IFERROR(VLOOKUP(C452&amp;I452&amp;H452,'Input data'!$C$1:$H$2125,5,0),0)</f>
        <v>518.85</v>
      </c>
      <c r="K452" s="103">
        <f>IFERROR(VLOOKUP(C452&amp;I452&amp;H452,'Input data'!$C$1:$H$2125,6,0),0)</f>
        <v>0</v>
      </c>
    </row>
    <row r="453" spans="1:11">
      <c r="A453" s="100" t="str">
        <f t="shared" si="12"/>
        <v>VD_Long_TUChargedAvengers_TV_GRPsWB</v>
      </c>
      <c r="B453" s="124" t="s">
        <v>247</v>
      </c>
      <c r="C453" s="147" t="s">
        <v>93</v>
      </c>
      <c r="D453" s="165" t="s">
        <v>481</v>
      </c>
      <c r="E453" s="146" t="s">
        <v>15</v>
      </c>
      <c r="F453" s="124" t="s">
        <v>15</v>
      </c>
      <c r="G453" s="124" t="s">
        <v>37</v>
      </c>
      <c r="H453" s="124" t="s">
        <v>88</v>
      </c>
      <c r="I453" s="124" t="s">
        <v>337</v>
      </c>
      <c r="J453" s="103">
        <f>IFERROR(VLOOKUP(C453&amp;I453&amp;H453,'Input data'!$C$1:$H$2125,5,0),0)</f>
        <v>0</v>
      </c>
      <c r="K453" s="103">
        <f>IFERROR(VLOOKUP(C453&amp;I453&amp;H453,'Input data'!$C$1:$H$2125,6,0),0)</f>
        <v>0</v>
      </c>
    </row>
    <row r="454" spans="1:11">
      <c r="A454" s="100" t="str">
        <f t="shared" si="12"/>
        <v>VD_Long_TUChargedThematic_TV_GRPsWB</v>
      </c>
      <c r="B454" s="124" t="s">
        <v>248</v>
      </c>
      <c r="C454" s="147" t="s">
        <v>93</v>
      </c>
      <c r="D454" s="165" t="s">
        <v>481</v>
      </c>
      <c r="E454" s="146" t="s">
        <v>15</v>
      </c>
      <c r="F454" s="124" t="s">
        <v>15</v>
      </c>
      <c r="G454" s="124" t="s">
        <v>37</v>
      </c>
      <c r="H454" s="124" t="s">
        <v>88</v>
      </c>
      <c r="I454" s="124" t="s">
        <v>338</v>
      </c>
      <c r="J454" s="103">
        <f>IFERROR(VLOOKUP(C454&amp;I454&amp;H454,'Input data'!$C$1:$H$2125,5,0),0)</f>
        <v>0</v>
      </c>
      <c r="K454" s="103">
        <f>IFERROR(VLOOKUP(C454&amp;I454&amp;H454,'Input data'!$C$1:$H$2125,6,0),0)</f>
        <v>0</v>
      </c>
    </row>
    <row r="455" spans="1:11">
      <c r="A455" s="100" t="str">
        <f t="shared" si="12"/>
        <v>VD_Long_TUChase_TV_GRPsWB</v>
      </c>
      <c r="B455" s="124" t="s">
        <v>249</v>
      </c>
      <c r="C455" s="147" t="s">
        <v>93</v>
      </c>
      <c r="D455" s="165" t="s">
        <v>481</v>
      </c>
      <c r="E455" s="146" t="s">
        <v>15</v>
      </c>
      <c r="F455" s="124" t="s">
        <v>15</v>
      </c>
      <c r="G455" s="124" t="s">
        <v>37</v>
      </c>
      <c r="H455" s="124" t="s">
        <v>88</v>
      </c>
      <c r="I455" s="124" t="s">
        <v>339</v>
      </c>
      <c r="J455" s="103">
        <f>IFERROR(VLOOKUP(C455&amp;I455&amp;H455,'Input data'!$C$1:$H$2125,5,0),0)</f>
        <v>1723.79</v>
      </c>
      <c r="K455" s="103">
        <f>IFERROR(VLOOKUP(C455&amp;I455&amp;H455,'Input data'!$C$1:$H$2125,6,0),0)</f>
        <v>0</v>
      </c>
    </row>
    <row r="456" spans="1:11">
      <c r="A456" s="100" t="str">
        <f t="shared" si="12"/>
        <v>VD_Long_TUIntrinsic_TV_GRPsWB</v>
      </c>
      <c r="B456" s="124" t="s">
        <v>250</v>
      </c>
      <c r="C456" s="147" t="s">
        <v>93</v>
      </c>
      <c r="D456" s="165" t="s">
        <v>481</v>
      </c>
      <c r="E456" s="146" t="s">
        <v>15</v>
      </c>
      <c r="F456" s="124" t="s">
        <v>15</v>
      </c>
      <c r="G456" s="124" t="s">
        <v>37</v>
      </c>
      <c r="H456" s="124" t="s">
        <v>88</v>
      </c>
      <c r="I456" s="124" t="s">
        <v>340</v>
      </c>
      <c r="J456" s="103">
        <f>IFERROR(VLOOKUP(C456&amp;I456&amp;H456,'Input data'!$C$1:$H$2125,5,0),0)</f>
        <v>0</v>
      </c>
      <c r="K456" s="103">
        <f>IFERROR(VLOOKUP(C456&amp;I456&amp;H456,'Input data'!$C$1:$H$2125,6,0),0)</f>
        <v>0</v>
      </c>
    </row>
    <row r="457" spans="1:11">
      <c r="A457" s="100" t="str">
        <f t="shared" si="12"/>
        <v>VD_OOH_Thumsup_SpendWB</v>
      </c>
      <c r="B457" s="124" t="s">
        <v>239</v>
      </c>
      <c r="C457" s="147" t="s">
        <v>93</v>
      </c>
      <c r="D457" s="165" t="s">
        <v>481</v>
      </c>
      <c r="E457" s="167" t="s">
        <v>35</v>
      </c>
      <c r="F457" s="124" t="s">
        <v>36</v>
      </c>
      <c r="G457" s="124" t="s">
        <v>16</v>
      </c>
      <c r="H457" s="124" t="s">
        <v>88</v>
      </c>
      <c r="I457" s="124" t="s">
        <v>329</v>
      </c>
      <c r="J457" s="103">
        <f>IFERROR(VLOOKUP(C457&amp;I457&amp;H457,'Input data'!$C$1:$H$2125,5,0),0)</f>
        <v>0</v>
      </c>
      <c r="K457" s="103">
        <f>IFERROR(VLOOKUP(C457&amp;I457&amp;H457,'Input data'!$C$1:$H$2125,6,0),0)</f>
        <v>0</v>
      </c>
    </row>
    <row r="458" spans="1:11">
      <c r="A458" s="100" t="str">
        <f t="shared" si="12"/>
        <v>VD_OOH_Thumsup_Spend_2015WB</v>
      </c>
      <c r="B458" s="124" t="s">
        <v>234</v>
      </c>
      <c r="C458" s="147" t="s">
        <v>93</v>
      </c>
      <c r="D458" s="165" t="s">
        <v>481</v>
      </c>
      <c r="E458" s="167" t="s">
        <v>35</v>
      </c>
      <c r="F458" s="124" t="s">
        <v>36</v>
      </c>
      <c r="G458" s="124" t="s">
        <v>37</v>
      </c>
      <c r="H458" s="124" t="s">
        <v>88</v>
      </c>
      <c r="I458" s="124" t="s">
        <v>324</v>
      </c>
      <c r="J458" s="103">
        <f>IFERROR(VLOOKUP(C458&amp;I458&amp;H458,'Input data'!$C$1:$H$2125,5,0),0)</f>
        <v>0</v>
      </c>
      <c r="K458" s="103">
        <f>IFERROR(VLOOKUP(C458&amp;I458&amp;H458,'Input data'!$C$1:$H$2125,6,0),0)</f>
        <v>0</v>
      </c>
    </row>
    <row r="459" spans="1:11">
      <c r="A459" s="100" t="str">
        <f t="shared" si="12"/>
        <v>VD_OOH_Thumsup_Spend_2016WB</v>
      </c>
      <c r="B459" s="124" t="s">
        <v>235</v>
      </c>
      <c r="C459" s="147" t="s">
        <v>93</v>
      </c>
      <c r="D459" s="165" t="s">
        <v>481</v>
      </c>
      <c r="E459" s="167" t="s">
        <v>35</v>
      </c>
      <c r="F459" s="124" t="s">
        <v>36</v>
      </c>
      <c r="G459" s="124" t="s">
        <v>37</v>
      </c>
      <c r="H459" s="124" t="s">
        <v>88</v>
      </c>
      <c r="I459" s="124" t="s">
        <v>325</v>
      </c>
      <c r="J459" s="103">
        <f>IFERROR(VLOOKUP(C459&amp;I459&amp;H459,'Input data'!$C$1:$H$2125,5,0),0)</f>
        <v>0</v>
      </c>
      <c r="K459" s="103">
        <f>IFERROR(VLOOKUP(C459&amp;I459&amp;H459,'Input data'!$C$1:$H$2125,6,0),0)</f>
        <v>0</v>
      </c>
    </row>
    <row r="460" spans="1:11">
      <c r="A460" s="100" t="str">
        <f t="shared" si="12"/>
        <v>VD_OOH_Thumsup_Spend_2017WB</v>
      </c>
      <c r="B460" s="124" t="s">
        <v>236</v>
      </c>
      <c r="C460" s="147" t="s">
        <v>93</v>
      </c>
      <c r="D460" s="165" t="s">
        <v>481</v>
      </c>
      <c r="E460" s="167" t="s">
        <v>35</v>
      </c>
      <c r="F460" s="124" t="s">
        <v>36</v>
      </c>
      <c r="G460" s="124" t="s">
        <v>37</v>
      </c>
      <c r="H460" s="124" t="s">
        <v>88</v>
      </c>
      <c r="I460" s="124" t="s">
        <v>326</v>
      </c>
      <c r="J460" s="103">
        <f>IFERROR(VLOOKUP(C460&amp;I460&amp;H460,'Input data'!$C$1:$H$2125,5,0),0)</f>
        <v>0</v>
      </c>
      <c r="K460" s="103">
        <f>IFERROR(VLOOKUP(C460&amp;I460&amp;H460,'Input data'!$C$1:$H$2125,6,0),0)</f>
        <v>0</v>
      </c>
    </row>
    <row r="461" spans="1:11">
      <c r="A461" s="100" t="str">
        <f t="shared" si="12"/>
        <v>VD_OOH_Thumsup_Spend_2018WB</v>
      </c>
      <c r="B461" s="124" t="s">
        <v>237</v>
      </c>
      <c r="C461" s="147" t="s">
        <v>93</v>
      </c>
      <c r="D461" s="165" t="s">
        <v>481</v>
      </c>
      <c r="E461" s="167" t="s">
        <v>35</v>
      </c>
      <c r="F461" s="124" t="s">
        <v>36</v>
      </c>
      <c r="G461" s="124" t="s">
        <v>37</v>
      </c>
      <c r="H461" s="124" t="s">
        <v>88</v>
      </c>
      <c r="I461" s="124" t="s">
        <v>327</v>
      </c>
      <c r="J461" s="103">
        <f>IFERROR(VLOOKUP(C461&amp;I461&amp;H461,'Input data'!$C$1:$H$2125,5,0),0)</f>
        <v>0</v>
      </c>
      <c r="K461" s="103">
        <f>IFERROR(VLOOKUP(C461&amp;I461&amp;H461,'Input data'!$C$1:$H$2125,6,0),0)</f>
        <v>0</v>
      </c>
    </row>
    <row r="462" spans="1:11">
      <c r="A462" s="100" t="str">
        <f t="shared" si="12"/>
        <v>VD_PrVD_Thumsup_SpendWB</v>
      </c>
      <c r="B462" s="124" t="s">
        <v>240</v>
      </c>
      <c r="C462" s="147" t="s">
        <v>93</v>
      </c>
      <c r="D462" s="165" t="s">
        <v>481</v>
      </c>
      <c r="E462" s="167" t="s">
        <v>35</v>
      </c>
      <c r="F462" s="124" t="s">
        <v>38</v>
      </c>
      <c r="G462" s="124" t="s">
        <v>16</v>
      </c>
      <c r="H462" s="124" t="s">
        <v>88</v>
      </c>
      <c r="I462" s="124" t="s">
        <v>330</v>
      </c>
      <c r="J462" s="103">
        <f>IFERROR(VLOOKUP(C462&amp;I462&amp;H462,'Input data'!$C$1:$H$2125,5,0),0)</f>
        <v>4504966</v>
      </c>
      <c r="K462" s="103">
        <f>IFERROR(VLOOKUP(C462&amp;I462&amp;H462,'Input data'!$C$1:$H$2125,6,0),0)</f>
        <v>0</v>
      </c>
    </row>
    <row r="463" spans="1:11">
      <c r="A463" s="100" t="str">
        <f t="shared" si="12"/>
        <v>VD_Radio_Thumsup_SpendWB</v>
      </c>
      <c r="B463" s="124" t="s">
        <v>241</v>
      </c>
      <c r="C463" s="147" t="s">
        <v>93</v>
      </c>
      <c r="D463" s="165" t="s">
        <v>481</v>
      </c>
      <c r="E463" s="167" t="s">
        <v>35</v>
      </c>
      <c r="F463" s="124" t="s">
        <v>41</v>
      </c>
      <c r="G463" s="124" t="s">
        <v>16</v>
      </c>
      <c r="H463" s="124" t="s">
        <v>88</v>
      </c>
      <c r="I463" s="124" t="s">
        <v>331</v>
      </c>
      <c r="J463" s="103">
        <f>IFERROR(VLOOKUP(C463&amp;I463&amp;H463,'Input data'!$C$1:$H$2125,5,0),0)</f>
        <v>341700</v>
      </c>
      <c r="K463" s="103">
        <f>IFERROR(VLOOKUP(C463&amp;I463&amp;H463,'Input data'!$C$1:$H$2125,6,0),0)</f>
        <v>0</v>
      </c>
    </row>
    <row r="464" spans="1:11">
      <c r="A464" s="100" t="str">
        <f t="shared" si="12"/>
        <v>VD_ThematicMHT_TV_GRPsWB</v>
      </c>
      <c r="B464" s="124" t="s">
        <v>253</v>
      </c>
      <c r="C464" s="147" t="s">
        <v>93</v>
      </c>
      <c r="D464" s="165" t="s">
        <v>481</v>
      </c>
      <c r="E464" s="146" t="s">
        <v>15</v>
      </c>
      <c r="F464" s="124" t="s">
        <v>15</v>
      </c>
      <c r="G464" s="124" t="s">
        <v>16</v>
      </c>
      <c r="H464" s="124" t="s">
        <v>88</v>
      </c>
      <c r="I464" s="124" t="s">
        <v>342</v>
      </c>
      <c r="J464" s="103">
        <f>IFERROR(VLOOKUP(C464&amp;I464&amp;H464,'Input data'!$C$1:$H$2125,5,0),0)</f>
        <v>0</v>
      </c>
      <c r="K464" s="103">
        <f>IFERROR(VLOOKUP(C464&amp;I464&amp;H464,'Input data'!$C$1:$H$2125,6,0),0)</f>
        <v>0</v>
      </c>
    </row>
    <row r="465" spans="1:11">
      <c r="A465" s="100" t="str">
        <f t="shared" si="12"/>
        <v>VD_TheYoung_TV_GRPsWB</v>
      </c>
      <c r="B465" s="124" t="s">
        <v>254</v>
      </c>
      <c r="C465" s="147" t="s">
        <v>93</v>
      </c>
      <c r="D465" s="165" t="s">
        <v>481</v>
      </c>
      <c r="E465" s="146" t="s">
        <v>15</v>
      </c>
      <c r="F465" s="124" t="s">
        <v>15</v>
      </c>
      <c r="G465" s="124" t="s">
        <v>16</v>
      </c>
      <c r="H465" s="124" t="s">
        <v>88</v>
      </c>
      <c r="I465" s="124" t="s">
        <v>343</v>
      </c>
      <c r="J465" s="103">
        <f>IFERROR(VLOOKUP(C465&amp;I465&amp;H465,'Input data'!$C$1:$H$2125,5,0),0)</f>
        <v>0</v>
      </c>
      <c r="K465" s="103">
        <f>IFERROR(VLOOKUP(C465&amp;I465&amp;H465,'Input data'!$C$1:$H$2125,6,0),0)</f>
        <v>0</v>
      </c>
    </row>
    <row r="466" spans="1:11">
      <c r="A466" s="100" t="str">
        <f t="shared" si="12"/>
        <v>VD_Total_Digital_Thumsup_VD_2017WB</v>
      </c>
      <c r="B466" s="124" t="s">
        <v>227</v>
      </c>
      <c r="C466" s="147" t="s">
        <v>93</v>
      </c>
      <c r="D466" s="165" t="s">
        <v>481</v>
      </c>
      <c r="E466" s="146" t="s">
        <v>32</v>
      </c>
      <c r="F466" s="124" t="s">
        <v>39</v>
      </c>
      <c r="G466" s="124" t="s">
        <v>37</v>
      </c>
      <c r="H466" s="124" t="s">
        <v>88</v>
      </c>
      <c r="I466" s="124" t="s">
        <v>317</v>
      </c>
      <c r="J466" s="103">
        <f>IFERROR(VLOOKUP(C466&amp;I466&amp;H466,'Input data'!$C$1:$H$2125,5,0),0)</f>
        <v>0</v>
      </c>
      <c r="K466" s="103">
        <f>IFERROR(VLOOKUP(C466&amp;I466&amp;H466,'Input data'!$C$1:$H$2125,6,0),0)</f>
        <v>0</v>
      </c>
    </row>
    <row r="467" spans="1:11">
      <c r="A467" s="100" t="str">
        <f t="shared" si="12"/>
        <v>VD_Total_Digital_Thumsup_VD_2018WB</v>
      </c>
      <c r="B467" s="124" t="s">
        <v>228</v>
      </c>
      <c r="C467" s="147" t="s">
        <v>93</v>
      </c>
      <c r="D467" s="165" t="s">
        <v>481</v>
      </c>
      <c r="E467" s="146" t="s">
        <v>32</v>
      </c>
      <c r="F467" s="124" t="s">
        <v>39</v>
      </c>
      <c r="G467" s="124" t="s">
        <v>37</v>
      </c>
      <c r="H467" s="124" t="s">
        <v>88</v>
      </c>
      <c r="I467" s="124" t="s">
        <v>318</v>
      </c>
      <c r="J467" s="103">
        <f>IFERROR(VLOOKUP(C467&amp;I467&amp;H467,'Input data'!$C$1:$H$2125,5,0),0)</f>
        <v>0</v>
      </c>
      <c r="K467" s="103">
        <f>IFERROR(VLOOKUP(C467&amp;I467&amp;H467,'Input data'!$C$1:$H$2125,6,0),0)</f>
        <v>0</v>
      </c>
    </row>
    <row r="468" spans="1:11">
      <c r="A468" s="100" t="str">
        <f t="shared" si="12"/>
        <v>VD_Total_Digital_Thumsup_VD_2019WB</v>
      </c>
      <c r="B468" s="124" t="s">
        <v>229</v>
      </c>
      <c r="C468" s="147" t="s">
        <v>93</v>
      </c>
      <c r="D468" s="165" t="s">
        <v>481</v>
      </c>
      <c r="E468" s="146" t="s">
        <v>32</v>
      </c>
      <c r="F468" s="124" t="s">
        <v>39</v>
      </c>
      <c r="G468" s="124" t="s">
        <v>37</v>
      </c>
      <c r="H468" s="124" t="s">
        <v>88</v>
      </c>
      <c r="I468" s="124" t="s">
        <v>319</v>
      </c>
      <c r="J468" s="103">
        <f>IFERROR(VLOOKUP(C468&amp;I468&amp;H468,'Input data'!$C$1:$H$2125,5,0),0)</f>
        <v>101000000</v>
      </c>
      <c r="K468" s="103">
        <f>IFERROR(VLOOKUP(C468&amp;I468&amp;H468,'Input data'!$C$1:$H$2125,6,0),0)</f>
        <v>0</v>
      </c>
    </row>
    <row r="469" spans="1:11">
      <c r="A469" s="100" t="str">
        <f t="shared" si="12"/>
        <v>VD_TU_UTC_TV_GRPsWB</v>
      </c>
      <c r="B469" s="124" t="s">
        <v>255</v>
      </c>
      <c r="C469" s="147" t="s">
        <v>93</v>
      </c>
      <c r="D469" s="165" t="s">
        <v>481</v>
      </c>
      <c r="E469" s="146" t="s">
        <v>15</v>
      </c>
      <c r="F469" s="124" t="s">
        <v>15</v>
      </c>
      <c r="G469" s="124" t="s">
        <v>16</v>
      </c>
      <c r="H469" s="124" t="s">
        <v>88</v>
      </c>
      <c r="I469" s="124" t="s">
        <v>344</v>
      </c>
      <c r="J469" s="103">
        <f>IFERROR(VLOOKUP(C469&amp;I469&amp;H469,'Input data'!$C$1:$H$2125,5,0),0)</f>
        <v>0</v>
      </c>
      <c r="K469" s="103">
        <f>IFERROR(VLOOKUP(C469&amp;I469&amp;H469,'Input data'!$C$1:$H$2125,6,0),0)</f>
        <v>0</v>
      </c>
    </row>
    <row r="470" spans="1:11">
      <c r="A470" s="100" t="str">
        <f t="shared" si="12"/>
        <v>VD_TUChargedAvengers_TV_GRPsWB</v>
      </c>
      <c r="B470" s="124" t="s">
        <v>256</v>
      </c>
      <c r="C470" s="147" t="s">
        <v>93</v>
      </c>
      <c r="D470" s="165" t="s">
        <v>481</v>
      </c>
      <c r="E470" s="146" t="s">
        <v>15</v>
      </c>
      <c r="F470" s="124" t="s">
        <v>15</v>
      </c>
      <c r="G470" s="124" t="s">
        <v>16</v>
      </c>
      <c r="H470" s="124" t="s">
        <v>88</v>
      </c>
      <c r="I470" s="124" t="s">
        <v>337</v>
      </c>
      <c r="J470" s="103">
        <f>IFERROR(VLOOKUP(C470&amp;I470&amp;H470,'Input data'!$C$1:$H$2125,5,0),0)</f>
        <v>0</v>
      </c>
      <c r="K470" s="103">
        <f>IFERROR(VLOOKUP(C470&amp;I470&amp;H470,'Input data'!$C$1:$H$2125,6,0),0)</f>
        <v>0</v>
      </c>
    </row>
    <row r="471" spans="1:11">
      <c r="A471" s="100" t="str">
        <f t="shared" si="12"/>
        <v>VD_TUChargedThematic_TV_GRPsWB</v>
      </c>
      <c r="B471" s="124" t="s">
        <v>257</v>
      </c>
      <c r="C471" s="147" t="s">
        <v>93</v>
      </c>
      <c r="D471" s="165" t="s">
        <v>481</v>
      </c>
      <c r="E471" s="146" t="s">
        <v>15</v>
      </c>
      <c r="F471" s="124" t="s">
        <v>15</v>
      </c>
      <c r="G471" s="124" t="s">
        <v>16</v>
      </c>
      <c r="H471" s="124" t="s">
        <v>88</v>
      </c>
      <c r="I471" s="124" t="s">
        <v>338</v>
      </c>
      <c r="J471" s="103">
        <f>IFERROR(VLOOKUP(C471&amp;I471&amp;H471,'Input data'!$C$1:$H$2125,5,0),0)</f>
        <v>0</v>
      </c>
      <c r="K471" s="103">
        <f>IFERROR(VLOOKUP(C471&amp;I471&amp;H471,'Input data'!$C$1:$H$2125,6,0),0)</f>
        <v>0</v>
      </c>
    </row>
    <row r="472" spans="1:11">
      <c r="A472" s="100" t="str">
        <f t="shared" si="12"/>
        <v>VD_TUChase_TV_GRPsWB</v>
      </c>
      <c r="B472" s="124" t="s">
        <v>258</v>
      </c>
      <c r="C472" s="147" t="s">
        <v>93</v>
      </c>
      <c r="D472" s="165" t="s">
        <v>481</v>
      </c>
      <c r="E472" s="146" t="s">
        <v>15</v>
      </c>
      <c r="F472" s="124" t="s">
        <v>15</v>
      </c>
      <c r="G472" s="124" t="s">
        <v>16</v>
      </c>
      <c r="H472" s="124" t="s">
        <v>88</v>
      </c>
      <c r="I472" s="124" t="s">
        <v>339</v>
      </c>
      <c r="J472" s="103">
        <f>IFERROR(VLOOKUP(C472&amp;I472&amp;H472,'Input data'!$C$1:$H$2125,5,0),0)</f>
        <v>1723.79</v>
      </c>
      <c r="K472" s="103">
        <f>IFERROR(VLOOKUP(C472&amp;I472&amp;H472,'Input data'!$C$1:$H$2125,6,0),0)</f>
        <v>0</v>
      </c>
    </row>
    <row r="473" spans="1:11">
      <c r="A473" s="100" t="str">
        <f t="shared" si="12"/>
        <v>VD_TUIntrinsic_TV_GRPsWB</v>
      </c>
      <c r="B473" s="124" t="s">
        <v>259</v>
      </c>
      <c r="C473" s="147" t="s">
        <v>93</v>
      </c>
      <c r="D473" s="165" t="s">
        <v>481</v>
      </c>
      <c r="E473" s="146" t="s">
        <v>15</v>
      </c>
      <c r="F473" s="124" t="s">
        <v>15</v>
      </c>
      <c r="G473" s="124" t="s">
        <v>16</v>
      </c>
      <c r="H473" s="124" t="s">
        <v>88</v>
      </c>
      <c r="I473" s="124" t="s">
        <v>340</v>
      </c>
      <c r="J473" s="103">
        <f>IFERROR(VLOOKUP(C473&amp;I473&amp;H473,'Input data'!$C$1:$H$2125,5,0),0)</f>
        <v>0</v>
      </c>
      <c r="K473" s="103">
        <f>IFERROR(VLOOKUP(C473&amp;I473&amp;H473,'Input data'!$C$1:$H$2125,6,0),0)</f>
        <v>0</v>
      </c>
    </row>
    <row r="474" spans="1:11">
      <c r="A474" s="100" t="str">
        <f t="shared" si="12"/>
        <v>VD_TV_Total_2015WB</v>
      </c>
      <c r="B474" s="124" t="s">
        <v>4</v>
      </c>
      <c r="C474" s="147" t="s">
        <v>93</v>
      </c>
      <c r="D474" s="165" t="s">
        <v>481</v>
      </c>
      <c r="E474" s="146" t="s">
        <v>15</v>
      </c>
      <c r="F474" s="124" t="s">
        <v>15</v>
      </c>
      <c r="G474" s="124" t="s">
        <v>37</v>
      </c>
      <c r="H474" s="124" t="s">
        <v>88</v>
      </c>
      <c r="I474" s="124" t="s">
        <v>84</v>
      </c>
      <c r="J474" s="103">
        <f>IFERROR(VLOOKUP(C474&amp;I474&amp;H474,'Input data'!$C$1:$H$2125,5,0),0)</f>
        <v>0</v>
      </c>
      <c r="K474" s="103">
        <f>IFERROR(VLOOKUP(C474&amp;I474&amp;H474,'Input data'!$C$1:$H$2125,6,0),0)</f>
        <v>0</v>
      </c>
    </row>
    <row r="475" spans="1:11">
      <c r="A475" s="100" t="str">
        <f t="shared" si="12"/>
        <v>VD_TV_Total_2016WB</v>
      </c>
      <c r="B475" s="124" t="s">
        <v>5</v>
      </c>
      <c r="C475" s="147" t="s">
        <v>93</v>
      </c>
      <c r="D475" s="165" t="s">
        <v>481</v>
      </c>
      <c r="E475" s="146" t="s">
        <v>15</v>
      </c>
      <c r="F475" s="124" t="s">
        <v>15</v>
      </c>
      <c r="G475" s="124" t="s">
        <v>37</v>
      </c>
      <c r="H475" s="124" t="s">
        <v>88</v>
      </c>
      <c r="I475" s="124" t="s">
        <v>85</v>
      </c>
      <c r="J475" s="103">
        <f>IFERROR(VLOOKUP(C475&amp;I475&amp;H475,'Input data'!$C$1:$H$2125,5,0),0)</f>
        <v>0</v>
      </c>
      <c r="K475" s="103">
        <f>IFERROR(VLOOKUP(C475&amp;I475&amp;H475,'Input data'!$C$1:$H$2125,6,0),0)</f>
        <v>0</v>
      </c>
    </row>
    <row r="476" spans="1:11">
      <c r="A476" s="100" t="str">
        <f t="shared" si="12"/>
        <v>VD_TV_Total_2017WB</v>
      </c>
      <c r="B476" s="124" t="s">
        <v>6</v>
      </c>
      <c r="C476" s="147" t="s">
        <v>93</v>
      </c>
      <c r="D476" s="165" t="s">
        <v>481</v>
      </c>
      <c r="E476" s="146" t="s">
        <v>15</v>
      </c>
      <c r="F476" s="124" t="s">
        <v>15</v>
      </c>
      <c r="G476" s="124" t="s">
        <v>37</v>
      </c>
      <c r="H476" s="124" t="s">
        <v>88</v>
      </c>
      <c r="I476" s="124" t="s">
        <v>86</v>
      </c>
      <c r="J476" s="103">
        <f>IFERROR(VLOOKUP(C476&amp;I476&amp;H476,'Input data'!$C$1:$H$2125,5,0),0)</f>
        <v>0</v>
      </c>
      <c r="K476" s="103">
        <f>IFERROR(VLOOKUP(C476&amp;I476&amp;H476,'Input data'!$C$1:$H$2125,6,0),0)</f>
        <v>0</v>
      </c>
    </row>
    <row r="477" spans="1:11">
      <c r="A477" s="100" t="str">
        <f t="shared" si="12"/>
        <v>VD_WaveTVC_TV_GRPsWB</v>
      </c>
      <c r="B477" s="124" t="s">
        <v>260</v>
      </c>
      <c r="C477" s="147" t="s">
        <v>93</v>
      </c>
      <c r="D477" s="165" t="s">
        <v>481</v>
      </c>
      <c r="E477" s="146" t="s">
        <v>15</v>
      </c>
      <c r="F477" s="124" t="s">
        <v>15</v>
      </c>
      <c r="G477" s="124" t="s">
        <v>16</v>
      </c>
      <c r="H477" s="203" t="s">
        <v>392</v>
      </c>
      <c r="I477" s="124" t="s">
        <v>345</v>
      </c>
      <c r="J477" s="103">
        <f>IFERROR(VLOOKUP(C477&amp;I477&amp;H477,'Input data'!$C$1:$H$2125,5,0),0)</f>
        <v>0</v>
      </c>
      <c r="K477" s="103">
        <f>IFERROR(VLOOKUP(C477&amp;I477&amp;H477,'Input data'!$C$1:$H$2125,6,0),0)</f>
        <v>0</v>
      </c>
    </row>
    <row r="478" spans="1:11">
      <c r="A478" s="100" t="str">
        <f t="shared" si="12"/>
        <v>VD_YouTube_Thumsup_ImpWB</v>
      </c>
      <c r="B478" s="124" t="s">
        <v>230</v>
      </c>
      <c r="C478" s="147" t="s">
        <v>93</v>
      </c>
      <c r="D478" s="165" t="s">
        <v>481</v>
      </c>
      <c r="E478" s="146" t="s">
        <v>32</v>
      </c>
      <c r="F478" s="124" t="s">
        <v>42</v>
      </c>
      <c r="G478" s="124" t="s">
        <v>16</v>
      </c>
      <c r="H478" s="124" t="s">
        <v>88</v>
      </c>
      <c r="I478" s="124" t="s">
        <v>320</v>
      </c>
      <c r="J478" s="103">
        <f>IFERROR(VLOOKUP(C478&amp;I478&amp;H478,'Input data'!$C$1:$H$2125,5,0),0)</f>
        <v>349098</v>
      </c>
      <c r="K478" s="103">
        <f>IFERROR(VLOOKUP(C478&amp;I478&amp;H478,'Input data'!$C$1:$H$2125,6,0),0)</f>
        <v>948374</v>
      </c>
    </row>
    <row r="479" spans="1:11">
      <c r="A479" s="100" t="str">
        <f t="shared" si="12"/>
        <v>VD_Cinema_Thumsup_Spend_2020APT</v>
      </c>
      <c r="B479" s="146" t="s">
        <v>369</v>
      </c>
      <c r="C479" s="147" t="s">
        <v>99</v>
      </c>
      <c r="D479" s="165" t="s">
        <v>481</v>
      </c>
      <c r="E479" s="167" t="s">
        <v>35</v>
      </c>
      <c r="F479" s="146" t="s">
        <v>40</v>
      </c>
      <c r="G479" s="146" t="s">
        <v>37</v>
      </c>
      <c r="H479" s="146" t="s">
        <v>88</v>
      </c>
      <c r="I479" s="146" t="s">
        <v>393</v>
      </c>
      <c r="J479" s="103">
        <f>IFERROR(VLOOKUP(C479&amp;I479&amp;H479,'Input data'!$C$1:$H$2125,5,0),0)</f>
        <v>0</v>
      </c>
      <c r="K479" s="103">
        <f>IFERROR(VLOOKUP(C479&amp;I479&amp;H479,'Input data'!$C$1:$H$2125,6,0),0)</f>
        <v>1923046.8</v>
      </c>
    </row>
    <row r="480" spans="1:11">
      <c r="A480" s="100" t="str">
        <f t="shared" si="12"/>
        <v>VD_Free_Volume_PromoAPT</v>
      </c>
      <c r="B480" s="146" t="s">
        <v>146</v>
      </c>
      <c r="C480" s="147" t="s">
        <v>99</v>
      </c>
      <c r="D480" s="165" t="s">
        <v>481</v>
      </c>
      <c r="E480" s="167" t="s">
        <v>383</v>
      </c>
      <c r="F480" s="146" t="s">
        <v>384</v>
      </c>
      <c r="G480" s="167" t="s">
        <v>16</v>
      </c>
      <c r="H480" s="146" t="s">
        <v>88</v>
      </c>
      <c r="I480" s="146" t="s">
        <v>394</v>
      </c>
      <c r="J480" s="103">
        <f>IFERROR(VLOOKUP(C480&amp;I480&amp;H480,'Input data'!$C$1:$H$2125,5,0),0)</f>
        <v>0</v>
      </c>
      <c r="K480" s="103">
        <f>IFERROR(VLOOKUP(C480&amp;I480&amp;H480,'Input data'!$C$1:$H$2125,6,0),0)</f>
        <v>3456476</v>
      </c>
    </row>
    <row r="481" spans="1:11">
      <c r="A481" s="100" t="str">
        <f t="shared" si="12"/>
        <v>VD_OOH_Thumsup_Spend_2020APT</v>
      </c>
      <c r="B481" s="146" t="s">
        <v>370</v>
      </c>
      <c r="C481" s="147" t="s">
        <v>99</v>
      </c>
      <c r="D481" s="165" t="s">
        <v>481</v>
      </c>
      <c r="E481" s="167" t="s">
        <v>35</v>
      </c>
      <c r="F481" s="146" t="s">
        <v>36</v>
      </c>
      <c r="G481" s="146" t="s">
        <v>37</v>
      </c>
      <c r="H481" s="146" t="s">
        <v>88</v>
      </c>
      <c r="I481" s="146" t="s">
        <v>395</v>
      </c>
      <c r="J481" s="103">
        <f>IFERROR(VLOOKUP(C481&amp;I481&amp;H481,'Input data'!$C$1:$H$2125,5,0),0)</f>
        <v>0</v>
      </c>
      <c r="K481" s="103">
        <f>IFERROR(VLOOKUP(C481&amp;I481&amp;H481,'Input data'!$C$1:$H$2125,6,0),0)</f>
        <v>2913029.9935000003</v>
      </c>
    </row>
    <row r="482" spans="1:11">
      <c r="A482" s="100" t="str">
        <f t="shared" si="12"/>
        <v>VD_Total_Digital_Thumsup_Imp_2020APT</v>
      </c>
      <c r="B482" s="146" t="s">
        <v>371</v>
      </c>
      <c r="C482" s="147" t="s">
        <v>99</v>
      </c>
      <c r="D482" s="165" t="s">
        <v>481</v>
      </c>
      <c r="E482" s="146" t="s">
        <v>32</v>
      </c>
      <c r="F482" s="146" t="s">
        <v>39</v>
      </c>
      <c r="G482" s="146" t="s">
        <v>37</v>
      </c>
      <c r="H482" s="146" t="s">
        <v>88</v>
      </c>
      <c r="I482" s="146" t="s">
        <v>396</v>
      </c>
      <c r="J482" s="103">
        <f>IFERROR(VLOOKUP(C482&amp;I482&amp;H482,'Input data'!$C$1:$H$2125,5,0),0)</f>
        <v>0</v>
      </c>
      <c r="K482" s="103">
        <f>IFERROR(VLOOKUP(C482&amp;I482&amp;H482,'Input data'!$C$1:$H$2125,6,0),0)</f>
        <v>29706370.837052446</v>
      </c>
    </row>
    <row r="483" spans="1:11">
      <c r="A483" s="100" t="str">
        <f t="shared" si="12"/>
        <v>VD_VI_Pyramid_TV_GRPs_2020_LongAPT</v>
      </c>
      <c r="B483" s="146" t="s">
        <v>372</v>
      </c>
      <c r="C483" s="147" t="s">
        <v>99</v>
      </c>
      <c r="D483" s="165" t="s">
        <v>481</v>
      </c>
      <c r="E483" s="146" t="s">
        <v>15</v>
      </c>
      <c r="F483" s="146" t="s">
        <v>15</v>
      </c>
      <c r="G483" s="146" t="s">
        <v>37</v>
      </c>
      <c r="H483" s="146" t="s">
        <v>88</v>
      </c>
      <c r="I483" s="146" t="s">
        <v>397</v>
      </c>
      <c r="J483" s="103">
        <f>IFERROR(VLOOKUP(C483&amp;I483&amp;H483,'Input data'!$C$1:$H$2125,5,0),0)</f>
        <v>0</v>
      </c>
      <c r="K483" s="103">
        <f>IFERROR(VLOOKUP(C483&amp;I483&amp;H483,'Input data'!$C$1:$H$2125,6,0),0)</f>
        <v>4205.7299999999996</v>
      </c>
    </row>
    <row r="484" spans="1:11">
      <c r="A484" s="100" t="str">
        <f t="shared" si="12"/>
        <v>VD_VI_Pyramid_TV_GRPs_2020_ShortAPT</v>
      </c>
      <c r="B484" s="146" t="s">
        <v>373</v>
      </c>
      <c r="C484" s="147" t="s">
        <v>99</v>
      </c>
      <c r="D484" s="165" t="s">
        <v>481</v>
      </c>
      <c r="E484" s="146" t="s">
        <v>15</v>
      </c>
      <c r="F484" s="146" t="s">
        <v>15</v>
      </c>
      <c r="G484" s="146" t="s">
        <v>16</v>
      </c>
      <c r="H484" s="146" t="s">
        <v>88</v>
      </c>
      <c r="I484" s="146" t="s">
        <v>397</v>
      </c>
      <c r="J484" s="103">
        <f>IFERROR(VLOOKUP(C484&amp;I484&amp;H484,'Input data'!$C$1:$H$2125,5,0),0)</f>
        <v>0</v>
      </c>
      <c r="K484" s="103">
        <f>IFERROR(VLOOKUP(C484&amp;I484&amp;H484,'Input data'!$C$1:$H$2125,6,0),0)</f>
        <v>4205.7299999999996</v>
      </c>
    </row>
    <row r="485" spans="1:11">
      <c r="A485" s="100" t="str">
        <f t="shared" si="12"/>
        <v>VD_VI_SLN_TV_GRPs_2020_LongAPT</v>
      </c>
      <c r="B485" s="146" t="s">
        <v>374</v>
      </c>
      <c r="C485" s="147" t="s">
        <v>99</v>
      </c>
      <c r="D485" s="165" t="s">
        <v>481</v>
      </c>
      <c r="E485" s="146" t="s">
        <v>15</v>
      </c>
      <c r="F485" s="146" t="s">
        <v>15</v>
      </c>
      <c r="G485" s="146" t="s">
        <v>37</v>
      </c>
      <c r="H485" s="146" t="s">
        <v>88</v>
      </c>
      <c r="I485" s="146" t="s">
        <v>398</v>
      </c>
      <c r="J485" s="103">
        <f>IFERROR(VLOOKUP(C485&amp;I485&amp;H485,'Input data'!$C$1:$H$2125,5,0),0)</f>
        <v>0</v>
      </c>
      <c r="K485" s="103">
        <f>IFERROR(VLOOKUP(C485&amp;I485&amp;H485,'Input data'!$C$1:$H$2125,6,0),0)</f>
        <v>383.74</v>
      </c>
    </row>
    <row r="486" spans="1:11">
      <c r="A486" s="100" t="str">
        <f t="shared" si="12"/>
        <v>VD_VI_SLN_TV_GRPs_2020_ShortAPT</v>
      </c>
      <c r="B486" s="146" t="s">
        <v>375</v>
      </c>
      <c r="C486" s="147" t="s">
        <v>99</v>
      </c>
      <c r="D486" s="165" t="s">
        <v>481</v>
      </c>
      <c r="E486" s="146" t="s">
        <v>15</v>
      </c>
      <c r="F486" s="146" t="s">
        <v>15</v>
      </c>
      <c r="G486" s="146" t="s">
        <v>16</v>
      </c>
      <c r="H486" s="146" t="s">
        <v>88</v>
      </c>
      <c r="I486" s="146" t="s">
        <v>398</v>
      </c>
      <c r="J486" s="103">
        <f>IFERROR(VLOOKUP(C486&amp;I486&amp;H486,'Input data'!$C$1:$H$2125,5,0),0)</f>
        <v>0</v>
      </c>
      <c r="K486" s="103">
        <f>IFERROR(VLOOKUP(C486&amp;I486&amp;H486,'Input data'!$C$1:$H$2125,6,0),0)</f>
        <v>383.74</v>
      </c>
    </row>
    <row r="487" spans="1:11">
      <c r="A487" s="100" t="str">
        <f t="shared" si="12"/>
        <v>VD_VI_TUCharged_Desert_TV_GRPs_2020_LongAPT</v>
      </c>
      <c r="B487" s="146" t="s">
        <v>376</v>
      </c>
      <c r="C487" s="147" t="s">
        <v>99</v>
      </c>
      <c r="D487" s="165" t="s">
        <v>481</v>
      </c>
      <c r="E487" s="146" t="s">
        <v>15</v>
      </c>
      <c r="F487" s="146" t="s">
        <v>15</v>
      </c>
      <c r="G487" s="146" t="s">
        <v>37</v>
      </c>
      <c r="H487" s="146" t="s">
        <v>88</v>
      </c>
      <c r="I487" s="146" t="s">
        <v>399</v>
      </c>
      <c r="J487" s="103">
        <f>IFERROR(VLOOKUP(C487&amp;I487&amp;H487,'Input data'!$C$1:$H$2125,5,0),0)</f>
        <v>0</v>
      </c>
      <c r="K487" s="103">
        <f>IFERROR(VLOOKUP(C487&amp;I487&amp;H487,'Input data'!$C$1:$H$2125,6,0),0)</f>
        <v>0.09</v>
      </c>
    </row>
    <row r="488" spans="1:11">
      <c r="A488" s="100" t="str">
        <f t="shared" si="12"/>
        <v>VD_VI_TUCharged_Desert_TV_GRPs_2020_ShortAPT</v>
      </c>
      <c r="B488" s="146" t="s">
        <v>377</v>
      </c>
      <c r="C488" s="147" t="s">
        <v>99</v>
      </c>
      <c r="D488" s="165" t="s">
        <v>481</v>
      </c>
      <c r="E488" s="146" t="s">
        <v>15</v>
      </c>
      <c r="F488" s="146" t="s">
        <v>15</v>
      </c>
      <c r="G488" s="146" t="s">
        <v>16</v>
      </c>
      <c r="H488" s="146" t="s">
        <v>88</v>
      </c>
      <c r="I488" s="146" t="s">
        <v>399</v>
      </c>
      <c r="J488" s="103">
        <f>IFERROR(VLOOKUP(C488&amp;I488&amp;H488,'Input data'!$C$1:$H$2125,5,0),0)</f>
        <v>0</v>
      </c>
      <c r="K488" s="103">
        <f>IFERROR(VLOOKUP(C488&amp;I488&amp;H488,'Input data'!$C$1:$H$2125,6,0),0)</f>
        <v>0.09</v>
      </c>
    </row>
    <row r="489" spans="1:11">
      <c r="A489" s="100" t="str">
        <f t="shared" si="12"/>
        <v>VD_VI_TUChase_TV_GRPs_2020_LongAPT</v>
      </c>
      <c r="B489" s="146" t="s">
        <v>378</v>
      </c>
      <c r="C489" s="147" t="s">
        <v>99</v>
      </c>
      <c r="D489" s="165" t="s">
        <v>481</v>
      </c>
      <c r="E489" s="146" t="s">
        <v>15</v>
      </c>
      <c r="F489" s="146" t="s">
        <v>15</v>
      </c>
      <c r="G489" s="146" t="s">
        <v>37</v>
      </c>
      <c r="H489" s="146" t="s">
        <v>88</v>
      </c>
      <c r="I489" s="146" t="s">
        <v>400</v>
      </c>
      <c r="J489" s="103">
        <f>IFERROR(VLOOKUP(C489&amp;I489&amp;H489,'Input data'!$C$1:$H$2125,5,0),0)</f>
        <v>0</v>
      </c>
      <c r="K489" s="103">
        <f>IFERROR(VLOOKUP(C489&amp;I489&amp;H489,'Input data'!$C$1:$H$2125,6,0),0)</f>
        <v>1.08</v>
      </c>
    </row>
    <row r="490" spans="1:11">
      <c r="A490" s="100" t="str">
        <f t="shared" si="12"/>
        <v>VD_VI_TUChase_TV_GRPs_2020_ShortAPT</v>
      </c>
      <c r="B490" s="146" t="s">
        <v>379</v>
      </c>
      <c r="C490" s="147" t="s">
        <v>99</v>
      </c>
      <c r="D490" s="165" t="s">
        <v>481</v>
      </c>
      <c r="E490" s="146" t="s">
        <v>15</v>
      </c>
      <c r="F490" s="146" t="s">
        <v>15</v>
      </c>
      <c r="G490" s="146" t="s">
        <v>16</v>
      </c>
      <c r="H490" s="146" t="s">
        <v>88</v>
      </c>
      <c r="I490" s="146" t="s">
        <v>400</v>
      </c>
      <c r="J490" s="103">
        <f>IFERROR(VLOOKUP(C490&amp;I490&amp;H490,'Input data'!$C$1:$H$2125,5,0),0)</f>
        <v>0</v>
      </c>
      <c r="K490" s="103">
        <f>IFERROR(VLOOKUP(C490&amp;I490&amp;H490,'Input data'!$C$1:$H$2125,6,0),0)</f>
        <v>1.08</v>
      </c>
    </row>
    <row r="491" spans="1:11">
      <c r="A491" s="100" t="str">
        <f t="shared" si="12"/>
        <v>VD_Total_Digital_Thumsup_Imp_2020_newAPT</v>
      </c>
      <c r="B491" s="146" t="s">
        <v>382</v>
      </c>
      <c r="C491" s="147" t="s">
        <v>99</v>
      </c>
      <c r="D491" s="165" t="s">
        <v>481</v>
      </c>
      <c r="E491" s="146" t="s">
        <v>32</v>
      </c>
      <c r="F491" s="146" t="s">
        <v>39</v>
      </c>
      <c r="G491" s="146" t="s">
        <v>37</v>
      </c>
      <c r="H491" s="146" t="s">
        <v>88</v>
      </c>
      <c r="I491" s="146" t="s">
        <v>396</v>
      </c>
      <c r="J491" s="103">
        <f>IFERROR(VLOOKUP(C491&amp;I491&amp;H491,'Input data'!$C$1:$H$2125,5,0),0)</f>
        <v>0</v>
      </c>
      <c r="K491" s="103">
        <f>IFERROR(VLOOKUP(C491&amp;I491&amp;H491,'Input data'!$C$1:$H$2125,6,0),0)</f>
        <v>29706370.837052446</v>
      </c>
    </row>
    <row r="492" spans="1:11">
      <c r="A492" s="100" t="str">
        <f t="shared" si="12"/>
        <v>Mobility_Retail_and_recreationAPT</v>
      </c>
      <c r="B492" s="146" t="s">
        <v>380</v>
      </c>
      <c r="C492" s="147" t="s">
        <v>99</v>
      </c>
      <c r="D492" s="146" t="s">
        <v>779</v>
      </c>
      <c r="E492" s="146" t="s">
        <v>488</v>
      </c>
      <c r="F492" s="167" t="s">
        <v>385</v>
      </c>
      <c r="G492" s="167">
        <v>0</v>
      </c>
      <c r="H492" s="203" t="s">
        <v>392</v>
      </c>
      <c r="I492" s="146" t="s">
        <v>380</v>
      </c>
      <c r="J492" s="103">
        <f>IFERROR(VLOOKUP(C492&amp;I492&amp;H492,'Input data'!$C$1:$H$2125,5,0),0)</f>
        <v>0</v>
      </c>
      <c r="K492" s="103">
        <f>IFERROR(VLOOKUP(C492&amp;I492&amp;H492,'Input data'!$C$1:$H$2125,6,0),0)</f>
        <v>-41.390111827956993</v>
      </c>
    </row>
    <row r="493" spans="1:11">
      <c r="A493" s="100" t="str">
        <f t="shared" si="12"/>
        <v>Mobility_ParksAPT</v>
      </c>
      <c r="B493" s="146" t="s">
        <v>381</v>
      </c>
      <c r="C493" s="147" t="s">
        <v>99</v>
      </c>
      <c r="D493" s="396" t="s">
        <v>779</v>
      </c>
      <c r="E493" s="167" t="s">
        <v>488</v>
      </c>
      <c r="F493" s="167" t="s">
        <v>386</v>
      </c>
      <c r="G493" s="167">
        <v>0</v>
      </c>
      <c r="H493" s="203" t="s">
        <v>392</v>
      </c>
      <c r="I493" s="146" t="s">
        <v>381</v>
      </c>
      <c r="J493" s="103">
        <f>IFERROR(VLOOKUP(C493&amp;I493&amp;H493,'Input data'!$C$1:$H$2125,5,0),0)</f>
        <v>0</v>
      </c>
      <c r="K493" s="103">
        <f>IFERROR(VLOOKUP(C493&amp;I493&amp;H493,'Input data'!$C$1:$H$2125,6,0),0)</f>
        <v>-32.539101075268817</v>
      </c>
    </row>
    <row r="494" spans="1:11">
      <c r="A494" s="100" t="str">
        <f t="shared" si="12"/>
        <v>Mobility_Grocery_and_pharmacyAPT</v>
      </c>
      <c r="B494" s="146" t="s">
        <v>364</v>
      </c>
      <c r="C494" s="147" t="s">
        <v>99</v>
      </c>
      <c r="D494" s="396" t="s">
        <v>779</v>
      </c>
      <c r="E494" s="167" t="s">
        <v>488</v>
      </c>
      <c r="F494" s="167" t="s">
        <v>387</v>
      </c>
      <c r="G494" s="167">
        <v>0</v>
      </c>
      <c r="H494" s="203" t="s">
        <v>392</v>
      </c>
      <c r="I494" s="146" t="s">
        <v>364</v>
      </c>
      <c r="J494" s="103">
        <f>IFERROR(VLOOKUP(C494&amp;I494&amp;H494,'Input data'!$C$1:$H$2125,5,0),0)</f>
        <v>0</v>
      </c>
      <c r="K494" s="103">
        <f>IFERROR(VLOOKUP(C494&amp;I494&amp;H494,'Input data'!$C$1:$H$2125,6,0),0)</f>
        <v>-3.7710150537634406</v>
      </c>
    </row>
    <row r="495" spans="1:11">
      <c r="A495" s="100" t="str">
        <f t="shared" si="12"/>
        <v>Mobility_ResidentialAPT</v>
      </c>
      <c r="B495" s="146" t="s">
        <v>365</v>
      </c>
      <c r="C495" s="147" t="s">
        <v>99</v>
      </c>
      <c r="D495" s="396" t="s">
        <v>779</v>
      </c>
      <c r="E495" s="167" t="s">
        <v>488</v>
      </c>
      <c r="F495" s="167" t="s">
        <v>388</v>
      </c>
      <c r="G495" s="167">
        <v>0</v>
      </c>
      <c r="H495" s="203" t="s">
        <v>392</v>
      </c>
      <c r="I495" s="146" t="s">
        <v>365</v>
      </c>
      <c r="J495" s="103">
        <f>IFERROR(VLOOKUP(C495&amp;I495&amp;H495,'Input data'!$C$1:$H$2125,5,0),0)</f>
        <v>0</v>
      </c>
      <c r="K495" s="103">
        <f>IFERROR(VLOOKUP(C495&amp;I495&amp;H495,'Input data'!$C$1:$H$2125,6,0),0)</f>
        <v>14.606791397849463</v>
      </c>
    </row>
    <row r="496" spans="1:11">
      <c r="A496" s="100" t="str">
        <f t="shared" si="12"/>
        <v>Mobility_WorkplacesAPT</v>
      </c>
      <c r="B496" s="146" t="s">
        <v>366</v>
      </c>
      <c r="C496" s="147" t="s">
        <v>99</v>
      </c>
      <c r="D496" s="396" t="s">
        <v>779</v>
      </c>
      <c r="E496" s="167" t="s">
        <v>488</v>
      </c>
      <c r="F496" s="167" t="s">
        <v>389</v>
      </c>
      <c r="G496" s="167">
        <v>0</v>
      </c>
      <c r="H496" s="203" t="s">
        <v>392</v>
      </c>
      <c r="I496" s="146" t="s">
        <v>366</v>
      </c>
      <c r="J496" s="103">
        <f>IFERROR(VLOOKUP(C496&amp;I496&amp;H496,'Input data'!$C$1:$H$2125,5,0),0)</f>
        <v>0</v>
      </c>
      <c r="K496" s="103">
        <f>IFERROR(VLOOKUP(C496&amp;I496&amp;H496,'Input data'!$C$1:$H$2125,6,0),0)</f>
        <v>-19.218055913978496</v>
      </c>
    </row>
    <row r="497" spans="1:12">
      <c r="A497" s="100" t="str">
        <f t="shared" si="12"/>
        <v>Pre_CovidAPT</v>
      </c>
      <c r="B497" s="146" t="s">
        <v>367</v>
      </c>
      <c r="C497" s="147" t="s">
        <v>99</v>
      </c>
      <c r="D497" s="396" t="s">
        <v>779</v>
      </c>
      <c r="E497" s="167" t="s">
        <v>488</v>
      </c>
      <c r="F497" s="167" t="s">
        <v>390</v>
      </c>
      <c r="G497" s="167">
        <v>0</v>
      </c>
      <c r="H497" s="203" t="s">
        <v>392</v>
      </c>
      <c r="I497" s="146" t="s">
        <v>367</v>
      </c>
      <c r="J497" s="103">
        <f>IFERROR(VLOOKUP(C497&amp;I497&amp;H497,'Input data'!$C$1:$H$2125,5,0),0)</f>
        <v>0</v>
      </c>
      <c r="K497" s="103">
        <f>IFERROR(VLOOKUP(C497&amp;I497&amp;H497,'Input data'!$C$1:$H$2125,6,0),0)</f>
        <v>0.1</v>
      </c>
    </row>
    <row r="498" spans="1:12">
      <c r="A498" s="100" t="str">
        <f t="shared" si="12"/>
        <v>VD_Covid_19_Confirmed_CasesAPT</v>
      </c>
      <c r="B498" s="146" t="s">
        <v>368</v>
      </c>
      <c r="C498" s="147" t="s">
        <v>99</v>
      </c>
      <c r="D498" s="396" t="s">
        <v>779</v>
      </c>
      <c r="E498" s="167" t="s">
        <v>488</v>
      </c>
      <c r="F498" s="167" t="s">
        <v>391</v>
      </c>
      <c r="G498" s="167">
        <v>0</v>
      </c>
      <c r="H498" s="203" t="s">
        <v>392</v>
      </c>
      <c r="I498" s="146" t="s">
        <v>401</v>
      </c>
      <c r="J498" s="103">
        <f>IFERROR(VLOOKUP(C498&amp;I498&amp;H498,'Input data'!$C$1:$H$2125,5,0),0)</f>
        <v>0</v>
      </c>
      <c r="K498" s="103">
        <f>IFERROR(VLOOKUP(C498&amp;I498&amp;H498,'Input data'!$C$1:$H$2125,6,0),0)</f>
        <v>6737816.9000000004</v>
      </c>
    </row>
    <row r="499" spans="1:12">
      <c r="A499" s="100" t="str">
        <f t="shared" si="12"/>
        <v>VD_Cinema_Thumsup_Spend_2020GJ</v>
      </c>
      <c r="B499" s="146" t="s">
        <v>369</v>
      </c>
      <c r="C499" s="147" t="s">
        <v>196</v>
      </c>
      <c r="D499" s="165" t="s">
        <v>481</v>
      </c>
      <c r="E499" s="167" t="s">
        <v>35</v>
      </c>
      <c r="F499" s="146" t="s">
        <v>40</v>
      </c>
      <c r="G499" s="146" t="s">
        <v>37</v>
      </c>
      <c r="H499" s="146" t="s">
        <v>88</v>
      </c>
      <c r="I499" s="146" t="s">
        <v>393</v>
      </c>
      <c r="J499" s="103">
        <f>IFERROR(VLOOKUP(C499&amp;I499&amp;H499,'Input data'!$C$1:$H$2125,5,0),0)</f>
        <v>0</v>
      </c>
      <c r="K499" s="103">
        <f>IFERROR(VLOOKUP(C499&amp;I499&amp;H499,'Input data'!$C$1:$H$2125,6,0),0)</f>
        <v>0</v>
      </c>
    </row>
    <row r="500" spans="1:12">
      <c r="A500" s="100" t="str">
        <f t="shared" si="12"/>
        <v>VD_Free_Volume_PromoGJ</v>
      </c>
      <c r="B500" s="146" t="s">
        <v>146</v>
      </c>
      <c r="C500" s="147" t="s">
        <v>196</v>
      </c>
      <c r="D500" s="165" t="s">
        <v>481</v>
      </c>
      <c r="E500" s="167" t="s">
        <v>383</v>
      </c>
      <c r="F500" s="167" t="s">
        <v>384</v>
      </c>
      <c r="G500" s="167" t="s">
        <v>16</v>
      </c>
      <c r="H500" s="146" t="s">
        <v>88</v>
      </c>
      <c r="I500" s="146" t="s">
        <v>394</v>
      </c>
      <c r="J500" s="103">
        <f>IFERROR(VLOOKUP(C500&amp;I500&amp;H500,'Input data'!$C$1:$H$2125,5,0),0)</f>
        <v>0</v>
      </c>
      <c r="K500" s="351">
        <v>789757</v>
      </c>
    </row>
    <row r="501" spans="1:12" s="339" customFormat="1">
      <c r="A501" s="339" t="str">
        <f t="shared" si="12"/>
        <v>VD_Free_Volume_Promo_1GJ</v>
      </c>
      <c r="B501" s="339" t="s">
        <v>754</v>
      </c>
      <c r="C501" s="147" t="s">
        <v>196</v>
      </c>
      <c r="D501" s="165" t="s">
        <v>481</v>
      </c>
      <c r="E501" s="339" t="s">
        <v>383</v>
      </c>
      <c r="F501" s="339" t="s">
        <v>384</v>
      </c>
      <c r="G501" s="339" t="s">
        <v>16</v>
      </c>
      <c r="H501" s="339" t="s">
        <v>88</v>
      </c>
      <c r="I501" s="339" t="s">
        <v>755</v>
      </c>
      <c r="J501" s="103">
        <f>IFERROR(VLOOKUP(C501&amp;I501&amp;H501,'Input data'!$C$1:$H$2125,5,0),0)</f>
        <v>0</v>
      </c>
      <c r="K501" s="103">
        <v>160417</v>
      </c>
      <c r="L501" s="351"/>
    </row>
    <row r="502" spans="1:12">
      <c r="A502" s="100" t="str">
        <f t="shared" si="12"/>
        <v>VD_OOH_Thumsup_Spend_2020GJ</v>
      </c>
      <c r="B502" s="146" t="s">
        <v>370</v>
      </c>
      <c r="C502" s="147" t="s">
        <v>196</v>
      </c>
      <c r="D502" s="165" t="s">
        <v>481</v>
      </c>
      <c r="E502" s="167" t="s">
        <v>35</v>
      </c>
      <c r="F502" s="146" t="s">
        <v>36</v>
      </c>
      <c r="G502" s="146" t="s">
        <v>37</v>
      </c>
      <c r="H502" s="146" t="s">
        <v>88</v>
      </c>
      <c r="I502" s="146" t="s">
        <v>395</v>
      </c>
      <c r="J502" s="103">
        <f>IFERROR(VLOOKUP(C502&amp;I502&amp;H502,'Input data'!$C$1:$H$2125,5,0),0)</f>
        <v>0</v>
      </c>
      <c r="K502" s="103">
        <f>IFERROR(VLOOKUP(C502&amp;I502&amp;H502,'Input data'!$C$1:$H$2125,6,0),0)</f>
        <v>0</v>
      </c>
    </row>
    <row r="503" spans="1:12">
      <c r="A503" s="100" t="str">
        <f t="shared" si="12"/>
        <v>VD_Total_Digital_Thumsup_Imp_2020GJ</v>
      </c>
      <c r="B503" s="146" t="s">
        <v>371</v>
      </c>
      <c r="C503" s="147" t="s">
        <v>196</v>
      </c>
      <c r="D503" s="165" t="s">
        <v>481</v>
      </c>
      <c r="E503" s="146" t="s">
        <v>32</v>
      </c>
      <c r="F503" s="146" t="s">
        <v>39</v>
      </c>
      <c r="G503" s="146" t="s">
        <v>37</v>
      </c>
      <c r="H503" s="146" t="s">
        <v>88</v>
      </c>
      <c r="I503" s="146" t="s">
        <v>396</v>
      </c>
      <c r="J503" s="103">
        <f>IFERROR(VLOOKUP(C503&amp;I503&amp;H503,'Input data'!$C$1:$H$2125,5,0),0)</f>
        <v>0</v>
      </c>
      <c r="K503" s="103">
        <f>IFERROR(VLOOKUP(C503&amp;I503&amp;H503,'Input data'!$C$1:$H$2125,6,0),0)</f>
        <v>10416841.008005966</v>
      </c>
    </row>
    <row r="504" spans="1:12">
      <c r="A504" s="100" t="str">
        <f t="shared" si="12"/>
        <v>VD_VI_Pyramid_TV_GRPs_2020_LongGJ</v>
      </c>
      <c r="B504" s="146" t="s">
        <v>372</v>
      </c>
      <c r="C504" s="147" t="s">
        <v>196</v>
      </c>
      <c r="D504" s="165" t="s">
        <v>481</v>
      </c>
      <c r="E504" s="146" t="s">
        <v>15</v>
      </c>
      <c r="F504" s="146" t="s">
        <v>15</v>
      </c>
      <c r="G504" s="146" t="s">
        <v>37</v>
      </c>
      <c r="H504" s="146" t="s">
        <v>88</v>
      </c>
      <c r="I504" s="146" t="s">
        <v>397</v>
      </c>
      <c r="J504" s="103">
        <f>IFERROR(VLOOKUP(C504&amp;I504&amp;H504,'Input data'!$C$1:$H$2125,5,0),0)</f>
        <v>0</v>
      </c>
      <c r="K504" s="103">
        <f>IFERROR(VLOOKUP(C504&amp;I504&amp;H504,'Input data'!$C$1:$H$2125,6,0),0)</f>
        <v>2669.91</v>
      </c>
    </row>
    <row r="505" spans="1:12">
      <c r="A505" s="100" t="str">
        <f t="shared" si="12"/>
        <v>VD_VI_Pyramid_TV_GRPs_2020_ShortGJ</v>
      </c>
      <c r="B505" s="146" t="s">
        <v>373</v>
      </c>
      <c r="C505" s="147" t="s">
        <v>196</v>
      </c>
      <c r="D505" s="165" t="s">
        <v>481</v>
      </c>
      <c r="E505" s="146" t="s">
        <v>15</v>
      </c>
      <c r="F505" s="146" t="s">
        <v>15</v>
      </c>
      <c r="G505" s="146" t="s">
        <v>16</v>
      </c>
      <c r="H505" s="146" t="s">
        <v>88</v>
      </c>
      <c r="I505" s="146" t="s">
        <v>397</v>
      </c>
      <c r="J505" s="103">
        <f>IFERROR(VLOOKUP(C505&amp;I505&amp;H505,'Input data'!$C$1:$H$2125,5,0),0)</f>
        <v>0</v>
      </c>
      <c r="K505" s="103">
        <f>IFERROR(VLOOKUP(C505&amp;I505&amp;H505,'Input data'!$C$1:$H$2125,6,0),0)</f>
        <v>2669.91</v>
      </c>
    </row>
    <row r="506" spans="1:12">
      <c r="A506" s="100" t="str">
        <f t="shared" si="12"/>
        <v>VD_VI_SLN_TV_GRPs_2020_LongGJ</v>
      </c>
      <c r="B506" s="146" t="s">
        <v>374</v>
      </c>
      <c r="C506" s="147" t="s">
        <v>196</v>
      </c>
      <c r="D506" s="165" t="s">
        <v>481</v>
      </c>
      <c r="E506" s="146" t="s">
        <v>15</v>
      </c>
      <c r="F506" s="146" t="s">
        <v>15</v>
      </c>
      <c r="G506" s="146" t="s">
        <v>37</v>
      </c>
      <c r="H506" s="146" t="s">
        <v>88</v>
      </c>
      <c r="I506" s="146" t="s">
        <v>398</v>
      </c>
      <c r="J506" s="103">
        <f>IFERROR(VLOOKUP(C506&amp;I506&amp;H506,'Input data'!$C$1:$H$2125,5,0),0)</f>
        <v>0</v>
      </c>
      <c r="K506" s="103">
        <f>IFERROR(VLOOKUP(C506&amp;I506&amp;H506,'Input data'!$C$1:$H$2125,6,0),0)</f>
        <v>0</v>
      </c>
    </row>
    <row r="507" spans="1:12">
      <c r="A507" s="100" t="str">
        <f t="shared" si="12"/>
        <v>VD_VI_SLN_TV_GRPs_2020_ShortGJ</v>
      </c>
      <c r="B507" s="146" t="s">
        <v>375</v>
      </c>
      <c r="C507" s="147" t="s">
        <v>196</v>
      </c>
      <c r="D507" s="165" t="s">
        <v>481</v>
      </c>
      <c r="E507" s="146" t="s">
        <v>15</v>
      </c>
      <c r="F507" s="146" t="s">
        <v>15</v>
      </c>
      <c r="G507" s="146" t="s">
        <v>16</v>
      </c>
      <c r="H507" s="146" t="s">
        <v>88</v>
      </c>
      <c r="I507" s="146" t="s">
        <v>398</v>
      </c>
      <c r="J507" s="103">
        <f>IFERROR(VLOOKUP(C507&amp;I507&amp;H507,'Input data'!$C$1:$H$2125,5,0),0)</f>
        <v>0</v>
      </c>
      <c r="K507" s="103">
        <f>IFERROR(VLOOKUP(C507&amp;I507&amp;H507,'Input data'!$C$1:$H$2125,6,0),0)</f>
        <v>0</v>
      </c>
    </row>
    <row r="508" spans="1:12">
      <c r="A508" s="100" t="str">
        <f t="shared" si="12"/>
        <v>VD_VI_TUCharged_Desert_TV_GRPs_2020_LongGJ</v>
      </c>
      <c r="B508" s="146" t="s">
        <v>376</v>
      </c>
      <c r="C508" s="147" t="s">
        <v>196</v>
      </c>
      <c r="D508" s="165" t="s">
        <v>481</v>
      </c>
      <c r="E508" s="146" t="s">
        <v>15</v>
      </c>
      <c r="F508" s="146" t="s">
        <v>15</v>
      </c>
      <c r="G508" s="146" t="s">
        <v>37</v>
      </c>
      <c r="H508" s="146" t="s">
        <v>88</v>
      </c>
      <c r="I508" s="146" t="s">
        <v>399</v>
      </c>
      <c r="J508" s="103">
        <f>IFERROR(VLOOKUP(C508&amp;I508&amp;H508,'Input data'!$C$1:$H$2125,5,0),0)</f>
        <v>0</v>
      </c>
      <c r="K508" s="103">
        <f>IFERROR(VLOOKUP(C508&amp;I508&amp;H508,'Input data'!$C$1:$H$2125,6,0),0)</f>
        <v>0</v>
      </c>
    </row>
    <row r="509" spans="1:12">
      <c r="A509" s="100" t="str">
        <f t="shared" si="12"/>
        <v>VD_VI_TUCharged_Desert_TV_GRPs_2020_ShortGJ</v>
      </c>
      <c r="B509" s="146" t="s">
        <v>377</v>
      </c>
      <c r="C509" s="147" t="s">
        <v>196</v>
      </c>
      <c r="D509" s="165" t="s">
        <v>481</v>
      </c>
      <c r="E509" s="146" t="s">
        <v>15</v>
      </c>
      <c r="F509" s="146" t="s">
        <v>15</v>
      </c>
      <c r="G509" s="146" t="s">
        <v>16</v>
      </c>
      <c r="H509" s="146" t="s">
        <v>88</v>
      </c>
      <c r="I509" s="146" t="s">
        <v>399</v>
      </c>
      <c r="J509" s="103">
        <f>IFERROR(VLOOKUP(C509&amp;I509&amp;H509,'Input data'!$C$1:$H$2125,5,0),0)</f>
        <v>0</v>
      </c>
      <c r="K509" s="103">
        <f>IFERROR(VLOOKUP(C509&amp;I509&amp;H509,'Input data'!$C$1:$H$2125,6,0),0)</f>
        <v>0</v>
      </c>
    </row>
    <row r="510" spans="1:12">
      <c r="A510" s="100" t="str">
        <f t="shared" si="12"/>
        <v>VD_VI_TUChase_TV_GRPs_2020_LongGJ</v>
      </c>
      <c r="B510" s="146" t="s">
        <v>378</v>
      </c>
      <c r="C510" s="147" t="s">
        <v>196</v>
      </c>
      <c r="D510" s="165" t="s">
        <v>481</v>
      </c>
      <c r="E510" s="146" t="s">
        <v>15</v>
      </c>
      <c r="F510" s="146" t="s">
        <v>15</v>
      </c>
      <c r="G510" s="146" t="s">
        <v>37</v>
      </c>
      <c r="H510" s="146" t="s">
        <v>88</v>
      </c>
      <c r="I510" s="146" t="s">
        <v>400</v>
      </c>
      <c r="J510" s="103">
        <f>IFERROR(VLOOKUP(C510&amp;I510&amp;H510,'Input data'!$C$1:$H$2125,5,0),0)</f>
        <v>0</v>
      </c>
      <c r="K510" s="103">
        <f>IFERROR(VLOOKUP(C510&amp;I510&amp;H510,'Input data'!$C$1:$H$2125,6,0),0)</f>
        <v>1.52</v>
      </c>
    </row>
    <row r="511" spans="1:12">
      <c r="A511" s="100" t="str">
        <f t="shared" si="12"/>
        <v>VD_VI_TUChase_TV_GRPs_2020_ShortGJ</v>
      </c>
      <c r="B511" s="146" t="s">
        <v>379</v>
      </c>
      <c r="C511" s="147" t="s">
        <v>196</v>
      </c>
      <c r="D511" s="165" t="s">
        <v>481</v>
      </c>
      <c r="E511" s="146" t="s">
        <v>15</v>
      </c>
      <c r="F511" s="146" t="s">
        <v>15</v>
      </c>
      <c r="G511" s="146" t="s">
        <v>16</v>
      </c>
      <c r="H511" s="146" t="s">
        <v>88</v>
      </c>
      <c r="I511" s="146" t="s">
        <v>400</v>
      </c>
      <c r="J511" s="103">
        <f>IFERROR(VLOOKUP(C511&amp;I511&amp;H511,'Input data'!$C$1:$H$2125,5,0),0)</f>
        <v>0</v>
      </c>
      <c r="K511" s="103">
        <f>IFERROR(VLOOKUP(C511&amp;I511&amp;H511,'Input data'!$C$1:$H$2125,6,0),0)</f>
        <v>1.52</v>
      </c>
    </row>
    <row r="512" spans="1:12">
      <c r="A512" s="100" t="str">
        <f t="shared" si="12"/>
        <v>VD_Total_Digital_Thumsup_Imp_2020_newGJ</v>
      </c>
      <c r="B512" s="146" t="s">
        <v>382</v>
      </c>
      <c r="C512" s="147" t="s">
        <v>196</v>
      </c>
      <c r="D512" s="165" t="s">
        <v>481</v>
      </c>
      <c r="E512" s="146" t="s">
        <v>32</v>
      </c>
      <c r="F512" s="146" t="s">
        <v>39</v>
      </c>
      <c r="G512" s="146" t="s">
        <v>37</v>
      </c>
      <c r="H512" s="146" t="s">
        <v>88</v>
      </c>
      <c r="I512" s="146" t="s">
        <v>396</v>
      </c>
      <c r="J512" s="103">
        <f>IFERROR(VLOOKUP(C512&amp;I512&amp;H512,'Input data'!$C$1:$H$2125,5,0),0)</f>
        <v>0</v>
      </c>
      <c r="K512" s="103">
        <f>IFERROR(VLOOKUP(C512&amp;I512&amp;H512,'Input data'!$C$1:$H$2125,6,0),0)</f>
        <v>10416841.008005966</v>
      </c>
    </row>
    <row r="513" spans="1:11">
      <c r="A513" s="100" t="str">
        <f t="shared" si="12"/>
        <v>Mobility_Retail_and_recreationGJ</v>
      </c>
      <c r="B513" s="146" t="s">
        <v>380</v>
      </c>
      <c r="C513" s="147" t="s">
        <v>196</v>
      </c>
      <c r="D513" s="396" t="s">
        <v>779</v>
      </c>
      <c r="E513" s="167" t="s">
        <v>488</v>
      </c>
      <c r="F513" s="167" t="s">
        <v>385</v>
      </c>
      <c r="G513" s="167">
        <v>0</v>
      </c>
      <c r="H513" s="203" t="s">
        <v>392</v>
      </c>
      <c r="I513" s="146" t="s">
        <v>380</v>
      </c>
      <c r="J513" s="103">
        <f>IFERROR(VLOOKUP(C513&amp;I513&amp;H513,'Input data'!$C$1:$H$2125,5,0),0)</f>
        <v>0</v>
      </c>
      <c r="K513" s="103">
        <f>IFERROR(VLOOKUP(C513&amp;I513&amp;H513,'Input data'!$C$1:$H$2125,6,0),0)</f>
        <v>-38.200835557047554</v>
      </c>
    </row>
    <row r="514" spans="1:11">
      <c r="A514" s="100" t="str">
        <f t="shared" si="12"/>
        <v>Mobility_ParksGJ</v>
      </c>
      <c r="B514" s="146" t="s">
        <v>381</v>
      </c>
      <c r="C514" s="147" t="s">
        <v>196</v>
      </c>
      <c r="D514" s="396" t="s">
        <v>779</v>
      </c>
      <c r="E514" s="167" t="s">
        <v>488</v>
      </c>
      <c r="F514" s="167" t="s">
        <v>386</v>
      </c>
      <c r="G514" s="167">
        <v>0</v>
      </c>
      <c r="H514" s="203" t="s">
        <v>392</v>
      </c>
      <c r="I514" s="146" t="s">
        <v>381</v>
      </c>
      <c r="J514" s="103">
        <f>IFERROR(VLOOKUP(C514&amp;I514&amp;H514,'Input data'!$C$1:$H$2125,5,0),0)</f>
        <v>0</v>
      </c>
      <c r="K514" s="103">
        <f>IFERROR(VLOOKUP(C514&amp;I514&amp;H514,'Input data'!$C$1:$H$2125,6,0),0)</f>
        <v>-27.831446869469392</v>
      </c>
    </row>
    <row r="515" spans="1:11">
      <c r="A515" s="100" t="str">
        <f t="shared" si="12"/>
        <v>Mobility_Grocery_and_pharmacyGJ</v>
      </c>
      <c r="B515" s="146" t="s">
        <v>364</v>
      </c>
      <c r="C515" s="147" t="s">
        <v>196</v>
      </c>
      <c r="D515" s="396" t="s">
        <v>779</v>
      </c>
      <c r="E515" s="167" t="s">
        <v>488</v>
      </c>
      <c r="F515" s="167" t="s">
        <v>387</v>
      </c>
      <c r="G515" s="167">
        <v>0</v>
      </c>
      <c r="H515" s="203" t="s">
        <v>392</v>
      </c>
      <c r="I515" s="146" t="s">
        <v>364</v>
      </c>
      <c r="J515" s="103">
        <f>IFERROR(VLOOKUP(C515&amp;I515&amp;H515,'Input data'!$C$1:$H$2125,5,0),0)</f>
        <v>0</v>
      </c>
      <c r="K515" s="103">
        <f>IFERROR(VLOOKUP(C515&amp;I515&amp;H515,'Input data'!$C$1:$H$2125,6,0),0)</f>
        <v>-6.045887209489436</v>
      </c>
    </row>
    <row r="516" spans="1:11">
      <c r="A516" s="100" t="str">
        <f t="shared" ref="A516:A579" si="13">B516&amp;C516</f>
        <v>Mobility_ResidentialGJ</v>
      </c>
      <c r="B516" s="146" t="s">
        <v>365</v>
      </c>
      <c r="C516" s="147" t="s">
        <v>196</v>
      </c>
      <c r="D516" s="396" t="s">
        <v>779</v>
      </c>
      <c r="E516" s="167" t="s">
        <v>488</v>
      </c>
      <c r="F516" s="167" t="s">
        <v>388</v>
      </c>
      <c r="G516" s="167">
        <v>0</v>
      </c>
      <c r="H516" s="203" t="s">
        <v>392</v>
      </c>
      <c r="I516" s="146" t="s">
        <v>365</v>
      </c>
      <c r="J516" s="103">
        <f>IFERROR(VLOOKUP(C516&amp;I516&amp;H516,'Input data'!$C$1:$H$2125,5,0),0)</f>
        <v>0</v>
      </c>
      <c r="K516" s="103">
        <f>IFERROR(VLOOKUP(C516&amp;I516&amp;H516,'Input data'!$C$1:$H$2125,6,0),0)</f>
        <v>12.572687344088823</v>
      </c>
    </row>
    <row r="517" spans="1:11">
      <c r="A517" s="100" t="str">
        <f t="shared" si="13"/>
        <v>Mobility_WorkplacesGJ</v>
      </c>
      <c r="B517" s="146" t="s">
        <v>366</v>
      </c>
      <c r="C517" s="147" t="s">
        <v>196</v>
      </c>
      <c r="D517" s="396" t="s">
        <v>779</v>
      </c>
      <c r="E517" s="167" t="s">
        <v>488</v>
      </c>
      <c r="F517" s="167" t="s">
        <v>389</v>
      </c>
      <c r="G517" s="167">
        <v>0</v>
      </c>
      <c r="H517" s="203" t="s">
        <v>392</v>
      </c>
      <c r="I517" s="146" t="s">
        <v>366</v>
      </c>
      <c r="J517" s="103">
        <f>IFERROR(VLOOKUP(C517&amp;I517&amp;H517,'Input data'!$C$1:$H$2125,5,0),0)</f>
        <v>0</v>
      </c>
      <c r="K517" s="103">
        <f>IFERROR(VLOOKUP(C517&amp;I517&amp;H517,'Input data'!$C$1:$H$2125,6,0),0)</f>
        <v>-17.241222061043011</v>
      </c>
    </row>
    <row r="518" spans="1:11">
      <c r="A518" s="100" t="str">
        <f t="shared" si="13"/>
        <v>Pre_CovidGJ</v>
      </c>
      <c r="B518" s="146" t="s">
        <v>367</v>
      </c>
      <c r="C518" s="147" t="s">
        <v>196</v>
      </c>
      <c r="D518" s="396" t="s">
        <v>779</v>
      </c>
      <c r="E518" s="167" t="s">
        <v>488</v>
      </c>
      <c r="F518" s="167" t="s">
        <v>390</v>
      </c>
      <c r="G518" s="167">
        <v>0</v>
      </c>
      <c r="H518" s="203" t="s">
        <v>392</v>
      </c>
      <c r="I518" s="146" t="s">
        <v>367</v>
      </c>
      <c r="J518" s="103">
        <f>IFERROR(VLOOKUP(C518&amp;I518&amp;H518,'Input data'!$C$1:$H$2125,5,0),0)</f>
        <v>0</v>
      </c>
      <c r="K518" s="103">
        <f>IFERROR(VLOOKUP(C518&amp;I518&amp;H518,'Input data'!$C$1:$H$2125,6,0),0)</f>
        <v>0.1</v>
      </c>
    </row>
    <row r="519" spans="1:11">
      <c r="A519" s="100" t="str">
        <f t="shared" si="13"/>
        <v>VD_Covid_19_Confirmed_CasesGJ</v>
      </c>
      <c r="B519" s="146" t="s">
        <v>368</v>
      </c>
      <c r="C519" s="147" t="s">
        <v>196</v>
      </c>
      <c r="D519" s="396" t="s">
        <v>779</v>
      </c>
      <c r="E519" s="167" t="s">
        <v>488</v>
      </c>
      <c r="F519" s="167" t="s">
        <v>391</v>
      </c>
      <c r="G519" s="167">
        <v>0</v>
      </c>
      <c r="H519" s="203" t="s">
        <v>392</v>
      </c>
      <c r="I519" s="146" t="s">
        <v>401</v>
      </c>
      <c r="J519" s="103">
        <f>IFERROR(VLOOKUP(C519&amp;I519&amp;H519,'Input data'!$C$1:$H$2125,5,0),0)</f>
        <v>0</v>
      </c>
      <c r="K519" s="103">
        <f>IFERROR(VLOOKUP(C519&amp;I519&amp;H519,'Input data'!$C$1:$H$2125,6,0),0)</f>
        <v>1318589.3</v>
      </c>
    </row>
    <row r="520" spans="1:11">
      <c r="A520" s="100" t="str">
        <f t="shared" si="13"/>
        <v>VD_Cinema_Thumsup_Spend_2020MH</v>
      </c>
      <c r="B520" s="146" t="s">
        <v>369</v>
      </c>
      <c r="C520" s="147" t="s">
        <v>198</v>
      </c>
      <c r="D520" s="165" t="s">
        <v>481</v>
      </c>
      <c r="E520" s="167" t="s">
        <v>35</v>
      </c>
      <c r="F520" s="146" t="s">
        <v>40</v>
      </c>
      <c r="G520" s="146" t="s">
        <v>37</v>
      </c>
      <c r="H520" s="146" t="s">
        <v>88</v>
      </c>
      <c r="I520" s="146" t="s">
        <v>393</v>
      </c>
      <c r="J520" s="103">
        <f>IFERROR(VLOOKUP(C520&amp;I520&amp;H520,'Input data'!$C$1:$H$2125,5,0),0)</f>
        <v>0</v>
      </c>
      <c r="K520" s="103">
        <f>IFERROR(VLOOKUP(C520&amp;I520&amp;H520,'Input data'!$C$1:$H$2125,6,0),0)</f>
        <v>0</v>
      </c>
    </row>
    <row r="521" spans="1:11">
      <c r="A521" s="100" t="str">
        <f t="shared" si="13"/>
        <v>VD_Free_Volume_PromoMH</v>
      </c>
      <c r="B521" s="146" t="s">
        <v>146</v>
      </c>
      <c r="C521" s="147" t="s">
        <v>198</v>
      </c>
      <c r="D521" s="165" t="s">
        <v>481</v>
      </c>
      <c r="E521" s="167" t="s">
        <v>383</v>
      </c>
      <c r="F521" s="167" t="s">
        <v>384</v>
      </c>
      <c r="G521" s="167" t="s">
        <v>16</v>
      </c>
      <c r="H521" s="146" t="s">
        <v>88</v>
      </c>
      <c r="I521" s="146" t="s">
        <v>599</v>
      </c>
      <c r="J521" s="103">
        <f>IFERROR(VLOOKUP(C521&amp;I521&amp;H521,'Input data'!$C$1:$H$2125,5,0),0)</f>
        <v>0</v>
      </c>
      <c r="K521" s="103">
        <f>IFERROR(VLOOKUP(C521&amp;I521&amp;H521,'Input data'!$C$1:$H$2125,6,0),0)</f>
        <v>2135736</v>
      </c>
    </row>
    <row r="522" spans="1:11">
      <c r="A522" s="100" t="str">
        <f t="shared" si="13"/>
        <v>VD_OOH_Thumsup_Spend_2020MH</v>
      </c>
      <c r="B522" s="146" t="s">
        <v>370</v>
      </c>
      <c r="C522" s="147" t="s">
        <v>198</v>
      </c>
      <c r="D522" s="165" t="s">
        <v>481</v>
      </c>
      <c r="E522" s="167" t="s">
        <v>35</v>
      </c>
      <c r="F522" s="146" t="s">
        <v>36</v>
      </c>
      <c r="G522" s="146" t="s">
        <v>37</v>
      </c>
      <c r="H522" s="146" t="s">
        <v>88</v>
      </c>
      <c r="I522" s="146" t="s">
        <v>395</v>
      </c>
      <c r="J522" s="103">
        <f>IFERROR(VLOOKUP(C522&amp;I522&amp;H522,'Input data'!$C$1:$H$2125,5,0),0)</f>
        <v>0</v>
      </c>
      <c r="K522" s="103">
        <f>IFERROR(VLOOKUP(C522&amp;I522&amp;H522,'Input data'!$C$1:$H$2125,6,0),0)</f>
        <v>0</v>
      </c>
    </row>
    <row r="523" spans="1:11">
      <c r="A523" s="100" t="str">
        <f t="shared" si="13"/>
        <v>VD_Total_Digital_Thumsup_Imp_2020MH</v>
      </c>
      <c r="B523" s="146" t="s">
        <v>371</v>
      </c>
      <c r="C523" s="147" t="s">
        <v>198</v>
      </c>
      <c r="D523" s="165" t="s">
        <v>481</v>
      </c>
      <c r="E523" s="146" t="s">
        <v>32</v>
      </c>
      <c r="F523" s="146" t="s">
        <v>39</v>
      </c>
      <c r="G523" s="146" t="s">
        <v>37</v>
      </c>
      <c r="H523" s="146" t="s">
        <v>88</v>
      </c>
      <c r="I523" s="146" t="s">
        <v>396</v>
      </c>
      <c r="J523" s="103">
        <f>IFERROR(VLOOKUP(C523&amp;I523&amp;H523,'Input data'!$C$1:$H$2125,5,0),0)</f>
        <v>0</v>
      </c>
      <c r="K523" s="103">
        <f>IFERROR(VLOOKUP(C523&amp;I523&amp;H523,'Input data'!$C$1:$H$2125,6,0),0)</f>
        <v>26491283</v>
      </c>
    </row>
    <row r="524" spans="1:11">
      <c r="A524" s="100" t="str">
        <f t="shared" si="13"/>
        <v>VD_VI_Pyramid_TV_GRPs_2020_LongMH</v>
      </c>
      <c r="B524" s="146" t="s">
        <v>372</v>
      </c>
      <c r="C524" s="147" t="s">
        <v>198</v>
      </c>
      <c r="D524" s="165" t="s">
        <v>481</v>
      </c>
      <c r="E524" s="146" t="s">
        <v>15</v>
      </c>
      <c r="F524" s="146" t="s">
        <v>15</v>
      </c>
      <c r="G524" s="146" t="s">
        <v>37</v>
      </c>
      <c r="H524" s="146" t="s">
        <v>88</v>
      </c>
      <c r="I524" s="146" t="s">
        <v>397</v>
      </c>
      <c r="J524" s="103">
        <f>IFERROR(VLOOKUP(C524&amp;I524&amp;H524,'Input data'!$C$1:$H$2125,5,0),0)</f>
        <v>0</v>
      </c>
      <c r="K524" s="103">
        <f>IFERROR(VLOOKUP(C524&amp;I524&amp;H524,'Input data'!$C$1:$H$2125,6,0),0)</f>
        <v>3610.86</v>
      </c>
    </row>
    <row r="525" spans="1:11">
      <c r="A525" s="100" t="str">
        <f t="shared" si="13"/>
        <v>VD_VI_Pyramid_TV_GRPs_2020_ShortMH</v>
      </c>
      <c r="B525" s="146" t="s">
        <v>373</v>
      </c>
      <c r="C525" s="147" t="s">
        <v>198</v>
      </c>
      <c r="D525" s="165" t="s">
        <v>481</v>
      </c>
      <c r="E525" s="146" t="s">
        <v>15</v>
      </c>
      <c r="F525" s="146" t="s">
        <v>15</v>
      </c>
      <c r="G525" s="146" t="s">
        <v>16</v>
      </c>
      <c r="H525" s="146" t="s">
        <v>88</v>
      </c>
      <c r="I525" s="146" t="s">
        <v>397</v>
      </c>
      <c r="J525" s="103">
        <f>IFERROR(VLOOKUP(C525&amp;I525&amp;H525,'Input data'!$C$1:$H$2125,5,0),0)</f>
        <v>0</v>
      </c>
      <c r="K525" s="103">
        <f>IFERROR(VLOOKUP(C525&amp;I525&amp;H525,'Input data'!$C$1:$H$2125,6,0),0)</f>
        <v>3610.86</v>
      </c>
    </row>
    <row r="526" spans="1:11">
      <c r="A526" s="100" t="str">
        <f t="shared" si="13"/>
        <v>VD_VI_SLN_TV_GRPs_2020_LongMH</v>
      </c>
      <c r="B526" s="146" t="s">
        <v>374</v>
      </c>
      <c r="C526" s="147" t="s">
        <v>198</v>
      </c>
      <c r="D526" s="165" t="s">
        <v>481</v>
      </c>
      <c r="E526" s="146" t="s">
        <v>15</v>
      </c>
      <c r="F526" s="146" t="s">
        <v>15</v>
      </c>
      <c r="G526" s="146" t="s">
        <v>37</v>
      </c>
      <c r="H526" s="146" t="s">
        <v>88</v>
      </c>
      <c r="I526" s="146" t="s">
        <v>398</v>
      </c>
      <c r="J526" s="103">
        <f>IFERROR(VLOOKUP(C526&amp;I526&amp;H526,'Input data'!$C$1:$H$2125,5,0),0)</f>
        <v>0</v>
      </c>
      <c r="K526" s="103">
        <f>IFERROR(VLOOKUP(C526&amp;I526&amp;H526,'Input data'!$C$1:$H$2125,6,0),0)</f>
        <v>0</v>
      </c>
    </row>
    <row r="527" spans="1:11">
      <c r="A527" s="100" t="str">
        <f t="shared" si="13"/>
        <v>VD_VI_SLN_TV_GRPs_2020_ShortMH</v>
      </c>
      <c r="B527" s="146" t="s">
        <v>375</v>
      </c>
      <c r="C527" s="147" t="s">
        <v>198</v>
      </c>
      <c r="D527" s="165" t="s">
        <v>481</v>
      </c>
      <c r="E527" s="146" t="s">
        <v>15</v>
      </c>
      <c r="F527" s="146" t="s">
        <v>15</v>
      </c>
      <c r="G527" s="146" t="s">
        <v>16</v>
      </c>
      <c r="H527" s="146" t="s">
        <v>88</v>
      </c>
      <c r="I527" s="146" t="s">
        <v>398</v>
      </c>
      <c r="J527" s="103">
        <f>IFERROR(VLOOKUP(C527&amp;I527&amp;H527,'Input data'!$C$1:$H$2125,5,0),0)</f>
        <v>0</v>
      </c>
      <c r="K527" s="103">
        <f>IFERROR(VLOOKUP(C527&amp;I527&amp;H527,'Input data'!$C$1:$H$2125,6,0),0)</f>
        <v>0</v>
      </c>
    </row>
    <row r="528" spans="1:11">
      <c r="A528" s="100" t="str">
        <f t="shared" si="13"/>
        <v>VD_VI_TUCharged_Desert_TV_GRPs_2020_LongMH</v>
      </c>
      <c r="B528" s="146" t="s">
        <v>376</v>
      </c>
      <c r="C528" s="147" t="s">
        <v>198</v>
      </c>
      <c r="D528" s="165" t="s">
        <v>481</v>
      </c>
      <c r="E528" s="146" t="s">
        <v>15</v>
      </c>
      <c r="F528" s="146" t="s">
        <v>15</v>
      </c>
      <c r="G528" s="146" t="s">
        <v>37</v>
      </c>
      <c r="H528" s="146" t="s">
        <v>88</v>
      </c>
      <c r="I528" s="146" t="s">
        <v>399</v>
      </c>
      <c r="J528" s="103">
        <f>IFERROR(VLOOKUP(C528&amp;I528&amp;H528,'Input data'!$C$1:$H$2125,5,0),0)</f>
        <v>0</v>
      </c>
      <c r="K528" s="103">
        <f>IFERROR(VLOOKUP(C528&amp;I528&amp;H528,'Input data'!$C$1:$H$2125,6,0),0)</f>
        <v>0</v>
      </c>
    </row>
    <row r="529" spans="1:11">
      <c r="A529" s="100" t="str">
        <f t="shared" si="13"/>
        <v>VD_VI_TUCharged_Desert_TV_GRPs_2020_ShortMH</v>
      </c>
      <c r="B529" s="146" t="s">
        <v>377</v>
      </c>
      <c r="C529" s="147" t="s">
        <v>198</v>
      </c>
      <c r="D529" s="165" t="s">
        <v>481</v>
      </c>
      <c r="E529" s="146" t="s">
        <v>15</v>
      </c>
      <c r="F529" s="146" t="s">
        <v>15</v>
      </c>
      <c r="G529" s="146" t="s">
        <v>16</v>
      </c>
      <c r="H529" s="146" t="s">
        <v>88</v>
      </c>
      <c r="I529" s="146" t="s">
        <v>399</v>
      </c>
      <c r="J529" s="103">
        <f>IFERROR(VLOOKUP(C529&amp;I529&amp;H529,'Input data'!$C$1:$H$2125,5,0),0)</f>
        <v>0</v>
      </c>
      <c r="K529" s="103">
        <f>IFERROR(VLOOKUP(C529&amp;I529&amp;H529,'Input data'!$C$1:$H$2125,6,0),0)</f>
        <v>0</v>
      </c>
    </row>
    <row r="530" spans="1:11">
      <c r="A530" s="100" t="str">
        <f t="shared" si="13"/>
        <v>VD_VI_TUChase_TV_GRPs_2020_LongMH</v>
      </c>
      <c r="B530" s="146" t="s">
        <v>378</v>
      </c>
      <c r="C530" s="147" t="s">
        <v>198</v>
      </c>
      <c r="D530" s="165" t="s">
        <v>481</v>
      </c>
      <c r="E530" s="146" t="s">
        <v>15</v>
      </c>
      <c r="F530" s="146" t="s">
        <v>15</v>
      </c>
      <c r="G530" s="146" t="s">
        <v>37</v>
      </c>
      <c r="H530" s="146" t="s">
        <v>88</v>
      </c>
      <c r="I530" s="146" t="s">
        <v>400</v>
      </c>
      <c r="J530" s="103">
        <f>IFERROR(VLOOKUP(C530&amp;I530&amp;H530,'Input data'!$C$1:$H$2125,5,0),0)</f>
        <v>0</v>
      </c>
      <c r="K530" s="103">
        <f>IFERROR(VLOOKUP(C530&amp;I530&amp;H530,'Input data'!$C$1:$H$2125,6,0),0)</f>
        <v>1.03</v>
      </c>
    </row>
    <row r="531" spans="1:11">
      <c r="A531" s="100" t="str">
        <f t="shared" si="13"/>
        <v>VD_VI_TUChase_TV_GRPs_2020_ShortMH</v>
      </c>
      <c r="B531" s="146" t="s">
        <v>379</v>
      </c>
      <c r="C531" s="147" t="s">
        <v>198</v>
      </c>
      <c r="D531" s="165" t="s">
        <v>481</v>
      </c>
      <c r="E531" s="146" t="s">
        <v>15</v>
      </c>
      <c r="F531" s="146" t="s">
        <v>15</v>
      </c>
      <c r="G531" s="146" t="s">
        <v>16</v>
      </c>
      <c r="H531" s="146" t="s">
        <v>88</v>
      </c>
      <c r="I531" s="146" t="s">
        <v>400</v>
      </c>
      <c r="J531" s="103">
        <f>IFERROR(VLOOKUP(C531&amp;I531&amp;H531,'Input data'!$C$1:$H$2125,5,0),0)</f>
        <v>0</v>
      </c>
      <c r="K531" s="103">
        <f>IFERROR(VLOOKUP(C531&amp;I531&amp;H531,'Input data'!$C$1:$H$2125,6,0),0)</f>
        <v>1.03</v>
      </c>
    </row>
    <row r="532" spans="1:11">
      <c r="A532" s="100" t="str">
        <f t="shared" si="13"/>
        <v>VD_Total_Digital_Thumsup_Imp_2020_newMH</v>
      </c>
      <c r="B532" s="146" t="s">
        <v>382</v>
      </c>
      <c r="C532" s="147" t="s">
        <v>198</v>
      </c>
      <c r="D532" s="165" t="s">
        <v>481</v>
      </c>
      <c r="E532" s="146" t="s">
        <v>32</v>
      </c>
      <c r="F532" s="146" t="s">
        <v>39</v>
      </c>
      <c r="G532" s="146" t="s">
        <v>37</v>
      </c>
      <c r="H532" s="146" t="s">
        <v>88</v>
      </c>
      <c r="I532" s="146" t="s">
        <v>396</v>
      </c>
      <c r="J532" s="103">
        <f>IFERROR(VLOOKUP(C532&amp;I532&amp;H532,'Input data'!$C$1:$H$2125,5,0),0)</f>
        <v>0</v>
      </c>
      <c r="K532" s="103">
        <f>IFERROR(VLOOKUP(C532&amp;I532&amp;H532,'Input data'!$C$1:$H$2125,6,0),0)</f>
        <v>26491283</v>
      </c>
    </row>
    <row r="533" spans="1:11">
      <c r="A533" s="100" t="str">
        <f t="shared" si="13"/>
        <v>Mobility_Retail_and_recreationMH</v>
      </c>
      <c r="B533" s="146" t="s">
        <v>380</v>
      </c>
      <c r="C533" s="147" t="s">
        <v>198</v>
      </c>
      <c r="D533" s="396" t="s">
        <v>779</v>
      </c>
      <c r="E533" s="167" t="s">
        <v>488</v>
      </c>
      <c r="F533" s="167" t="s">
        <v>385</v>
      </c>
      <c r="G533" s="167">
        <v>0</v>
      </c>
      <c r="H533" s="203" t="s">
        <v>392</v>
      </c>
      <c r="I533" s="146" t="s">
        <v>380</v>
      </c>
      <c r="J533" s="103">
        <f>IFERROR(VLOOKUP(C533&amp;I533&amp;H533,'Input data'!$C$1:$H$2125,5,0),0)</f>
        <v>0</v>
      </c>
      <c r="K533" s="103">
        <f>IFERROR(VLOOKUP(C533&amp;I533&amp;H533,'Input data'!$C$1:$H$2125,6,0),0)</f>
        <v>-42.2986</v>
      </c>
    </row>
    <row r="534" spans="1:11">
      <c r="A534" s="100" t="str">
        <f t="shared" si="13"/>
        <v>Mobility_ParksMH</v>
      </c>
      <c r="B534" s="146" t="s">
        <v>381</v>
      </c>
      <c r="C534" s="147" t="s">
        <v>198</v>
      </c>
      <c r="D534" s="396" t="s">
        <v>779</v>
      </c>
      <c r="E534" s="167" t="s">
        <v>488</v>
      </c>
      <c r="F534" s="167" t="s">
        <v>386</v>
      </c>
      <c r="G534" s="167">
        <v>0</v>
      </c>
      <c r="H534" s="203" t="s">
        <v>392</v>
      </c>
      <c r="I534" s="146" t="s">
        <v>381</v>
      </c>
      <c r="J534" s="103">
        <f>IFERROR(VLOOKUP(C534&amp;I534&amp;H534,'Input data'!$C$1:$H$2125,5,0),0)</f>
        <v>0</v>
      </c>
      <c r="K534" s="103">
        <f>IFERROR(VLOOKUP(C534&amp;I534&amp;H534,'Input data'!$C$1:$H$2125,6,0),0)</f>
        <v>-32.760399999999997</v>
      </c>
    </row>
    <row r="535" spans="1:11">
      <c r="A535" s="100" t="str">
        <f t="shared" si="13"/>
        <v>Mobility_Grocery_and_pharmacyMH</v>
      </c>
      <c r="B535" s="146" t="s">
        <v>364</v>
      </c>
      <c r="C535" s="147" t="s">
        <v>198</v>
      </c>
      <c r="D535" s="396" t="s">
        <v>779</v>
      </c>
      <c r="E535" s="167" t="s">
        <v>488</v>
      </c>
      <c r="F535" s="167" t="s">
        <v>387</v>
      </c>
      <c r="G535" s="167">
        <v>0</v>
      </c>
      <c r="H535" s="203" t="s">
        <v>392</v>
      </c>
      <c r="I535" s="146" t="s">
        <v>364</v>
      </c>
      <c r="J535" s="103">
        <f>IFERROR(VLOOKUP(C535&amp;I535&amp;H535,'Input data'!$C$1:$H$2125,5,0),0)</f>
        <v>0</v>
      </c>
      <c r="K535" s="103">
        <f>IFERROR(VLOOKUP(C535&amp;I535&amp;H535,'Input data'!$C$1:$H$2125,6,0),0)</f>
        <v>-4.9846300000000001</v>
      </c>
    </row>
    <row r="536" spans="1:11">
      <c r="A536" s="100" t="str">
        <f t="shared" si="13"/>
        <v>Mobility_ResidentialMH</v>
      </c>
      <c r="B536" s="146" t="s">
        <v>365</v>
      </c>
      <c r="C536" s="147" t="s">
        <v>198</v>
      </c>
      <c r="D536" s="396" t="s">
        <v>779</v>
      </c>
      <c r="E536" s="167" t="s">
        <v>488</v>
      </c>
      <c r="F536" s="167" t="s">
        <v>388</v>
      </c>
      <c r="G536" s="167">
        <v>0</v>
      </c>
      <c r="H536" s="203" t="s">
        <v>392</v>
      </c>
      <c r="I536" s="146" t="s">
        <v>365</v>
      </c>
      <c r="J536" s="103">
        <f>IFERROR(VLOOKUP(C536&amp;I536&amp;H536,'Input data'!$C$1:$H$2125,5,0),0)</f>
        <v>0</v>
      </c>
      <c r="K536" s="103">
        <f>IFERROR(VLOOKUP(C536&amp;I536&amp;H536,'Input data'!$C$1:$H$2125,6,0),0)</f>
        <v>16.202559999999998</v>
      </c>
    </row>
    <row r="537" spans="1:11">
      <c r="A537" s="100" t="str">
        <f t="shared" si="13"/>
        <v>Mobility_WorkplacesMH</v>
      </c>
      <c r="B537" s="146" t="s">
        <v>366</v>
      </c>
      <c r="C537" s="147" t="s">
        <v>198</v>
      </c>
      <c r="D537" s="396" t="s">
        <v>779</v>
      </c>
      <c r="E537" s="167" t="s">
        <v>488</v>
      </c>
      <c r="F537" s="167" t="s">
        <v>389</v>
      </c>
      <c r="G537" s="167">
        <v>0</v>
      </c>
      <c r="H537" s="203" t="s">
        <v>392</v>
      </c>
      <c r="I537" s="146" t="s">
        <v>366</v>
      </c>
      <c r="J537" s="103">
        <f>IFERROR(VLOOKUP(C537&amp;I537&amp;H537,'Input data'!$C$1:$H$2125,5,0),0)</f>
        <v>0</v>
      </c>
      <c r="K537" s="103">
        <f>IFERROR(VLOOKUP(C537&amp;I537&amp;H537,'Input data'!$C$1:$H$2125,6,0),0)</f>
        <v>-21.182200000000002</v>
      </c>
    </row>
    <row r="538" spans="1:11">
      <c r="A538" s="100" t="str">
        <f t="shared" si="13"/>
        <v>Pre_CovidMH</v>
      </c>
      <c r="B538" s="146" t="s">
        <v>367</v>
      </c>
      <c r="C538" s="147" t="s">
        <v>198</v>
      </c>
      <c r="D538" s="396" t="s">
        <v>779</v>
      </c>
      <c r="E538" s="167" t="s">
        <v>488</v>
      </c>
      <c r="F538" s="167" t="s">
        <v>390</v>
      </c>
      <c r="G538" s="167">
        <v>0</v>
      </c>
      <c r="H538" s="203" t="s">
        <v>392</v>
      </c>
      <c r="I538" s="146" t="s">
        <v>367</v>
      </c>
      <c r="J538" s="103">
        <f>IFERROR(VLOOKUP(C538&amp;I538&amp;H538,'Input data'!$C$1:$H$2125,5,0),0)</f>
        <v>0</v>
      </c>
      <c r="K538" s="103">
        <f>IFERROR(VLOOKUP(C538&amp;I538&amp;H538,'Input data'!$C$1:$H$2125,6,0),0)</f>
        <v>0.1</v>
      </c>
    </row>
    <row r="539" spans="1:11">
      <c r="A539" s="100" t="str">
        <f t="shared" si="13"/>
        <v>VD_Covid_19_Confirmed_CasesMH</v>
      </c>
      <c r="B539" s="146" t="s">
        <v>368</v>
      </c>
      <c r="C539" s="147" t="s">
        <v>198</v>
      </c>
      <c r="D539" s="396" t="s">
        <v>779</v>
      </c>
      <c r="E539" s="167" t="s">
        <v>488</v>
      </c>
      <c r="F539" s="167" t="s">
        <v>391</v>
      </c>
      <c r="G539" s="167">
        <v>0</v>
      </c>
      <c r="H539" s="203" t="s">
        <v>392</v>
      </c>
      <c r="I539" s="146" t="s">
        <v>401</v>
      </c>
      <c r="J539" s="103">
        <f>IFERROR(VLOOKUP(C539&amp;I539&amp;H539,'Input data'!$C$1:$H$2125,5,0),0)</f>
        <v>0</v>
      </c>
      <c r="K539" s="103">
        <f>IFERROR(VLOOKUP(C539&amp;I539&amp;H539,'Input data'!$C$1:$H$2125,6,0),0)</f>
        <v>11219290</v>
      </c>
    </row>
    <row r="540" spans="1:11">
      <c r="A540" s="100" t="str">
        <f t="shared" si="13"/>
        <v>VD_Cinema_Thumsup_Spend_2020WB</v>
      </c>
      <c r="B540" s="146" t="s">
        <v>369</v>
      </c>
      <c r="C540" s="147" t="s">
        <v>93</v>
      </c>
      <c r="D540" s="165" t="s">
        <v>481</v>
      </c>
      <c r="E540" s="167" t="s">
        <v>35</v>
      </c>
      <c r="F540" s="146" t="s">
        <v>40</v>
      </c>
      <c r="G540" s="146" t="s">
        <v>37</v>
      </c>
      <c r="H540" s="146" t="s">
        <v>88</v>
      </c>
      <c r="I540" s="146" t="s">
        <v>393</v>
      </c>
      <c r="J540" s="103">
        <f>IFERROR(VLOOKUP(C540&amp;I540&amp;H540,'Input data'!$C$1:$H$2125,5,0),0)</f>
        <v>0</v>
      </c>
      <c r="K540" s="103">
        <f>IFERROR(VLOOKUP(C540&amp;I540&amp;H540,'Input data'!$C$1:$H$2125,6,0),0)</f>
        <v>0</v>
      </c>
    </row>
    <row r="541" spans="1:11">
      <c r="A541" s="100" t="str">
        <f t="shared" si="13"/>
        <v>VD_Free_Volume_PromoWB</v>
      </c>
      <c r="B541" s="146" t="s">
        <v>146</v>
      </c>
      <c r="C541" s="147" t="s">
        <v>93</v>
      </c>
      <c r="D541" s="165" t="s">
        <v>481</v>
      </c>
      <c r="E541" s="167" t="s">
        <v>383</v>
      </c>
      <c r="F541" s="167" t="s">
        <v>384</v>
      </c>
      <c r="G541" s="167" t="s">
        <v>16</v>
      </c>
      <c r="H541" s="146" t="s">
        <v>88</v>
      </c>
      <c r="I541" s="146" t="s">
        <v>394</v>
      </c>
      <c r="J541" s="103">
        <f>IFERROR(VLOOKUP(C541&amp;I541&amp;H541,'Input data'!$C$1:$H$2125,5,0),0)</f>
        <v>0</v>
      </c>
      <c r="K541" s="103">
        <f>IFERROR(VLOOKUP(C541&amp;I541&amp;H541,'Input data'!$C$1:$H$2125,6,0),0)</f>
        <v>0</v>
      </c>
    </row>
    <row r="542" spans="1:11">
      <c r="A542" s="100" t="str">
        <f t="shared" si="13"/>
        <v>VD_OOH_Thumsup_Spend_2020WB</v>
      </c>
      <c r="B542" s="146" t="s">
        <v>370</v>
      </c>
      <c r="C542" s="147" t="s">
        <v>93</v>
      </c>
      <c r="D542" s="165" t="s">
        <v>481</v>
      </c>
      <c r="E542" s="167" t="s">
        <v>35</v>
      </c>
      <c r="F542" s="146" t="s">
        <v>36</v>
      </c>
      <c r="G542" s="146" t="s">
        <v>37</v>
      </c>
      <c r="H542" s="146" t="s">
        <v>88</v>
      </c>
      <c r="I542" s="146" t="s">
        <v>395</v>
      </c>
      <c r="J542" s="103">
        <f>IFERROR(VLOOKUP(C542&amp;I542&amp;H542,'Input data'!$C$1:$H$2125,5,0),0)</f>
        <v>0</v>
      </c>
      <c r="K542" s="103">
        <f>IFERROR(VLOOKUP(C542&amp;I542&amp;H542,'Input data'!$C$1:$H$2125,6,0),0)</f>
        <v>0</v>
      </c>
    </row>
    <row r="543" spans="1:11">
      <c r="A543" s="100" t="str">
        <f t="shared" si="13"/>
        <v>VD_Total_Digital_Thumsup_Imp_2020WB</v>
      </c>
      <c r="B543" s="146" t="s">
        <v>371</v>
      </c>
      <c r="C543" s="147" t="s">
        <v>93</v>
      </c>
      <c r="D543" s="165" t="s">
        <v>481</v>
      </c>
      <c r="E543" s="146" t="s">
        <v>32</v>
      </c>
      <c r="F543" s="146" t="s">
        <v>39</v>
      </c>
      <c r="G543" s="146" t="s">
        <v>37</v>
      </c>
      <c r="H543" s="146" t="s">
        <v>88</v>
      </c>
      <c r="I543" s="146" t="s">
        <v>396</v>
      </c>
      <c r="J543" s="103">
        <f>IFERROR(VLOOKUP(C543&amp;I543&amp;H543,'Input data'!$C$1:$H$2125,5,0),0)</f>
        <v>0</v>
      </c>
      <c r="K543" s="103">
        <f>IFERROR(VLOOKUP(C543&amp;I543&amp;H543,'Input data'!$C$1:$H$2125,6,0),0)</f>
        <v>9964148</v>
      </c>
    </row>
    <row r="544" spans="1:11">
      <c r="A544" s="100" t="str">
        <f t="shared" si="13"/>
        <v>VD_VI_Pyramid_TV_GRPs_2020_LongWB</v>
      </c>
      <c r="B544" s="146" t="s">
        <v>372</v>
      </c>
      <c r="C544" s="147" t="s">
        <v>93</v>
      </c>
      <c r="D544" s="165" t="s">
        <v>481</v>
      </c>
      <c r="E544" s="146" t="s">
        <v>15</v>
      </c>
      <c r="F544" s="146" t="s">
        <v>15</v>
      </c>
      <c r="G544" s="146" t="s">
        <v>37</v>
      </c>
      <c r="H544" s="146" t="s">
        <v>88</v>
      </c>
      <c r="I544" s="146" t="s">
        <v>397</v>
      </c>
      <c r="J544" s="103">
        <f>IFERROR(VLOOKUP(C544&amp;I544&amp;H544,'Input data'!$C$1:$H$2125,5,0),0)</f>
        <v>0</v>
      </c>
      <c r="K544" s="103">
        <f>IFERROR(VLOOKUP(C544&amp;I544&amp;H544,'Input data'!$C$1:$H$2125,6,0),0)</f>
        <v>3375.45</v>
      </c>
    </row>
    <row r="545" spans="1:11">
      <c r="A545" s="100" t="str">
        <f t="shared" si="13"/>
        <v>VD_VI_Pyramid_TV_GRPs_2020_ShortWB</v>
      </c>
      <c r="B545" s="146" t="s">
        <v>373</v>
      </c>
      <c r="C545" s="147" t="s">
        <v>93</v>
      </c>
      <c r="D545" s="165" t="s">
        <v>481</v>
      </c>
      <c r="E545" s="146" t="s">
        <v>15</v>
      </c>
      <c r="F545" s="146" t="s">
        <v>15</v>
      </c>
      <c r="G545" s="146" t="s">
        <v>16</v>
      </c>
      <c r="H545" s="146" t="s">
        <v>88</v>
      </c>
      <c r="I545" s="146" t="s">
        <v>397</v>
      </c>
      <c r="J545" s="103">
        <f>IFERROR(VLOOKUP(C545&amp;I545&amp;H545,'Input data'!$C$1:$H$2125,5,0),0)</f>
        <v>0</v>
      </c>
      <c r="K545" s="103">
        <f>IFERROR(VLOOKUP(C545&amp;I545&amp;H545,'Input data'!$C$1:$H$2125,6,0),0)</f>
        <v>3375.45</v>
      </c>
    </row>
    <row r="546" spans="1:11">
      <c r="A546" s="100" t="str">
        <f t="shared" si="13"/>
        <v>VD_VI_SLN_TV_GRPs_2020_LongWB</v>
      </c>
      <c r="B546" s="146" t="s">
        <v>374</v>
      </c>
      <c r="C546" s="147" t="s">
        <v>93</v>
      </c>
      <c r="D546" s="165" t="s">
        <v>481</v>
      </c>
      <c r="E546" s="146" t="s">
        <v>15</v>
      </c>
      <c r="F546" s="146" t="s">
        <v>15</v>
      </c>
      <c r="G546" s="146" t="s">
        <v>37</v>
      </c>
      <c r="H546" s="146" t="s">
        <v>88</v>
      </c>
      <c r="I546" s="146" t="s">
        <v>398</v>
      </c>
      <c r="J546" s="103">
        <f>IFERROR(VLOOKUP(C546&amp;I546&amp;H546,'Input data'!$C$1:$H$2125,5,0),0)</f>
        <v>0</v>
      </c>
      <c r="K546" s="103">
        <f>IFERROR(VLOOKUP(C546&amp;I546&amp;H546,'Input data'!$C$1:$H$2125,6,0),0)</f>
        <v>0</v>
      </c>
    </row>
    <row r="547" spans="1:11">
      <c r="A547" s="100" t="str">
        <f t="shared" si="13"/>
        <v>VD_VI_SLN_TV_GRPs_2020_ShortWB</v>
      </c>
      <c r="B547" s="146" t="s">
        <v>375</v>
      </c>
      <c r="C547" s="147" t="s">
        <v>93</v>
      </c>
      <c r="D547" s="165" t="s">
        <v>481</v>
      </c>
      <c r="E547" s="146" t="s">
        <v>15</v>
      </c>
      <c r="F547" s="146" t="s">
        <v>15</v>
      </c>
      <c r="G547" s="146" t="s">
        <v>16</v>
      </c>
      <c r="H547" s="146" t="s">
        <v>88</v>
      </c>
      <c r="I547" s="146" t="s">
        <v>398</v>
      </c>
      <c r="J547" s="103">
        <f>IFERROR(VLOOKUP(C547&amp;I547&amp;H547,'Input data'!$C$1:$H$2125,5,0),0)</f>
        <v>0</v>
      </c>
      <c r="K547" s="103">
        <f>IFERROR(VLOOKUP(C547&amp;I547&amp;H547,'Input data'!$C$1:$H$2125,6,0),0)</f>
        <v>0</v>
      </c>
    </row>
    <row r="548" spans="1:11">
      <c r="A548" s="100" t="str">
        <f t="shared" si="13"/>
        <v>VD_VI_TUCharged_Desert_TV_GRPs_2020_LongWB</v>
      </c>
      <c r="B548" s="146" t="s">
        <v>376</v>
      </c>
      <c r="C548" s="147" t="s">
        <v>93</v>
      </c>
      <c r="D548" s="165" t="s">
        <v>481</v>
      </c>
      <c r="E548" s="146" t="s">
        <v>15</v>
      </c>
      <c r="F548" s="146" t="s">
        <v>15</v>
      </c>
      <c r="G548" s="146" t="s">
        <v>37</v>
      </c>
      <c r="H548" s="146" t="s">
        <v>88</v>
      </c>
      <c r="I548" s="146" t="s">
        <v>399</v>
      </c>
      <c r="J548" s="103">
        <f>IFERROR(VLOOKUP(C548&amp;I548&amp;H548,'Input data'!$C$1:$H$2125,5,0),0)</f>
        <v>0</v>
      </c>
      <c r="K548" s="103">
        <f>IFERROR(VLOOKUP(C548&amp;I548&amp;H548,'Input data'!$C$1:$H$2125,6,0),0)</f>
        <v>0</v>
      </c>
    </row>
    <row r="549" spans="1:11">
      <c r="A549" s="100" t="str">
        <f t="shared" si="13"/>
        <v>VD_VI_TUCharged_Desert_TV_GRPs_2020_ShortWB</v>
      </c>
      <c r="B549" s="146" t="s">
        <v>377</v>
      </c>
      <c r="C549" s="147" t="s">
        <v>93</v>
      </c>
      <c r="D549" s="165" t="s">
        <v>481</v>
      </c>
      <c r="E549" s="146" t="s">
        <v>15</v>
      </c>
      <c r="F549" s="146" t="s">
        <v>15</v>
      </c>
      <c r="G549" s="146" t="s">
        <v>16</v>
      </c>
      <c r="H549" s="146" t="s">
        <v>88</v>
      </c>
      <c r="I549" s="146" t="s">
        <v>399</v>
      </c>
      <c r="J549" s="103">
        <f>IFERROR(VLOOKUP(C549&amp;I549&amp;H549,'Input data'!$C$1:$H$2125,5,0),0)</f>
        <v>0</v>
      </c>
      <c r="K549" s="103">
        <f>IFERROR(VLOOKUP(C549&amp;I549&amp;H549,'Input data'!$C$1:$H$2125,6,0),0)</f>
        <v>0</v>
      </c>
    </row>
    <row r="550" spans="1:11">
      <c r="A550" s="100" t="str">
        <f t="shared" si="13"/>
        <v>VD_VI_TUChase_TV_GRPs_2020_LongWB</v>
      </c>
      <c r="B550" s="146" t="s">
        <v>378</v>
      </c>
      <c r="C550" s="147" t="s">
        <v>93</v>
      </c>
      <c r="D550" s="165" t="s">
        <v>481</v>
      </c>
      <c r="E550" s="146" t="s">
        <v>15</v>
      </c>
      <c r="F550" s="146" t="s">
        <v>15</v>
      </c>
      <c r="G550" s="146" t="s">
        <v>37</v>
      </c>
      <c r="H550" s="146" t="s">
        <v>88</v>
      </c>
      <c r="I550" s="146" t="s">
        <v>400</v>
      </c>
      <c r="J550" s="103">
        <f>IFERROR(VLOOKUP(C550&amp;I550&amp;H550,'Input data'!$C$1:$H$2125,5,0),0)</f>
        <v>0</v>
      </c>
      <c r="K550" s="103">
        <f>IFERROR(VLOOKUP(C550&amp;I550&amp;H550,'Input data'!$C$1:$H$2125,6,0),0)</f>
        <v>1.52</v>
      </c>
    </row>
    <row r="551" spans="1:11">
      <c r="A551" s="100" t="str">
        <f t="shared" si="13"/>
        <v>VD_VI_TUChase_TV_GRPs_2020_ShortWB</v>
      </c>
      <c r="B551" s="146" t="s">
        <v>379</v>
      </c>
      <c r="C551" s="147" t="s">
        <v>93</v>
      </c>
      <c r="D551" s="165" t="s">
        <v>481</v>
      </c>
      <c r="E551" s="146" t="s">
        <v>15</v>
      </c>
      <c r="F551" s="146" t="s">
        <v>15</v>
      </c>
      <c r="G551" s="146" t="s">
        <v>16</v>
      </c>
      <c r="H551" s="146" t="s">
        <v>88</v>
      </c>
      <c r="I551" s="146" t="s">
        <v>400</v>
      </c>
      <c r="J551" s="103">
        <f>IFERROR(VLOOKUP(C551&amp;I551&amp;H551,'Input data'!$C$1:$H$2125,5,0),0)</f>
        <v>0</v>
      </c>
      <c r="K551" s="103">
        <f>IFERROR(VLOOKUP(C551&amp;I551&amp;H551,'Input data'!$C$1:$H$2125,6,0),0)</f>
        <v>1.52</v>
      </c>
    </row>
    <row r="552" spans="1:11">
      <c r="A552" s="100" t="str">
        <f t="shared" si="13"/>
        <v>VD_Total_Digital_Thumsup_Imp_2020_newWB</v>
      </c>
      <c r="B552" s="146" t="s">
        <v>382</v>
      </c>
      <c r="C552" s="147" t="s">
        <v>93</v>
      </c>
      <c r="D552" s="165" t="s">
        <v>481</v>
      </c>
      <c r="E552" s="146" t="s">
        <v>32</v>
      </c>
      <c r="F552" s="146" t="s">
        <v>39</v>
      </c>
      <c r="G552" s="146" t="s">
        <v>37</v>
      </c>
      <c r="H552" s="146" t="s">
        <v>88</v>
      </c>
      <c r="I552" s="146" t="s">
        <v>396</v>
      </c>
      <c r="J552" s="103">
        <f>IFERROR(VLOOKUP(C552&amp;I552&amp;H552,'Input data'!$C$1:$H$2125,5,0),0)</f>
        <v>0</v>
      </c>
      <c r="K552" s="103">
        <f>IFERROR(VLOOKUP(C552&amp;I552&amp;H552,'Input data'!$C$1:$H$2125,6,0),0)</f>
        <v>9964148</v>
      </c>
    </row>
    <row r="553" spans="1:11">
      <c r="A553" s="100" t="str">
        <f t="shared" si="13"/>
        <v>Mobility_Retail_and_recreationWB</v>
      </c>
      <c r="B553" s="146" t="s">
        <v>380</v>
      </c>
      <c r="C553" s="147" t="s">
        <v>93</v>
      </c>
      <c r="D553" s="396" t="s">
        <v>779</v>
      </c>
      <c r="E553" s="167" t="s">
        <v>488</v>
      </c>
      <c r="F553" s="167" t="s">
        <v>385</v>
      </c>
      <c r="G553" s="167">
        <v>0</v>
      </c>
      <c r="H553" s="203" t="s">
        <v>392</v>
      </c>
      <c r="I553" s="146" t="s">
        <v>380</v>
      </c>
      <c r="J553" s="103">
        <f>IFERROR(VLOOKUP(C553&amp;I553&amp;H553,'Input data'!$C$1:$H$2125,5,0),0)</f>
        <v>0</v>
      </c>
      <c r="K553" s="103">
        <f>IFERROR(VLOOKUP(C553&amp;I553&amp;H553,'Input data'!$C$1:$H$2125,6,0),0)</f>
        <v>-40.154299999999999</v>
      </c>
    </row>
    <row r="554" spans="1:11">
      <c r="A554" s="100" t="str">
        <f t="shared" si="13"/>
        <v>Mobility_ParksWB</v>
      </c>
      <c r="B554" s="146" t="s">
        <v>381</v>
      </c>
      <c r="C554" s="147" t="s">
        <v>93</v>
      </c>
      <c r="D554" s="396" t="s">
        <v>779</v>
      </c>
      <c r="E554" s="167" t="s">
        <v>488</v>
      </c>
      <c r="F554" s="167" t="s">
        <v>386</v>
      </c>
      <c r="G554" s="167">
        <v>0</v>
      </c>
      <c r="H554" s="203" t="s">
        <v>392</v>
      </c>
      <c r="I554" s="146" t="s">
        <v>381</v>
      </c>
      <c r="J554" s="103">
        <f>IFERROR(VLOOKUP(C554&amp;I554&amp;H554,'Input data'!$C$1:$H$2125,5,0),0)</f>
        <v>0</v>
      </c>
      <c r="K554" s="103">
        <f>IFERROR(VLOOKUP(C554&amp;I554&amp;H554,'Input data'!$C$1:$H$2125,6,0),0)</f>
        <v>-19.0136</v>
      </c>
    </row>
    <row r="555" spans="1:11">
      <c r="A555" s="100" t="str">
        <f t="shared" si="13"/>
        <v>Mobility_Grocery_and_pharmacyWB</v>
      </c>
      <c r="B555" s="146" t="s">
        <v>364</v>
      </c>
      <c r="C555" s="147" t="s">
        <v>93</v>
      </c>
      <c r="D555" s="396" t="s">
        <v>779</v>
      </c>
      <c r="E555" s="167" t="s">
        <v>488</v>
      </c>
      <c r="F555" s="167" t="s">
        <v>387</v>
      </c>
      <c r="G555" s="167">
        <v>0</v>
      </c>
      <c r="H555" s="203" t="s">
        <v>392</v>
      </c>
      <c r="I555" s="146" t="s">
        <v>364</v>
      </c>
      <c r="J555" s="103">
        <f>IFERROR(VLOOKUP(C555&amp;I555&amp;H555,'Input data'!$C$1:$H$2125,5,0),0)</f>
        <v>0</v>
      </c>
      <c r="K555" s="103">
        <f>IFERROR(VLOOKUP(C555&amp;I555&amp;H555,'Input data'!$C$1:$H$2125,6,0),0)</f>
        <v>-5.6052299999999997</v>
      </c>
    </row>
    <row r="556" spans="1:11">
      <c r="A556" s="100" t="str">
        <f t="shared" si="13"/>
        <v>Mobility_ResidentialWB</v>
      </c>
      <c r="B556" s="146" t="s">
        <v>365</v>
      </c>
      <c r="C556" s="147" t="s">
        <v>93</v>
      </c>
      <c r="D556" s="396" t="s">
        <v>779</v>
      </c>
      <c r="E556" s="167" t="s">
        <v>488</v>
      </c>
      <c r="F556" s="167" t="s">
        <v>388</v>
      </c>
      <c r="G556" s="167">
        <v>0</v>
      </c>
      <c r="H556" s="203" t="s">
        <v>392</v>
      </c>
      <c r="I556" s="146" t="s">
        <v>365</v>
      </c>
      <c r="J556" s="103">
        <f>IFERROR(VLOOKUP(C556&amp;I556&amp;H556,'Input data'!$C$1:$H$2125,5,0),0)</f>
        <v>0</v>
      </c>
      <c r="K556" s="103">
        <f>IFERROR(VLOOKUP(C556&amp;I556&amp;H556,'Input data'!$C$1:$H$2125,6,0),0)</f>
        <v>11.900270000000001</v>
      </c>
    </row>
    <row r="557" spans="1:11">
      <c r="A557" s="100" t="str">
        <f t="shared" si="13"/>
        <v>Mobility_WorkplacesWB</v>
      </c>
      <c r="B557" s="146" t="s">
        <v>366</v>
      </c>
      <c r="C557" s="147" t="s">
        <v>93</v>
      </c>
      <c r="D557" s="396" t="s">
        <v>779</v>
      </c>
      <c r="E557" s="167" t="s">
        <v>488</v>
      </c>
      <c r="F557" s="167" t="s">
        <v>389</v>
      </c>
      <c r="G557" s="167">
        <v>0</v>
      </c>
      <c r="H557" s="203" t="s">
        <v>392</v>
      </c>
      <c r="I557" s="146" t="s">
        <v>366</v>
      </c>
      <c r="J557" s="103">
        <f>IFERROR(VLOOKUP(C557&amp;I557&amp;H557,'Input data'!$C$1:$H$2125,5,0),0)</f>
        <v>0</v>
      </c>
      <c r="K557" s="103">
        <f>IFERROR(VLOOKUP(C557&amp;I557&amp;H557,'Input data'!$C$1:$H$2125,6,0),0)</f>
        <v>-18.333600000000001</v>
      </c>
    </row>
    <row r="558" spans="1:11">
      <c r="A558" s="100" t="str">
        <f t="shared" si="13"/>
        <v>Pre_CovidWB</v>
      </c>
      <c r="B558" s="146" t="s">
        <v>367</v>
      </c>
      <c r="C558" s="147" t="s">
        <v>93</v>
      </c>
      <c r="D558" s="396" t="s">
        <v>779</v>
      </c>
      <c r="E558" s="167" t="s">
        <v>488</v>
      </c>
      <c r="F558" s="167" t="s">
        <v>390</v>
      </c>
      <c r="G558" s="167">
        <v>0</v>
      </c>
      <c r="H558" s="203" t="s">
        <v>392</v>
      </c>
      <c r="I558" s="146" t="s">
        <v>367</v>
      </c>
      <c r="J558" s="103">
        <f>IFERROR(VLOOKUP(C558&amp;I558&amp;H558,'Input data'!$C$1:$H$2125,5,0),0)</f>
        <v>0</v>
      </c>
      <c r="K558" s="103">
        <f>IFERROR(VLOOKUP(C558&amp;I558&amp;H558,'Input data'!$C$1:$H$2125,6,0),0)</f>
        <v>0.1</v>
      </c>
    </row>
    <row r="559" spans="1:11">
      <c r="A559" s="100" t="str">
        <f t="shared" si="13"/>
        <v>VD_Covid_19_Confirmed_CasesWB</v>
      </c>
      <c r="B559" s="146" t="s">
        <v>368</v>
      </c>
      <c r="C559" s="147" t="s">
        <v>93</v>
      </c>
      <c r="D559" s="396" t="s">
        <v>779</v>
      </c>
      <c r="E559" s="167" t="s">
        <v>488</v>
      </c>
      <c r="F559" s="167" t="s">
        <v>391</v>
      </c>
      <c r="G559" s="167">
        <v>0</v>
      </c>
      <c r="H559" s="203" t="s">
        <v>392</v>
      </c>
      <c r="I559" s="146" t="s">
        <v>401</v>
      </c>
      <c r="J559" s="103">
        <f>IFERROR(VLOOKUP(C559&amp;I559&amp;H559,'Input data'!$C$1:$H$2125,5,0),0)</f>
        <v>0</v>
      </c>
      <c r="K559" s="103">
        <f>IFERROR(VLOOKUP(C559&amp;I559&amp;H559,'Input data'!$C$1:$H$2125,6,0),0)</f>
        <v>2102188</v>
      </c>
    </row>
    <row r="560" spans="1:11">
      <c r="A560" s="100" t="str">
        <f t="shared" si="13"/>
        <v>VD_Cinema_Thumsup_Spend_2020UP</v>
      </c>
      <c r="B560" s="146" t="s">
        <v>369</v>
      </c>
      <c r="C560" s="147" t="s">
        <v>94</v>
      </c>
      <c r="D560" s="165" t="s">
        <v>481</v>
      </c>
      <c r="E560" s="167" t="s">
        <v>35</v>
      </c>
      <c r="F560" s="146" t="s">
        <v>40</v>
      </c>
      <c r="G560" s="146" t="s">
        <v>37</v>
      </c>
      <c r="H560" s="146" t="s">
        <v>88</v>
      </c>
      <c r="I560" s="146" t="s">
        <v>393</v>
      </c>
      <c r="J560" s="103">
        <f>IFERROR(VLOOKUP(C560&amp;I560&amp;H560,'Input data'!$C$1:$H$2125,5,0),0)</f>
        <v>0</v>
      </c>
      <c r="K560" s="103">
        <f>IFERROR(VLOOKUP(C560&amp;I560&amp;H560,'Input data'!$C$1:$H$2125,6,0),0)</f>
        <v>0</v>
      </c>
    </row>
    <row r="561" spans="1:11">
      <c r="A561" s="100" t="str">
        <f t="shared" si="13"/>
        <v>VD_Free_Volume_PromoUP</v>
      </c>
      <c r="B561" s="146" t="s">
        <v>146</v>
      </c>
      <c r="C561" s="147" t="s">
        <v>94</v>
      </c>
      <c r="D561" s="165" t="s">
        <v>481</v>
      </c>
      <c r="E561" s="167" t="s">
        <v>383</v>
      </c>
      <c r="F561" s="167" t="s">
        <v>384</v>
      </c>
      <c r="G561" s="167" t="s">
        <v>16</v>
      </c>
      <c r="H561" s="146" t="s">
        <v>88</v>
      </c>
      <c r="I561" s="146" t="s">
        <v>394</v>
      </c>
      <c r="J561" s="103">
        <f>IFERROR(VLOOKUP(C561&amp;I561&amp;H561,'Input data'!$C$1:$H$2125,5,0),0)</f>
        <v>0</v>
      </c>
      <c r="K561" s="103">
        <f>IFERROR(VLOOKUP(C561&amp;I561&amp;H561,'Input data'!$C$1:$H$2125,6,0),0)</f>
        <v>0</v>
      </c>
    </row>
    <row r="562" spans="1:11">
      <c r="A562" s="100" t="str">
        <f t="shared" si="13"/>
        <v>VD_OOH_Thumsup_Spend_2020UP</v>
      </c>
      <c r="B562" s="146" t="s">
        <v>370</v>
      </c>
      <c r="C562" s="147" t="s">
        <v>94</v>
      </c>
      <c r="D562" s="165" t="s">
        <v>481</v>
      </c>
      <c r="E562" s="167" t="s">
        <v>35</v>
      </c>
      <c r="F562" s="146" t="s">
        <v>36</v>
      </c>
      <c r="G562" s="146" t="s">
        <v>37</v>
      </c>
      <c r="H562" s="146" t="s">
        <v>88</v>
      </c>
      <c r="I562" s="146" t="s">
        <v>395</v>
      </c>
      <c r="J562" s="103">
        <f>IFERROR(VLOOKUP(C562&amp;I562&amp;H562,'Input data'!$C$1:$H$2125,5,0),0)</f>
        <v>0</v>
      </c>
      <c r="K562" s="103">
        <f>IFERROR(VLOOKUP(C562&amp;I562&amp;H562,'Input data'!$C$1:$H$2125,6,0),0)</f>
        <v>0</v>
      </c>
    </row>
    <row r="563" spans="1:11">
      <c r="A563" s="100" t="str">
        <f t="shared" si="13"/>
        <v>VD_Total_Digital_Thumsup_Imp_2020UP</v>
      </c>
      <c r="B563" s="146" t="s">
        <v>371</v>
      </c>
      <c r="C563" s="147" t="s">
        <v>94</v>
      </c>
      <c r="D563" s="165" t="s">
        <v>481</v>
      </c>
      <c r="E563" s="146" t="s">
        <v>32</v>
      </c>
      <c r="F563" s="146" t="s">
        <v>39</v>
      </c>
      <c r="G563" s="146" t="s">
        <v>37</v>
      </c>
      <c r="H563" s="146" t="s">
        <v>88</v>
      </c>
      <c r="I563" s="146" t="s">
        <v>396</v>
      </c>
      <c r="J563" s="103">
        <f>IFERROR(VLOOKUP(C563&amp;I563&amp;H563,'Input data'!$C$1:$H$2125,5,0),0)</f>
        <v>0</v>
      </c>
      <c r="K563" s="103">
        <f>IFERROR(VLOOKUP(C563&amp;I563&amp;H563,'Input data'!$C$1:$H$2125,6,0),0)</f>
        <v>37245453.560448915</v>
      </c>
    </row>
    <row r="564" spans="1:11">
      <c r="A564" s="100" t="str">
        <f t="shared" si="13"/>
        <v>VD_VI_Pyramid_TV_GRPs_2020_LongUP</v>
      </c>
      <c r="B564" s="146" t="s">
        <v>372</v>
      </c>
      <c r="C564" s="147" t="s">
        <v>94</v>
      </c>
      <c r="D564" s="165" t="s">
        <v>481</v>
      </c>
      <c r="E564" s="146" t="s">
        <v>15</v>
      </c>
      <c r="F564" s="146" t="s">
        <v>15</v>
      </c>
      <c r="G564" s="146" t="s">
        <v>37</v>
      </c>
      <c r="H564" s="146" t="s">
        <v>88</v>
      </c>
      <c r="I564" s="146" t="s">
        <v>397</v>
      </c>
      <c r="J564" s="103">
        <f>IFERROR(VLOOKUP(C564&amp;I564&amp;H564,'Input data'!$C$1:$H$2125,5,0),0)</f>
        <v>0</v>
      </c>
      <c r="K564" s="103">
        <f>IFERROR(VLOOKUP(C564&amp;I564&amp;H564,'Input data'!$C$1:$H$2125,6,0),0)</f>
        <v>1330.3799999999994</v>
      </c>
    </row>
    <row r="565" spans="1:11">
      <c r="A565" s="100" t="str">
        <f t="shared" si="13"/>
        <v>VD_VI_Pyramid_TV_GRPs_2020_ShortUP</v>
      </c>
      <c r="B565" s="146" t="s">
        <v>373</v>
      </c>
      <c r="C565" s="147" t="s">
        <v>94</v>
      </c>
      <c r="D565" s="165" t="s">
        <v>481</v>
      </c>
      <c r="E565" s="146" t="s">
        <v>15</v>
      </c>
      <c r="F565" s="146" t="s">
        <v>15</v>
      </c>
      <c r="G565" s="146" t="s">
        <v>16</v>
      </c>
      <c r="H565" s="146" t="s">
        <v>88</v>
      </c>
      <c r="I565" s="146" t="s">
        <v>397</v>
      </c>
      <c r="J565" s="103">
        <f>IFERROR(VLOOKUP(C565&amp;I565&amp;H565,'Input data'!$C$1:$H$2125,5,0),0)</f>
        <v>0</v>
      </c>
      <c r="K565" s="103">
        <f>IFERROR(VLOOKUP(C565&amp;I565&amp;H565,'Input data'!$C$1:$H$2125,6,0),0)</f>
        <v>1330.3799999999994</v>
      </c>
    </row>
    <row r="566" spans="1:11">
      <c r="A566" s="100" t="str">
        <f t="shared" si="13"/>
        <v>VD_VI_SLN_TV_GRPs_2020_LongUP</v>
      </c>
      <c r="B566" s="146" t="s">
        <v>374</v>
      </c>
      <c r="C566" s="147" t="s">
        <v>94</v>
      </c>
      <c r="D566" s="165" t="s">
        <v>481</v>
      </c>
      <c r="E566" s="146" t="s">
        <v>15</v>
      </c>
      <c r="F566" s="146" t="s">
        <v>15</v>
      </c>
      <c r="G566" s="146" t="s">
        <v>37</v>
      </c>
      <c r="H566" s="146" t="s">
        <v>88</v>
      </c>
      <c r="I566" s="146" t="s">
        <v>398</v>
      </c>
      <c r="J566" s="103">
        <f>IFERROR(VLOOKUP(C566&amp;I566&amp;H566,'Input data'!$C$1:$H$2125,5,0),0)</f>
        <v>0</v>
      </c>
      <c r="K566" s="103">
        <f>IFERROR(VLOOKUP(C566&amp;I566&amp;H566,'Input data'!$C$1:$H$2125,6,0),0)</f>
        <v>0</v>
      </c>
    </row>
    <row r="567" spans="1:11">
      <c r="A567" s="100" t="str">
        <f t="shared" si="13"/>
        <v>VD_VI_SLN_TV_GRPs_2020_ShortUP</v>
      </c>
      <c r="B567" s="146" t="s">
        <v>375</v>
      </c>
      <c r="C567" s="147" t="s">
        <v>94</v>
      </c>
      <c r="D567" s="165" t="s">
        <v>481</v>
      </c>
      <c r="E567" s="146" t="s">
        <v>15</v>
      </c>
      <c r="F567" s="146" t="s">
        <v>15</v>
      </c>
      <c r="G567" s="146" t="s">
        <v>16</v>
      </c>
      <c r="H567" s="146" t="s">
        <v>88</v>
      </c>
      <c r="I567" s="146" t="s">
        <v>398</v>
      </c>
      <c r="J567" s="103">
        <f>IFERROR(VLOOKUP(C567&amp;I567&amp;H567,'Input data'!$C$1:$H$2125,5,0),0)</f>
        <v>0</v>
      </c>
      <c r="K567" s="103">
        <f>IFERROR(VLOOKUP(C567&amp;I567&amp;H567,'Input data'!$C$1:$H$2125,6,0),0)</f>
        <v>0</v>
      </c>
    </row>
    <row r="568" spans="1:11">
      <c r="A568" s="100" t="str">
        <f t="shared" si="13"/>
        <v>VD_VI_TUCharged_Desert_TV_GRPs_2020_LongUP</v>
      </c>
      <c r="B568" s="146" t="s">
        <v>376</v>
      </c>
      <c r="C568" s="147" t="s">
        <v>94</v>
      </c>
      <c r="D568" s="165" t="s">
        <v>481</v>
      </c>
      <c r="E568" s="146" t="s">
        <v>15</v>
      </c>
      <c r="F568" s="146" t="s">
        <v>15</v>
      </c>
      <c r="G568" s="146" t="s">
        <v>37</v>
      </c>
      <c r="H568" s="146" t="s">
        <v>88</v>
      </c>
      <c r="I568" s="146" t="s">
        <v>399</v>
      </c>
      <c r="J568" s="103">
        <f>IFERROR(VLOOKUP(C568&amp;I568&amp;H568,'Input data'!$C$1:$H$2125,5,0),0)</f>
        <v>0</v>
      </c>
      <c r="K568" s="103">
        <f>IFERROR(VLOOKUP(C568&amp;I568&amp;H568,'Input data'!$C$1:$H$2125,6,0),0)</f>
        <v>0</v>
      </c>
    </row>
    <row r="569" spans="1:11">
      <c r="A569" s="100" t="str">
        <f t="shared" si="13"/>
        <v>VD_VI_TUCharged_Desert_TV_GRPs_2020_ShortUP</v>
      </c>
      <c r="B569" s="146" t="s">
        <v>377</v>
      </c>
      <c r="C569" s="147" t="s">
        <v>94</v>
      </c>
      <c r="D569" s="165" t="s">
        <v>481</v>
      </c>
      <c r="E569" s="146" t="s">
        <v>15</v>
      </c>
      <c r="F569" s="146" t="s">
        <v>15</v>
      </c>
      <c r="G569" s="146" t="s">
        <v>16</v>
      </c>
      <c r="H569" s="146" t="s">
        <v>88</v>
      </c>
      <c r="I569" s="146" t="s">
        <v>399</v>
      </c>
      <c r="J569" s="103">
        <f>IFERROR(VLOOKUP(C569&amp;I569&amp;H569,'Input data'!$C$1:$H$2125,5,0),0)</f>
        <v>0</v>
      </c>
      <c r="K569" s="103">
        <f>IFERROR(VLOOKUP(C569&amp;I569&amp;H569,'Input data'!$C$1:$H$2125,6,0),0)</f>
        <v>0</v>
      </c>
    </row>
    <row r="570" spans="1:11">
      <c r="A570" s="100" t="str">
        <f t="shared" si="13"/>
        <v>VD_VI_TUChase_TV_GRPs_2020_LongUP</v>
      </c>
      <c r="B570" s="146" t="s">
        <v>378</v>
      </c>
      <c r="C570" s="147" t="s">
        <v>94</v>
      </c>
      <c r="D570" s="165" t="s">
        <v>481</v>
      </c>
      <c r="E570" s="146" t="s">
        <v>15</v>
      </c>
      <c r="F570" s="146" t="s">
        <v>15</v>
      </c>
      <c r="G570" s="146" t="s">
        <v>37</v>
      </c>
      <c r="H570" s="146" t="s">
        <v>88</v>
      </c>
      <c r="I570" s="146" t="s">
        <v>400</v>
      </c>
      <c r="J570" s="103">
        <f>IFERROR(VLOOKUP(C570&amp;I570&amp;H570,'Input data'!$C$1:$H$2125,5,0),0)</f>
        <v>0</v>
      </c>
      <c r="K570" s="103">
        <f>IFERROR(VLOOKUP(C570&amp;I570&amp;H570,'Input data'!$C$1:$H$2125,6,0),0)</f>
        <v>0</v>
      </c>
    </row>
    <row r="571" spans="1:11">
      <c r="A571" s="100" t="str">
        <f t="shared" si="13"/>
        <v>VD_VI_TUChase_TV_GRPs_2020_ShortUP</v>
      </c>
      <c r="B571" s="146" t="s">
        <v>379</v>
      </c>
      <c r="C571" s="147" t="s">
        <v>94</v>
      </c>
      <c r="D571" s="165" t="s">
        <v>481</v>
      </c>
      <c r="E571" s="146" t="s">
        <v>15</v>
      </c>
      <c r="F571" s="146" t="s">
        <v>15</v>
      </c>
      <c r="G571" s="146" t="s">
        <v>16</v>
      </c>
      <c r="H571" s="146" t="s">
        <v>88</v>
      </c>
      <c r="I571" s="146" t="s">
        <v>400</v>
      </c>
      <c r="J571" s="103">
        <f>IFERROR(VLOOKUP(C571&amp;I571&amp;H571,'Input data'!$C$1:$H$2125,5,0),0)</f>
        <v>0</v>
      </c>
      <c r="K571" s="103">
        <f>IFERROR(VLOOKUP(C571&amp;I571&amp;H571,'Input data'!$C$1:$H$2125,6,0),0)</f>
        <v>0</v>
      </c>
    </row>
    <row r="572" spans="1:11">
      <c r="A572" s="100" t="str">
        <f t="shared" si="13"/>
        <v>VD_Total_Digital_Thumsup_Imp_2020_newUP</v>
      </c>
      <c r="B572" s="146" t="s">
        <v>382</v>
      </c>
      <c r="C572" s="147" t="s">
        <v>94</v>
      </c>
      <c r="D572" s="165" t="s">
        <v>481</v>
      </c>
      <c r="E572" s="146" t="s">
        <v>32</v>
      </c>
      <c r="F572" s="146" t="s">
        <v>39</v>
      </c>
      <c r="G572" s="146" t="s">
        <v>37</v>
      </c>
      <c r="H572" s="146" t="s">
        <v>88</v>
      </c>
      <c r="I572" s="146" t="s">
        <v>396</v>
      </c>
      <c r="J572" s="103">
        <f>IFERROR(VLOOKUP(C572&amp;I572&amp;H572,'Input data'!$C$1:$H$2125,5,0),0)</f>
        <v>0</v>
      </c>
      <c r="K572" s="103">
        <f>IFERROR(VLOOKUP(C572&amp;I572&amp;H572,'Input data'!$C$1:$H$2125,6,0),0)</f>
        <v>37245453.560448915</v>
      </c>
    </row>
    <row r="573" spans="1:11">
      <c r="A573" s="100" t="str">
        <f t="shared" si="13"/>
        <v>Mobility_Retail_and_recreationUP</v>
      </c>
      <c r="B573" s="146" t="s">
        <v>380</v>
      </c>
      <c r="C573" s="147" t="s">
        <v>94</v>
      </c>
      <c r="D573" s="396" t="s">
        <v>779</v>
      </c>
      <c r="E573" s="167" t="s">
        <v>488</v>
      </c>
      <c r="F573" s="167" t="s">
        <v>385</v>
      </c>
      <c r="G573" s="167">
        <v>0</v>
      </c>
      <c r="H573" s="203" t="s">
        <v>392</v>
      </c>
      <c r="I573" s="146" t="s">
        <v>380</v>
      </c>
      <c r="J573" s="103">
        <f>IFERROR(VLOOKUP(C573&amp;I573&amp;H573,'Input data'!$C$1:$H$2125,5,0),0)</f>
        <v>0</v>
      </c>
      <c r="K573" s="103">
        <f>IFERROR(VLOOKUP(C573&amp;I573&amp;H573,'Input data'!$C$1:$H$2125,6,0),0)</f>
        <v>-30.019972472442284</v>
      </c>
    </row>
    <row r="574" spans="1:11">
      <c r="A574" s="100" t="str">
        <f t="shared" si="13"/>
        <v>Mobility_ParksUP</v>
      </c>
      <c r="B574" s="146" t="s">
        <v>381</v>
      </c>
      <c r="C574" s="147" t="s">
        <v>94</v>
      </c>
      <c r="D574" s="396" t="s">
        <v>779</v>
      </c>
      <c r="E574" s="167" t="s">
        <v>488</v>
      </c>
      <c r="F574" s="167" t="s">
        <v>386</v>
      </c>
      <c r="G574" s="167">
        <v>0</v>
      </c>
      <c r="H574" s="203" t="s">
        <v>392</v>
      </c>
      <c r="I574" s="146" t="s">
        <v>381</v>
      </c>
      <c r="J574" s="103">
        <f>IFERROR(VLOOKUP(C574&amp;I574&amp;H574,'Input data'!$C$1:$H$2125,5,0),0)</f>
        <v>0</v>
      </c>
      <c r="K574" s="103">
        <f>IFERROR(VLOOKUP(C574&amp;I574&amp;H574,'Input data'!$C$1:$H$2125,6,0),0)</f>
        <v>-21.4764854119421</v>
      </c>
    </row>
    <row r="575" spans="1:11">
      <c r="A575" s="100" t="str">
        <f t="shared" si="13"/>
        <v>Mobility_Grocery_and_pharmacyUP</v>
      </c>
      <c r="B575" s="146" t="s">
        <v>364</v>
      </c>
      <c r="C575" s="147" t="s">
        <v>94</v>
      </c>
      <c r="D575" s="396" t="s">
        <v>779</v>
      </c>
      <c r="E575" s="167" t="s">
        <v>488</v>
      </c>
      <c r="F575" s="167" t="s">
        <v>387</v>
      </c>
      <c r="G575" s="167">
        <v>0</v>
      </c>
      <c r="H575" s="203" t="s">
        <v>392</v>
      </c>
      <c r="I575" s="146" t="s">
        <v>364</v>
      </c>
      <c r="J575" s="103">
        <f>IFERROR(VLOOKUP(C575&amp;I575&amp;H575,'Input data'!$C$1:$H$2125,5,0),0)</f>
        <v>0</v>
      </c>
      <c r="K575" s="103">
        <f>IFERROR(VLOOKUP(C575&amp;I575&amp;H575,'Input data'!$C$1:$H$2125,6,0),0)</f>
        <v>13.949365351784319</v>
      </c>
    </row>
    <row r="576" spans="1:11">
      <c r="A576" s="100" t="str">
        <f t="shared" si="13"/>
        <v>Mobility_ResidentialUP</v>
      </c>
      <c r="B576" s="146" t="s">
        <v>365</v>
      </c>
      <c r="C576" s="147" t="s">
        <v>94</v>
      </c>
      <c r="D576" s="396" t="s">
        <v>779</v>
      </c>
      <c r="E576" s="167" t="s">
        <v>488</v>
      </c>
      <c r="F576" s="167" t="s">
        <v>388</v>
      </c>
      <c r="G576" s="167">
        <v>0</v>
      </c>
      <c r="H576" s="203" t="s">
        <v>392</v>
      </c>
      <c r="I576" s="146" t="s">
        <v>365</v>
      </c>
      <c r="J576" s="103">
        <f>IFERROR(VLOOKUP(C576&amp;I576&amp;H576,'Input data'!$C$1:$H$2125,5,0),0)</f>
        <v>0</v>
      </c>
      <c r="K576" s="103">
        <f>IFERROR(VLOOKUP(C576&amp;I576&amp;H576,'Input data'!$C$1:$H$2125,6,0),0)</f>
        <v>8.1410271646859087</v>
      </c>
    </row>
    <row r="577" spans="1:11">
      <c r="A577" s="100" t="str">
        <f t="shared" si="13"/>
        <v>Mobility_WorkplacesUP</v>
      </c>
      <c r="B577" s="146" t="s">
        <v>366</v>
      </c>
      <c r="C577" s="147" t="s">
        <v>94</v>
      </c>
      <c r="D577" s="396" t="s">
        <v>779</v>
      </c>
      <c r="E577" s="167" t="s">
        <v>488</v>
      </c>
      <c r="F577" s="167" t="s">
        <v>389</v>
      </c>
      <c r="G577" s="167">
        <v>0</v>
      </c>
      <c r="H577" s="203" t="s">
        <v>392</v>
      </c>
      <c r="I577" s="146" t="s">
        <v>366</v>
      </c>
      <c r="J577" s="103">
        <f>IFERROR(VLOOKUP(C577&amp;I577&amp;H577,'Input data'!$C$1:$H$2125,5,0),0)</f>
        <v>0</v>
      </c>
      <c r="K577" s="103">
        <f>IFERROR(VLOOKUP(C577&amp;I577&amp;H577,'Input data'!$C$1:$H$2125,6,0),0)</f>
        <v>-10.932158264490157</v>
      </c>
    </row>
    <row r="578" spans="1:11">
      <c r="A578" s="100" t="str">
        <f t="shared" si="13"/>
        <v>Pre_CovidUP</v>
      </c>
      <c r="B578" s="146" t="s">
        <v>367</v>
      </c>
      <c r="C578" s="147" t="s">
        <v>94</v>
      </c>
      <c r="D578" s="396" t="s">
        <v>779</v>
      </c>
      <c r="E578" s="167" t="s">
        <v>488</v>
      </c>
      <c r="F578" s="167" t="s">
        <v>390</v>
      </c>
      <c r="G578" s="167">
        <v>0</v>
      </c>
      <c r="H578" s="203" t="s">
        <v>392</v>
      </c>
      <c r="I578" s="146" t="s">
        <v>367</v>
      </c>
      <c r="J578" s="103">
        <f>IFERROR(VLOOKUP(C578&amp;I578&amp;H578,'Input data'!$C$1:$H$2125,5,0),0)</f>
        <v>0</v>
      </c>
      <c r="K578" s="103">
        <f>IFERROR(VLOOKUP(C578&amp;I578&amp;H578,'Input data'!$C$1:$H$2125,6,0),0)</f>
        <v>0.1</v>
      </c>
    </row>
    <row r="579" spans="1:11">
      <c r="A579" s="100" t="str">
        <f t="shared" si="13"/>
        <v>VD_Covid_19_Confirmed_CasesUP</v>
      </c>
      <c r="B579" s="146" t="s">
        <v>368</v>
      </c>
      <c r="C579" s="147" t="s">
        <v>94</v>
      </c>
      <c r="D579" s="396" t="s">
        <v>779</v>
      </c>
      <c r="E579" s="167" t="s">
        <v>488</v>
      </c>
      <c r="F579" s="167" t="s">
        <v>391</v>
      </c>
      <c r="G579" s="167">
        <v>0</v>
      </c>
      <c r="H579" s="203" t="s">
        <v>392</v>
      </c>
      <c r="I579" s="146" t="s">
        <v>401</v>
      </c>
      <c r="J579" s="103">
        <f>IFERROR(VLOOKUP(C579&amp;I579&amp;H579,'Input data'!$C$1:$H$2125,5,0),0)</f>
        <v>0</v>
      </c>
      <c r="K579" s="103">
        <f>IFERROR(VLOOKUP(C579&amp;I579&amp;H579,'Input data'!$C$1:$H$2125,6,0),0)</f>
        <v>2999396</v>
      </c>
    </row>
    <row r="580" spans="1:11">
      <c r="A580" s="100" t="str">
        <f t="shared" ref="A580:A643" si="14">B580&amp;C580</f>
        <v>CAA1WB</v>
      </c>
      <c r="B580" s="164" t="s">
        <v>475</v>
      </c>
      <c r="C580" s="147" t="s">
        <v>93</v>
      </c>
      <c r="D580" s="165" t="s">
        <v>482</v>
      </c>
      <c r="E580" s="164" t="s">
        <v>180</v>
      </c>
      <c r="F580" s="100" t="s">
        <v>180</v>
      </c>
      <c r="G580" s="167">
        <v>0</v>
      </c>
      <c r="H580" s="203" t="s">
        <v>392</v>
      </c>
      <c r="I580" s="164" t="s">
        <v>475</v>
      </c>
      <c r="J580" s="103">
        <f>IFERROR(VLOOKUP(C580&amp;I580&amp;H580,'Input data'!$C$1:$H$2125,5,0),0)</f>
        <v>0</v>
      </c>
      <c r="K580" s="103">
        <f>IFERROR(VLOOKUP(C580&amp;I580&amp;H580,'Input data'!$C$1:$H$2125,6,0),0)</f>
        <v>0</v>
      </c>
    </row>
    <row r="581" spans="1:11">
      <c r="A581" s="100" t="str">
        <f t="shared" si="14"/>
        <v>CAA2WB</v>
      </c>
      <c r="B581" s="164" t="s">
        <v>477</v>
      </c>
      <c r="C581" s="147" t="s">
        <v>93</v>
      </c>
      <c r="D581" s="165" t="s">
        <v>482</v>
      </c>
      <c r="E581" s="164" t="s">
        <v>180</v>
      </c>
      <c r="F581" s="164" t="s">
        <v>180</v>
      </c>
      <c r="G581" s="167">
        <v>0</v>
      </c>
      <c r="H581" s="203" t="s">
        <v>392</v>
      </c>
      <c r="I581" s="164" t="s">
        <v>477</v>
      </c>
      <c r="J581" s="103">
        <f>IFERROR(VLOOKUP(C581&amp;I581&amp;H581,'Input data'!$C$1:$H$2125,5,0),0)</f>
        <v>0</v>
      </c>
      <c r="K581" s="103">
        <f>IFERROR(VLOOKUP(C581&amp;I581&amp;H581,'Input data'!$C$1:$H$2125,6,0),0)</f>
        <v>0</v>
      </c>
    </row>
    <row r="582" spans="1:11">
      <c r="A582" s="100" t="str">
        <f t="shared" si="14"/>
        <v>CAA3WB</v>
      </c>
      <c r="B582" s="164" t="s">
        <v>476</v>
      </c>
      <c r="C582" s="147" t="s">
        <v>93</v>
      </c>
      <c r="D582" s="165" t="s">
        <v>482</v>
      </c>
      <c r="E582" s="164" t="s">
        <v>180</v>
      </c>
      <c r="F582" s="164" t="s">
        <v>180</v>
      </c>
      <c r="G582" s="167">
        <v>0</v>
      </c>
      <c r="H582" s="203" t="s">
        <v>392</v>
      </c>
      <c r="I582" s="164" t="s">
        <v>476</v>
      </c>
      <c r="J582" s="103">
        <f>IFERROR(VLOOKUP(C582&amp;I582&amp;H582,'Input data'!$C$1:$H$2125,5,0),0)</f>
        <v>0</v>
      </c>
      <c r="K582" s="103">
        <f>IFERROR(VLOOKUP(C582&amp;I582&amp;H582,'Input data'!$C$1:$H$2125,6,0),0)</f>
        <v>0</v>
      </c>
    </row>
    <row r="583" spans="1:11">
      <c r="A583" s="100" t="str">
        <f t="shared" si="14"/>
        <v>Dummy_JulyUP</v>
      </c>
      <c r="B583" s="63" t="s">
        <v>474</v>
      </c>
      <c r="C583" s="147" t="s">
        <v>94</v>
      </c>
      <c r="D583" s="165" t="s">
        <v>482</v>
      </c>
      <c r="E583" s="164" t="s">
        <v>478</v>
      </c>
      <c r="F583" s="100" t="s">
        <v>478</v>
      </c>
      <c r="G583" s="167">
        <v>0</v>
      </c>
      <c r="H583" s="203" t="s">
        <v>392</v>
      </c>
      <c r="I583" s="63" t="s">
        <v>478</v>
      </c>
      <c r="J583" s="103">
        <f>IFERROR(VLOOKUP(C583&amp;I583&amp;H583,'Input data'!$C$1:$H$2125,5,0),0)</f>
        <v>0</v>
      </c>
      <c r="K583" s="103">
        <f>IFERROR(VLOOKUP(C583&amp;I583&amp;H583,'Input data'!$C$1:$H$2125,6,0),0)</f>
        <v>0</v>
      </c>
    </row>
    <row r="584" spans="1:11">
      <c r="A584" s="100" t="str">
        <f t="shared" si="14"/>
        <v>PostCovidUP</v>
      </c>
      <c r="B584" s="63" t="s">
        <v>752</v>
      </c>
      <c r="C584" s="147" t="s">
        <v>94</v>
      </c>
      <c r="D584" s="396" t="s">
        <v>779</v>
      </c>
      <c r="E584" s="306" t="s">
        <v>488</v>
      </c>
      <c r="F584" s="63" t="s">
        <v>752</v>
      </c>
      <c r="G584" s="306">
        <v>0</v>
      </c>
      <c r="H584" s="306" t="s">
        <v>392</v>
      </c>
      <c r="I584" s="306" t="s">
        <v>367</v>
      </c>
      <c r="J584" s="103" t="s">
        <v>179</v>
      </c>
      <c r="K584" s="103" t="s">
        <v>179</v>
      </c>
    </row>
    <row r="585" spans="1:11">
      <c r="A585" s="100" t="str">
        <f t="shared" si="14"/>
        <v>DummyWB</v>
      </c>
      <c r="B585" s="165" t="s">
        <v>478</v>
      </c>
      <c r="C585" s="147" t="s">
        <v>93</v>
      </c>
      <c r="D585" s="165" t="s">
        <v>482</v>
      </c>
      <c r="E585" s="339" t="s">
        <v>478</v>
      </c>
      <c r="F585" s="339" t="s">
        <v>478</v>
      </c>
      <c r="G585" s="339">
        <v>0</v>
      </c>
      <c r="H585" s="339" t="s">
        <v>392</v>
      </c>
      <c r="I585" s="63" t="s">
        <v>478</v>
      </c>
      <c r="J585" s="103"/>
      <c r="K585" s="103"/>
    </row>
    <row r="586" spans="1:11">
      <c r="A586" s="100" t="str">
        <f t="shared" si="14"/>
        <v>DummyUP</v>
      </c>
      <c r="B586" s="165" t="s">
        <v>478</v>
      </c>
      <c r="C586" s="147" t="s">
        <v>94</v>
      </c>
      <c r="D586" s="165" t="s">
        <v>482</v>
      </c>
      <c r="E586" s="339" t="s">
        <v>478</v>
      </c>
      <c r="F586" s="339" t="s">
        <v>478</v>
      </c>
      <c r="G586" s="339">
        <v>0</v>
      </c>
      <c r="H586" s="339" t="s">
        <v>392</v>
      </c>
      <c r="I586" s="63" t="s">
        <v>478</v>
      </c>
      <c r="J586" s="103"/>
      <c r="K586" s="103"/>
    </row>
    <row r="587" spans="1:11">
      <c r="A587" s="100" t="str">
        <f t="shared" si="14"/>
        <v/>
      </c>
      <c r="B587" s="100"/>
      <c r="C587" s="100"/>
      <c r="D587" s="64"/>
      <c r="E587" s="100"/>
      <c r="F587" s="100"/>
      <c r="G587" s="100"/>
      <c r="H587" s="87"/>
      <c r="I587" s="100"/>
      <c r="J587" s="103"/>
      <c r="K587" s="103"/>
    </row>
    <row r="588" spans="1:11">
      <c r="A588" s="100" t="str">
        <f t="shared" si="14"/>
        <v/>
      </c>
      <c r="B588" s="100"/>
      <c r="C588" s="100"/>
      <c r="D588" s="64"/>
      <c r="E588" s="100"/>
      <c r="F588" s="100"/>
      <c r="G588" s="100"/>
      <c r="H588" s="87"/>
      <c r="I588" s="100"/>
      <c r="J588" s="103"/>
      <c r="K588" s="103"/>
    </row>
    <row r="589" spans="1:11">
      <c r="A589" s="100" t="str">
        <f t="shared" si="14"/>
        <v/>
      </c>
      <c r="B589" s="100"/>
      <c r="C589" s="100"/>
      <c r="D589" s="64"/>
      <c r="E589" s="100"/>
      <c r="F589" s="100"/>
      <c r="G589" s="100"/>
      <c r="H589" s="87"/>
      <c r="I589" s="100"/>
      <c r="J589" s="103"/>
      <c r="K589" s="103"/>
    </row>
    <row r="590" spans="1:11">
      <c r="A590" s="100" t="str">
        <f t="shared" si="14"/>
        <v/>
      </c>
      <c r="B590" s="100"/>
      <c r="C590" s="100"/>
      <c r="D590" s="64"/>
      <c r="E590" s="100"/>
      <c r="F590" s="100"/>
      <c r="G590" s="100"/>
      <c r="H590" s="87"/>
      <c r="I590" s="100"/>
      <c r="J590" s="103"/>
      <c r="K590" s="103"/>
    </row>
    <row r="591" spans="1:11">
      <c r="A591" s="100" t="str">
        <f t="shared" si="14"/>
        <v/>
      </c>
      <c r="B591" s="100"/>
      <c r="C591" s="100"/>
      <c r="D591" s="64"/>
      <c r="E591" s="100"/>
      <c r="F591" s="100"/>
      <c r="G591" s="100"/>
      <c r="H591" s="87"/>
      <c r="I591" s="100"/>
      <c r="J591" s="103"/>
      <c r="K591" s="103"/>
    </row>
    <row r="592" spans="1:11">
      <c r="A592" s="100" t="str">
        <f t="shared" si="14"/>
        <v/>
      </c>
      <c r="B592" s="100"/>
      <c r="C592" s="100"/>
      <c r="D592" s="64"/>
      <c r="E592" s="100"/>
      <c r="F592" s="100"/>
      <c r="G592" s="100"/>
      <c r="H592" s="87"/>
      <c r="I592" s="100"/>
      <c r="J592" s="103"/>
      <c r="K592" s="103"/>
    </row>
    <row r="593" spans="1:11">
      <c r="A593" s="100" t="str">
        <f t="shared" si="14"/>
        <v/>
      </c>
      <c r="B593" s="100"/>
      <c r="C593" s="100"/>
      <c r="D593" s="64"/>
      <c r="E593" s="100"/>
      <c r="F593" s="100"/>
      <c r="G593" s="100"/>
      <c r="H593" s="87"/>
      <c r="I593" s="100"/>
      <c r="J593" s="103"/>
      <c r="K593" s="103"/>
    </row>
    <row r="594" spans="1:11">
      <c r="A594" s="100" t="str">
        <f t="shared" si="14"/>
        <v/>
      </c>
      <c r="B594" s="100"/>
      <c r="C594" s="100"/>
      <c r="D594" s="64"/>
      <c r="E594" s="100"/>
      <c r="F594" s="100"/>
      <c r="G594" s="100"/>
      <c r="H594" s="87"/>
      <c r="I594" s="100"/>
      <c r="J594" s="103"/>
      <c r="K594" s="103"/>
    </row>
    <row r="595" spans="1:11">
      <c r="A595" s="100" t="str">
        <f t="shared" si="14"/>
        <v/>
      </c>
      <c r="B595" s="100"/>
      <c r="C595" s="100"/>
      <c r="D595" s="64"/>
      <c r="E595" s="100"/>
      <c r="F595" s="100"/>
      <c r="G595" s="100"/>
      <c r="H595" s="87"/>
      <c r="I595" s="100"/>
      <c r="J595" s="103"/>
      <c r="K595" s="103"/>
    </row>
    <row r="596" spans="1:11">
      <c r="A596" s="100" t="str">
        <f t="shared" si="14"/>
        <v/>
      </c>
      <c r="B596" s="100"/>
      <c r="C596" s="100"/>
      <c r="D596" s="64"/>
      <c r="E596" s="100"/>
      <c r="F596" s="100"/>
      <c r="G596" s="100"/>
      <c r="H596" s="87"/>
      <c r="I596" s="100"/>
      <c r="J596" s="103"/>
      <c r="K596" s="103"/>
    </row>
    <row r="597" spans="1:11">
      <c r="A597" s="100" t="str">
        <f t="shared" si="14"/>
        <v/>
      </c>
      <c r="B597" s="100"/>
      <c r="C597" s="100"/>
      <c r="D597" s="64"/>
      <c r="E597" s="100"/>
      <c r="F597" s="100"/>
      <c r="G597" s="100"/>
      <c r="H597" s="87"/>
      <c r="I597" s="100"/>
      <c r="J597" s="103"/>
      <c r="K597" s="103"/>
    </row>
    <row r="598" spans="1:11">
      <c r="A598" s="100" t="str">
        <f t="shared" si="14"/>
        <v/>
      </c>
      <c r="B598" s="100"/>
      <c r="C598" s="100"/>
      <c r="D598" s="64"/>
      <c r="E598" s="100"/>
      <c r="F598" s="100"/>
      <c r="G598" s="100"/>
      <c r="H598" s="87"/>
      <c r="I598" s="100"/>
      <c r="J598" s="103"/>
      <c r="K598" s="103"/>
    </row>
    <row r="599" spans="1:11">
      <c r="A599" s="100" t="str">
        <f t="shared" si="14"/>
        <v/>
      </c>
      <c r="B599" s="100"/>
      <c r="C599" s="100"/>
      <c r="D599" s="64"/>
      <c r="E599" s="100"/>
      <c r="F599" s="100"/>
      <c r="G599" s="100"/>
      <c r="H599" s="87"/>
      <c r="I599" s="100"/>
      <c r="J599" s="103"/>
      <c r="K599" s="103"/>
    </row>
    <row r="600" spans="1:11">
      <c r="A600" s="100" t="str">
        <f t="shared" si="14"/>
        <v/>
      </c>
      <c r="B600" s="100"/>
      <c r="C600" s="100"/>
      <c r="D600" s="64"/>
      <c r="E600" s="100"/>
      <c r="F600" s="100"/>
      <c r="G600" s="100"/>
      <c r="H600" s="87"/>
      <c r="I600" s="100"/>
      <c r="J600" s="103"/>
      <c r="K600" s="103"/>
    </row>
    <row r="601" spans="1:11">
      <c r="A601" s="100" t="str">
        <f t="shared" si="14"/>
        <v/>
      </c>
      <c r="B601" s="100"/>
      <c r="C601" s="100"/>
      <c r="D601" s="64"/>
      <c r="E601" s="100"/>
      <c r="F601" s="100"/>
      <c r="G601" s="100"/>
      <c r="H601" s="87"/>
      <c r="I601" s="100"/>
      <c r="J601" s="103"/>
      <c r="K601" s="103"/>
    </row>
    <row r="602" spans="1:11">
      <c r="A602" s="100" t="str">
        <f t="shared" si="14"/>
        <v/>
      </c>
      <c r="B602" s="100"/>
      <c r="C602" s="100"/>
      <c r="D602" s="64"/>
      <c r="E602" s="100"/>
      <c r="F602" s="100"/>
      <c r="G602" s="100"/>
      <c r="H602" s="87"/>
      <c r="I602" s="100"/>
      <c r="J602" s="103"/>
      <c r="K602" s="103"/>
    </row>
    <row r="603" spans="1:11">
      <c r="A603" s="100" t="str">
        <f t="shared" si="14"/>
        <v/>
      </c>
      <c r="B603" s="100"/>
      <c r="C603" s="100"/>
      <c r="D603" s="64"/>
      <c r="E603" s="100"/>
      <c r="F603" s="100"/>
      <c r="G603" s="100"/>
      <c r="H603" s="87"/>
      <c r="I603" s="100"/>
      <c r="J603" s="103"/>
      <c r="K603" s="103"/>
    </row>
    <row r="604" spans="1:11">
      <c r="A604" s="100" t="str">
        <f t="shared" si="14"/>
        <v/>
      </c>
      <c r="B604" s="100"/>
      <c r="C604" s="100"/>
      <c r="D604" s="64"/>
      <c r="E604" s="100"/>
      <c r="F604" s="100"/>
      <c r="G604" s="100"/>
      <c r="H604" s="87"/>
      <c r="I604" s="100"/>
      <c r="J604" s="103"/>
      <c r="K604" s="103"/>
    </row>
    <row r="605" spans="1:11">
      <c r="A605" s="100" t="str">
        <f t="shared" si="14"/>
        <v/>
      </c>
      <c r="B605" s="100"/>
      <c r="C605" s="100"/>
      <c r="D605" s="64"/>
      <c r="E605" s="100"/>
      <c r="F605" s="100"/>
      <c r="G605" s="100"/>
      <c r="H605" s="87"/>
      <c r="I605" s="100"/>
      <c r="J605" s="103"/>
      <c r="K605" s="103"/>
    </row>
    <row r="606" spans="1:11">
      <c r="A606" s="100" t="str">
        <f t="shared" si="14"/>
        <v/>
      </c>
      <c r="B606" s="100"/>
      <c r="C606" s="100"/>
      <c r="D606" s="64"/>
      <c r="E606" s="100"/>
      <c r="F606" s="100"/>
      <c r="G606" s="100"/>
      <c r="H606" s="87"/>
      <c r="I606" s="100"/>
      <c r="J606" s="103"/>
      <c r="K606" s="103"/>
    </row>
    <row r="607" spans="1:11">
      <c r="A607" s="100" t="str">
        <f t="shared" si="14"/>
        <v/>
      </c>
      <c r="B607" s="100"/>
      <c r="C607" s="100"/>
      <c r="D607" s="64"/>
      <c r="E607" s="100"/>
      <c r="F607" s="100"/>
      <c r="G607" s="100"/>
      <c r="H607" s="87"/>
      <c r="I607" s="100"/>
      <c r="J607" s="103"/>
      <c r="K607" s="103"/>
    </row>
    <row r="608" spans="1:11">
      <c r="A608" s="100" t="str">
        <f t="shared" si="14"/>
        <v/>
      </c>
      <c r="B608" s="100"/>
      <c r="C608" s="100"/>
      <c r="D608" s="64"/>
      <c r="E608" s="100"/>
      <c r="F608" s="100"/>
      <c r="G608" s="100"/>
      <c r="H608" s="87"/>
      <c r="I608" s="100"/>
      <c r="J608" s="103"/>
      <c r="K608" s="103"/>
    </row>
    <row r="609" spans="1:11">
      <c r="A609" s="100" t="str">
        <f t="shared" si="14"/>
        <v/>
      </c>
      <c r="B609" s="100"/>
      <c r="C609" s="100"/>
      <c r="D609" s="64"/>
      <c r="E609" s="100"/>
      <c r="F609" s="100"/>
      <c r="G609" s="100"/>
      <c r="H609" s="87"/>
      <c r="I609" s="100"/>
      <c r="J609" s="103"/>
      <c r="K609" s="103"/>
    </row>
    <row r="610" spans="1:11">
      <c r="A610" s="100" t="str">
        <f t="shared" si="14"/>
        <v/>
      </c>
      <c r="B610" s="100"/>
      <c r="C610" s="100"/>
      <c r="D610" s="64"/>
      <c r="E610" s="100"/>
      <c r="F610" s="100"/>
      <c r="G610" s="100"/>
      <c r="H610" s="87"/>
      <c r="I610" s="100"/>
      <c r="J610" s="103"/>
      <c r="K610" s="103"/>
    </row>
    <row r="611" spans="1:11">
      <c r="A611" s="100" t="str">
        <f t="shared" si="14"/>
        <v/>
      </c>
      <c r="B611" s="100"/>
      <c r="C611" s="100"/>
      <c r="D611" s="64"/>
      <c r="E611" s="100"/>
      <c r="F611" s="100"/>
      <c r="G611" s="100"/>
      <c r="H611" s="87"/>
      <c r="I611" s="100"/>
      <c r="J611" s="103"/>
      <c r="K611" s="103"/>
    </row>
    <row r="612" spans="1:11">
      <c r="A612" s="100" t="str">
        <f t="shared" si="14"/>
        <v/>
      </c>
      <c r="B612" s="100"/>
      <c r="C612" s="100"/>
      <c r="D612" s="64"/>
      <c r="E612" s="100"/>
      <c r="F612" s="100"/>
      <c r="G612" s="100"/>
      <c r="H612" s="87"/>
      <c r="I612" s="100"/>
      <c r="J612" s="103"/>
      <c r="K612" s="103"/>
    </row>
    <row r="613" spans="1:11">
      <c r="A613" s="100" t="str">
        <f t="shared" si="14"/>
        <v/>
      </c>
      <c r="B613" s="100"/>
      <c r="C613" s="100"/>
      <c r="D613" s="64"/>
      <c r="E613" s="100"/>
      <c r="F613" s="100"/>
      <c r="G613" s="100"/>
      <c r="H613" s="87"/>
      <c r="I613" s="100"/>
      <c r="J613" s="103"/>
      <c r="K613" s="103"/>
    </row>
    <row r="614" spans="1:11">
      <c r="A614" s="100" t="str">
        <f t="shared" si="14"/>
        <v/>
      </c>
      <c r="B614" s="100"/>
      <c r="C614" s="100"/>
      <c r="D614" s="64"/>
      <c r="E614" s="100"/>
      <c r="F614" s="100"/>
      <c r="G614" s="100"/>
      <c r="H614" s="87"/>
      <c r="I614" s="100"/>
      <c r="J614" s="103"/>
      <c r="K614" s="103"/>
    </row>
    <row r="615" spans="1:11">
      <c r="A615" s="100" t="str">
        <f t="shared" si="14"/>
        <v/>
      </c>
      <c r="B615" s="100"/>
      <c r="C615" s="100"/>
      <c r="D615" s="64"/>
      <c r="E615" s="100"/>
      <c r="F615" s="100"/>
      <c r="G615" s="100"/>
      <c r="H615" s="87"/>
      <c r="I615" s="100"/>
      <c r="J615" s="103"/>
      <c r="K615" s="103"/>
    </row>
    <row r="616" spans="1:11">
      <c r="A616" s="100" t="str">
        <f t="shared" si="14"/>
        <v/>
      </c>
      <c r="B616" s="100"/>
      <c r="C616" s="100"/>
      <c r="D616" s="64"/>
      <c r="E616" s="100"/>
      <c r="F616" s="100"/>
      <c r="G616" s="100"/>
      <c r="H616" s="87"/>
      <c r="I616" s="100"/>
      <c r="J616" s="103"/>
      <c r="K616" s="103"/>
    </row>
    <row r="617" spans="1:11">
      <c r="A617" s="100" t="str">
        <f t="shared" si="14"/>
        <v/>
      </c>
      <c r="B617" s="100"/>
      <c r="C617" s="100"/>
      <c r="D617" s="64"/>
      <c r="E617" s="100"/>
      <c r="F617" s="100"/>
      <c r="G617" s="100"/>
      <c r="H617" s="87"/>
      <c r="I617" s="100"/>
      <c r="J617" s="103"/>
      <c r="K617" s="103"/>
    </row>
    <row r="618" spans="1:11">
      <c r="A618" s="100" t="str">
        <f t="shared" si="14"/>
        <v/>
      </c>
      <c r="B618" s="100"/>
      <c r="C618" s="100"/>
      <c r="D618" s="64"/>
      <c r="E618" s="100"/>
      <c r="F618" s="100"/>
      <c r="G618" s="100"/>
      <c r="H618" s="87"/>
      <c r="I618" s="100"/>
      <c r="J618" s="103"/>
      <c r="K618" s="103"/>
    </row>
    <row r="619" spans="1:11">
      <c r="A619" s="100" t="str">
        <f t="shared" si="14"/>
        <v/>
      </c>
      <c r="B619" s="100"/>
      <c r="C619" s="100"/>
      <c r="D619" s="64"/>
      <c r="E619" s="100"/>
      <c r="F619" s="100"/>
      <c r="G619" s="100"/>
      <c r="H619" s="87"/>
      <c r="I619" s="100"/>
      <c r="J619" s="103"/>
      <c r="K619" s="103"/>
    </row>
    <row r="620" spans="1:11">
      <c r="A620" s="100" t="str">
        <f t="shared" si="14"/>
        <v/>
      </c>
      <c r="B620" s="100"/>
      <c r="C620" s="100"/>
      <c r="D620" s="64"/>
      <c r="E620" s="116"/>
      <c r="F620" s="100"/>
      <c r="G620" s="100"/>
      <c r="H620" s="87"/>
      <c r="I620" s="100"/>
      <c r="J620" s="103"/>
      <c r="K620" s="103"/>
    </row>
    <row r="621" spans="1:11">
      <c r="A621" s="100" t="str">
        <f t="shared" si="14"/>
        <v/>
      </c>
      <c r="B621" s="100"/>
      <c r="C621" s="100"/>
      <c r="D621" s="64"/>
      <c r="E621" s="100"/>
      <c r="F621" s="100"/>
      <c r="G621" s="100"/>
      <c r="H621" s="87"/>
      <c r="I621" s="100"/>
      <c r="J621" s="103"/>
      <c r="K621" s="103"/>
    </row>
    <row r="622" spans="1:11">
      <c r="A622" s="100" t="str">
        <f t="shared" si="14"/>
        <v/>
      </c>
      <c r="B622" s="100"/>
      <c r="C622" s="100"/>
      <c r="D622" s="64"/>
      <c r="E622" s="100"/>
      <c r="F622" s="100"/>
      <c r="G622" s="100"/>
      <c r="H622" s="87"/>
      <c r="I622" s="100"/>
      <c r="J622" s="103"/>
      <c r="K622" s="103"/>
    </row>
    <row r="623" spans="1:11">
      <c r="A623" s="100" t="str">
        <f t="shared" si="14"/>
        <v/>
      </c>
      <c r="B623" s="100"/>
      <c r="C623" s="100"/>
      <c r="D623" s="64"/>
      <c r="E623" s="100"/>
      <c r="F623" s="100"/>
      <c r="G623" s="100"/>
      <c r="H623" s="87"/>
      <c r="I623" s="100"/>
      <c r="J623" s="103"/>
      <c r="K623" s="103"/>
    </row>
    <row r="624" spans="1:11">
      <c r="A624" s="100" t="str">
        <f t="shared" si="14"/>
        <v/>
      </c>
      <c r="B624" s="100"/>
      <c r="C624" s="100"/>
      <c r="D624" s="64"/>
      <c r="E624" s="100"/>
      <c r="F624" s="100"/>
      <c r="G624" s="100"/>
      <c r="H624" s="87"/>
      <c r="I624" s="100"/>
      <c r="J624" s="103"/>
      <c r="K624" s="103"/>
    </row>
    <row r="625" spans="1:11">
      <c r="A625" s="100" t="str">
        <f t="shared" si="14"/>
        <v/>
      </c>
      <c r="B625" s="100"/>
      <c r="C625" s="100"/>
      <c r="D625" s="64"/>
      <c r="E625" s="100"/>
      <c r="F625" s="100"/>
      <c r="G625" s="100"/>
      <c r="H625" s="87"/>
      <c r="I625" s="100"/>
      <c r="J625" s="103"/>
      <c r="K625" s="103"/>
    </row>
    <row r="626" spans="1:11">
      <c r="A626" s="100" t="str">
        <f t="shared" si="14"/>
        <v/>
      </c>
      <c r="B626" s="100"/>
      <c r="C626" s="100"/>
      <c r="D626" s="64"/>
      <c r="E626" s="100"/>
      <c r="F626" s="100"/>
      <c r="G626" s="100"/>
      <c r="H626" s="87"/>
      <c r="I626" s="100"/>
      <c r="J626" s="103"/>
      <c r="K626" s="103"/>
    </row>
    <row r="627" spans="1:11">
      <c r="A627" s="100" t="str">
        <f t="shared" si="14"/>
        <v/>
      </c>
      <c r="B627" s="100"/>
      <c r="C627" s="100"/>
      <c r="D627" s="64"/>
      <c r="E627" s="100"/>
      <c r="F627" s="100"/>
      <c r="G627" s="100"/>
      <c r="H627" s="87"/>
      <c r="I627" s="100"/>
      <c r="J627" s="103"/>
      <c r="K627" s="103"/>
    </row>
    <row r="628" spans="1:11">
      <c r="A628" s="100" t="str">
        <f t="shared" si="14"/>
        <v/>
      </c>
      <c r="B628" s="100"/>
      <c r="C628" s="100"/>
      <c r="D628" s="64"/>
      <c r="E628" s="100"/>
      <c r="F628" s="100"/>
      <c r="G628" s="100"/>
      <c r="H628" s="87"/>
      <c r="I628" s="100"/>
      <c r="J628" s="103"/>
      <c r="K628" s="103"/>
    </row>
    <row r="629" spans="1:11">
      <c r="A629" s="100" t="str">
        <f t="shared" si="14"/>
        <v/>
      </c>
      <c r="B629" s="100"/>
      <c r="C629" s="100"/>
      <c r="D629" s="64"/>
      <c r="E629" s="100"/>
      <c r="F629" s="100"/>
      <c r="G629" s="100"/>
      <c r="H629" s="87"/>
      <c r="I629" s="100"/>
      <c r="J629" s="103"/>
      <c r="K629" s="103"/>
    </row>
    <row r="630" spans="1:11">
      <c r="A630" s="100" t="str">
        <f t="shared" si="14"/>
        <v/>
      </c>
      <c r="B630" s="100"/>
      <c r="C630" s="100"/>
      <c r="D630" s="64"/>
      <c r="E630" s="100"/>
      <c r="F630" s="100"/>
      <c r="G630" s="100"/>
      <c r="H630" s="87"/>
      <c r="I630" s="100"/>
      <c r="J630" s="103"/>
      <c r="K630" s="103"/>
    </row>
    <row r="631" spans="1:11">
      <c r="A631" s="100" t="str">
        <f t="shared" si="14"/>
        <v/>
      </c>
      <c r="B631" s="100"/>
      <c r="C631" s="100"/>
      <c r="D631" s="64"/>
      <c r="E631" s="100"/>
      <c r="F631" s="100"/>
      <c r="G631" s="100"/>
      <c r="H631" s="87"/>
      <c r="I631" s="100"/>
      <c r="J631" s="103"/>
      <c r="K631" s="103"/>
    </row>
    <row r="632" spans="1:11">
      <c r="A632" s="100" t="str">
        <f t="shared" si="14"/>
        <v/>
      </c>
      <c r="B632" s="100"/>
      <c r="C632" s="100"/>
      <c r="D632" s="64"/>
      <c r="E632" s="100"/>
      <c r="F632" s="100"/>
      <c r="G632" s="100"/>
      <c r="H632" s="87"/>
      <c r="I632" s="100"/>
      <c r="J632" s="103"/>
      <c r="K632" s="103"/>
    </row>
    <row r="633" spans="1:11">
      <c r="A633" s="100" t="str">
        <f t="shared" si="14"/>
        <v/>
      </c>
      <c r="B633" s="100"/>
      <c r="C633" s="100"/>
      <c r="D633" s="64"/>
      <c r="E633" s="100"/>
      <c r="F633" s="100"/>
      <c r="G633" s="100"/>
      <c r="H633" s="87"/>
      <c r="I633" s="100"/>
      <c r="J633" s="103"/>
      <c r="K633" s="103"/>
    </row>
    <row r="634" spans="1:11">
      <c r="A634" s="100" t="str">
        <f t="shared" si="14"/>
        <v/>
      </c>
      <c r="B634" s="100"/>
      <c r="C634" s="100"/>
      <c r="D634" s="64"/>
      <c r="E634" s="100"/>
      <c r="F634" s="100"/>
      <c r="G634" s="100"/>
      <c r="H634" s="87"/>
      <c r="I634" s="100"/>
      <c r="J634" s="103"/>
      <c r="K634" s="103"/>
    </row>
    <row r="635" spans="1:11">
      <c r="A635" s="100" t="str">
        <f t="shared" si="14"/>
        <v/>
      </c>
      <c r="B635" s="100"/>
      <c r="C635" s="100"/>
      <c r="D635" s="64"/>
      <c r="E635" s="100"/>
      <c r="F635" s="100"/>
      <c r="G635" s="100"/>
      <c r="H635" s="87"/>
      <c r="I635" s="100"/>
      <c r="J635" s="103"/>
      <c r="K635" s="103"/>
    </row>
    <row r="636" spans="1:11">
      <c r="A636" s="100" t="str">
        <f t="shared" si="14"/>
        <v/>
      </c>
      <c r="B636" s="100"/>
      <c r="C636" s="100"/>
      <c r="D636" s="64"/>
      <c r="E636" s="100"/>
      <c r="F636" s="100"/>
      <c r="G636" s="100"/>
      <c r="H636" s="87"/>
      <c r="I636" s="100"/>
      <c r="J636" s="103"/>
      <c r="K636" s="103"/>
    </row>
    <row r="637" spans="1:11">
      <c r="A637" s="100" t="str">
        <f t="shared" si="14"/>
        <v/>
      </c>
      <c r="B637" s="100"/>
      <c r="C637" s="100"/>
      <c r="D637" s="64"/>
      <c r="E637" s="100"/>
      <c r="F637" s="100"/>
      <c r="G637" s="100"/>
      <c r="H637" s="87"/>
      <c r="I637" s="100"/>
      <c r="J637" s="103"/>
      <c r="K637" s="103"/>
    </row>
    <row r="638" spans="1:11">
      <c r="A638" s="100" t="str">
        <f t="shared" si="14"/>
        <v/>
      </c>
      <c r="B638" s="100"/>
      <c r="C638" s="100"/>
      <c r="D638" s="64"/>
      <c r="E638" s="100"/>
      <c r="F638" s="100"/>
      <c r="G638" s="100"/>
      <c r="H638" s="87"/>
      <c r="I638" s="100"/>
      <c r="J638" s="103"/>
      <c r="K638" s="103"/>
    </row>
    <row r="639" spans="1:11">
      <c r="A639" s="100" t="str">
        <f t="shared" si="14"/>
        <v/>
      </c>
      <c r="B639" s="100"/>
      <c r="C639" s="100"/>
      <c r="D639" s="64"/>
      <c r="E639" s="100"/>
      <c r="F639" s="100"/>
      <c r="G639" s="100"/>
      <c r="H639" s="87"/>
      <c r="I639" s="100"/>
      <c r="J639" s="103"/>
      <c r="K639" s="103"/>
    </row>
    <row r="640" spans="1:11">
      <c r="A640" s="100" t="str">
        <f t="shared" si="14"/>
        <v/>
      </c>
      <c r="B640" s="100"/>
      <c r="C640" s="100"/>
      <c r="D640" s="64"/>
      <c r="E640" s="100"/>
      <c r="F640" s="100"/>
      <c r="G640" s="100"/>
      <c r="H640" s="87"/>
      <c r="I640" s="100"/>
      <c r="J640" s="103"/>
      <c r="K640" s="103"/>
    </row>
    <row r="641" spans="1:11">
      <c r="A641" s="100" t="str">
        <f t="shared" si="14"/>
        <v/>
      </c>
      <c r="B641" s="100"/>
      <c r="C641" s="100"/>
      <c r="D641" s="64"/>
      <c r="E641" s="100"/>
      <c r="F641" s="100"/>
      <c r="G641" s="100"/>
      <c r="H641" s="87"/>
      <c r="I641" s="100"/>
      <c r="J641" s="103"/>
      <c r="K641" s="103"/>
    </row>
    <row r="642" spans="1:11">
      <c r="A642" s="100" t="str">
        <f t="shared" si="14"/>
        <v/>
      </c>
      <c r="B642" s="100"/>
      <c r="C642" s="100"/>
      <c r="D642" s="64"/>
      <c r="E642" s="100"/>
      <c r="F642" s="100"/>
      <c r="G642" s="100"/>
      <c r="H642" s="87"/>
      <c r="I642" s="100"/>
      <c r="J642" s="103"/>
      <c r="K642" s="103"/>
    </row>
    <row r="643" spans="1:11">
      <c r="A643" s="100" t="str">
        <f t="shared" si="14"/>
        <v/>
      </c>
      <c r="B643" s="100"/>
      <c r="C643" s="100"/>
      <c r="D643" s="64"/>
      <c r="E643" s="100"/>
      <c r="F643" s="100"/>
      <c r="G643" s="100"/>
      <c r="H643" s="87"/>
      <c r="I643" s="100"/>
      <c r="J643" s="103"/>
      <c r="K643" s="103"/>
    </row>
    <row r="644" spans="1:11">
      <c r="A644" s="100" t="str">
        <f t="shared" ref="A644:A672" si="15">B644&amp;C644</f>
        <v/>
      </c>
      <c r="B644" s="100"/>
      <c r="C644" s="100"/>
      <c r="D644" s="64"/>
      <c r="E644" s="100"/>
      <c r="F644" s="100"/>
      <c r="G644" s="100"/>
      <c r="H644" s="87"/>
      <c r="I644" s="100"/>
      <c r="J644" s="103"/>
      <c r="K644" s="103"/>
    </row>
    <row r="645" spans="1:11">
      <c r="A645" s="100" t="str">
        <f t="shared" si="15"/>
        <v/>
      </c>
      <c r="B645" s="100"/>
      <c r="C645" s="100"/>
      <c r="D645" s="64"/>
      <c r="E645" s="100"/>
      <c r="F645" s="100"/>
      <c r="G645" s="100"/>
      <c r="H645" s="87"/>
      <c r="I645" s="100"/>
      <c r="J645" s="103"/>
      <c r="K645" s="103"/>
    </row>
    <row r="646" spans="1:11">
      <c r="A646" s="100" t="str">
        <f t="shared" si="15"/>
        <v/>
      </c>
      <c r="B646" s="100"/>
      <c r="C646" s="100"/>
      <c r="D646" s="64"/>
      <c r="E646" s="100"/>
      <c r="F646" s="100"/>
      <c r="G646" s="100"/>
      <c r="H646" s="87"/>
      <c r="I646" s="100"/>
      <c r="J646" s="103"/>
      <c r="K646" s="103"/>
    </row>
    <row r="647" spans="1:11">
      <c r="A647" s="100" t="str">
        <f t="shared" si="15"/>
        <v/>
      </c>
      <c r="B647" s="100"/>
      <c r="C647" s="100"/>
      <c r="D647" s="64"/>
      <c r="E647" s="100"/>
      <c r="F647" s="100"/>
      <c r="G647" s="100"/>
      <c r="H647" s="87"/>
      <c r="I647" s="100"/>
      <c r="J647" s="103"/>
      <c r="K647" s="103"/>
    </row>
    <row r="648" spans="1:11">
      <c r="A648" s="100" t="str">
        <f t="shared" si="15"/>
        <v/>
      </c>
      <c r="B648" s="100"/>
      <c r="C648" s="100"/>
      <c r="D648" s="64"/>
      <c r="E648" s="100"/>
      <c r="F648" s="100"/>
      <c r="G648" s="100"/>
      <c r="H648" s="87"/>
      <c r="I648" s="100"/>
      <c r="J648" s="103"/>
      <c r="K648" s="103"/>
    </row>
    <row r="649" spans="1:11">
      <c r="A649" s="100" t="str">
        <f t="shared" si="15"/>
        <v/>
      </c>
      <c r="B649" s="100"/>
      <c r="C649" s="100"/>
      <c r="D649" s="64"/>
      <c r="E649" s="100"/>
      <c r="F649" s="100"/>
      <c r="G649" s="100"/>
      <c r="H649" s="87"/>
      <c r="I649" s="100"/>
      <c r="J649" s="103"/>
      <c r="K649" s="103"/>
    </row>
    <row r="650" spans="1:11">
      <c r="A650" s="100" t="str">
        <f t="shared" si="15"/>
        <v/>
      </c>
      <c r="B650" s="100"/>
      <c r="C650" s="100"/>
      <c r="D650" s="64"/>
      <c r="E650" s="100"/>
      <c r="F650" s="100"/>
      <c r="G650" s="100"/>
      <c r="H650" s="87"/>
      <c r="I650" s="100"/>
      <c r="J650" s="103"/>
      <c r="K650" s="103"/>
    </row>
    <row r="651" spans="1:11">
      <c r="A651" s="100" t="str">
        <f t="shared" si="15"/>
        <v/>
      </c>
      <c r="B651" s="100"/>
      <c r="C651" s="100"/>
      <c r="D651" s="64"/>
      <c r="E651" s="100"/>
      <c r="F651" s="100"/>
      <c r="G651" s="100"/>
      <c r="H651" s="87"/>
      <c r="I651" s="100"/>
      <c r="J651" s="103"/>
      <c r="K651" s="103"/>
    </row>
    <row r="652" spans="1:11">
      <c r="A652" s="100" t="str">
        <f t="shared" si="15"/>
        <v/>
      </c>
      <c r="B652" s="100"/>
      <c r="C652" s="100"/>
      <c r="D652" s="64"/>
      <c r="E652" s="100"/>
      <c r="F652" s="100"/>
      <c r="G652" s="100"/>
      <c r="H652" s="87"/>
      <c r="I652" s="100"/>
      <c r="J652" s="103"/>
      <c r="K652" s="103"/>
    </row>
    <row r="653" spans="1:11">
      <c r="A653" s="100" t="str">
        <f t="shared" si="15"/>
        <v/>
      </c>
      <c r="B653" s="100"/>
      <c r="C653" s="100"/>
      <c r="D653" s="64"/>
      <c r="E653" s="100"/>
      <c r="F653" s="100"/>
      <c r="G653" s="100"/>
      <c r="H653" s="87"/>
      <c r="I653" s="100"/>
      <c r="J653" s="103"/>
      <c r="K653" s="103"/>
    </row>
    <row r="654" spans="1:11">
      <c r="A654" s="100" t="str">
        <f t="shared" si="15"/>
        <v/>
      </c>
      <c r="B654" s="100"/>
      <c r="C654" s="100"/>
      <c r="D654" s="64"/>
      <c r="E654" s="100"/>
      <c r="F654" s="100"/>
      <c r="G654" s="100"/>
      <c r="H654" s="87"/>
      <c r="I654" s="100"/>
      <c r="J654" s="103"/>
      <c r="K654" s="103"/>
    </row>
    <row r="655" spans="1:11">
      <c r="A655" s="100" t="str">
        <f t="shared" si="15"/>
        <v/>
      </c>
      <c r="B655" s="100"/>
      <c r="C655" s="100"/>
      <c r="D655" s="64"/>
      <c r="E655" s="100"/>
      <c r="F655" s="100"/>
      <c r="G655" s="100"/>
      <c r="H655" s="87"/>
      <c r="I655" s="100"/>
      <c r="J655" s="103"/>
      <c r="K655" s="103"/>
    </row>
    <row r="656" spans="1:11">
      <c r="A656" s="100" t="str">
        <f t="shared" si="15"/>
        <v/>
      </c>
      <c r="B656" s="100"/>
      <c r="C656" s="100"/>
      <c r="D656" s="64"/>
      <c r="E656" s="100"/>
      <c r="F656" s="100"/>
      <c r="G656" s="100"/>
      <c r="H656" s="87"/>
      <c r="I656" s="100"/>
      <c r="J656" s="103"/>
      <c r="K656" s="103"/>
    </row>
    <row r="657" spans="1:11">
      <c r="A657" s="100" t="str">
        <f t="shared" si="15"/>
        <v/>
      </c>
      <c r="B657" s="100"/>
      <c r="C657" s="100"/>
      <c r="D657" s="64"/>
      <c r="E657" s="100"/>
      <c r="F657" s="100"/>
      <c r="G657" s="100"/>
      <c r="H657" s="87"/>
      <c r="I657" s="100"/>
      <c r="J657" s="103"/>
      <c r="K657" s="103"/>
    </row>
    <row r="658" spans="1:11">
      <c r="A658" s="100" t="str">
        <f t="shared" si="15"/>
        <v/>
      </c>
      <c r="B658" s="100"/>
      <c r="C658" s="100"/>
      <c r="D658" s="64"/>
      <c r="E658" s="100"/>
      <c r="F658" s="100"/>
      <c r="G658" s="100"/>
      <c r="H658" s="87"/>
      <c r="I658" s="100"/>
      <c r="J658" s="103"/>
      <c r="K658" s="103"/>
    </row>
    <row r="659" spans="1:11">
      <c r="A659" s="100" t="str">
        <f t="shared" si="15"/>
        <v/>
      </c>
      <c r="B659" s="100"/>
      <c r="C659" s="100"/>
      <c r="D659" s="64"/>
      <c r="E659" s="100"/>
      <c r="F659" s="100"/>
      <c r="G659" s="100"/>
      <c r="H659" s="87"/>
      <c r="I659" s="100"/>
      <c r="J659" s="103"/>
      <c r="K659" s="103"/>
    </row>
    <row r="660" spans="1:11">
      <c r="A660" s="100" t="str">
        <f t="shared" si="15"/>
        <v/>
      </c>
      <c r="B660" s="100"/>
      <c r="C660" s="102"/>
      <c r="D660" s="64"/>
      <c r="F660" s="64"/>
      <c r="H660" s="87"/>
      <c r="I660" s="100"/>
    </row>
    <row r="661" spans="1:11">
      <c r="A661" s="100" t="str">
        <f t="shared" si="15"/>
        <v/>
      </c>
      <c r="B661" s="100"/>
      <c r="C661" s="102"/>
      <c r="D661" s="64"/>
      <c r="E661" s="100"/>
      <c r="F661" s="64"/>
      <c r="H661" s="87"/>
      <c r="I661" s="100"/>
    </row>
    <row r="662" spans="1:11">
      <c r="A662" s="100" t="str">
        <f t="shared" si="15"/>
        <v/>
      </c>
      <c r="B662" s="100"/>
      <c r="C662" s="100"/>
      <c r="D662" s="64"/>
      <c r="E662" s="100"/>
      <c r="F662" s="64"/>
      <c r="H662" s="87"/>
      <c r="I662" s="100"/>
    </row>
    <row r="663" spans="1:11">
      <c r="A663" s="100" t="str">
        <f t="shared" si="15"/>
        <v/>
      </c>
      <c r="B663" s="100"/>
      <c r="C663" s="100"/>
      <c r="D663" s="64"/>
      <c r="E663" s="100"/>
      <c r="F663" s="64"/>
      <c r="H663" s="87"/>
      <c r="I663" s="100"/>
    </row>
    <row r="664" spans="1:11" s="115" customFormat="1">
      <c r="A664" s="115" t="str">
        <f>B664&amp;C664</f>
        <v/>
      </c>
      <c r="D664" s="64"/>
      <c r="F664" s="64"/>
      <c r="H664" s="87"/>
    </row>
    <row r="665" spans="1:11" s="115" customFormat="1">
      <c r="A665" s="115" t="str">
        <f>B665&amp;C665</f>
        <v/>
      </c>
      <c r="D665" s="64"/>
      <c r="F665" s="64"/>
      <c r="H665" s="87"/>
    </row>
    <row r="666" spans="1:11">
      <c r="A666" s="100" t="str">
        <f t="shared" si="15"/>
        <v/>
      </c>
      <c r="B666" s="105"/>
      <c r="C666" s="105"/>
      <c r="D666" s="64"/>
      <c r="F666" s="64"/>
      <c r="H666" s="87"/>
    </row>
    <row r="667" spans="1:11">
      <c r="A667" s="105" t="str">
        <f t="shared" si="15"/>
        <v/>
      </c>
      <c r="B667" s="105"/>
      <c r="C667" s="105"/>
      <c r="D667" s="64"/>
      <c r="F667" s="64"/>
      <c r="H667" s="87"/>
    </row>
    <row r="668" spans="1:11">
      <c r="A668" s="105" t="str">
        <f t="shared" si="15"/>
        <v/>
      </c>
      <c r="B668" s="105"/>
      <c r="C668" s="105"/>
      <c r="D668" s="64"/>
      <c r="F668" s="64"/>
      <c r="H668" s="87"/>
    </row>
    <row r="669" spans="1:11">
      <c r="A669" s="100" t="str">
        <f t="shared" si="15"/>
        <v/>
      </c>
      <c r="B669" s="117"/>
      <c r="D669" s="64"/>
      <c r="E669" s="117"/>
      <c r="F669" s="64"/>
    </row>
    <row r="670" spans="1:11">
      <c r="A670" s="117" t="str">
        <f t="shared" si="15"/>
        <v/>
      </c>
      <c r="B670" s="117"/>
      <c r="C670" s="117"/>
      <c r="D670" s="64"/>
      <c r="E670" s="117"/>
      <c r="F670" s="64"/>
      <c r="G670" s="117"/>
      <c r="H670" s="87"/>
      <c r="I670" s="117"/>
    </row>
    <row r="671" spans="1:11">
      <c r="A671" s="117" t="str">
        <f t="shared" si="15"/>
        <v/>
      </c>
      <c r="B671" s="117"/>
      <c r="C671" s="117"/>
      <c r="D671" s="64"/>
      <c r="E671" s="64"/>
      <c r="F671" s="64"/>
      <c r="G671" s="64"/>
      <c r="H671" s="87"/>
    </row>
    <row r="672" spans="1:11">
      <c r="A672" s="117" t="str">
        <f t="shared" si="15"/>
        <v/>
      </c>
      <c r="B672" s="117"/>
      <c r="C672" s="117"/>
      <c r="D672" s="64"/>
      <c r="E672" s="64"/>
      <c r="F672" s="64"/>
      <c r="G672" s="64"/>
      <c r="H672" s="87"/>
    </row>
  </sheetData>
  <autoFilter ref="A1:K672" xr:uid="{18E6CD3B-D5BC-4131-98C3-42DEC1A95DB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A4804-ECDE-4772-885D-454E04EBB73C}">
  <sheetPr codeName="Sheet8">
    <tabColor rgb="FF00B050"/>
  </sheetPr>
  <dimension ref="C2:F479"/>
  <sheetViews>
    <sheetView topLeftCell="A461" workbookViewId="0">
      <selection activeCell="E3" sqref="E3"/>
    </sheetView>
  </sheetViews>
  <sheetFormatPr defaultRowHeight="15"/>
  <sheetData>
    <row r="2" spans="3:6">
      <c r="D2" t="s">
        <v>95</v>
      </c>
      <c r="E2" t="s">
        <v>0</v>
      </c>
      <c r="F2" t="s">
        <v>489</v>
      </c>
    </row>
    <row r="3" spans="3:6">
      <c r="C3" t="str">
        <f>D3&amp;E3</f>
        <v>APTVD_IPS_7up</v>
      </c>
      <c r="D3" t="s">
        <v>99</v>
      </c>
      <c r="E3" t="s">
        <v>126</v>
      </c>
      <c r="F3" s="172">
        <v>0</v>
      </c>
    </row>
    <row r="4" spans="3:6">
      <c r="C4" s="162" t="str">
        <f t="shared" ref="C4:C67" si="0">D4&amp;E4</f>
        <v>APTVD_IPS_Appy_Fizz</v>
      </c>
      <c r="D4" t="s">
        <v>99</v>
      </c>
      <c r="E4" t="s">
        <v>127</v>
      </c>
      <c r="F4" s="172">
        <v>-4.0000000000000002E-4</v>
      </c>
    </row>
    <row r="5" spans="3:6">
      <c r="C5" s="162" t="str">
        <f t="shared" si="0"/>
        <v>APTVD_IPS_ARTOS_Local</v>
      </c>
      <c r="D5" t="s">
        <v>99</v>
      </c>
      <c r="E5" t="s">
        <v>199</v>
      </c>
      <c r="F5" s="172">
        <v>0</v>
      </c>
    </row>
    <row r="6" spans="3:6">
      <c r="C6" s="162" t="str">
        <f t="shared" si="0"/>
        <v>APTVD_IPS_BINDU_Local</v>
      </c>
      <c r="D6" t="s">
        <v>99</v>
      </c>
      <c r="E6" t="s">
        <v>200</v>
      </c>
      <c r="F6" s="172">
        <v>0</v>
      </c>
    </row>
    <row r="7" spans="3:6">
      <c r="C7" s="162" t="str">
        <f t="shared" si="0"/>
        <v>APTVD_IPS_Coke</v>
      </c>
      <c r="D7" t="s">
        <v>99</v>
      </c>
      <c r="E7" t="s">
        <v>128</v>
      </c>
      <c r="F7" s="172">
        <v>0</v>
      </c>
    </row>
    <row r="8" spans="3:6">
      <c r="C8" s="162" t="str">
        <f t="shared" si="0"/>
        <v>APTVD_IPS_Fanta</v>
      </c>
      <c r="D8" t="s">
        <v>99</v>
      </c>
      <c r="E8" t="s">
        <v>129</v>
      </c>
      <c r="F8" s="172">
        <v>0</v>
      </c>
    </row>
    <row r="9" spans="3:6">
      <c r="C9" s="162" t="str">
        <f t="shared" si="0"/>
        <v>APTVD_IPS_Limca</v>
      </c>
      <c r="D9" t="s">
        <v>99</v>
      </c>
      <c r="E9" t="s">
        <v>130</v>
      </c>
      <c r="F9" s="172">
        <v>-2.9999999999999997E-4</v>
      </c>
    </row>
    <row r="10" spans="3:6">
      <c r="C10" s="162" t="str">
        <f t="shared" si="0"/>
        <v>APTVD_IPS_M_Dew</v>
      </c>
      <c r="D10" t="s">
        <v>99</v>
      </c>
      <c r="E10" t="s">
        <v>131</v>
      </c>
      <c r="F10" s="172">
        <v>0</v>
      </c>
    </row>
    <row r="11" spans="3:6">
      <c r="C11" s="162" t="str">
        <f t="shared" si="0"/>
        <v>APTVD_IPS_Mirinda</v>
      </c>
      <c r="D11" t="s">
        <v>99</v>
      </c>
      <c r="E11" t="s">
        <v>132</v>
      </c>
      <c r="F11" s="172">
        <v>0</v>
      </c>
    </row>
    <row r="12" spans="3:6">
      <c r="C12" s="162" t="str">
        <f t="shared" si="0"/>
        <v>APTVD_IPS_ORSL_Local</v>
      </c>
      <c r="D12" t="s">
        <v>99</v>
      </c>
      <c r="E12" t="s">
        <v>201</v>
      </c>
      <c r="F12" s="172">
        <v>0</v>
      </c>
    </row>
    <row r="13" spans="3:6">
      <c r="C13" s="162" t="str">
        <f t="shared" si="0"/>
        <v>APTVD_IPS_Pepsi</v>
      </c>
      <c r="D13" t="s">
        <v>99</v>
      </c>
      <c r="E13" t="s">
        <v>133</v>
      </c>
      <c r="F13" s="172">
        <v>0</v>
      </c>
    </row>
    <row r="14" spans="3:6">
      <c r="C14" s="162" t="str">
        <f t="shared" si="0"/>
        <v>APTVD_IPS_Sprite</v>
      </c>
      <c r="D14" t="s">
        <v>99</v>
      </c>
      <c r="E14" t="s">
        <v>134</v>
      </c>
      <c r="F14" s="172">
        <v>-3.7000000000000002E-3</v>
      </c>
    </row>
    <row r="15" spans="3:6">
      <c r="C15" s="162" t="str">
        <f t="shared" si="0"/>
        <v>APTVD_ND_7up</v>
      </c>
      <c r="D15" t="s">
        <v>99</v>
      </c>
      <c r="E15" t="s">
        <v>136</v>
      </c>
      <c r="F15" s="172">
        <v>0</v>
      </c>
    </row>
    <row r="16" spans="3:6">
      <c r="C16" s="162" t="str">
        <f t="shared" si="0"/>
        <v>APTVD_ND_Appy_Fizz</v>
      </c>
      <c r="D16" t="s">
        <v>99</v>
      </c>
      <c r="E16" t="s">
        <v>137</v>
      </c>
      <c r="F16" s="172">
        <v>-4.0000000000000002E-4</v>
      </c>
    </row>
    <row r="17" spans="3:6">
      <c r="C17" s="162" t="str">
        <f t="shared" si="0"/>
        <v>APTVD_ND_ARTOS_Local</v>
      </c>
      <c r="D17" t="s">
        <v>99</v>
      </c>
      <c r="E17" t="s">
        <v>202</v>
      </c>
      <c r="F17" s="172">
        <v>0</v>
      </c>
    </row>
    <row r="18" spans="3:6">
      <c r="C18" s="162" t="str">
        <f t="shared" si="0"/>
        <v>APTVD_ND_BINDU_Local</v>
      </c>
      <c r="D18" t="s">
        <v>99</v>
      </c>
      <c r="E18" t="s">
        <v>203</v>
      </c>
      <c r="F18" s="172">
        <v>0</v>
      </c>
    </row>
    <row r="19" spans="3:6">
      <c r="C19" s="162" t="str">
        <f t="shared" si="0"/>
        <v>APTVD_ND_Coke</v>
      </c>
      <c r="D19" t="s">
        <v>99</v>
      </c>
      <c r="E19" t="s">
        <v>138</v>
      </c>
      <c r="F19" s="172">
        <v>0</v>
      </c>
    </row>
    <row r="20" spans="3:6">
      <c r="C20" s="162" t="str">
        <f t="shared" si="0"/>
        <v>APTVD_ND_Fanta</v>
      </c>
      <c r="D20" t="s">
        <v>99</v>
      </c>
      <c r="E20" t="s">
        <v>139</v>
      </c>
      <c r="F20" s="172">
        <v>0</v>
      </c>
    </row>
    <row r="21" spans="3:6">
      <c r="C21" s="162" t="str">
        <f t="shared" si="0"/>
        <v>APTVD_ND_Limca</v>
      </c>
      <c r="D21" t="s">
        <v>99</v>
      </c>
      <c r="E21" t="s">
        <v>140</v>
      </c>
      <c r="F21" s="172">
        <v>2.0000000000000001E-4</v>
      </c>
    </row>
    <row r="22" spans="3:6">
      <c r="C22" s="162" t="str">
        <f t="shared" si="0"/>
        <v>APTVD_ND_M_Dew</v>
      </c>
      <c r="D22" t="s">
        <v>99</v>
      </c>
      <c r="E22" t="s">
        <v>141</v>
      </c>
      <c r="F22" s="172">
        <v>0</v>
      </c>
    </row>
    <row r="23" spans="3:6">
      <c r="C23" s="162" t="str">
        <f t="shared" si="0"/>
        <v>APTVD_ND_Mirinda</v>
      </c>
      <c r="D23" t="s">
        <v>99</v>
      </c>
      <c r="E23" t="s">
        <v>142</v>
      </c>
      <c r="F23" s="172">
        <v>0</v>
      </c>
    </row>
    <row r="24" spans="3:6">
      <c r="C24" s="162" t="str">
        <f t="shared" si="0"/>
        <v>APTVD_ND_ORSL_Local</v>
      </c>
      <c r="D24" t="s">
        <v>99</v>
      </c>
      <c r="E24" t="s">
        <v>204</v>
      </c>
      <c r="F24" s="172">
        <v>0</v>
      </c>
    </row>
    <row r="25" spans="3:6">
      <c r="C25" s="162" t="str">
        <f t="shared" si="0"/>
        <v>APTVD_ND_Pepsi</v>
      </c>
      <c r="D25" t="s">
        <v>99</v>
      </c>
      <c r="E25" t="s">
        <v>143</v>
      </c>
      <c r="F25" s="172">
        <v>0</v>
      </c>
    </row>
    <row r="26" spans="3:6">
      <c r="C26" s="162" t="str">
        <f t="shared" si="0"/>
        <v>APTVD_ND_Sprite</v>
      </c>
      <c r="D26" t="s">
        <v>99</v>
      </c>
      <c r="E26" t="s">
        <v>144</v>
      </c>
      <c r="F26" s="172">
        <v>-4.0000000000000002E-4</v>
      </c>
    </row>
    <row r="27" spans="3:6">
      <c r="C27" s="162" t="str">
        <f t="shared" si="0"/>
        <v>APTVD_Price_7up</v>
      </c>
      <c r="D27" t="s">
        <v>99</v>
      </c>
      <c r="E27" t="s">
        <v>205</v>
      </c>
      <c r="F27" s="172">
        <v>-1.5E-3</v>
      </c>
    </row>
    <row r="28" spans="3:6">
      <c r="C28" s="162" t="str">
        <f t="shared" si="0"/>
        <v>APTVD_Price_Appy_Fizz</v>
      </c>
      <c r="D28" t="s">
        <v>99</v>
      </c>
      <c r="E28" t="s">
        <v>206</v>
      </c>
      <c r="F28" s="172">
        <v>-4.0000000000000002E-4</v>
      </c>
    </row>
    <row r="29" spans="3:6">
      <c r="C29" s="162" t="str">
        <f t="shared" si="0"/>
        <v>APTVD_Price_Coke</v>
      </c>
      <c r="D29" t="s">
        <v>99</v>
      </c>
      <c r="E29" t="s">
        <v>207</v>
      </c>
      <c r="F29" s="172">
        <v>-4.0000000000000002E-4</v>
      </c>
    </row>
    <row r="30" spans="3:6">
      <c r="C30" s="162" t="str">
        <f t="shared" si="0"/>
        <v>APTVD_Price_Fanta</v>
      </c>
      <c r="D30" t="s">
        <v>99</v>
      </c>
      <c r="E30" t="s">
        <v>208</v>
      </c>
      <c r="F30" s="172">
        <v>1.6000000000000001E-3</v>
      </c>
    </row>
    <row r="31" spans="3:6">
      <c r="C31" s="162" t="str">
        <f t="shared" si="0"/>
        <v>APTVD_Price_Limca</v>
      </c>
      <c r="D31" t="s">
        <v>99</v>
      </c>
      <c r="E31" t="s">
        <v>209</v>
      </c>
      <c r="F31" s="172">
        <v>-1E-3</v>
      </c>
    </row>
    <row r="32" spans="3:6">
      <c r="C32" s="162" t="str">
        <f t="shared" si="0"/>
        <v>APTVD_Price_M_Dew</v>
      </c>
      <c r="D32" t="s">
        <v>99</v>
      </c>
      <c r="E32" t="s">
        <v>210</v>
      </c>
      <c r="F32" s="172">
        <v>1.1000000000000001E-3</v>
      </c>
    </row>
    <row r="33" spans="3:6">
      <c r="C33" s="162" t="str">
        <f t="shared" si="0"/>
        <v>APTVD_Price_Mirinda</v>
      </c>
      <c r="D33" t="s">
        <v>99</v>
      </c>
      <c r="E33" t="s">
        <v>211</v>
      </c>
      <c r="F33" s="172">
        <v>0</v>
      </c>
    </row>
    <row r="34" spans="3:6">
      <c r="C34" s="162" t="str">
        <f t="shared" si="0"/>
        <v>APTVD_Price_Pepsi</v>
      </c>
      <c r="D34" t="s">
        <v>99</v>
      </c>
      <c r="E34" t="s">
        <v>212</v>
      </c>
      <c r="F34" s="172">
        <v>5.0000000000000001E-4</v>
      </c>
    </row>
    <row r="35" spans="3:6">
      <c r="C35" s="162" t="str">
        <f t="shared" si="0"/>
        <v>APTVD_Price_Sprite</v>
      </c>
      <c r="D35" t="s">
        <v>99</v>
      </c>
      <c r="E35" t="s">
        <v>213</v>
      </c>
      <c r="F35" s="172">
        <v>2.0000000000000001E-4</v>
      </c>
    </row>
    <row r="36" spans="3:6">
      <c r="C36" s="162" t="str">
        <f t="shared" si="0"/>
        <v>APTVD_TV_7up</v>
      </c>
      <c r="D36" t="s">
        <v>99</v>
      </c>
      <c r="E36" t="s">
        <v>214</v>
      </c>
      <c r="F36" s="172">
        <v>-5.0000000000000001E-4</v>
      </c>
    </row>
    <row r="37" spans="3:6">
      <c r="C37" s="162" t="str">
        <f t="shared" si="0"/>
        <v>APTVD_TV_APPYFIZZ</v>
      </c>
      <c r="D37" t="s">
        <v>99</v>
      </c>
      <c r="E37" t="s">
        <v>215</v>
      </c>
      <c r="F37" s="172">
        <v>-2.9999999999999997E-4</v>
      </c>
    </row>
    <row r="38" spans="3:6">
      <c r="C38" s="162" t="str">
        <f t="shared" si="0"/>
        <v>APTVD_TV_MDEW</v>
      </c>
      <c r="D38" t="s">
        <v>99</v>
      </c>
      <c r="E38" t="s">
        <v>216</v>
      </c>
      <c r="F38" s="172">
        <v>1E-4</v>
      </c>
    </row>
    <row r="39" spans="3:6">
      <c r="C39" s="162" t="str">
        <f t="shared" si="0"/>
        <v>APTVD_TV_PSPSI</v>
      </c>
      <c r="D39" t="s">
        <v>99</v>
      </c>
      <c r="E39" t="s">
        <v>217</v>
      </c>
      <c r="F39" s="172">
        <v>0</v>
      </c>
    </row>
    <row r="40" spans="3:6">
      <c r="C40" s="162" t="str">
        <f t="shared" si="0"/>
        <v>APTVD_IPS_Thums_Up</v>
      </c>
      <c r="D40" t="s">
        <v>99</v>
      </c>
      <c r="E40" t="s">
        <v>135</v>
      </c>
      <c r="F40" s="172">
        <v>-1.6299999999999999E-2</v>
      </c>
    </row>
    <row r="41" spans="3:6">
      <c r="C41" s="162" t="str">
        <f t="shared" si="0"/>
        <v>APTVD_ND_Thums_Up</v>
      </c>
      <c r="D41" t="s">
        <v>99</v>
      </c>
      <c r="E41" t="s">
        <v>145</v>
      </c>
      <c r="F41" s="172">
        <v>4.7000000000000002E-3</v>
      </c>
    </row>
    <row r="42" spans="3:6">
      <c r="C42" s="162" t="str">
        <f t="shared" si="0"/>
        <v>APTVD_Nstores_Thums_Up</v>
      </c>
      <c r="D42" t="s">
        <v>99</v>
      </c>
      <c r="E42" t="s">
        <v>218</v>
      </c>
      <c r="F42" s="172">
        <v>5.3800000000000001E-2</v>
      </c>
    </row>
    <row r="43" spans="3:6">
      <c r="C43" s="162" t="str">
        <f t="shared" si="0"/>
        <v>APTVD_OOS_Thums_Up</v>
      </c>
      <c r="D43" t="s">
        <v>99</v>
      </c>
      <c r="E43" t="s">
        <v>219</v>
      </c>
      <c r="F43" s="172">
        <v>-1E-4</v>
      </c>
    </row>
    <row r="44" spans="3:6">
      <c r="C44" s="162" t="str">
        <f t="shared" si="0"/>
        <v>APTVD_SOWF_Thums_Up</v>
      </c>
      <c r="D44" t="s">
        <v>99</v>
      </c>
      <c r="E44" t="s">
        <v>220</v>
      </c>
      <c r="F44" s="172">
        <v>5.9999999999999995E-4</v>
      </c>
    </row>
    <row r="45" spans="3:6">
      <c r="C45" s="162" t="str">
        <f t="shared" si="0"/>
        <v>APTLog_Economy</v>
      </c>
      <c r="D45" t="s">
        <v>99</v>
      </c>
      <c r="E45" t="s">
        <v>221</v>
      </c>
      <c r="F45" s="172">
        <v>1.8800000000000001E-2</v>
      </c>
    </row>
    <row r="46" spans="3:6">
      <c r="C46" s="162" t="str">
        <f t="shared" si="0"/>
        <v>APTUnemployment</v>
      </c>
      <c r="D46" t="s">
        <v>99</v>
      </c>
      <c r="E46" t="s">
        <v>3</v>
      </c>
      <c r="F46" s="172">
        <v>-8.9999999999999998E-4</v>
      </c>
    </row>
    <row r="47" spans="3:6">
      <c r="C47" s="162" t="str">
        <f t="shared" si="0"/>
        <v>APTprecip0</v>
      </c>
      <c r="D47" t="s">
        <v>99</v>
      </c>
      <c r="E47" t="s">
        <v>222</v>
      </c>
      <c r="F47" s="172">
        <v>-6.9999999999999999E-4</v>
      </c>
    </row>
    <row r="48" spans="3:6">
      <c r="C48" s="162" t="str">
        <f t="shared" si="0"/>
        <v>APTprecip1</v>
      </c>
      <c r="D48" t="s">
        <v>99</v>
      </c>
      <c r="E48" t="s">
        <v>223</v>
      </c>
      <c r="F48" s="172">
        <v>-8.0000000000000004E-4</v>
      </c>
    </row>
    <row r="49" spans="3:6">
      <c r="C49" s="162" t="str">
        <f t="shared" si="0"/>
        <v>APTTemp0</v>
      </c>
      <c r="D49" t="s">
        <v>99</v>
      </c>
      <c r="E49" t="s">
        <v>171</v>
      </c>
      <c r="F49" s="172">
        <v>-4.7000000000000002E-3</v>
      </c>
    </row>
    <row r="50" spans="3:6">
      <c r="C50" s="162" t="str">
        <f t="shared" si="0"/>
        <v>APTTemp1</v>
      </c>
      <c r="D50" t="s">
        <v>99</v>
      </c>
      <c r="E50" t="s">
        <v>172</v>
      </c>
      <c r="F50" s="172">
        <v>-2.0000000000000001E-4</v>
      </c>
    </row>
    <row r="51" spans="3:6">
      <c r="C51" s="162" t="str">
        <f t="shared" si="0"/>
        <v>APTVD_Facebook_Thumsup_Imp</v>
      </c>
      <c r="D51" t="s">
        <v>99</v>
      </c>
      <c r="E51" t="s">
        <v>224</v>
      </c>
      <c r="F51" s="172">
        <v>-4.0000000000000002E-4</v>
      </c>
    </row>
    <row r="52" spans="3:6">
      <c r="C52" s="162" t="str">
        <f t="shared" si="0"/>
        <v>APTVD_Facebook_Instagram_Thumsup_Imp</v>
      </c>
      <c r="D52" t="s">
        <v>99</v>
      </c>
      <c r="E52" t="s">
        <v>225</v>
      </c>
      <c r="F52" s="172">
        <v>1.1000000000000001E-3</v>
      </c>
    </row>
    <row r="53" spans="3:6">
      <c r="C53" s="162" t="str">
        <f t="shared" si="0"/>
        <v>APTVD_Hotstar_Thumsup_Imp</v>
      </c>
      <c r="D53" t="s">
        <v>99</v>
      </c>
      <c r="E53" t="s">
        <v>226</v>
      </c>
      <c r="F53" s="172">
        <v>1.1299999999999999E-2</v>
      </c>
    </row>
    <row r="54" spans="3:6">
      <c r="C54" s="162" t="str">
        <f t="shared" si="0"/>
        <v>APTVD_Total_Digital_Thumsup_VD_2017</v>
      </c>
      <c r="D54" t="s">
        <v>99</v>
      </c>
      <c r="E54" t="s">
        <v>227</v>
      </c>
      <c r="F54" s="172">
        <v>-5.1999999999999998E-3</v>
      </c>
    </row>
    <row r="55" spans="3:6">
      <c r="C55" s="162" t="str">
        <f t="shared" si="0"/>
        <v>APTVD_Total_Digital_Thumsup_VD_2018</v>
      </c>
      <c r="D55" t="s">
        <v>99</v>
      </c>
      <c r="E55" t="s">
        <v>228</v>
      </c>
      <c r="F55" s="172">
        <v>2.0000000000000001E-4</v>
      </c>
    </row>
    <row r="56" spans="3:6">
      <c r="C56" s="162" t="str">
        <f t="shared" si="0"/>
        <v>APTVD_Total_Digital_Thumsup_VD_2019</v>
      </c>
      <c r="D56" t="s">
        <v>99</v>
      </c>
      <c r="E56" t="s">
        <v>229</v>
      </c>
      <c r="F56" s="172">
        <v>8.9999999999999993E-3</v>
      </c>
    </row>
    <row r="57" spans="3:6">
      <c r="C57" s="162" t="str">
        <f t="shared" si="0"/>
        <v>APTVD_YouTube_Thumsup_Imp</v>
      </c>
      <c r="D57" t="s">
        <v>99</v>
      </c>
      <c r="E57" t="s">
        <v>230</v>
      </c>
      <c r="F57" s="172">
        <v>1E-4</v>
      </c>
    </row>
    <row r="58" spans="3:6">
      <c r="C58" s="162" t="str">
        <f t="shared" si="0"/>
        <v>APTVD_Cinema_Thumsup_Spend_2018</v>
      </c>
      <c r="D58" t="s">
        <v>99</v>
      </c>
      <c r="E58" t="s">
        <v>231</v>
      </c>
      <c r="F58" s="172">
        <v>-1.1000000000000001E-3</v>
      </c>
    </row>
    <row r="59" spans="3:6">
      <c r="C59" s="162" t="str">
        <f t="shared" si="0"/>
        <v>APTVD_Cinema_Thumsup_Spend_2019</v>
      </c>
      <c r="D59" t="s">
        <v>99</v>
      </c>
      <c r="E59" t="s">
        <v>232</v>
      </c>
      <c r="F59" s="172">
        <v>2.8999999999999998E-3</v>
      </c>
    </row>
    <row r="60" spans="3:6">
      <c r="C60" s="162" t="str">
        <f t="shared" si="0"/>
        <v>APTVD_Cinema_Thumsup_Spend</v>
      </c>
      <c r="D60" t="s">
        <v>99</v>
      </c>
      <c r="E60" t="s">
        <v>233</v>
      </c>
      <c r="F60" s="172">
        <v>8.9999999999999998E-4</v>
      </c>
    </row>
    <row r="61" spans="3:6">
      <c r="C61" s="162" t="str">
        <f t="shared" si="0"/>
        <v>APTVD_OOH_Thumsup_Spend_2015</v>
      </c>
      <c r="D61" t="s">
        <v>99</v>
      </c>
      <c r="E61" t="s">
        <v>234</v>
      </c>
      <c r="F61" s="172">
        <v>1E-4</v>
      </c>
    </row>
    <row r="62" spans="3:6">
      <c r="C62" s="162" t="str">
        <f t="shared" si="0"/>
        <v>APTVD_OOH_Thumsup_Spend_2016</v>
      </c>
      <c r="D62" t="s">
        <v>99</v>
      </c>
      <c r="E62" t="s">
        <v>235</v>
      </c>
      <c r="F62" s="172">
        <v>-8.0000000000000004E-4</v>
      </c>
    </row>
    <row r="63" spans="3:6">
      <c r="C63" s="162" t="str">
        <f t="shared" si="0"/>
        <v>APTVD_OOH_Thumsup_Spend_2017</v>
      </c>
      <c r="D63" t="s">
        <v>99</v>
      </c>
      <c r="E63" t="s">
        <v>236</v>
      </c>
      <c r="F63" s="172">
        <v>-1.6000000000000001E-3</v>
      </c>
    </row>
    <row r="64" spans="3:6">
      <c r="C64" s="162" t="str">
        <f t="shared" si="0"/>
        <v>APTVD_OOH_Thumsup_Spend_2018</v>
      </c>
      <c r="D64" t="s">
        <v>99</v>
      </c>
      <c r="E64" t="s">
        <v>237</v>
      </c>
      <c r="F64" s="172">
        <v>2.0999999999999999E-3</v>
      </c>
    </row>
    <row r="65" spans="3:6">
      <c r="C65" s="162" t="str">
        <f t="shared" si="0"/>
        <v>APTVD_OOH_Thumsup_Spend_2019</v>
      </c>
      <c r="D65" t="s">
        <v>99</v>
      </c>
      <c r="E65" t="s">
        <v>238</v>
      </c>
      <c r="F65" s="172">
        <v>5.3E-3</v>
      </c>
    </row>
    <row r="66" spans="3:6">
      <c r="C66" s="162" t="str">
        <f t="shared" si="0"/>
        <v>APTVD_OOH_Thumsup_Spend</v>
      </c>
      <c r="D66" t="s">
        <v>99</v>
      </c>
      <c r="E66" t="s">
        <v>239</v>
      </c>
      <c r="F66" s="172">
        <v>5.9999999999999995E-4</v>
      </c>
    </row>
    <row r="67" spans="3:6">
      <c r="C67" s="162" t="str">
        <f t="shared" si="0"/>
        <v>APTVD_PrVD_Thumsup_Spend</v>
      </c>
      <c r="D67" t="s">
        <v>99</v>
      </c>
      <c r="E67" t="s">
        <v>240</v>
      </c>
      <c r="F67" s="172">
        <v>-3.3E-3</v>
      </c>
    </row>
    <row r="68" spans="3:6">
      <c r="C68" s="162" t="str">
        <f t="shared" ref="C68:C131" si="1">D68&amp;E68</f>
        <v>APTVD_Radio_Thumsup_Spend</v>
      </c>
      <c r="D68" t="s">
        <v>99</v>
      </c>
      <c r="E68" t="s">
        <v>241</v>
      </c>
      <c r="F68" s="172">
        <v>0</v>
      </c>
    </row>
    <row r="69" spans="3:6">
      <c r="C69" s="162" t="str">
        <f t="shared" si="1"/>
        <v>APTVD_Activation_Assets_AllIndia</v>
      </c>
      <c r="D69" t="s">
        <v>99</v>
      </c>
      <c r="E69" t="s">
        <v>242</v>
      </c>
      <c r="F69" s="172">
        <v>-8.9999999999999998E-4</v>
      </c>
    </row>
    <row r="70" spans="3:6">
      <c r="C70" s="162" t="str">
        <f t="shared" si="1"/>
        <v>APTVD_Activation_Assets_Statewise</v>
      </c>
      <c r="D70" t="s">
        <v>99</v>
      </c>
      <c r="E70" t="s">
        <v>243</v>
      </c>
      <c r="F70" s="172">
        <v>-4.0000000000000002E-4</v>
      </c>
    </row>
    <row r="71" spans="3:6">
      <c r="C71" s="162" t="str">
        <f t="shared" si="1"/>
        <v>APTVD_Consumer_Promo_Thumsup_Mobile_count</v>
      </c>
      <c r="D71" t="s">
        <v>99</v>
      </c>
      <c r="E71" t="s">
        <v>244</v>
      </c>
      <c r="F71" s="172">
        <v>4.0000000000000002E-4</v>
      </c>
    </row>
    <row r="72" spans="3:6">
      <c r="C72" s="162" t="str">
        <f t="shared" si="1"/>
        <v>APTVD_Experiential_Sampling_Thumsup_Reach</v>
      </c>
      <c r="D72" t="s">
        <v>99</v>
      </c>
      <c r="E72" t="s">
        <v>245</v>
      </c>
      <c r="F72" s="172">
        <v>0</v>
      </c>
    </row>
    <row r="73" spans="3:6">
      <c r="C73" s="162" t="str">
        <f t="shared" si="1"/>
        <v>APTVD_Long_Desert_TV_GRPs</v>
      </c>
      <c r="D73" t="s">
        <v>99</v>
      </c>
      <c r="E73" t="s">
        <v>246</v>
      </c>
      <c r="F73" s="172">
        <v>5.3E-3</v>
      </c>
    </row>
    <row r="74" spans="3:6">
      <c r="C74" s="162" t="str">
        <f t="shared" si="1"/>
        <v>APTVD_Long_TUChargedAvengers_TV_GRPs</v>
      </c>
      <c r="D74" t="s">
        <v>99</v>
      </c>
      <c r="E74" t="s">
        <v>247</v>
      </c>
      <c r="F74" s="172">
        <v>-2.0000000000000001E-4</v>
      </c>
    </row>
    <row r="75" spans="3:6">
      <c r="C75" s="162" t="str">
        <f t="shared" si="1"/>
        <v>APTVD_Long_TUChargedThematic_TV_GRPs</v>
      </c>
      <c r="D75" t="s">
        <v>99</v>
      </c>
      <c r="E75" t="s">
        <v>248</v>
      </c>
      <c r="F75" s="172">
        <v>-1.1900000000000001E-2</v>
      </c>
    </row>
    <row r="76" spans="3:6">
      <c r="C76" s="162" t="str">
        <f t="shared" si="1"/>
        <v>APTVD_Long_TUChase_TV_GRPs</v>
      </c>
      <c r="D76" t="s">
        <v>99</v>
      </c>
      <c r="E76" t="s">
        <v>249</v>
      </c>
      <c r="F76" s="172">
        <v>3.4700000000000002E-2</v>
      </c>
    </row>
    <row r="77" spans="3:6">
      <c r="C77" s="162" t="str">
        <f t="shared" si="1"/>
        <v>APTVD_Long_TUIntrinsic_TV_GRPs</v>
      </c>
      <c r="D77" t="s">
        <v>99</v>
      </c>
      <c r="E77" t="s">
        <v>250</v>
      </c>
      <c r="F77" s="172">
        <v>3.7000000000000002E-3</v>
      </c>
    </row>
    <row r="78" spans="3:6">
      <c r="C78" s="162" t="str">
        <f t="shared" si="1"/>
        <v>APTVD_TV_Total_2015</v>
      </c>
      <c r="D78" t="s">
        <v>99</v>
      </c>
      <c r="E78" t="s">
        <v>4</v>
      </c>
      <c r="F78" s="172">
        <v>-1.8E-3</v>
      </c>
    </row>
    <row r="79" spans="3:6">
      <c r="C79" s="162" t="str">
        <f t="shared" si="1"/>
        <v>APTVD_TV_Total_2016</v>
      </c>
      <c r="D79" t="s">
        <v>99</v>
      </c>
      <c r="E79" t="s">
        <v>5</v>
      </c>
      <c r="F79" s="172">
        <v>-2.8999999999999998E-3</v>
      </c>
    </row>
    <row r="80" spans="3:6">
      <c r="C80" s="162" t="str">
        <f t="shared" si="1"/>
        <v>APTVD_TV_Total_2017</v>
      </c>
      <c r="D80" t="s">
        <v>99</v>
      </c>
      <c r="E80" t="s">
        <v>6</v>
      </c>
      <c r="F80" s="172">
        <v>-5.1999999999999998E-3</v>
      </c>
    </row>
    <row r="81" spans="3:6">
      <c r="C81" s="162" t="str">
        <f t="shared" si="1"/>
        <v>APTVD_Desert_TV_GRPs</v>
      </c>
      <c r="D81" t="s">
        <v>99</v>
      </c>
      <c r="E81" t="s">
        <v>251</v>
      </c>
      <c r="F81" s="172">
        <v>4.1700000000000001E-2</v>
      </c>
    </row>
    <row r="82" spans="3:6">
      <c r="C82" s="162" t="str">
        <f t="shared" si="1"/>
        <v>APTVD_Lift_TV_GRPs</v>
      </c>
      <c r="D82" t="s">
        <v>99</v>
      </c>
      <c r="E82" t="s">
        <v>252</v>
      </c>
      <c r="F82" s="172">
        <v>0</v>
      </c>
    </row>
    <row r="83" spans="3:6">
      <c r="C83" s="162" t="str">
        <f t="shared" si="1"/>
        <v>APTVD_ThematicMHT_TV_GRPs</v>
      </c>
      <c r="D83" t="s">
        <v>99</v>
      </c>
      <c r="E83" t="s">
        <v>253</v>
      </c>
      <c r="F83" s="172">
        <v>0</v>
      </c>
    </row>
    <row r="84" spans="3:6">
      <c r="C84" s="162" t="str">
        <f t="shared" si="1"/>
        <v>APTVD_TheYoung_TV_GRPs</v>
      </c>
      <c r="D84" t="s">
        <v>99</v>
      </c>
      <c r="E84" t="s">
        <v>254</v>
      </c>
      <c r="F84" s="172">
        <v>0</v>
      </c>
    </row>
    <row r="85" spans="3:6">
      <c r="C85" s="162" t="str">
        <f t="shared" si="1"/>
        <v>APTVD_TU_UTC_TV_GRPs</v>
      </c>
      <c r="D85" t="s">
        <v>99</v>
      </c>
      <c r="E85" t="s">
        <v>255</v>
      </c>
      <c r="F85" s="172">
        <v>0</v>
      </c>
    </row>
    <row r="86" spans="3:6">
      <c r="C86" s="162" t="str">
        <f t="shared" si="1"/>
        <v>APTVD_TUChargedAvengers_TV_GRPs</v>
      </c>
      <c r="D86" t="s">
        <v>99</v>
      </c>
      <c r="E86" t="s">
        <v>256</v>
      </c>
      <c r="F86" s="172">
        <v>-4.4999999999999997E-3</v>
      </c>
    </row>
    <row r="87" spans="3:6">
      <c r="C87" s="162" t="str">
        <f t="shared" si="1"/>
        <v>APTVD_TUChargedThematic_TV_GRPs</v>
      </c>
      <c r="D87" t="s">
        <v>99</v>
      </c>
      <c r="E87" t="s">
        <v>257</v>
      </c>
      <c r="F87" s="172">
        <v>-2.1499999999999998E-2</v>
      </c>
    </row>
    <row r="88" spans="3:6">
      <c r="C88" s="162" t="str">
        <f t="shared" si="1"/>
        <v>APTVD_TUChase_TV_GRPs</v>
      </c>
      <c r="D88" t="s">
        <v>99</v>
      </c>
      <c r="E88" t="s">
        <v>258</v>
      </c>
      <c r="F88" s="172">
        <v>5.5500000000000001E-2</v>
      </c>
    </row>
    <row r="89" spans="3:6">
      <c r="C89" s="162" t="str">
        <f t="shared" si="1"/>
        <v>APTVD_TUIntrinsic_TV_GRPs</v>
      </c>
      <c r="D89" t="s">
        <v>99</v>
      </c>
      <c r="E89" t="s">
        <v>259</v>
      </c>
      <c r="F89" s="172">
        <v>-1.17E-2</v>
      </c>
    </row>
    <row r="90" spans="3:6">
      <c r="C90" s="162" t="str">
        <f t="shared" si="1"/>
        <v>APTVD_WaveTVC_TV_GRPs</v>
      </c>
      <c r="D90" t="s">
        <v>99</v>
      </c>
      <c r="E90" t="s">
        <v>260</v>
      </c>
      <c r="F90" s="172">
        <v>0</v>
      </c>
    </row>
    <row r="91" spans="3:6">
      <c r="C91" s="162" t="str">
        <f t="shared" si="1"/>
        <v>APTOthers</v>
      </c>
      <c r="D91" t="s">
        <v>99</v>
      </c>
      <c r="E91" t="s">
        <v>1</v>
      </c>
      <c r="F91" s="172">
        <v>-5.0000000000000001E-4</v>
      </c>
    </row>
    <row r="92" spans="3:6">
      <c r="C92" s="162" t="str">
        <f t="shared" si="1"/>
        <v>APTSEAS_1517</v>
      </c>
      <c r="D92" t="s">
        <v>99</v>
      </c>
      <c r="E92" t="s">
        <v>261</v>
      </c>
      <c r="F92" s="172">
        <v>0</v>
      </c>
    </row>
    <row r="93" spans="3:6">
      <c r="C93" s="162" t="str">
        <f t="shared" si="1"/>
        <v>APTSEAS_1819</v>
      </c>
      <c r="D93" t="s">
        <v>99</v>
      </c>
      <c r="E93" t="s">
        <v>262</v>
      </c>
      <c r="F93" s="172">
        <v>0</v>
      </c>
    </row>
    <row r="94" spans="3:6">
      <c r="C94" s="162" t="str">
        <f t="shared" si="1"/>
        <v>APTVD_Price_Thums_Up_Express</v>
      </c>
      <c r="D94" t="s">
        <v>99</v>
      </c>
      <c r="E94" t="s">
        <v>263</v>
      </c>
      <c r="F94" s="172">
        <v>-2.5000000000000001E-3</v>
      </c>
    </row>
    <row r="95" spans="3:6">
      <c r="C95" s="162" t="str">
        <f t="shared" si="1"/>
        <v>APTVD_Price_Thums_Up_Fridge</v>
      </c>
      <c r="D95" t="s">
        <v>99</v>
      </c>
      <c r="E95" t="s">
        <v>264</v>
      </c>
      <c r="F95" s="172">
        <v>-0.01</v>
      </c>
    </row>
    <row r="96" spans="3:6">
      <c r="C96" s="162" t="str">
        <f t="shared" si="1"/>
        <v>APTVD_Price_Thums_Up_Mobile</v>
      </c>
      <c r="D96" t="s">
        <v>99</v>
      </c>
      <c r="E96" t="s">
        <v>265</v>
      </c>
      <c r="F96" s="172">
        <v>-2.0000000000000001E-4</v>
      </c>
    </row>
    <row r="97" spans="3:6">
      <c r="C97" s="162" t="str">
        <f t="shared" si="1"/>
        <v>APTVD_Price_Thums_Up_Party</v>
      </c>
      <c r="D97" t="s">
        <v>99</v>
      </c>
      <c r="E97" t="s">
        <v>266</v>
      </c>
      <c r="F97" s="172">
        <v>1.11E-2</v>
      </c>
    </row>
    <row r="98" spans="3:6">
      <c r="C98" s="162" t="str">
        <f t="shared" si="1"/>
        <v>APTVD_Price_Thums_Up_RGB</v>
      </c>
      <c r="D98" t="s">
        <v>99</v>
      </c>
      <c r="E98" t="s">
        <v>267</v>
      </c>
      <c r="F98" s="172">
        <v>4.7000000000000002E-3</v>
      </c>
    </row>
    <row r="99" spans="3:6">
      <c r="C99" s="162" t="str">
        <f t="shared" si="1"/>
        <v>APTRamadan_Dum</v>
      </c>
      <c r="D99" t="s">
        <v>99</v>
      </c>
      <c r="E99" t="s">
        <v>268</v>
      </c>
      <c r="F99" s="172">
        <v>4.0000000000000002E-4</v>
      </c>
    </row>
    <row r="100" spans="3:6">
      <c r="C100" s="162" t="str">
        <f t="shared" si="1"/>
        <v>APTSOCF_1</v>
      </c>
      <c r="D100" t="s">
        <v>99</v>
      </c>
      <c r="E100" t="s">
        <v>269</v>
      </c>
      <c r="F100" s="172">
        <v>8.5000000000000006E-3</v>
      </c>
    </row>
    <row r="101" spans="3:6">
      <c r="C101" s="162" t="str">
        <f t="shared" si="1"/>
        <v>APTSOTS_1</v>
      </c>
      <c r="D101" t="s">
        <v>99</v>
      </c>
      <c r="E101" t="s">
        <v>270</v>
      </c>
      <c r="F101" s="172">
        <v>1.0800000000000001E-2</v>
      </c>
    </row>
    <row r="102" spans="3:6">
      <c r="C102" s="162" t="str">
        <f t="shared" si="1"/>
        <v>APTVD_Long_Activation_Assets_AllIndia</v>
      </c>
      <c r="D102" t="s">
        <v>99</v>
      </c>
      <c r="E102" t="s">
        <v>271</v>
      </c>
      <c r="F102" s="172">
        <v>-2.9999999999999997E-4</v>
      </c>
    </row>
    <row r="103" spans="3:6">
      <c r="C103" s="162" t="str">
        <f t="shared" si="1"/>
        <v>APTVD_Long_Activation_Assets_Statewise</v>
      </c>
      <c r="D103" t="s">
        <v>99</v>
      </c>
      <c r="E103" t="s">
        <v>272</v>
      </c>
      <c r="F103" s="172">
        <v>1.9E-3</v>
      </c>
    </row>
    <row r="104" spans="3:6">
      <c r="C104" s="162" t="str">
        <f t="shared" si="1"/>
        <v>GJVD_IPS_7up</v>
      </c>
      <c r="D104" t="s">
        <v>196</v>
      </c>
      <c r="E104" t="s">
        <v>126</v>
      </c>
      <c r="F104" s="172">
        <v>6.9999999999999999E-4</v>
      </c>
    </row>
    <row r="105" spans="3:6">
      <c r="C105" s="162" t="str">
        <f t="shared" si="1"/>
        <v>GJVD_IPS_Appy_Fizz</v>
      </c>
      <c r="D105" t="s">
        <v>196</v>
      </c>
      <c r="E105" t="s">
        <v>127</v>
      </c>
      <c r="F105" s="172">
        <v>0</v>
      </c>
    </row>
    <row r="106" spans="3:6">
      <c r="C106" s="162" t="str">
        <f t="shared" si="1"/>
        <v>GJVD_IPS_Coke</v>
      </c>
      <c r="D106" t="s">
        <v>196</v>
      </c>
      <c r="E106" t="s">
        <v>128</v>
      </c>
      <c r="F106" s="172">
        <v>-2.0000000000000001E-4</v>
      </c>
    </row>
    <row r="107" spans="3:6">
      <c r="C107" s="162" t="str">
        <f t="shared" si="1"/>
        <v>GJVD_IPS_DAVAT_Local</v>
      </c>
      <c r="D107" t="s">
        <v>196</v>
      </c>
      <c r="E107" t="s">
        <v>273</v>
      </c>
      <c r="F107" s="172">
        <v>-3.0999999999999999E-3</v>
      </c>
    </row>
    <row r="108" spans="3:6">
      <c r="C108" s="162" t="str">
        <f t="shared" si="1"/>
        <v>GJVD_IPS_Fanta</v>
      </c>
      <c r="D108" t="s">
        <v>196</v>
      </c>
      <c r="E108" t="s">
        <v>129</v>
      </c>
      <c r="F108" s="172">
        <v>5.0000000000000001E-4</v>
      </c>
    </row>
    <row r="109" spans="3:6">
      <c r="C109" s="162" t="str">
        <f t="shared" si="1"/>
        <v>GJVD_IPS_Limca</v>
      </c>
      <c r="D109" t="s">
        <v>196</v>
      </c>
      <c r="E109" t="s">
        <v>130</v>
      </c>
      <c r="F109" s="172">
        <v>1E-4</v>
      </c>
    </row>
    <row r="110" spans="3:6">
      <c r="C110" s="162" t="str">
        <f t="shared" si="1"/>
        <v>GJVD_IPS_M_Dew</v>
      </c>
      <c r="D110" t="s">
        <v>196</v>
      </c>
      <c r="E110" t="s">
        <v>131</v>
      </c>
      <c r="F110" s="172">
        <v>2.9999999999999997E-4</v>
      </c>
    </row>
    <row r="111" spans="3:6">
      <c r="C111" s="162" t="str">
        <f t="shared" si="1"/>
        <v>GJVD_IPS_Mirinda</v>
      </c>
      <c r="D111" t="s">
        <v>196</v>
      </c>
      <c r="E111" t="s">
        <v>132</v>
      </c>
      <c r="F111" s="172">
        <v>1E-4</v>
      </c>
    </row>
    <row r="112" spans="3:6">
      <c r="C112" s="162" t="str">
        <f t="shared" si="1"/>
        <v>GJVD_IPS_Pepsi</v>
      </c>
      <c r="D112" t="s">
        <v>196</v>
      </c>
      <c r="E112" t="s">
        <v>133</v>
      </c>
      <c r="F112" s="172">
        <v>-2.9999999999999997E-4</v>
      </c>
    </row>
    <row r="113" spans="3:6">
      <c r="C113" s="162" t="str">
        <f t="shared" si="1"/>
        <v>GJVD_IPS_SOSYO_Local</v>
      </c>
      <c r="D113" t="s">
        <v>196</v>
      </c>
      <c r="E113" t="s">
        <v>274</v>
      </c>
      <c r="F113" s="172">
        <v>-1E-4</v>
      </c>
    </row>
    <row r="114" spans="3:6">
      <c r="C114" s="162" t="str">
        <f t="shared" si="1"/>
        <v>GJVD_IPS_Sprite</v>
      </c>
      <c r="D114" t="s">
        <v>196</v>
      </c>
      <c r="E114" t="s">
        <v>134</v>
      </c>
      <c r="F114" s="172">
        <v>-8.0000000000000004E-4</v>
      </c>
    </row>
    <row r="115" spans="3:6">
      <c r="C115" s="162" t="str">
        <f t="shared" si="1"/>
        <v>GJVD_ND_7up</v>
      </c>
      <c r="D115" t="s">
        <v>196</v>
      </c>
      <c r="E115" t="s">
        <v>136</v>
      </c>
      <c r="F115" s="172">
        <v>2.0000000000000001E-4</v>
      </c>
    </row>
    <row r="116" spans="3:6">
      <c r="C116" s="162" t="str">
        <f t="shared" si="1"/>
        <v>GJVD_ND_Appy_Fizz</v>
      </c>
      <c r="D116" t="s">
        <v>196</v>
      </c>
      <c r="E116" t="s">
        <v>137</v>
      </c>
      <c r="F116" s="172">
        <v>0</v>
      </c>
    </row>
    <row r="117" spans="3:6">
      <c r="C117" s="162" t="str">
        <f t="shared" si="1"/>
        <v>GJVD_ND_Coke</v>
      </c>
      <c r="D117" t="s">
        <v>196</v>
      </c>
      <c r="E117" t="s">
        <v>138</v>
      </c>
      <c r="F117" s="172">
        <v>0</v>
      </c>
    </row>
    <row r="118" spans="3:6">
      <c r="C118" s="162" t="str">
        <f t="shared" si="1"/>
        <v>GJVD_ND_DAVAT_Local</v>
      </c>
      <c r="D118" t="s">
        <v>196</v>
      </c>
      <c r="E118" t="s">
        <v>275</v>
      </c>
      <c r="F118" s="172">
        <v>-1.8E-3</v>
      </c>
    </row>
    <row r="119" spans="3:6">
      <c r="C119" s="162" t="str">
        <f t="shared" si="1"/>
        <v>GJVD_ND_Fanta</v>
      </c>
      <c r="D119" t="s">
        <v>196</v>
      </c>
      <c r="E119" t="s">
        <v>139</v>
      </c>
      <c r="F119" s="172">
        <v>2.0000000000000001E-4</v>
      </c>
    </row>
    <row r="120" spans="3:6">
      <c r="C120" s="162" t="str">
        <f t="shared" si="1"/>
        <v>GJVD_ND_Limca</v>
      </c>
      <c r="D120" t="s">
        <v>196</v>
      </c>
      <c r="E120" t="s">
        <v>140</v>
      </c>
      <c r="F120" s="172">
        <v>1E-4</v>
      </c>
    </row>
    <row r="121" spans="3:6">
      <c r="C121" s="162" t="str">
        <f t="shared" si="1"/>
        <v>GJVD_ND_M_Dew</v>
      </c>
      <c r="D121" t="s">
        <v>196</v>
      </c>
      <c r="E121" t="s">
        <v>141</v>
      </c>
      <c r="F121" s="172">
        <v>1E-4</v>
      </c>
    </row>
    <row r="122" spans="3:6">
      <c r="C122" s="162" t="str">
        <f t="shared" si="1"/>
        <v>GJVD_ND_Mirinda</v>
      </c>
      <c r="D122" t="s">
        <v>196</v>
      </c>
      <c r="E122" t="s">
        <v>142</v>
      </c>
      <c r="F122" s="172">
        <v>1E-4</v>
      </c>
    </row>
    <row r="123" spans="3:6">
      <c r="C123" s="162" t="str">
        <f t="shared" si="1"/>
        <v>GJVD_ND_Pepsi</v>
      </c>
      <c r="D123" t="s">
        <v>196</v>
      </c>
      <c r="E123" t="s">
        <v>143</v>
      </c>
      <c r="F123" s="172">
        <v>5.0000000000000001E-4</v>
      </c>
    </row>
    <row r="124" spans="3:6">
      <c r="C124" s="162" t="str">
        <f t="shared" si="1"/>
        <v>GJVD_ND_SOSYO_Local</v>
      </c>
      <c r="D124" t="s">
        <v>196</v>
      </c>
      <c r="E124" t="s">
        <v>276</v>
      </c>
      <c r="F124" s="172">
        <v>0</v>
      </c>
    </row>
    <row r="125" spans="3:6">
      <c r="C125" s="162" t="str">
        <f t="shared" si="1"/>
        <v>GJVD_ND_Sprite</v>
      </c>
      <c r="D125" t="s">
        <v>196</v>
      </c>
      <c r="E125" t="s">
        <v>144</v>
      </c>
      <c r="F125" s="172">
        <v>8.0000000000000004E-4</v>
      </c>
    </row>
    <row r="126" spans="3:6">
      <c r="C126" s="162" t="str">
        <f t="shared" si="1"/>
        <v>GJVD_Price_7up</v>
      </c>
      <c r="D126" t="s">
        <v>196</v>
      </c>
      <c r="E126" t="s">
        <v>205</v>
      </c>
      <c r="F126" s="172">
        <v>8.0000000000000004E-4</v>
      </c>
    </row>
    <row r="127" spans="3:6">
      <c r="C127" s="162" t="str">
        <f t="shared" si="1"/>
        <v>GJVD_Price_Appy_Fizz</v>
      </c>
      <c r="D127" t="s">
        <v>196</v>
      </c>
      <c r="E127" t="s">
        <v>206</v>
      </c>
      <c r="F127" s="172">
        <v>-1.2999999999999999E-3</v>
      </c>
    </row>
    <row r="128" spans="3:6">
      <c r="C128" s="162" t="str">
        <f t="shared" si="1"/>
        <v>GJVD_Price_Coke</v>
      </c>
      <c r="D128" t="s">
        <v>196</v>
      </c>
      <c r="E128" t="s">
        <v>207</v>
      </c>
      <c r="F128" s="172">
        <v>-2.3999999999999998E-3</v>
      </c>
    </row>
    <row r="129" spans="3:6">
      <c r="C129" s="162" t="str">
        <f t="shared" si="1"/>
        <v>GJVD_Price_Fanta</v>
      </c>
      <c r="D129" t="s">
        <v>196</v>
      </c>
      <c r="E129" t="s">
        <v>208</v>
      </c>
      <c r="F129" s="172">
        <v>0</v>
      </c>
    </row>
    <row r="130" spans="3:6">
      <c r="C130" s="162" t="str">
        <f t="shared" si="1"/>
        <v>GJVD_Price_Limca</v>
      </c>
      <c r="D130" t="s">
        <v>196</v>
      </c>
      <c r="E130" t="s">
        <v>209</v>
      </c>
      <c r="F130" s="172">
        <v>-2E-3</v>
      </c>
    </row>
    <row r="131" spans="3:6">
      <c r="C131" s="162" t="str">
        <f t="shared" si="1"/>
        <v>GJVD_Price_M_Dew</v>
      </c>
      <c r="D131" t="s">
        <v>196</v>
      </c>
      <c r="E131" t="s">
        <v>210</v>
      </c>
      <c r="F131" s="172">
        <v>-1.4E-3</v>
      </c>
    </row>
    <row r="132" spans="3:6">
      <c r="C132" s="162" t="str">
        <f t="shared" ref="C132:C195" si="2">D132&amp;E132</f>
        <v>GJVD_Price_Mirinda</v>
      </c>
      <c r="D132" t="s">
        <v>196</v>
      </c>
      <c r="E132" t="s">
        <v>211</v>
      </c>
      <c r="F132" s="172">
        <v>0</v>
      </c>
    </row>
    <row r="133" spans="3:6">
      <c r="C133" s="162" t="str">
        <f t="shared" si="2"/>
        <v>GJVD_Price_Pepsi</v>
      </c>
      <c r="D133" t="s">
        <v>196</v>
      </c>
      <c r="E133" t="s">
        <v>212</v>
      </c>
      <c r="F133" s="172">
        <v>2.0000000000000001E-4</v>
      </c>
    </row>
    <row r="134" spans="3:6">
      <c r="C134" s="162" t="str">
        <f t="shared" si="2"/>
        <v>GJVD_Price_Sprite</v>
      </c>
      <c r="D134" t="s">
        <v>196</v>
      </c>
      <c r="E134" t="s">
        <v>213</v>
      </c>
      <c r="F134" s="172">
        <v>-3.7000000000000002E-3</v>
      </c>
    </row>
    <row r="135" spans="3:6">
      <c r="C135" s="162" t="str">
        <f t="shared" si="2"/>
        <v>GJVD_TV_MDEW</v>
      </c>
      <c r="D135" t="s">
        <v>196</v>
      </c>
      <c r="E135" t="s">
        <v>216</v>
      </c>
      <c r="F135" s="172">
        <v>-1E-4</v>
      </c>
    </row>
    <row r="136" spans="3:6">
      <c r="C136" s="162" t="str">
        <f t="shared" si="2"/>
        <v>GJVD_TV_PSPSI</v>
      </c>
      <c r="D136" t="s">
        <v>196</v>
      </c>
      <c r="E136" t="s">
        <v>217</v>
      </c>
      <c r="F136" s="172">
        <v>-4.0000000000000002E-4</v>
      </c>
    </row>
    <row r="137" spans="3:6">
      <c r="C137" s="162" t="str">
        <f t="shared" si="2"/>
        <v>GJVD_IPS_Thums_Up</v>
      </c>
      <c r="D137" t="s">
        <v>196</v>
      </c>
      <c r="E137" t="s">
        <v>135</v>
      </c>
      <c r="F137" s="172">
        <v>-5.9999999999999995E-4</v>
      </c>
    </row>
    <row r="138" spans="3:6">
      <c r="C138" s="162" t="str">
        <f t="shared" si="2"/>
        <v>GJVD_ND_Thums_Up</v>
      </c>
      <c r="D138" t="s">
        <v>196</v>
      </c>
      <c r="E138" t="s">
        <v>145</v>
      </c>
      <c r="F138" s="172">
        <v>-9.7999999999999997E-3</v>
      </c>
    </row>
    <row r="139" spans="3:6">
      <c r="C139" s="162" t="str">
        <f t="shared" si="2"/>
        <v>GJVD_Nstores_Thums_Up</v>
      </c>
      <c r="D139" t="s">
        <v>196</v>
      </c>
      <c r="E139" t="s">
        <v>218</v>
      </c>
      <c r="F139" s="172">
        <v>9.7000000000000003E-3</v>
      </c>
    </row>
    <row r="140" spans="3:6">
      <c r="C140" s="162" t="str">
        <f t="shared" si="2"/>
        <v>GJVD_OOS_Thums_Up</v>
      </c>
      <c r="D140" t="s">
        <v>196</v>
      </c>
      <c r="E140" t="s">
        <v>219</v>
      </c>
      <c r="F140" s="172">
        <v>1E-4</v>
      </c>
    </row>
    <row r="141" spans="3:6">
      <c r="C141" s="162" t="str">
        <f t="shared" si="2"/>
        <v>GJVD_SOWF_Thums_Up</v>
      </c>
      <c r="D141" t="s">
        <v>196</v>
      </c>
      <c r="E141" t="s">
        <v>220</v>
      </c>
      <c r="F141" s="172">
        <v>-7.4000000000000003E-3</v>
      </c>
    </row>
    <row r="142" spans="3:6">
      <c r="C142" s="162" t="str">
        <f t="shared" si="2"/>
        <v>GJLog_Economy</v>
      </c>
      <c r="D142" t="s">
        <v>196</v>
      </c>
      <c r="E142" t="s">
        <v>221</v>
      </c>
      <c r="F142" s="172">
        <v>4.1999999999999997E-3</v>
      </c>
    </row>
    <row r="143" spans="3:6">
      <c r="C143" s="162" t="str">
        <f t="shared" si="2"/>
        <v>GJUnemployment</v>
      </c>
      <c r="D143" t="s">
        <v>196</v>
      </c>
      <c r="E143" t="s">
        <v>3</v>
      </c>
      <c r="F143" s="172">
        <v>4.0000000000000002E-4</v>
      </c>
    </row>
    <row r="144" spans="3:6">
      <c r="C144" s="162" t="str">
        <f t="shared" si="2"/>
        <v>GJprecip0</v>
      </c>
      <c r="D144" t="s">
        <v>196</v>
      </c>
      <c r="E144" t="s">
        <v>222</v>
      </c>
      <c r="F144" s="172">
        <v>-5.4000000000000003E-3</v>
      </c>
    </row>
    <row r="145" spans="3:6">
      <c r="C145" s="162" t="str">
        <f t="shared" si="2"/>
        <v>GJprecip1</v>
      </c>
      <c r="D145" t="s">
        <v>196</v>
      </c>
      <c r="E145" t="s">
        <v>223</v>
      </c>
      <c r="F145" s="172">
        <v>-3.0000000000000001E-3</v>
      </c>
    </row>
    <row r="146" spans="3:6">
      <c r="C146" s="162" t="str">
        <f t="shared" si="2"/>
        <v>GJTemp0</v>
      </c>
      <c r="D146" t="s">
        <v>196</v>
      </c>
      <c r="E146" t="s">
        <v>171</v>
      </c>
      <c r="F146" s="172">
        <v>-5.5999999999999999E-3</v>
      </c>
    </row>
    <row r="147" spans="3:6">
      <c r="C147" s="162" t="str">
        <f t="shared" si="2"/>
        <v>GJTemp1</v>
      </c>
      <c r="D147" t="s">
        <v>196</v>
      </c>
      <c r="E147" t="s">
        <v>172</v>
      </c>
      <c r="F147" s="172">
        <v>-4.7999999999999996E-3</v>
      </c>
    </row>
    <row r="148" spans="3:6">
      <c r="C148" s="162" t="str">
        <f t="shared" si="2"/>
        <v>GJVD_Facebook_Thumsup_Imp</v>
      </c>
      <c r="D148" t="s">
        <v>196</v>
      </c>
      <c r="E148" t="s">
        <v>224</v>
      </c>
      <c r="F148" s="172">
        <v>3.3E-3</v>
      </c>
    </row>
    <row r="149" spans="3:6">
      <c r="C149" s="162" t="str">
        <f t="shared" si="2"/>
        <v>GJVD_Facebook_Instagram_Thumsup_Imp</v>
      </c>
      <c r="D149" t="s">
        <v>196</v>
      </c>
      <c r="E149" t="s">
        <v>225</v>
      </c>
      <c r="F149" s="172">
        <v>-1E-4</v>
      </c>
    </row>
    <row r="150" spans="3:6">
      <c r="C150" s="162" t="str">
        <f t="shared" si="2"/>
        <v>GJVD_Hotstar_Thumsup_Imp</v>
      </c>
      <c r="D150" t="s">
        <v>196</v>
      </c>
      <c r="E150" t="s">
        <v>226</v>
      </c>
      <c r="F150" s="172">
        <v>4.8999999999999998E-3</v>
      </c>
    </row>
    <row r="151" spans="3:6">
      <c r="C151" s="162" t="str">
        <f t="shared" si="2"/>
        <v>GJVD_Total_Digital_Thumsup_VD_2017</v>
      </c>
      <c r="D151" t="s">
        <v>196</v>
      </c>
      <c r="E151" t="s">
        <v>227</v>
      </c>
      <c r="F151" s="172">
        <v>-1E-3</v>
      </c>
    </row>
    <row r="152" spans="3:6">
      <c r="C152" s="162" t="str">
        <f t="shared" si="2"/>
        <v>GJVD_Total_Digital_Thumsup_VD_2018</v>
      </c>
      <c r="D152" t="s">
        <v>196</v>
      </c>
      <c r="E152" t="s">
        <v>228</v>
      </c>
      <c r="F152" s="172">
        <v>2.0000000000000001E-4</v>
      </c>
    </row>
    <row r="153" spans="3:6">
      <c r="C153" s="162" t="str">
        <f t="shared" si="2"/>
        <v>GJVD_Total_Digital_Thumsup_VD_2019</v>
      </c>
      <c r="D153" t="s">
        <v>196</v>
      </c>
      <c r="E153" t="s">
        <v>229</v>
      </c>
      <c r="F153" s="172">
        <v>9.1000000000000004E-3</v>
      </c>
    </row>
    <row r="154" spans="3:6">
      <c r="C154" s="162" t="str">
        <f t="shared" si="2"/>
        <v>GJVD_YouTube_Thumsup_Imp</v>
      </c>
      <c r="D154" t="s">
        <v>196</v>
      </c>
      <c r="E154" t="s">
        <v>230</v>
      </c>
      <c r="F154" s="172">
        <v>0</v>
      </c>
    </row>
    <row r="155" spans="3:6">
      <c r="C155" s="162" t="str">
        <f t="shared" si="2"/>
        <v>GJVD_Cinema_Thumsup_Spend_2015</v>
      </c>
      <c r="D155" t="s">
        <v>196</v>
      </c>
      <c r="E155" t="s">
        <v>277</v>
      </c>
      <c r="F155" s="172">
        <v>-4.0000000000000002E-4</v>
      </c>
    </row>
    <row r="156" spans="3:6">
      <c r="C156" s="162" t="str">
        <f t="shared" si="2"/>
        <v>GJVD_Cinema_Thumsup_Spend</v>
      </c>
      <c r="D156" t="s">
        <v>196</v>
      </c>
      <c r="E156" t="s">
        <v>233</v>
      </c>
      <c r="F156" s="172">
        <v>-2.0000000000000001E-4</v>
      </c>
    </row>
    <row r="157" spans="3:6">
      <c r="C157" s="162" t="str">
        <f t="shared" si="2"/>
        <v>GJVD_OOH_Thumsup_Spend_2016</v>
      </c>
      <c r="D157" t="s">
        <v>196</v>
      </c>
      <c r="E157" t="s">
        <v>235</v>
      </c>
      <c r="F157" s="172">
        <v>-2.9999999999999997E-4</v>
      </c>
    </row>
    <row r="158" spans="3:6">
      <c r="C158" s="162" t="str">
        <f t="shared" si="2"/>
        <v>GJVD_OOH_Thumsup_Spend_2017</v>
      </c>
      <c r="D158" t="s">
        <v>196</v>
      </c>
      <c r="E158" t="s">
        <v>236</v>
      </c>
      <c r="F158" s="172">
        <v>-2.0999999999999999E-3</v>
      </c>
    </row>
    <row r="159" spans="3:6">
      <c r="C159" s="162" t="str">
        <f t="shared" si="2"/>
        <v>GJVD_OOH_Thumsup_Spend_2018</v>
      </c>
      <c r="D159" t="s">
        <v>196</v>
      </c>
      <c r="E159" t="s">
        <v>237</v>
      </c>
      <c r="F159" s="172">
        <v>3.0000000000000001E-3</v>
      </c>
    </row>
    <row r="160" spans="3:6">
      <c r="C160" s="162" t="str">
        <f t="shared" si="2"/>
        <v>GJVD_OOH_Thumsup_Spend_2019</v>
      </c>
      <c r="D160" t="s">
        <v>196</v>
      </c>
      <c r="E160" t="s">
        <v>238</v>
      </c>
      <c r="F160" s="172">
        <v>5.4999999999999997E-3</v>
      </c>
    </row>
    <row r="161" spans="3:6">
      <c r="C161" s="162" t="str">
        <f t="shared" si="2"/>
        <v>GJVD_OOH_Thumsup_Spend</v>
      </c>
      <c r="D161" t="s">
        <v>196</v>
      </c>
      <c r="E161" t="s">
        <v>239</v>
      </c>
      <c r="F161" s="172">
        <v>2.8E-3</v>
      </c>
    </row>
    <row r="162" spans="3:6">
      <c r="C162" s="162" t="str">
        <f t="shared" si="2"/>
        <v>GJVD_PrVD_Thumsup_Spend</v>
      </c>
      <c r="D162" t="s">
        <v>196</v>
      </c>
      <c r="E162" t="s">
        <v>240</v>
      </c>
      <c r="F162" s="172">
        <v>-2.0999999999999999E-3</v>
      </c>
    </row>
    <row r="163" spans="3:6">
      <c r="C163" s="162" t="str">
        <f t="shared" si="2"/>
        <v>GJVD_Long_Activation_Assets_AllIndia</v>
      </c>
      <c r="D163" t="s">
        <v>196</v>
      </c>
      <c r="E163" t="s">
        <v>271</v>
      </c>
      <c r="F163" s="172">
        <v>-1E-3</v>
      </c>
    </row>
    <row r="164" spans="3:6">
      <c r="C164" s="162" t="str">
        <f t="shared" si="2"/>
        <v>GJVD_Long_Activation_Assets_Statewise</v>
      </c>
      <c r="D164" t="s">
        <v>196</v>
      </c>
      <c r="E164" t="s">
        <v>272</v>
      </c>
      <c r="F164" s="172">
        <v>-2.9999999999999997E-4</v>
      </c>
    </row>
    <row r="165" spans="3:6">
      <c r="C165" s="162" t="str">
        <f t="shared" si="2"/>
        <v>GJVD_Activation_Assets_AllIndia</v>
      </c>
      <c r="D165" t="s">
        <v>196</v>
      </c>
      <c r="E165" t="s">
        <v>242</v>
      </c>
      <c r="F165" s="172">
        <v>-5.1999999999999998E-3</v>
      </c>
    </row>
    <row r="166" spans="3:6">
      <c r="C166" s="162" t="str">
        <f t="shared" si="2"/>
        <v>GJVD_Activation_Assets_Statewise</v>
      </c>
      <c r="D166" t="s">
        <v>196</v>
      </c>
      <c r="E166" t="s">
        <v>243</v>
      </c>
      <c r="F166" s="172">
        <v>0</v>
      </c>
    </row>
    <row r="167" spans="3:6">
      <c r="C167" s="162" t="str">
        <f t="shared" si="2"/>
        <v>GJVD_Consumer_Promo_Thumsup_Mobile_count</v>
      </c>
      <c r="D167" t="s">
        <v>196</v>
      </c>
      <c r="E167" t="s">
        <v>244</v>
      </c>
      <c r="F167" s="172">
        <v>2.0000000000000001E-4</v>
      </c>
    </row>
    <row r="168" spans="3:6">
      <c r="C168" s="162" t="str">
        <f t="shared" si="2"/>
        <v>GJVD_Experiential_Sampling_Thumsup_Reach</v>
      </c>
      <c r="D168" t="s">
        <v>196</v>
      </c>
      <c r="E168" t="s">
        <v>245</v>
      </c>
      <c r="F168" s="172">
        <v>-1E-4</v>
      </c>
    </row>
    <row r="169" spans="3:6">
      <c r="C169" s="162" t="str">
        <f t="shared" si="2"/>
        <v>GJVD_Long_Desert_TV_GRPs</v>
      </c>
      <c r="D169" t="s">
        <v>196</v>
      </c>
      <c r="E169" t="s">
        <v>246</v>
      </c>
      <c r="F169" s="172">
        <v>8.9999999999999993E-3</v>
      </c>
    </row>
    <row r="170" spans="3:6">
      <c r="C170" s="162" t="str">
        <f t="shared" si="2"/>
        <v>GJVD_Long_TUChargedAvengers_TV_GRPs</v>
      </c>
      <c r="D170" t="s">
        <v>196</v>
      </c>
      <c r="E170" t="s">
        <v>247</v>
      </c>
      <c r="F170" s="172">
        <v>-1E-4</v>
      </c>
    </row>
    <row r="171" spans="3:6">
      <c r="C171" s="162" t="str">
        <f t="shared" si="2"/>
        <v>GJVD_Long_TUChargedThematic_TV_GRPs</v>
      </c>
      <c r="D171" t="s">
        <v>196</v>
      </c>
      <c r="E171" t="s">
        <v>248</v>
      </c>
      <c r="F171" s="172">
        <v>-3.7000000000000002E-3</v>
      </c>
    </row>
    <row r="172" spans="3:6">
      <c r="C172" s="162" t="str">
        <f t="shared" si="2"/>
        <v>GJVD_Long_TUChase_TV_GRPs</v>
      </c>
      <c r="D172" t="s">
        <v>196</v>
      </c>
      <c r="E172" t="s">
        <v>249</v>
      </c>
      <c r="F172" s="172">
        <v>2.8400000000000002E-2</v>
      </c>
    </row>
    <row r="173" spans="3:6">
      <c r="C173" s="162" t="str">
        <f t="shared" si="2"/>
        <v>GJVD_Long_TUIntrinsic_TV_GRPs</v>
      </c>
      <c r="D173" t="s">
        <v>196</v>
      </c>
      <c r="E173" t="s">
        <v>250</v>
      </c>
      <c r="F173" s="172">
        <v>-6.7000000000000002E-3</v>
      </c>
    </row>
    <row r="174" spans="3:6">
      <c r="C174" s="162" t="str">
        <f t="shared" si="2"/>
        <v>GJVD_TV_Total_2015</v>
      </c>
      <c r="D174" t="s">
        <v>196</v>
      </c>
      <c r="E174" t="s">
        <v>4</v>
      </c>
      <c r="F174" s="172">
        <v>-1.6999999999999999E-3</v>
      </c>
    </row>
    <row r="175" spans="3:6">
      <c r="C175" s="162" t="str">
        <f t="shared" si="2"/>
        <v>GJVD_TV_Total_2016</v>
      </c>
      <c r="D175" t="s">
        <v>196</v>
      </c>
      <c r="E175" t="s">
        <v>5</v>
      </c>
      <c r="F175" s="172">
        <v>-1.1999999999999999E-3</v>
      </c>
    </row>
    <row r="176" spans="3:6">
      <c r="C176" s="162" t="str">
        <f t="shared" si="2"/>
        <v>GJVD_TV_Total_2017</v>
      </c>
      <c r="D176" t="s">
        <v>196</v>
      </c>
      <c r="E176" t="s">
        <v>6</v>
      </c>
      <c r="F176" s="172">
        <v>-5.4000000000000003E-3</v>
      </c>
    </row>
    <row r="177" spans="3:6">
      <c r="C177" s="162" t="str">
        <f t="shared" si="2"/>
        <v>GJVD_Desert_TV_GRPs</v>
      </c>
      <c r="D177" t="s">
        <v>196</v>
      </c>
      <c r="E177" t="s">
        <v>251</v>
      </c>
      <c r="F177" s="172">
        <v>2.29E-2</v>
      </c>
    </row>
    <row r="178" spans="3:6">
      <c r="C178" s="162" t="str">
        <f t="shared" si="2"/>
        <v>GJVD_Lift_TV_GRPs</v>
      </c>
      <c r="D178" t="s">
        <v>196</v>
      </c>
      <c r="E178" t="s">
        <v>252</v>
      </c>
      <c r="F178" s="172">
        <v>0</v>
      </c>
    </row>
    <row r="179" spans="3:6">
      <c r="C179" s="162" t="str">
        <f t="shared" si="2"/>
        <v>GJVD_ThematicMHT_TV_GRPs</v>
      </c>
      <c r="D179" t="s">
        <v>196</v>
      </c>
      <c r="E179" t="s">
        <v>253</v>
      </c>
      <c r="F179" s="172">
        <v>0</v>
      </c>
    </row>
    <row r="180" spans="3:6">
      <c r="C180" s="162" t="str">
        <f t="shared" si="2"/>
        <v>GJVD_TheYoung_TV_GRPs</v>
      </c>
      <c r="D180" t="s">
        <v>196</v>
      </c>
      <c r="E180" t="s">
        <v>254</v>
      </c>
      <c r="F180" s="172">
        <v>0</v>
      </c>
    </row>
    <row r="181" spans="3:6">
      <c r="C181" s="162" t="str">
        <f t="shared" si="2"/>
        <v>GJVD_TU_UTC_TV_GRPs</v>
      </c>
      <c r="D181" t="s">
        <v>196</v>
      </c>
      <c r="E181" t="s">
        <v>255</v>
      </c>
      <c r="F181" s="172">
        <v>0</v>
      </c>
    </row>
    <row r="182" spans="3:6">
      <c r="C182" s="162" t="str">
        <f t="shared" si="2"/>
        <v>GJVD_TUChargedAvengers_TV_GRPs</v>
      </c>
      <c r="D182" t="s">
        <v>196</v>
      </c>
      <c r="E182" t="s">
        <v>256</v>
      </c>
      <c r="F182" s="172">
        <v>-1.12E-2</v>
      </c>
    </row>
    <row r="183" spans="3:6">
      <c r="C183" s="162" t="str">
        <f t="shared" si="2"/>
        <v>GJVD_TUChargedThematic_TV_GRPs</v>
      </c>
      <c r="D183" t="s">
        <v>196</v>
      </c>
      <c r="E183" t="s">
        <v>257</v>
      </c>
      <c r="F183" s="172">
        <v>-1.6799999999999999E-2</v>
      </c>
    </row>
    <row r="184" spans="3:6">
      <c r="C184" s="162" t="str">
        <f t="shared" si="2"/>
        <v>GJVD_TUChase_TV_GRPs</v>
      </c>
      <c r="D184" t="s">
        <v>196</v>
      </c>
      <c r="E184" t="s">
        <v>258</v>
      </c>
      <c r="F184" s="172">
        <v>4.6600000000000003E-2</v>
      </c>
    </row>
    <row r="185" spans="3:6">
      <c r="C185" s="162" t="str">
        <f t="shared" si="2"/>
        <v>GJVD_TUIntrinsic_TV_GRPs</v>
      </c>
      <c r="D185" t="s">
        <v>196</v>
      </c>
      <c r="E185" t="s">
        <v>259</v>
      </c>
      <c r="F185" s="172">
        <v>-1.2500000000000001E-2</v>
      </c>
    </row>
    <row r="186" spans="3:6">
      <c r="C186" s="162" t="str">
        <f t="shared" si="2"/>
        <v>GJVD_WaveTVC_TV_GRPs</v>
      </c>
      <c r="D186" t="s">
        <v>196</v>
      </c>
      <c r="E186" t="s">
        <v>260</v>
      </c>
      <c r="F186" s="172">
        <v>0</v>
      </c>
    </row>
    <row r="187" spans="3:6">
      <c r="C187" s="162" t="str">
        <f t="shared" si="2"/>
        <v>GJOthers</v>
      </c>
      <c r="D187" t="s">
        <v>196</v>
      </c>
      <c r="E187" t="s">
        <v>1</v>
      </c>
      <c r="F187" s="172">
        <v>1.5E-3</v>
      </c>
    </row>
    <row r="188" spans="3:6">
      <c r="C188" s="162" t="str">
        <f t="shared" si="2"/>
        <v>GJSEAS_1517</v>
      </c>
      <c r="D188" t="s">
        <v>196</v>
      </c>
      <c r="E188" t="s">
        <v>261</v>
      </c>
      <c r="F188" s="172">
        <v>0</v>
      </c>
    </row>
    <row r="189" spans="3:6">
      <c r="C189" s="162" t="str">
        <f t="shared" si="2"/>
        <v>GJSEAS_1819</v>
      </c>
      <c r="D189" t="s">
        <v>196</v>
      </c>
      <c r="E189" t="s">
        <v>262</v>
      </c>
      <c r="F189" s="172">
        <v>0</v>
      </c>
    </row>
    <row r="190" spans="3:6">
      <c r="C190" s="162" t="str">
        <f t="shared" si="2"/>
        <v>GJVD_Price_Thums_Up_Express</v>
      </c>
      <c r="D190" t="s">
        <v>196</v>
      </c>
      <c r="E190" t="s">
        <v>263</v>
      </c>
      <c r="F190" s="172">
        <v>-1E-3</v>
      </c>
    </row>
    <row r="191" spans="3:6">
      <c r="C191" s="162" t="str">
        <f t="shared" si="2"/>
        <v>GJVD_Price_Thums_Up_Fridge</v>
      </c>
      <c r="D191" t="s">
        <v>196</v>
      </c>
      <c r="E191" t="s">
        <v>264</v>
      </c>
      <c r="F191" s="172">
        <v>-5.3E-3</v>
      </c>
    </row>
    <row r="192" spans="3:6">
      <c r="C192" s="162" t="str">
        <f t="shared" si="2"/>
        <v>GJVD_Price_Thums_Up_Mobile</v>
      </c>
      <c r="D192" t="s">
        <v>196</v>
      </c>
      <c r="E192" t="s">
        <v>265</v>
      </c>
      <c r="F192" s="172">
        <v>1.6799999999999999E-2</v>
      </c>
    </row>
    <row r="193" spans="3:6">
      <c r="C193" s="162" t="str">
        <f t="shared" si="2"/>
        <v>GJVD_Price_Thums_Up_Party</v>
      </c>
      <c r="D193" t="s">
        <v>196</v>
      </c>
      <c r="E193" t="s">
        <v>266</v>
      </c>
      <c r="F193" s="172">
        <v>1.1900000000000001E-2</v>
      </c>
    </row>
    <row r="194" spans="3:6">
      <c r="C194" s="162" t="str">
        <f t="shared" si="2"/>
        <v>GJVD_Price_Thums_Up_RGB</v>
      </c>
      <c r="D194" t="s">
        <v>196</v>
      </c>
      <c r="E194" t="s">
        <v>267</v>
      </c>
      <c r="F194" s="172">
        <v>-1.1999999999999999E-3</v>
      </c>
    </row>
    <row r="195" spans="3:6">
      <c r="C195" s="162" t="str">
        <f t="shared" si="2"/>
        <v>GJSOCF_1</v>
      </c>
      <c r="D195" t="s">
        <v>196</v>
      </c>
      <c r="E195" t="s">
        <v>269</v>
      </c>
      <c r="F195" s="172">
        <v>-1.8E-3</v>
      </c>
    </row>
    <row r="196" spans="3:6">
      <c r="C196" s="162" t="str">
        <f t="shared" ref="C196:C259" si="3">D196&amp;E196</f>
        <v>GJSOTS_1</v>
      </c>
      <c r="D196" t="s">
        <v>196</v>
      </c>
      <c r="E196" t="s">
        <v>270</v>
      </c>
      <c r="F196" s="172">
        <v>-1.1999999999999999E-3</v>
      </c>
    </row>
    <row r="197" spans="3:6">
      <c r="C197" s="162" t="str">
        <f t="shared" si="3"/>
        <v>MHVD_IPS_7up</v>
      </c>
      <c r="D197" t="s">
        <v>198</v>
      </c>
      <c r="E197" t="s">
        <v>126</v>
      </c>
      <c r="F197" s="172">
        <v>2.9999999999999997E-4</v>
      </c>
    </row>
    <row r="198" spans="3:6">
      <c r="C198" s="162" t="str">
        <f t="shared" si="3"/>
        <v>MHVD_IPS_Appy_Fizz</v>
      </c>
      <c r="D198" t="s">
        <v>198</v>
      </c>
      <c r="E198" t="s">
        <v>127</v>
      </c>
      <c r="F198" s="172">
        <v>-2.0999999999999999E-3</v>
      </c>
    </row>
    <row r="199" spans="3:6">
      <c r="C199" s="162" t="str">
        <f t="shared" si="3"/>
        <v>MHVD_IPS_Coke</v>
      </c>
      <c r="D199" t="s">
        <v>198</v>
      </c>
      <c r="E199" t="s">
        <v>128</v>
      </c>
      <c r="F199" s="172">
        <v>-8.9999999999999998E-4</v>
      </c>
    </row>
    <row r="200" spans="3:6">
      <c r="C200" s="162" t="str">
        <f t="shared" si="3"/>
        <v>MHVD_IPS_Fanta</v>
      </c>
      <c r="D200" t="s">
        <v>198</v>
      </c>
      <c r="E200" t="s">
        <v>129</v>
      </c>
      <c r="F200" s="172">
        <v>-6.9999999999999999E-4</v>
      </c>
    </row>
    <row r="201" spans="3:6">
      <c r="C201" s="162" t="str">
        <f t="shared" si="3"/>
        <v>MHVD_IPS_Limca</v>
      </c>
      <c r="D201" t="s">
        <v>198</v>
      </c>
      <c r="E201" t="s">
        <v>130</v>
      </c>
      <c r="F201" s="172">
        <v>-2.9999999999999997E-4</v>
      </c>
    </row>
    <row r="202" spans="3:6">
      <c r="C202" s="162" t="str">
        <f t="shared" si="3"/>
        <v>MHVD_IPS_M_Dew</v>
      </c>
      <c r="D202" t="s">
        <v>198</v>
      </c>
      <c r="E202" t="s">
        <v>131</v>
      </c>
      <c r="F202" s="172">
        <v>-2.0000000000000001E-4</v>
      </c>
    </row>
    <row r="203" spans="3:6">
      <c r="C203" s="162" t="str">
        <f t="shared" si="3"/>
        <v>MHVD_IPS_Mirinda</v>
      </c>
      <c r="D203" t="s">
        <v>198</v>
      </c>
      <c r="E203" t="s">
        <v>132</v>
      </c>
      <c r="F203" s="172">
        <v>5.9999999999999995E-4</v>
      </c>
    </row>
    <row r="204" spans="3:6">
      <c r="C204" s="162" t="str">
        <f t="shared" si="3"/>
        <v>MHVD_IPS_ORSL_Local</v>
      </c>
      <c r="D204" t="s">
        <v>198</v>
      </c>
      <c r="E204" t="s">
        <v>201</v>
      </c>
      <c r="F204" s="172">
        <v>2.0000000000000001E-4</v>
      </c>
    </row>
    <row r="205" spans="3:6">
      <c r="C205" s="162" t="str">
        <f t="shared" si="3"/>
        <v>MHVD_IPS_PAPER BOAT_Local</v>
      </c>
      <c r="D205" t="s">
        <v>198</v>
      </c>
      <c r="E205" t="s">
        <v>278</v>
      </c>
      <c r="F205" s="172">
        <v>-1E-4</v>
      </c>
    </row>
    <row r="206" spans="3:6">
      <c r="C206" s="162" t="str">
        <f t="shared" si="3"/>
        <v>MHVD_IPS_Pepsi</v>
      </c>
      <c r="D206" t="s">
        <v>198</v>
      </c>
      <c r="E206" t="s">
        <v>133</v>
      </c>
      <c r="F206" s="172">
        <v>-2.9999999999999997E-4</v>
      </c>
    </row>
    <row r="207" spans="3:6">
      <c r="C207" s="162" t="str">
        <f t="shared" si="3"/>
        <v>MHVD_IPS_Sprite</v>
      </c>
      <c r="D207" t="s">
        <v>198</v>
      </c>
      <c r="E207" t="s">
        <v>134</v>
      </c>
      <c r="F207" s="172">
        <v>2.3999999999999998E-3</v>
      </c>
    </row>
    <row r="208" spans="3:6">
      <c r="C208" s="162" t="str">
        <f t="shared" si="3"/>
        <v>MHVD_ND_7up</v>
      </c>
      <c r="D208" t="s">
        <v>198</v>
      </c>
      <c r="E208" t="s">
        <v>136</v>
      </c>
      <c r="F208" s="172">
        <v>1.5E-3</v>
      </c>
    </row>
    <row r="209" spans="3:6">
      <c r="C209" s="162" t="str">
        <f t="shared" si="3"/>
        <v>MHVD_ND_Appy_Fizz</v>
      </c>
      <c r="D209" t="s">
        <v>198</v>
      </c>
      <c r="E209" t="s">
        <v>137</v>
      </c>
      <c r="F209" s="172">
        <v>-1.2999999999999999E-3</v>
      </c>
    </row>
    <row r="210" spans="3:6">
      <c r="C210" s="162" t="str">
        <f t="shared" si="3"/>
        <v>MHVD_ND_Coke</v>
      </c>
      <c r="D210" t="s">
        <v>198</v>
      </c>
      <c r="E210" t="s">
        <v>138</v>
      </c>
      <c r="F210" s="172">
        <v>5.9999999999999995E-4</v>
      </c>
    </row>
    <row r="211" spans="3:6">
      <c r="C211" s="162" t="str">
        <f t="shared" si="3"/>
        <v>MHVD_ND_Fanta</v>
      </c>
      <c r="D211" t="s">
        <v>198</v>
      </c>
      <c r="E211" t="s">
        <v>139</v>
      </c>
      <c r="F211" s="172">
        <v>2.5999999999999999E-3</v>
      </c>
    </row>
    <row r="212" spans="3:6">
      <c r="C212" s="162" t="str">
        <f t="shared" si="3"/>
        <v>MHVD_ND_Limca</v>
      </c>
      <c r="D212" t="s">
        <v>198</v>
      </c>
      <c r="E212" t="s">
        <v>140</v>
      </c>
      <c r="F212" s="172">
        <v>1.6000000000000001E-3</v>
      </c>
    </row>
    <row r="213" spans="3:6">
      <c r="C213" s="162" t="str">
        <f t="shared" si="3"/>
        <v>MHVD_ND_M_Dew</v>
      </c>
      <c r="D213" t="s">
        <v>198</v>
      </c>
      <c r="E213" t="s">
        <v>141</v>
      </c>
      <c r="F213" s="172">
        <v>5.9999999999999995E-4</v>
      </c>
    </row>
    <row r="214" spans="3:6">
      <c r="C214" s="162" t="str">
        <f t="shared" si="3"/>
        <v>MHVD_ND_Mirinda</v>
      </c>
      <c r="D214" t="s">
        <v>198</v>
      </c>
      <c r="E214" t="s">
        <v>142</v>
      </c>
      <c r="F214" s="172">
        <v>1E-3</v>
      </c>
    </row>
    <row r="215" spans="3:6">
      <c r="C215" s="162" t="str">
        <f t="shared" si="3"/>
        <v>MHVD_ND_ORSL_Local</v>
      </c>
      <c r="D215" t="s">
        <v>198</v>
      </c>
      <c r="E215" t="s">
        <v>204</v>
      </c>
      <c r="F215" s="172">
        <v>0</v>
      </c>
    </row>
    <row r="216" spans="3:6">
      <c r="C216" s="162" t="str">
        <f t="shared" si="3"/>
        <v>MHVD_ND_PAPER BOAT_Local</v>
      </c>
      <c r="D216" t="s">
        <v>198</v>
      </c>
      <c r="E216" t="s">
        <v>279</v>
      </c>
      <c r="F216" s="172">
        <v>0</v>
      </c>
    </row>
    <row r="217" spans="3:6">
      <c r="C217" s="162" t="str">
        <f t="shared" si="3"/>
        <v>MHVD_ND_Pepsi</v>
      </c>
      <c r="D217" t="s">
        <v>198</v>
      </c>
      <c r="E217" t="s">
        <v>143</v>
      </c>
      <c r="F217" s="172">
        <v>2.7000000000000001E-3</v>
      </c>
    </row>
    <row r="218" spans="3:6">
      <c r="C218" s="162" t="str">
        <f t="shared" si="3"/>
        <v>MHVD_ND_Sprite</v>
      </c>
      <c r="D218" t="s">
        <v>198</v>
      </c>
      <c r="E218" t="s">
        <v>144</v>
      </c>
      <c r="F218" s="172">
        <v>2.5999999999999999E-3</v>
      </c>
    </row>
    <row r="219" spans="3:6">
      <c r="C219" s="162" t="str">
        <f t="shared" si="3"/>
        <v>MHVD_Price_7up</v>
      </c>
      <c r="D219" t="s">
        <v>198</v>
      </c>
      <c r="E219" t="s">
        <v>205</v>
      </c>
      <c r="F219" s="172">
        <v>2.9999999999999997E-4</v>
      </c>
    </row>
    <row r="220" spans="3:6">
      <c r="C220" s="162" t="str">
        <f t="shared" si="3"/>
        <v>MHVD_Price_Appy_Fizz</v>
      </c>
      <c r="D220" t="s">
        <v>198</v>
      </c>
      <c r="E220" t="s">
        <v>206</v>
      </c>
      <c r="F220" s="172">
        <v>-1E-3</v>
      </c>
    </row>
    <row r="221" spans="3:6">
      <c r="C221" s="162" t="str">
        <f t="shared" si="3"/>
        <v>MHVD_Price_Coke</v>
      </c>
      <c r="D221" t="s">
        <v>198</v>
      </c>
      <c r="E221" t="s">
        <v>207</v>
      </c>
      <c r="F221" s="172">
        <v>-1E-4</v>
      </c>
    </row>
    <row r="222" spans="3:6">
      <c r="C222" s="162" t="str">
        <f t="shared" si="3"/>
        <v>MHVD_Price_Fanta</v>
      </c>
      <c r="D222" t="s">
        <v>198</v>
      </c>
      <c r="E222" t="s">
        <v>208</v>
      </c>
      <c r="F222" s="172">
        <v>-5.9999999999999995E-4</v>
      </c>
    </row>
    <row r="223" spans="3:6">
      <c r="C223" s="162" t="str">
        <f t="shared" si="3"/>
        <v>MHVD_Price_Limca</v>
      </c>
      <c r="D223" t="s">
        <v>198</v>
      </c>
      <c r="E223" t="s">
        <v>209</v>
      </c>
      <c r="F223" s="172">
        <v>-4.0000000000000002E-4</v>
      </c>
    </row>
    <row r="224" spans="3:6">
      <c r="C224" s="162" t="str">
        <f t="shared" si="3"/>
        <v>MHVD_Price_M_Dew</v>
      </c>
      <c r="D224" t="s">
        <v>198</v>
      </c>
      <c r="E224" t="s">
        <v>210</v>
      </c>
      <c r="F224" s="172">
        <v>-6.9999999999999999E-4</v>
      </c>
    </row>
    <row r="225" spans="3:6">
      <c r="C225" s="162" t="str">
        <f t="shared" si="3"/>
        <v>MHVD_Price_Mirinda</v>
      </c>
      <c r="D225" t="s">
        <v>198</v>
      </c>
      <c r="E225" t="s">
        <v>211</v>
      </c>
      <c r="F225" s="172">
        <v>0</v>
      </c>
    </row>
    <row r="226" spans="3:6">
      <c r="C226" s="162" t="str">
        <f t="shared" si="3"/>
        <v>MHVD_Price_Pepsi</v>
      </c>
      <c r="D226" t="s">
        <v>198</v>
      </c>
      <c r="E226" t="s">
        <v>212</v>
      </c>
      <c r="F226" s="172">
        <v>1E-4</v>
      </c>
    </row>
    <row r="227" spans="3:6">
      <c r="C227" s="162" t="str">
        <f t="shared" si="3"/>
        <v>MHVD_Price_Sprite</v>
      </c>
      <c r="D227" t="s">
        <v>198</v>
      </c>
      <c r="E227" t="s">
        <v>213</v>
      </c>
      <c r="F227" s="172">
        <v>2.0000000000000001E-4</v>
      </c>
    </row>
    <row r="228" spans="3:6">
      <c r="C228" s="162" t="str">
        <f t="shared" si="3"/>
        <v>MHVD_TV_APPYFIZZ</v>
      </c>
      <c r="D228" t="s">
        <v>198</v>
      </c>
      <c r="E228" t="s">
        <v>215</v>
      </c>
      <c r="F228" s="172">
        <v>2.0000000000000001E-4</v>
      </c>
    </row>
    <row r="229" spans="3:6">
      <c r="C229" s="162" t="str">
        <f t="shared" si="3"/>
        <v>MHVD_TV_MDEW</v>
      </c>
      <c r="D229" t="s">
        <v>198</v>
      </c>
      <c r="E229" t="s">
        <v>216</v>
      </c>
      <c r="F229" s="172">
        <v>-2.0000000000000001E-4</v>
      </c>
    </row>
    <row r="230" spans="3:6">
      <c r="C230" s="162" t="str">
        <f t="shared" si="3"/>
        <v>MHVD_TV_PSPSI</v>
      </c>
      <c r="D230" t="s">
        <v>198</v>
      </c>
      <c r="E230" t="s">
        <v>217</v>
      </c>
      <c r="F230" s="172">
        <v>-5.0000000000000001E-4</v>
      </c>
    </row>
    <row r="231" spans="3:6">
      <c r="C231" s="162" t="str">
        <f t="shared" si="3"/>
        <v>MHVD_IPS_Thums_Up</v>
      </c>
      <c r="D231" t="s">
        <v>198</v>
      </c>
      <c r="E231" t="s">
        <v>135</v>
      </c>
      <c r="F231" s="172">
        <v>-8.0000000000000002E-3</v>
      </c>
    </row>
    <row r="232" spans="3:6">
      <c r="C232" s="162" t="str">
        <f t="shared" si="3"/>
        <v>MHVD_ND_Thums_Up</v>
      </c>
      <c r="D232" t="s">
        <v>198</v>
      </c>
      <c r="E232" t="s">
        <v>145</v>
      </c>
      <c r="F232" s="172">
        <v>-8.3000000000000001E-3</v>
      </c>
    </row>
    <row r="233" spans="3:6">
      <c r="C233" s="162" t="str">
        <f t="shared" si="3"/>
        <v>MHVD_Nstores_Thums_Up</v>
      </c>
      <c r="D233" t="s">
        <v>198</v>
      </c>
      <c r="E233" t="s">
        <v>218</v>
      </c>
      <c r="F233" s="172">
        <v>4.4000000000000003E-3</v>
      </c>
    </row>
    <row r="234" spans="3:6">
      <c r="C234" s="162" t="str">
        <f t="shared" si="3"/>
        <v>MHVD_OOS_Thums_Up</v>
      </c>
      <c r="D234" t="s">
        <v>198</v>
      </c>
      <c r="E234" t="s">
        <v>219</v>
      </c>
      <c r="F234" s="172">
        <v>-2.0000000000000001E-4</v>
      </c>
    </row>
    <row r="235" spans="3:6">
      <c r="C235" s="162" t="str">
        <f t="shared" si="3"/>
        <v>MHSOTS_1</v>
      </c>
      <c r="D235" t="s">
        <v>198</v>
      </c>
      <c r="E235" t="s">
        <v>270</v>
      </c>
      <c r="F235" s="172">
        <v>2.2000000000000001E-3</v>
      </c>
    </row>
    <row r="236" spans="3:6">
      <c r="C236" s="162" t="str">
        <f t="shared" si="3"/>
        <v>MHSOCF_1</v>
      </c>
      <c r="D236" t="s">
        <v>198</v>
      </c>
      <c r="E236" t="s">
        <v>269</v>
      </c>
      <c r="F236" s="172">
        <v>6.0000000000000001E-3</v>
      </c>
    </row>
    <row r="237" spans="3:6">
      <c r="C237" s="162" t="str">
        <f t="shared" si="3"/>
        <v>MHVD_SOWF_Thums_Up</v>
      </c>
      <c r="D237" t="s">
        <v>198</v>
      </c>
      <c r="E237" t="s">
        <v>220</v>
      </c>
      <c r="F237" s="172">
        <v>-2.2000000000000001E-3</v>
      </c>
    </row>
    <row r="238" spans="3:6">
      <c r="C238" s="162" t="str">
        <f t="shared" si="3"/>
        <v>MHLog_Economy</v>
      </c>
      <c r="D238" t="s">
        <v>198</v>
      </c>
      <c r="E238" t="s">
        <v>221</v>
      </c>
      <c r="F238" s="172">
        <v>2.5999999999999999E-3</v>
      </c>
    </row>
    <row r="239" spans="3:6">
      <c r="C239" s="162" t="str">
        <f t="shared" si="3"/>
        <v>MHUnemployment</v>
      </c>
      <c r="D239" t="s">
        <v>198</v>
      </c>
      <c r="E239" t="s">
        <v>3</v>
      </c>
      <c r="F239" s="172">
        <v>-5.9999999999999995E-4</v>
      </c>
    </row>
    <row r="240" spans="3:6">
      <c r="C240" s="162" t="str">
        <f t="shared" si="3"/>
        <v>MHprecip0</v>
      </c>
      <c r="D240" t="s">
        <v>198</v>
      </c>
      <c r="E240" t="s">
        <v>222</v>
      </c>
      <c r="F240" s="172">
        <v>-3.0000000000000001E-3</v>
      </c>
    </row>
    <row r="241" spans="3:6">
      <c r="C241" s="162" t="str">
        <f t="shared" si="3"/>
        <v>MHprecip1</v>
      </c>
      <c r="D241" t="s">
        <v>198</v>
      </c>
      <c r="E241" t="s">
        <v>223</v>
      </c>
      <c r="F241" s="172">
        <v>-3.0000000000000001E-3</v>
      </c>
    </row>
    <row r="242" spans="3:6">
      <c r="C242" s="162" t="str">
        <f t="shared" si="3"/>
        <v>MHTemp0</v>
      </c>
      <c r="D242" t="s">
        <v>198</v>
      </c>
      <c r="E242" t="s">
        <v>171</v>
      </c>
      <c r="F242" s="172">
        <v>-3.2000000000000002E-3</v>
      </c>
    </row>
    <row r="243" spans="3:6">
      <c r="C243" s="162" t="str">
        <f t="shared" si="3"/>
        <v>MHTemp1</v>
      </c>
      <c r="D243" t="s">
        <v>198</v>
      </c>
      <c r="E243" t="s">
        <v>172</v>
      </c>
      <c r="F243" s="172">
        <v>-3.7000000000000002E-3</v>
      </c>
    </row>
    <row r="244" spans="3:6">
      <c r="C244" s="162" t="str">
        <f t="shared" si="3"/>
        <v>MHVD_Facebook_Thumsup_Imp</v>
      </c>
      <c r="D244" t="s">
        <v>198</v>
      </c>
      <c r="E244" t="s">
        <v>224</v>
      </c>
      <c r="F244" s="172">
        <v>4.0000000000000002E-4</v>
      </c>
    </row>
    <row r="245" spans="3:6">
      <c r="C245" s="162" t="str">
        <f t="shared" si="3"/>
        <v>MHVD_Facebook_Instagram_Thumsup_Imp</v>
      </c>
      <c r="D245" t="s">
        <v>198</v>
      </c>
      <c r="E245" t="s">
        <v>225</v>
      </c>
      <c r="F245" s="172">
        <v>-1E-4</v>
      </c>
    </row>
    <row r="246" spans="3:6">
      <c r="C246" s="162" t="str">
        <f t="shared" si="3"/>
        <v>MHVD_Hotstar_Thumsup_Imp</v>
      </c>
      <c r="D246" t="s">
        <v>198</v>
      </c>
      <c r="E246" t="s">
        <v>226</v>
      </c>
      <c r="F246" s="172">
        <v>1.26E-2</v>
      </c>
    </row>
    <row r="247" spans="3:6">
      <c r="C247" s="162" t="str">
        <f t="shared" si="3"/>
        <v>MHVD_Total_Digital_Thumsup_VD_2017</v>
      </c>
      <c r="D247" t="s">
        <v>198</v>
      </c>
      <c r="E247" t="s">
        <v>227</v>
      </c>
      <c r="F247" s="172">
        <v>-1.2999999999999999E-3</v>
      </c>
    </row>
    <row r="248" spans="3:6">
      <c r="C248" s="162" t="str">
        <f t="shared" si="3"/>
        <v>MHVD_Total_Digital_Thumsup_VD_2018</v>
      </c>
      <c r="D248" t="s">
        <v>198</v>
      </c>
      <c r="E248" t="s">
        <v>228</v>
      </c>
      <c r="F248" s="172">
        <v>2.9999999999999997E-4</v>
      </c>
    </row>
    <row r="249" spans="3:6">
      <c r="C249" s="162" t="str">
        <f t="shared" si="3"/>
        <v>MHVD_Total_Digital_Thumsup_VD_2019</v>
      </c>
      <c r="D249" t="s">
        <v>198</v>
      </c>
      <c r="E249" t="s">
        <v>229</v>
      </c>
      <c r="F249" s="172">
        <v>5.4999999999999997E-3</v>
      </c>
    </row>
    <row r="250" spans="3:6">
      <c r="C250" s="162" t="str">
        <f t="shared" si="3"/>
        <v>MHVD_YouTube_Thumsup_Imp</v>
      </c>
      <c r="D250" t="s">
        <v>198</v>
      </c>
      <c r="E250" t="s">
        <v>230</v>
      </c>
      <c r="F250" s="172">
        <v>-1E-3</v>
      </c>
    </row>
    <row r="251" spans="3:6">
      <c r="C251" s="162" t="str">
        <f t="shared" si="3"/>
        <v>MHVD_Cinema_Thumsup_Spend_2015</v>
      </c>
      <c r="D251" t="s">
        <v>198</v>
      </c>
      <c r="E251" t="s">
        <v>277</v>
      </c>
      <c r="F251" s="172">
        <v>0</v>
      </c>
    </row>
    <row r="252" spans="3:6">
      <c r="C252" s="162" t="str">
        <f t="shared" si="3"/>
        <v>MHVD_Cinema_Thumsup_Spend_2018</v>
      </c>
      <c r="D252" t="s">
        <v>198</v>
      </c>
      <c r="E252" t="s">
        <v>231</v>
      </c>
      <c r="F252" s="172">
        <v>0</v>
      </c>
    </row>
    <row r="253" spans="3:6">
      <c r="C253" s="162" t="str">
        <f t="shared" si="3"/>
        <v>MHVD_Cinema_Thumsup_Spend</v>
      </c>
      <c r="D253" t="s">
        <v>198</v>
      </c>
      <c r="E253" t="s">
        <v>233</v>
      </c>
      <c r="F253" s="172">
        <v>-1E-4</v>
      </c>
    </row>
    <row r="254" spans="3:6">
      <c r="C254" s="162" t="str">
        <f t="shared" si="3"/>
        <v>MHVD_OOH_Thumsup_Spend_2015</v>
      </c>
      <c r="D254" t="s">
        <v>198</v>
      </c>
      <c r="E254" t="s">
        <v>234</v>
      </c>
      <c r="F254" s="172">
        <v>0</v>
      </c>
    </row>
    <row r="255" spans="3:6">
      <c r="C255" s="162" t="str">
        <f t="shared" si="3"/>
        <v>MHVD_OOH_Thumsup_Spend_2016</v>
      </c>
      <c r="D255" t="s">
        <v>198</v>
      </c>
      <c r="E255" t="s">
        <v>235</v>
      </c>
      <c r="F255" s="172">
        <v>-5.0000000000000001E-4</v>
      </c>
    </row>
    <row r="256" spans="3:6">
      <c r="C256" s="162" t="str">
        <f t="shared" si="3"/>
        <v>MHVD_OOH_Thumsup_Spend_2017</v>
      </c>
      <c r="D256" t="s">
        <v>198</v>
      </c>
      <c r="E256" t="s">
        <v>236</v>
      </c>
      <c r="F256" s="172">
        <v>-1.2999999999999999E-3</v>
      </c>
    </row>
    <row r="257" spans="3:6">
      <c r="C257" s="162" t="str">
        <f t="shared" si="3"/>
        <v>MHVD_OOH_Thumsup_Spend_2018</v>
      </c>
      <c r="D257" t="s">
        <v>198</v>
      </c>
      <c r="E257" t="s">
        <v>237</v>
      </c>
      <c r="F257" s="172">
        <v>1.8E-3</v>
      </c>
    </row>
    <row r="258" spans="3:6">
      <c r="C258" s="162" t="str">
        <f t="shared" si="3"/>
        <v>MHVD_OOH_Thumsup_Spend_2019</v>
      </c>
      <c r="D258" t="s">
        <v>198</v>
      </c>
      <c r="E258" t="s">
        <v>238</v>
      </c>
      <c r="F258" s="172">
        <v>5.1999999999999998E-3</v>
      </c>
    </row>
    <row r="259" spans="3:6">
      <c r="C259" s="162" t="str">
        <f t="shared" si="3"/>
        <v>MHVD_OOH_Thumsup_Spend</v>
      </c>
      <c r="D259" t="s">
        <v>198</v>
      </c>
      <c r="E259" t="s">
        <v>239</v>
      </c>
      <c r="F259" s="172">
        <v>-1.9E-3</v>
      </c>
    </row>
    <row r="260" spans="3:6">
      <c r="C260" s="162" t="str">
        <f t="shared" ref="C260:C323" si="4">D260&amp;E260</f>
        <v>MHVD_PrVD_Thumsup_Spend_2015</v>
      </c>
      <c r="D260" t="s">
        <v>198</v>
      </c>
      <c r="E260" t="s">
        <v>280</v>
      </c>
      <c r="F260" s="172">
        <v>-2.0000000000000001E-4</v>
      </c>
    </row>
    <row r="261" spans="3:6">
      <c r="C261" s="162" t="str">
        <f t="shared" si="4"/>
        <v>MHVD_PrVD_Thumsup_Spend_2016</v>
      </c>
      <c r="D261" t="s">
        <v>198</v>
      </c>
      <c r="E261" t="s">
        <v>281</v>
      </c>
      <c r="F261" s="172">
        <v>-2.9999999999999997E-4</v>
      </c>
    </row>
    <row r="262" spans="3:6">
      <c r="C262" s="162" t="str">
        <f t="shared" si="4"/>
        <v>MHVD_PrVD_Thumsup_Spend_2017</v>
      </c>
      <c r="D262" t="s">
        <v>198</v>
      </c>
      <c r="E262" t="s">
        <v>282</v>
      </c>
      <c r="F262" s="172">
        <v>-1.6999999999999999E-3</v>
      </c>
    </row>
    <row r="263" spans="3:6">
      <c r="C263" s="162" t="str">
        <f t="shared" si="4"/>
        <v>MHVD_PrVD_Thumsup_Spend</v>
      </c>
      <c r="D263" t="s">
        <v>198</v>
      </c>
      <c r="E263" t="s">
        <v>240</v>
      </c>
      <c r="F263" s="172">
        <v>-2.2000000000000001E-3</v>
      </c>
    </row>
    <row r="264" spans="3:6">
      <c r="C264" s="162" t="str">
        <f t="shared" si="4"/>
        <v>MHVD_Long_Activation_Assets_AllIndia</v>
      </c>
      <c r="D264" t="s">
        <v>198</v>
      </c>
      <c r="E264" t="s">
        <v>271</v>
      </c>
      <c r="F264" s="172">
        <v>-2.0000000000000001E-4</v>
      </c>
    </row>
    <row r="265" spans="3:6">
      <c r="C265" s="162" t="str">
        <f t="shared" si="4"/>
        <v>MHVD_Long_Activation_Assets_Statewise</v>
      </c>
      <c r="D265" t="s">
        <v>198</v>
      </c>
      <c r="E265" t="s">
        <v>272</v>
      </c>
      <c r="F265" s="172">
        <v>0</v>
      </c>
    </row>
    <row r="266" spans="3:6">
      <c r="C266" s="162" t="str">
        <f t="shared" si="4"/>
        <v>MHVD_Activation_Assets_AllIndia</v>
      </c>
      <c r="D266" t="s">
        <v>198</v>
      </c>
      <c r="E266" t="s">
        <v>242</v>
      </c>
      <c r="F266" s="172">
        <v>-4.1999999999999997E-3</v>
      </c>
    </row>
    <row r="267" spans="3:6">
      <c r="C267" s="162" t="str">
        <f t="shared" si="4"/>
        <v>MHVD_Activation_Assets_Statewise</v>
      </c>
      <c r="D267" t="s">
        <v>198</v>
      </c>
      <c r="E267" t="s">
        <v>243</v>
      </c>
      <c r="F267" s="172">
        <v>0</v>
      </c>
    </row>
    <row r="268" spans="3:6">
      <c r="C268" s="162" t="str">
        <f t="shared" si="4"/>
        <v>MHVD_Consumer_Promo_Thumsup_Mobile_count</v>
      </c>
      <c r="D268" t="s">
        <v>198</v>
      </c>
      <c r="E268" t="s">
        <v>244</v>
      </c>
      <c r="F268" s="172">
        <v>0</v>
      </c>
    </row>
    <row r="269" spans="3:6">
      <c r="C269" s="162" t="str">
        <f t="shared" si="4"/>
        <v>MHVD_Long_Desert_TV_GRPs</v>
      </c>
      <c r="D269" t="s">
        <v>198</v>
      </c>
      <c r="E269" t="s">
        <v>246</v>
      </c>
      <c r="F269" s="172">
        <v>1.1900000000000001E-2</v>
      </c>
    </row>
    <row r="270" spans="3:6">
      <c r="C270" s="162" t="str">
        <f t="shared" si="4"/>
        <v>MHVD_Long_TUChargedAvengers_TV_GRPs</v>
      </c>
      <c r="D270" t="s">
        <v>198</v>
      </c>
      <c r="E270" t="s">
        <v>247</v>
      </c>
      <c r="F270" s="172">
        <v>-2.0000000000000001E-4</v>
      </c>
    </row>
    <row r="271" spans="3:6">
      <c r="C271" s="162" t="str">
        <f t="shared" si="4"/>
        <v>MHVD_Long_TUChargedThematic_TV_GRPs</v>
      </c>
      <c r="D271" t="s">
        <v>198</v>
      </c>
      <c r="E271" t="s">
        <v>248</v>
      </c>
      <c r="F271" s="172">
        <v>-4.3E-3</v>
      </c>
    </row>
    <row r="272" spans="3:6">
      <c r="C272" s="162" t="str">
        <f t="shared" si="4"/>
        <v>MHVD_Long_TUChase_TV_GRPs</v>
      </c>
      <c r="D272" t="s">
        <v>198</v>
      </c>
      <c r="E272" t="s">
        <v>249</v>
      </c>
      <c r="F272" s="172">
        <v>5.3900000000000003E-2</v>
      </c>
    </row>
    <row r="273" spans="3:6">
      <c r="C273" s="162" t="str">
        <f t="shared" si="4"/>
        <v>MHVD_Long_TUIntrinsic_TV_GRPs</v>
      </c>
      <c r="D273" t="s">
        <v>198</v>
      </c>
      <c r="E273" t="s">
        <v>250</v>
      </c>
      <c r="F273" s="172">
        <v>-5.0000000000000001E-3</v>
      </c>
    </row>
    <row r="274" spans="3:6">
      <c r="C274" s="162" t="str">
        <f t="shared" si="4"/>
        <v>MHVD_TV_Total_2015</v>
      </c>
      <c r="D274" t="s">
        <v>198</v>
      </c>
      <c r="E274" t="s">
        <v>4</v>
      </c>
      <c r="F274" s="172">
        <v>-1.5E-3</v>
      </c>
    </row>
    <row r="275" spans="3:6">
      <c r="C275" s="162" t="str">
        <f t="shared" si="4"/>
        <v>MHVD_TV_Total_2016</v>
      </c>
      <c r="D275" t="s">
        <v>198</v>
      </c>
      <c r="E275" t="s">
        <v>5</v>
      </c>
      <c r="F275" s="172">
        <v>-3.0000000000000001E-3</v>
      </c>
    </row>
    <row r="276" spans="3:6">
      <c r="C276" s="162" t="str">
        <f t="shared" si="4"/>
        <v>MHVD_TV_Total_2017</v>
      </c>
      <c r="D276" t="s">
        <v>198</v>
      </c>
      <c r="E276" t="s">
        <v>6</v>
      </c>
      <c r="F276" s="172">
        <v>-8.3999999999999995E-3</v>
      </c>
    </row>
    <row r="277" spans="3:6">
      <c r="C277" s="162" t="str">
        <f t="shared" si="4"/>
        <v>MHVD_Desert_TV_GRPs</v>
      </c>
      <c r="D277" t="s">
        <v>198</v>
      </c>
      <c r="E277" t="s">
        <v>251</v>
      </c>
      <c r="F277" s="172">
        <v>2.6700000000000002E-2</v>
      </c>
    </row>
    <row r="278" spans="3:6">
      <c r="C278" s="162" t="str">
        <f t="shared" si="4"/>
        <v>MHVD_Lift_TV_GRPs</v>
      </c>
      <c r="D278" t="s">
        <v>198</v>
      </c>
      <c r="E278" t="s">
        <v>252</v>
      </c>
      <c r="F278" s="172">
        <v>0</v>
      </c>
    </row>
    <row r="279" spans="3:6">
      <c r="C279" s="162" t="str">
        <f t="shared" si="4"/>
        <v>MHVD_ThematicMHT_TV_GRPs</v>
      </c>
      <c r="D279" t="s">
        <v>198</v>
      </c>
      <c r="E279" t="s">
        <v>253</v>
      </c>
      <c r="F279" s="172">
        <v>0</v>
      </c>
    </row>
    <row r="280" spans="3:6">
      <c r="C280" s="162" t="str">
        <f t="shared" si="4"/>
        <v>MHVD_TheYoung_TV_GRPs</v>
      </c>
      <c r="D280" t="s">
        <v>198</v>
      </c>
      <c r="E280" t="s">
        <v>254</v>
      </c>
      <c r="F280" s="172">
        <v>0</v>
      </c>
    </row>
    <row r="281" spans="3:6">
      <c r="C281" s="162" t="str">
        <f t="shared" si="4"/>
        <v>MHVD_TU_UTC_TV_GRPs</v>
      </c>
      <c r="D281" t="s">
        <v>198</v>
      </c>
      <c r="E281" t="s">
        <v>255</v>
      </c>
      <c r="F281" s="172">
        <v>0</v>
      </c>
    </row>
    <row r="282" spans="3:6">
      <c r="C282" s="162" t="str">
        <f t="shared" si="4"/>
        <v>MHVD_TUChargedAvengers_TV_GRPs</v>
      </c>
      <c r="D282" t="s">
        <v>198</v>
      </c>
      <c r="E282" t="s">
        <v>256</v>
      </c>
      <c r="F282" s="172">
        <v>-6.7000000000000002E-3</v>
      </c>
    </row>
    <row r="283" spans="3:6">
      <c r="C283" s="162" t="str">
        <f t="shared" si="4"/>
        <v>MHVD_TUChargedThematic_TV_GRPs</v>
      </c>
      <c r="D283" t="s">
        <v>198</v>
      </c>
      <c r="E283" t="s">
        <v>257</v>
      </c>
      <c r="F283" s="172">
        <v>-1.54E-2</v>
      </c>
    </row>
    <row r="284" spans="3:6">
      <c r="C284" s="162" t="str">
        <f t="shared" si="4"/>
        <v>MHVD_TUChase_TV_GRPs</v>
      </c>
      <c r="D284" t="s">
        <v>198</v>
      </c>
      <c r="E284" t="s">
        <v>258</v>
      </c>
      <c r="F284" s="172">
        <v>6.5600000000000006E-2</v>
      </c>
    </row>
    <row r="285" spans="3:6">
      <c r="C285" s="162" t="str">
        <f t="shared" si="4"/>
        <v>MHVD_TUIntrinsic_TV_GRPs</v>
      </c>
      <c r="D285" t="s">
        <v>198</v>
      </c>
      <c r="E285" t="s">
        <v>259</v>
      </c>
      <c r="F285" s="172">
        <v>-8.6999999999999994E-3</v>
      </c>
    </row>
    <row r="286" spans="3:6">
      <c r="C286" s="162" t="str">
        <f t="shared" si="4"/>
        <v>MHVD_WaveTVC_TV_GRPs</v>
      </c>
      <c r="D286" t="s">
        <v>198</v>
      </c>
      <c r="E286" t="s">
        <v>260</v>
      </c>
      <c r="F286" s="172">
        <v>0</v>
      </c>
    </row>
    <row r="287" spans="3:6">
      <c r="C287" s="162" t="str">
        <f t="shared" si="4"/>
        <v>MHOthers</v>
      </c>
      <c r="D287" t="s">
        <v>198</v>
      </c>
      <c r="E287" t="s">
        <v>1</v>
      </c>
      <c r="F287" s="172">
        <v>1.2999999999999999E-3</v>
      </c>
    </row>
    <row r="288" spans="3:6">
      <c r="C288" s="162" t="str">
        <f t="shared" si="4"/>
        <v>MHSEAS_15_17</v>
      </c>
      <c r="D288" t="s">
        <v>198</v>
      </c>
      <c r="E288" t="s">
        <v>283</v>
      </c>
      <c r="F288" s="172">
        <v>0</v>
      </c>
    </row>
    <row r="289" spans="3:6">
      <c r="C289" s="162" t="str">
        <f t="shared" si="4"/>
        <v>MHSEAS_1819</v>
      </c>
      <c r="D289" t="s">
        <v>198</v>
      </c>
      <c r="E289" t="s">
        <v>262</v>
      </c>
      <c r="F289" s="172">
        <v>0</v>
      </c>
    </row>
    <row r="290" spans="3:6">
      <c r="C290" s="162" t="str">
        <f t="shared" si="4"/>
        <v>MHVD_Price_Thums_Up_Express</v>
      </c>
      <c r="D290" t="s">
        <v>198</v>
      </c>
      <c r="E290" t="s">
        <v>263</v>
      </c>
      <c r="F290" s="172">
        <v>2.9999999999999997E-4</v>
      </c>
    </row>
    <row r="291" spans="3:6">
      <c r="C291" s="162" t="str">
        <f t="shared" si="4"/>
        <v>MHVD_Price_Thums_Up_Fridge</v>
      </c>
      <c r="D291" t="s">
        <v>198</v>
      </c>
      <c r="E291" t="s">
        <v>264</v>
      </c>
      <c r="F291" s="172">
        <v>-5.3E-3</v>
      </c>
    </row>
    <row r="292" spans="3:6">
      <c r="C292" s="162" t="str">
        <f t="shared" si="4"/>
        <v>MHVD_Price_Thums_Up_Mobile</v>
      </c>
      <c r="D292" t="s">
        <v>198</v>
      </c>
      <c r="E292" t="s">
        <v>265</v>
      </c>
      <c r="F292" s="172">
        <v>1.06E-2</v>
      </c>
    </row>
    <row r="293" spans="3:6">
      <c r="C293" s="162" t="str">
        <f t="shared" si="4"/>
        <v>MHVD_Price_Thums_Up_Party</v>
      </c>
      <c r="D293" t="s">
        <v>198</v>
      </c>
      <c r="E293" t="s">
        <v>266</v>
      </c>
      <c r="F293" s="172">
        <v>7.7000000000000002E-3</v>
      </c>
    </row>
    <row r="294" spans="3:6">
      <c r="C294" s="162" t="str">
        <f t="shared" si="4"/>
        <v>MHVD_Price_Thums_Up_RGB</v>
      </c>
      <c r="D294" t="s">
        <v>198</v>
      </c>
      <c r="E294" t="s">
        <v>267</v>
      </c>
      <c r="F294" s="172">
        <v>-6.7999999999999996E-3</v>
      </c>
    </row>
    <row r="295" spans="3:6">
      <c r="C295" s="162" t="str">
        <f t="shared" si="4"/>
        <v>UPLog_Economy</v>
      </c>
      <c r="D295" t="s">
        <v>94</v>
      </c>
      <c r="E295" t="s">
        <v>221</v>
      </c>
      <c r="F295" s="172">
        <v>1.14E-2</v>
      </c>
    </row>
    <row r="296" spans="3:6">
      <c r="C296" s="162" t="str">
        <f t="shared" si="4"/>
        <v>UPOthers</v>
      </c>
      <c r="D296" t="s">
        <v>94</v>
      </c>
      <c r="E296" t="s">
        <v>1</v>
      </c>
      <c r="F296" s="172">
        <v>5.3E-3</v>
      </c>
    </row>
    <row r="297" spans="3:6">
      <c r="C297" s="162" t="str">
        <f t="shared" si="4"/>
        <v>UPprecip0</v>
      </c>
      <c r="D297" t="s">
        <v>94</v>
      </c>
      <c r="E297" t="s">
        <v>222</v>
      </c>
      <c r="F297" s="172">
        <v>-1E-4</v>
      </c>
    </row>
    <row r="298" spans="3:6">
      <c r="C298" s="162" t="str">
        <f t="shared" si="4"/>
        <v>UPprecip1</v>
      </c>
      <c r="D298" t="s">
        <v>94</v>
      </c>
      <c r="E298" t="s">
        <v>223</v>
      </c>
      <c r="F298" s="172">
        <v>1E-4</v>
      </c>
    </row>
    <row r="299" spans="3:6">
      <c r="C299" s="162" t="str">
        <f t="shared" si="4"/>
        <v>UPSeas_1517</v>
      </c>
      <c r="D299" t="s">
        <v>94</v>
      </c>
      <c r="E299" t="s">
        <v>284</v>
      </c>
      <c r="F299" s="172">
        <v>0</v>
      </c>
    </row>
    <row r="300" spans="3:6">
      <c r="C300" s="162" t="str">
        <f t="shared" si="4"/>
        <v>UPSeas_1819</v>
      </c>
      <c r="D300" t="s">
        <v>94</v>
      </c>
      <c r="E300" t="s">
        <v>285</v>
      </c>
      <c r="F300" s="172">
        <v>0</v>
      </c>
    </row>
    <row r="301" spans="3:6">
      <c r="C301" s="162" t="str">
        <f t="shared" si="4"/>
        <v>UPSOCF_1</v>
      </c>
      <c r="D301" t="s">
        <v>94</v>
      </c>
      <c r="E301" t="s">
        <v>269</v>
      </c>
      <c r="F301" s="172">
        <v>7.4999999999999997E-3</v>
      </c>
    </row>
    <row r="302" spans="3:6">
      <c r="C302" s="162" t="str">
        <f t="shared" si="4"/>
        <v>UPSOTS_0</v>
      </c>
      <c r="D302" t="s">
        <v>94</v>
      </c>
      <c r="E302" t="s">
        <v>286</v>
      </c>
      <c r="F302" s="172">
        <v>1.8E-3</v>
      </c>
    </row>
    <row r="303" spans="3:6">
      <c r="C303" s="162" t="str">
        <f t="shared" si="4"/>
        <v>UPTemp0</v>
      </c>
      <c r="D303" t="s">
        <v>94</v>
      </c>
      <c r="E303" t="s">
        <v>171</v>
      </c>
      <c r="F303" s="172">
        <v>-3.5999999999999999E-3</v>
      </c>
    </row>
    <row r="304" spans="3:6">
      <c r="C304" s="162" t="str">
        <f t="shared" si="4"/>
        <v>UPTemp1</v>
      </c>
      <c r="D304" t="s">
        <v>94</v>
      </c>
      <c r="E304" t="s">
        <v>172</v>
      </c>
      <c r="F304" s="172">
        <v>-4.8999999999999998E-3</v>
      </c>
    </row>
    <row r="305" spans="3:6">
      <c r="C305" s="162" t="str">
        <f t="shared" si="4"/>
        <v>UPUnemployment</v>
      </c>
      <c r="D305" t="s">
        <v>94</v>
      </c>
      <c r="E305" t="s">
        <v>3</v>
      </c>
      <c r="F305" s="172">
        <v>-3.2000000000000002E-3</v>
      </c>
    </row>
    <row r="306" spans="3:6">
      <c r="C306" s="162" t="str">
        <f t="shared" si="4"/>
        <v>UPVD_IPS_7up</v>
      </c>
      <c r="D306" t="s">
        <v>94</v>
      </c>
      <c r="E306" t="s">
        <v>126</v>
      </c>
      <c r="F306" s="172">
        <v>-2.0000000000000001E-4</v>
      </c>
    </row>
    <row r="307" spans="3:6">
      <c r="C307" s="162" t="str">
        <f t="shared" si="4"/>
        <v>UPVD_IPS_Appy_Fizz</v>
      </c>
      <c r="D307" t="s">
        <v>94</v>
      </c>
      <c r="E307" t="s">
        <v>127</v>
      </c>
      <c r="F307" s="172">
        <v>-3.5000000000000001E-3</v>
      </c>
    </row>
    <row r="308" spans="3:6">
      <c r="C308" s="162" t="str">
        <f t="shared" si="4"/>
        <v>UPVD_IPS_Coke</v>
      </c>
      <c r="D308" t="s">
        <v>94</v>
      </c>
      <c r="E308" t="s">
        <v>128</v>
      </c>
      <c r="F308" s="172">
        <v>-5.0000000000000001E-4</v>
      </c>
    </row>
    <row r="309" spans="3:6">
      <c r="C309" s="162" t="str">
        <f t="shared" si="4"/>
        <v>UPVD_IPS_Fanta</v>
      </c>
      <c r="D309" t="s">
        <v>94</v>
      </c>
      <c r="E309" t="s">
        <v>129</v>
      </c>
      <c r="F309" s="172">
        <v>1E-4</v>
      </c>
    </row>
    <row r="310" spans="3:6">
      <c r="C310" s="162" t="str">
        <f t="shared" si="4"/>
        <v>UPVD_IPS_Limca</v>
      </c>
      <c r="D310" t="s">
        <v>94</v>
      </c>
      <c r="E310" t="s">
        <v>130</v>
      </c>
      <c r="F310" s="172">
        <v>1E-4</v>
      </c>
    </row>
    <row r="311" spans="3:6">
      <c r="C311" s="162" t="str">
        <f t="shared" si="4"/>
        <v>UPVD_IPS_M_Dew</v>
      </c>
      <c r="D311" t="s">
        <v>94</v>
      </c>
      <c r="E311" t="s">
        <v>131</v>
      </c>
      <c r="F311" s="172">
        <v>-8.9999999999999998E-4</v>
      </c>
    </row>
    <row r="312" spans="3:6">
      <c r="C312" s="162" t="str">
        <f t="shared" si="4"/>
        <v>UPVD_IPS_Mirinda</v>
      </c>
      <c r="D312" t="s">
        <v>94</v>
      </c>
      <c r="E312" t="s">
        <v>132</v>
      </c>
      <c r="F312" s="172">
        <v>2.9999999999999997E-4</v>
      </c>
    </row>
    <row r="313" spans="3:6">
      <c r="C313" s="162" t="str">
        <f t="shared" si="4"/>
        <v>UPVD_IPS_Pepsi</v>
      </c>
      <c r="D313" t="s">
        <v>94</v>
      </c>
      <c r="E313" t="s">
        <v>133</v>
      </c>
      <c r="F313" s="172">
        <v>0</v>
      </c>
    </row>
    <row r="314" spans="3:6">
      <c r="C314" s="162" t="str">
        <f t="shared" si="4"/>
        <v>UPVD_IPS_Sprite</v>
      </c>
      <c r="D314" t="s">
        <v>94</v>
      </c>
      <c r="E314" t="s">
        <v>134</v>
      </c>
      <c r="F314" s="172">
        <v>-5.0000000000000001E-3</v>
      </c>
    </row>
    <row r="315" spans="3:6">
      <c r="C315" s="162" t="str">
        <f t="shared" si="4"/>
        <v>UPVD_IPS_Thums_Up</v>
      </c>
      <c r="D315" t="s">
        <v>94</v>
      </c>
      <c r="E315" t="s">
        <v>135</v>
      </c>
      <c r="F315" s="172">
        <v>-6.1999999999999998E-3</v>
      </c>
    </row>
    <row r="316" spans="3:6">
      <c r="C316" s="162" t="str">
        <f t="shared" si="4"/>
        <v>UPVD_ND_7up</v>
      </c>
      <c r="D316" t="s">
        <v>94</v>
      </c>
      <c r="E316" t="s">
        <v>136</v>
      </c>
      <c r="F316" s="172">
        <v>2.9999999999999997E-4</v>
      </c>
    </row>
    <row r="317" spans="3:6">
      <c r="C317" s="162" t="str">
        <f t="shared" si="4"/>
        <v>UPVD_ND_Appy_Fizz</v>
      </c>
      <c r="D317" t="s">
        <v>94</v>
      </c>
      <c r="E317" t="s">
        <v>137</v>
      </c>
      <c r="F317" s="172">
        <v>-2.3999999999999998E-3</v>
      </c>
    </row>
    <row r="318" spans="3:6">
      <c r="C318" s="162" t="str">
        <f t="shared" si="4"/>
        <v>UPVD_ND_Coke</v>
      </c>
      <c r="D318" t="s">
        <v>94</v>
      </c>
      <c r="E318" t="s">
        <v>138</v>
      </c>
      <c r="F318" s="172">
        <v>2.9999999999999997E-4</v>
      </c>
    </row>
    <row r="319" spans="3:6">
      <c r="C319" s="162" t="str">
        <f t="shared" si="4"/>
        <v>UPVD_ND_Fanta</v>
      </c>
      <c r="D319" t="s">
        <v>94</v>
      </c>
      <c r="E319" t="s">
        <v>139</v>
      </c>
      <c r="F319" s="172">
        <v>6.9999999999999999E-4</v>
      </c>
    </row>
    <row r="320" spans="3:6">
      <c r="C320" s="162" t="str">
        <f t="shared" si="4"/>
        <v>UPVD_ND_Limca</v>
      </c>
      <c r="D320" t="s">
        <v>94</v>
      </c>
      <c r="E320" t="s">
        <v>140</v>
      </c>
      <c r="F320" s="172">
        <v>1.1999999999999999E-3</v>
      </c>
    </row>
    <row r="321" spans="3:6">
      <c r="C321" s="162" t="str">
        <f t="shared" si="4"/>
        <v>UPVD_ND_M_Dew</v>
      </c>
      <c r="D321" t="s">
        <v>94</v>
      </c>
      <c r="E321" t="s">
        <v>141</v>
      </c>
      <c r="F321" s="172">
        <v>-2.7000000000000001E-3</v>
      </c>
    </row>
    <row r="322" spans="3:6">
      <c r="C322" s="162" t="str">
        <f t="shared" si="4"/>
        <v>UPVD_ND_Mirinda</v>
      </c>
      <c r="D322" t="s">
        <v>94</v>
      </c>
      <c r="E322" t="s">
        <v>142</v>
      </c>
      <c r="F322" s="172">
        <v>1E-4</v>
      </c>
    </row>
    <row r="323" spans="3:6">
      <c r="C323" s="162" t="str">
        <f t="shared" si="4"/>
        <v>UPVD_ND_Pepsi</v>
      </c>
      <c r="D323" t="s">
        <v>94</v>
      </c>
      <c r="E323" t="s">
        <v>143</v>
      </c>
      <c r="F323" s="172">
        <v>5.0000000000000001E-4</v>
      </c>
    </row>
    <row r="324" spans="3:6">
      <c r="C324" s="162" t="str">
        <f t="shared" ref="C324:C387" si="5">D324&amp;E324</f>
        <v>UPVD_ND_Sprite</v>
      </c>
      <c r="D324" t="s">
        <v>94</v>
      </c>
      <c r="E324" t="s">
        <v>144</v>
      </c>
      <c r="F324" s="172">
        <v>1.4E-3</v>
      </c>
    </row>
    <row r="325" spans="3:6">
      <c r="C325" s="162" t="str">
        <f t="shared" si="5"/>
        <v>UPVD_ND_Thums_Up</v>
      </c>
      <c r="D325" t="s">
        <v>94</v>
      </c>
      <c r="E325" t="s">
        <v>145</v>
      </c>
      <c r="F325" s="172">
        <v>-1.2999999999999999E-2</v>
      </c>
    </row>
    <row r="326" spans="3:6">
      <c r="C326" s="162" t="str">
        <f t="shared" si="5"/>
        <v>UPVD_Nstores_Thums_Up</v>
      </c>
      <c r="D326" t="s">
        <v>94</v>
      </c>
      <c r="E326" t="s">
        <v>218</v>
      </c>
      <c r="F326" s="172">
        <v>5.3100000000000001E-2</v>
      </c>
    </row>
    <row r="327" spans="3:6">
      <c r="C327" s="162" t="str">
        <f t="shared" si="5"/>
        <v>UPVD_OOS_Thums_Up</v>
      </c>
      <c r="D327" t="s">
        <v>94</v>
      </c>
      <c r="E327" t="s">
        <v>219</v>
      </c>
      <c r="F327" s="172">
        <v>-2.0000000000000001E-4</v>
      </c>
    </row>
    <row r="328" spans="3:6">
      <c r="C328" s="162" t="str">
        <f t="shared" si="5"/>
        <v>UPVD_Price_7up</v>
      </c>
      <c r="D328" t="s">
        <v>94</v>
      </c>
      <c r="E328" t="s">
        <v>205</v>
      </c>
      <c r="F328" s="172">
        <v>-1.5E-3</v>
      </c>
    </row>
    <row r="329" spans="3:6">
      <c r="C329" s="162" t="str">
        <f t="shared" si="5"/>
        <v>UPVD_Price_Appy_Fizz</v>
      </c>
      <c r="D329" t="s">
        <v>94</v>
      </c>
      <c r="E329" t="s">
        <v>206</v>
      </c>
      <c r="F329" s="172">
        <v>-5.9999999999999995E-4</v>
      </c>
    </row>
    <row r="330" spans="3:6">
      <c r="C330" s="162" t="str">
        <f t="shared" si="5"/>
        <v>UPVD_Price_Coke</v>
      </c>
      <c r="D330" t="s">
        <v>94</v>
      </c>
      <c r="E330" t="s">
        <v>207</v>
      </c>
      <c r="F330" s="172">
        <v>1E-3</v>
      </c>
    </row>
    <row r="331" spans="3:6">
      <c r="C331" s="162" t="str">
        <f t="shared" si="5"/>
        <v>UPVD_Price_Fanta</v>
      </c>
      <c r="D331" t="s">
        <v>94</v>
      </c>
      <c r="E331" t="s">
        <v>208</v>
      </c>
      <c r="F331" s="172">
        <v>-8.9999999999999998E-4</v>
      </c>
    </row>
    <row r="332" spans="3:6">
      <c r="C332" s="162" t="str">
        <f t="shared" si="5"/>
        <v>UPVD_Price_Limca</v>
      </c>
      <c r="D332" t="s">
        <v>94</v>
      </c>
      <c r="E332" t="s">
        <v>209</v>
      </c>
      <c r="F332" s="172">
        <v>2.0000000000000001E-4</v>
      </c>
    </row>
    <row r="333" spans="3:6">
      <c r="C333" s="162" t="str">
        <f t="shared" si="5"/>
        <v>UPVD_Price_M_Dew</v>
      </c>
      <c r="D333" t="s">
        <v>94</v>
      </c>
      <c r="E333" t="s">
        <v>210</v>
      </c>
      <c r="F333" s="172">
        <v>-5.4999999999999997E-3</v>
      </c>
    </row>
    <row r="334" spans="3:6">
      <c r="C334" s="162" t="str">
        <f t="shared" si="5"/>
        <v>UPVD_Price_Mirinda</v>
      </c>
      <c r="D334" t="s">
        <v>94</v>
      </c>
      <c r="E334" t="s">
        <v>211</v>
      </c>
      <c r="F334" s="172">
        <v>-5.0000000000000001E-4</v>
      </c>
    </row>
    <row r="335" spans="3:6">
      <c r="C335" s="162" t="str">
        <f t="shared" si="5"/>
        <v>UPVD_Price_Pepsi</v>
      </c>
      <c r="D335" t="s">
        <v>94</v>
      </c>
      <c r="E335" t="s">
        <v>212</v>
      </c>
      <c r="F335" s="172">
        <v>-1.5E-3</v>
      </c>
    </row>
    <row r="336" spans="3:6">
      <c r="C336" s="162" t="str">
        <f t="shared" si="5"/>
        <v>UPVD_Price_Sprite</v>
      </c>
      <c r="D336" t="s">
        <v>94</v>
      </c>
      <c r="E336" t="s">
        <v>213</v>
      </c>
      <c r="F336" s="172">
        <v>1E-4</v>
      </c>
    </row>
    <row r="337" spans="3:6">
      <c r="C337" s="162" t="str">
        <f t="shared" si="5"/>
        <v>UPVD_Price_Thums_Up_Express</v>
      </c>
      <c r="D337" t="s">
        <v>94</v>
      </c>
      <c r="E337" t="s">
        <v>263</v>
      </c>
      <c r="F337" s="172">
        <v>-2.3E-3</v>
      </c>
    </row>
    <row r="338" spans="3:6">
      <c r="C338" s="162" t="str">
        <f t="shared" si="5"/>
        <v>UPVD_Price_Thums_Up_Fridge</v>
      </c>
      <c r="D338" t="s">
        <v>94</v>
      </c>
      <c r="E338" t="s">
        <v>264</v>
      </c>
      <c r="F338" s="172">
        <v>-2.3999999999999998E-3</v>
      </c>
    </row>
    <row r="339" spans="3:6">
      <c r="C339" s="162" t="str">
        <f t="shared" si="5"/>
        <v>UPVD_Price_Thums_Up_Mobile</v>
      </c>
      <c r="D339" t="s">
        <v>94</v>
      </c>
      <c r="E339" t="s">
        <v>265</v>
      </c>
      <c r="F339" s="172">
        <v>2.8E-3</v>
      </c>
    </row>
    <row r="340" spans="3:6">
      <c r="C340" s="162" t="str">
        <f t="shared" si="5"/>
        <v>UPVD_Price_Thums_Up_Party</v>
      </c>
      <c r="D340" t="s">
        <v>94</v>
      </c>
      <c r="E340" t="s">
        <v>266</v>
      </c>
      <c r="F340" s="172">
        <v>7.1999999999999998E-3</v>
      </c>
    </row>
    <row r="341" spans="3:6">
      <c r="C341" s="162" t="str">
        <f t="shared" si="5"/>
        <v>UPVD_Price_Thums_Up_RGB</v>
      </c>
      <c r="D341" t="s">
        <v>94</v>
      </c>
      <c r="E341" t="s">
        <v>267</v>
      </c>
      <c r="F341" s="172">
        <v>2.7000000000000001E-3</v>
      </c>
    </row>
    <row r="342" spans="3:6">
      <c r="C342" s="162" t="str">
        <f t="shared" si="5"/>
        <v>UPVD_SOWF_Thums_Up</v>
      </c>
      <c r="D342" t="s">
        <v>94</v>
      </c>
      <c r="E342" t="s">
        <v>220</v>
      </c>
      <c r="F342" s="172">
        <v>0</v>
      </c>
    </row>
    <row r="343" spans="3:6">
      <c r="C343" s="162" t="str">
        <f t="shared" si="5"/>
        <v>UPVD_TV_APPYFIZZ</v>
      </c>
      <c r="D343" t="s">
        <v>94</v>
      </c>
      <c r="E343" t="s">
        <v>215</v>
      </c>
      <c r="F343" s="172">
        <v>1E-4</v>
      </c>
    </row>
    <row r="344" spans="3:6">
      <c r="C344" s="162" t="str">
        <f t="shared" si="5"/>
        <v>UPVD_TV_MDEW</v>
      </c>
      <c r="D344" t="s">
        <v>94</v>
      </c>
      <c r="E344" t="s">
        <v>216</v>
      </c>
      <c r="F344" s="172">
        <v>-4.0000000000000002E-4</v>
      </c>
    </row>
    <row r="345" spans="3:6">
      <c r="C345" s="162" t="str">
        <f t="shared" si="5"/>
        <v>UPVD_TV_PSPSI</v>
      </c>
      <c r="D345" t="s">
        <v>94</v>
      </c>
      <c r="E345" t="s">
        <v>217</v>
      </c>
      <c r="F345" s="172">
        <v>-5.9999999999999995E-4</v>
      </c>
    </row>
    <row r="346" spans="3:6">
      <c r="C346" s="162" t="str">
        <f t="shared" si="5"/>
        <v>UPVD_Activation_Assets_AllIndia</v>
      </c>
      <c r="D346" t="s">
        <v>94</v>
      </c>
      <c r="E346" t="s">
        <v>242</v>
      </c>
      <c r="F346" s="172">
        <v>2.8999999999999998E-3</v>
      </c>
    </row>
    <row r="347" spans="3:6">
      <c r="C347" s="162" t="str">
        <f t="shared" si="5"/>
        <v>UPVD_Activation_Assets_Statewise</v>
      </c>
      <c r="D347" t="s">
        <v>94</v>
      </c>
      <c r="E347" t="s">
        <v>243</v>
      </c>
      <c r="F347" s="172">
        <v>0</v>
      </c>
    </row>
    <row r="348" spans="3:6">
      <c r="C348" s="162" t="str">
        <f t="shared" si="5"/>
        <v>UPVD_Cinema_Thumsup_Spend</v>
      </c>
      <c r="D348" t="s">
        <v>94</v>
      </c>
      <c r="E348" t="s">
        <v>233</v>
      </c>
      <c r="F348" s="172">
        <v>2.0000000000000001E-4</v>
      </c>
    </row>
    <row r="349" spans="3:6">
      <c r="C349" s="162" t="str">
        <f t="shared" si="5"/>
        <v>UPVD_Cinema_Thumsup_Spend_2018</v>
      </c>
      <c r="D349" t="s">
        <v>94</v>
      </c>
      <c r="E349" t="s">
        <v>231</v>
      </c>
      <c r="F349" s="172">
        <v>0</v>
      </c>
    </row>
    <row r="350" spans="3:6">
      <c r="C350" s="162" t="str">
        <f t="shared" si="5"/>
        <v>UPVD_Cinema_Thumsup_Spend_2019</v>
      </c>
      <c r="D350" t="s">
        <v>94</v>
      </c>
      <c r="E350" t="s">
        <v>232</v>
      </c>
      <c r="F350" s="172">
        <v>2.9999999999999997E-4</v>
      </c>
    </row>
    <row r="351" spans="3:6">
      <c r="C351" s="162" t="str">
        <f t="shared" si="5"/>
        <v>UPVD_Consumer_Promo_Thumsup_Mobile_count</v>
      </c>
      <c r="D351" t="s">
        <v>94</v>
      </c>
      <c r="E351" t="s">
        <v>244</v>
      </c>
      <c r="F351" s="172">
        <v>0</v>
      </c>
    </row>
    <row r="352" spans="3:6">
      <c r="C352" s="162" t="str">
        <f t="shared" si="5"/>
        <v>UPVD_Desert_TV_GRPs</v>
      </c>
      <c r="D352" t="s">
        <v>94</v>
      </c>
      <c r="E352" t="s">
        <v>251</v>
      </c>
      <c r="F352" s="172">
        <v>1.7299999999999999E-2</v>
      </c>
    </row>
    <row r="353" spans="3:6">
      <c r="C353" s="162" t="str">
        <f t="shared" si="5"/>
        <v>UPVD_Experiential_Sampling_Thumsup_Reach</v>
      </c>
      <c r="D353" t="s">
        <v>94</v>
      </c>
      <c r="E353" t="s">
        <v>245</v>
      </c>
      <c r="F353" s="172">
        <v>1E-4</v>
      </c>
    </row>
    <row r="354" spans="3:6">
      <c r="C354" s="162" t="str">
        <f t="shared" si="5"/>
        <v>UPVD_Facebook_Instagram_Thumsup_Imp</v>
      </c>
      <c r="D354" t="s">
        <v>94</v>
      </c>
      <c r="E354" t="s">
        <v>225</v>
      </c>
      <c r="F354" s="172">
        <v>0</v>
      </c>
    </row>
    <row r="355" spans="3:6">
      <c r="C355" s="162" t="str">
        <f t="shared" si="5"/>
        <v>UPVD_Facebook_Thumsup_Imp</v>
      </c>
      <c r="D355" t="s">
        <v>94</v>
      </c>
      <c r="E355" t="s">
        <v>224</v>
      </c>
      <c r="F355" s="172">
        <v>5.0000000000000001E-4</v>
      </c>
    </row>
    <row r="356" spans="3:6">
      <c r="C356" s="162" t="str">
        <f t="shared" si="5"/>
        <v>UPVD_Hotstar_Thumsup_Imp</v>
      </c>
      <c r="D356" t="s">
        <v>94</v>
      </c>
      <c r="E356" t="s">
        <v>226</v>
      </c>
      <c r="F356" s="172">
        <v>1.12E-2</v>
      </c>
    </row>
    <row r="357" spans="3:6">
      <c r="C357" s="162" t="str">
        <f t="shared" si="5"/>
        <v>UPVD_Lift_TV_GRPs</v>
      </c>
      <c r="D357" t="s">
        <v>94</v>
      </c>
      <c r="E357" t="s">
        <v>252</v>
      </c>
      <c r="F357" s="172">
        <v>0</v>
      </c>
    </row>
    <row r="358" spans="3:6">
      <c r="C358" s="162" t="str">
        <f t="shared" si="5"/>
        <v>UPVD_Long_Activation_Assets_AllIndia</v>
      </c>
      <c r="D358" t="s">
        <v>94</v>
      </c>
      <c r="E358" t="s">
        <v>271</v>
      </c>
      <c r="F358" s="172">
        <v>6.9999999999999999E-4</v>
      </c>
    </row>
    <row r="359" spans="3:6">
      <c r="C359" s="162" t="str">
        <f t="shared" si="5"/>
        <v>UPVD_Long_Activation_Assets_Statewise</v>
      </c>
      <c r="D359" t="s">
        <v>94</v>
      </c>
      <c r="E359" t="s">
        <v>272</v>
      </c>
      <c r="F359" s="172">
        <v>0</v>
      </c>
    </row>
    <row r="360" spans="3:6">
      <c r="C360" s="162" t="str">
        <f t="shared" si="5"/>
        <v>UPVD_Long_Desert_TV_GRPs</v>
      </c>
      <c r="D360" t="s">
        <v>94</v>
      </c>
      <c r="E360" t="s">
        <v>246</v>
      </c>
      <c r="F360" s="172">
        <v>3.8E-3</v>
      </c>
    </row>
    <row r="361" spans="3:6">
      <c r="C361" s="162" t="str">
        <f t="shared" si="5"/>
        <v>UPVD_Long_TUChargedAvengers_TV_GRPs</v>
      </c>
      <c r="D361" t="s">
        <v>94</v>
      </c>
      <c r="E361" t="s">
        <v>247</v>
      </c>
      <c r="F361" s="172">
        <v>-1E-4</v>
      </c>
    </row>
    <row r="362" spans="3:6">
      <c r="C362" s="162" t="str">
        <f t="shared" si="5"/>
        <v>UPVD_Long_TUChargedThematic_TV_GRPs</v>
      </c>
      <c r="D362" t="s">
        <v>94</v>
      </c>
      <c r="E362" t="s">
        <v>248</v>
      </c>
      <c r="F362" s="172">
        <v>-4.5999999999999999E-3</v>
      </c>
    </row>
    <row r="363" spans="3:6">
      <c r="C363" s="162" t="str">
        <f t="shared" si="5"/>
        <v>UPVD_Long_TUChase_TV_GRPs</v>
      </c>
      <c r="D363" t="s">
        <v>94</v>
      </c>
      <c r="E363" t="s">
        <v>249</v>
      </c>
      <c r="F363" s="172">
        <v>3.04E-2</v>
      </c>
    </row>
    <row r="364" spans="3:6">
      <c r="C364" s="162" t="str">
        <f t="shared" si="5"/>
        <v>UPVD_Long_TUIntrinsic_TV_GRPs</v>
      </c>
      <c r="D364" t="s">
        <v>94</v>
      </c>
      <c r="E364" t="s">
        <v>250</v>
      </c>
      <c r="F364" s="172">
        <v>-8.0999999999999996E-3</v>
      </c>
    </row>
    <row r="365" spans="3:6">
      <c r="C365" s="162" t="str">
        <f t="shared" si="5"/>
        <v>UPVD_OOH_Thumsup_Spend</v>
      </c>
      <c r="D365" t="s">
        <v>94</v>
      </c>
      <c r="E365" t="s">
        <v>239</v>
      </c>
      <c r="F365" s="172">
        <v>1E-4</v>
      </c>
    </row>
    <row r="366" spans="3:6">
      <c r="C366" s="162" t="str">
        <f t="shared" si="5"/>
        <v>UPVD_OOH_Thumsup_Spend_2015</v>
      </c>
      <c r="D366" t="s">
        <v>94</v>
      </c>
      <c r="E366" t="s">
        <v>234</v>
      </c>
      <c r="F366" s="172">
        <v>-5.0000000000000001E-4</v>
      </c>
    </row>
    <row r="367" spans="3:6">
      <c r="C367" s="162" t="str">
        <f t="shared" si="5"/>
        <v>UPVD_OOH_Thumsup_Spend_2016</v>
      </c>
      <c r="D367" t="s">
        <v>94</v>
      </c>
      <c r="E367" t="s">
        <v>235</v>
      </c>
      <c r="F367" s="172">
        <v>-4.0000000000000002E-4</v>
      </c>
    </row>
    <row r="368" spans="3:6">
      <c r="C368" s="162" t="str">
        <f t="shared" si="5"/>
        <v>UPVD_OOH_Thumsup_Spend_2017</v>
      </c>
      <c r="D368" t="s">
        <v>94</v>
      </c>
      <c r="E368" t="s">
        <v>236</v>
      </c>
      <c r="F368" s="172">
        <v>-8.9999999999999998E-4</v>
      </c>
    </row>
    <row r="369" spans="3:6">
      <c r="C369" s="162" t="str">
        <f t="shared" si="5"/>
        <v>UPVD_OOH_Thumsup_Spend_2018</v>
      </c>
      <c r="D369" t="s">
        <v>94</v>
      </c>
      <c r="E369" t="s">
        <v>237</v>
      </c>
      <c r="F369" s="172">
        <v>8.0000000000000004E-4</v>
      </c>
    </row>
    <row r="370" spans="3:6">
      <c r="C370" s="162" t="str">
        <f t="shared" si="5"/>
        <v>UPVD_OOH_Thumsup_Spend_2019</v>
      </c>
      <c r="D370" t="s">
        <v>94</v>
      </c>
      <c r="E370" t="s">
        <v>238</v>
      </c>
      <c r="F370" s="172">
        <v>2.3E-3</v>
      </c>
    </row>
    <row r="371" spans="3:6">
      <c r="C371" s="162" t="str">
        <f t="shared" si="5"/>
        <v>UPVD_PrVD_Thumsup_Spend</v>
      </c>
      <c r="D371" t="s">
        <v>94</v>
      </c>
      <c r="E371" t="s">
        <v>240</v>
      </c>
      <c r="F371" s="172">
        <v>-6.9999999999999999E-4</v>
      </c>
    </row>
    <row r="372" spans="3:6">
      <c r="C372" s="162" t="str">
        <f t="shared" si="5"/>
        <v>UPVD_Radio_Thumsup_Spend</v>
      </c>
      <c r="D372" t="s">
        <v>94</v>
      </c>
      <c r="E372" t="s">
        <v>241</v>
      </c>
      <c r="F372" s="172">
        <v>0</v>
      </c>
    </row>
    <row r="373" spans="3:6">
      <c r="C373" s="162" t="str">
        <f t="shared" si="5"/>
        <v>UPVD_ThematicMHT_TV_GRPs</v>
      </c>
      <c r="D373" t="s">
        <v>94</v>
      </c>
      <c r="E373" t="s">
        <v>253</v>
      </c>
      <c r="F373" s="172">
        <v>0</v>
      </c>
    </row>
    <row r="374" spans="3:6">
      <c r="C374" s="162" t="str">
        <f t="shared" si="5"/>
        <v>UPVD_TheYoung_TV_GRPs</v>
      </c>
      <c r="D374" t="s">
        <v>94</v>
      </c>
      <c r="E374" t="s">
        <v>254</v>
      </c>
      <c r="F374" s="172">
        <v>0</v>
      </c>
    </row>
    <row r="375" spans="3:6">
      <c r="C375" s="162" t="str">
        <f t="shared" si="5"/>
        <v>UPVD_Total_Digital_Thumsup_VD_2017</v>
      </c>
      <c r="D375" t="s">
        <v>94</v>
      </c>
      <c r="E375" t="s">
        <v>227</v>
      </c>
      <c r="F375" s="172">
        <v>-1E-4</v>
      </c>
    </row>
    <row r="376" spans="3:6">
      <c r="C376" s="162" t="str">
        <f t="shared" si="5"/>
        <v>UPVD_Total_Digital_Thumsup_VD_2018</v>
      </c>
      <c r="D376" t="s">
        <v>94</v>
      </c>
      <c r="E376" t="s">
        <v>228</v>
      </c>
      <c r="F376" s="172">
        <v>8.0000000000000004E-4</v>
      </c>
    </row>
    <row r="377" spans="3:6">
      <c r="C377" s="162" t="str">
        <f t="shared" si="5"/>
        <v>UPVD_Total_Digital_Thumsup_VD_2019</v>
      </c>
      <c r="D377" t="s">
        <v>94</v>
      </c>
      <c r="E377" t="s">
        <v>229</v>
      </c>
      <c r="F377" s="172">
        <v>6.0000000000000001E-3</v>
      </c>
    </row>
    <row r="378" spans="3:6">
      <c r="C378" s="162" t="str">
        <f t="shared" si="5"/>
        <v>UPVD_TU_UTC_TV_GRPs</v>
      </c>
      <c r="D378" t="s">
        <v>94</v>
      </c>
      <c r="E378" t="s">
        <v>255</v>
      </c>
      <c r="F378" s="172">
        <v>0</v>
      </c>
    </row>
    <row r="379" spans="3:6">
      <c r="C379" s="162" t="str">
        <f t="shared" si="5"/>
        <v>UPVD_TUChargedAvengers_TV_GRPs</v>
      </c>
      <c r="D379" t="s">
        <v>94</v>
      </c>
      <c r="E379" t="s">
        <v>256</v>
      </c>
      <c r="F379" s="172">
        <v>-1.4E-3</v>
      </c>
    </row>
    <row r="380" spans="3:6">
      <c r="C380" s="162" t="str">
        <f t="shared" si="5"/>
        <v>UPVD_TUChargedThematic_TV_GRPs</v>
      </c>
      <c r="D380" t="s">
        <v>94</v>
      </c>
      <c r="E380" t="s">
        <v>257</v>
      </c>
      <c r="F380" s="172">
        <v>-3.5999999999999999E-3</v>
      </c>
    </row>
    <row r="381" spans="3:6">
      <c r="C381" s="162" t="str">
        <f t="shared" si="5"/>
        <v>UPVD_TUChase_TV_GRPs</v>
      </c>
      <c r="D381" t="s">
        <v>94</v>
      </c>
      <c r="E381" t="s">
        <v>258</v>
      </c>
      <c r="F381" s="172">
        <v>4.2200000000000001E-2</v>
      </c>
    </row>
    <row r="382" spans="3:6">
      <c r="C382" s="162" t="str">
        <f t="shared" si="5"/>
        <v>UPVD_TUIntrinsic_TV_GRPs</v>
      </c>
      <c r="D382" t="s">
        <v>94</v>
      </c>
      <c r="E382" t="s">
        <v>259</v>
      </c>
      <c r="F382" s="172">
        <v>-7.1999999999999998E-3</v>
      </c>
    </row>
    <row r="383" spans="3:6">
      <c r="C383" s="162" t="str">
        <f t="shared" si="5"/>
        <v>UPVD_TV_Total_2015</v>
      </c>
      <c r="D383" t="s">
        <v>94</v>
      </c>
      <c r="E383" t="s">
        <v>4</v>
      </c>
      <c r="F383" s="172">
        <v>-5.5999999999999999E-3</v>
      </c>
    </row>
    <row r="384" spans="3:6">
      <c r="C384" s="162" t="str">
        <f t="shared" si="5"/>
        <v>UPVD_TV_Total_2016</v>
      </c>
      <c r="D384" t="s">
        <v>94</v>
      </c>
      <c r="E384" t="s">
        <v>5</v>
      </c>
      <c r="F384" s="172">
        <v>-4.8999999999999998E-3</v>
      </c>
    </row>
    <row r="385" spans="3:6">
      <c r="C385" s="162" t="str">
        <f t="shared" si="5"/>
        <v>UPVD_TV_Total_2017</v>
      </c>
      <c r="D385" t="s">
        <v>94</v>
      </c>
      <c r="E385" t="s">
        <v>6</v>
      </c>
      <c r="F385" s="172">
        <v>-6.4000000000000003E-3</v>
      </c>
    </row>
    <row r="386" spans="3:6">
      <c r="C386" s="162" t="str">
        <f t="shared" si="5"/>
        <v>UPVD_WaveTVC_TV_GRPs</v>
      </c>
      <c r="D386" t="s">
        <v>94</v>
      </c>
      <c r="E386" t="s">
        <v>260</v>
      </c>
      <c r="F386" s="172">
        <v>0</v>
      </c>
    </row>
    <row r="387" spans="3:6">
      <c r="C387" s="162" t="str">
        <f t="shared" si="5"/>
        <v>UPVD_YouTube_Thumsup_Imp</v>
      </c>
      <c r="D387" t="s">
        <v>94</v>
      </c>
      <c r="E387" t="s">
        <v>230</v>
      </c>
      <c r="F387" s="172">
        <v>-1E-3</v>
      </c>
    </row>
    <row r="388" spans="3:6">
      <c r="C388" s="162" t="str">
        <f t="shared" ref="C388:C451" si="6">D388&amp;E388</f>
        <v>WBLog_Economy</v>
      </c>
      <c r="D388" t="s">
        <v>93</v>
      </c>
      <c r="E388" t="s">
        <v>221</v>
      </c>
      <c r="F388" s="172">
        <v>1.46E-2</v>
      </c>
    </row>
    <row r="389" spans="3:6">
      <c r="C389" s="162" t="str">
        <f t="shared" si="6"/>
        <v>WBOthers</v>
      </c>
      <c r="D389" t="s">
        <v>93</v>
      </c>
      <c r="E389" t="s">
        <v>1</v>
      </c>
      <c r="F389" s="172">
        <v>4.7000000000000002E-3</v>
      </c>
    </row>
    <row r="390" spans="3:6">
      <c r="C390" s="162" t="str">
        <f t="shared" si="6"/>
        <v>WBprecip0</v>
      </c>
      <c r="D390" t="s">
        <v>93</v>
      </c>
      <c r="E390" t="s">
        <v>222</v>
      </c>
      <c r="F390" s="172">
        <v>-6.7000000000000002E-3</v>
      </c>
    </row>
    <row r="391" spans="3:6">
      <c r="C391" s="162" t="str">
        <f t="shared" si="6"/>
        <v>WBprecip1</v>
      </c>
      <c r="D391" t="s">
        <v>93</v>
      </c>
      <c r="E391" t="s">
        <v>223</v>
      </c>
      <c r="F391" s="172">
        <v>-4.0000000000000001E-3</v>
      </c>
    </row>
    <row r="392" spans="3:6">
      <c r="C392" s="162" t="str">
        <f t="shared" si="6"/>
        <v>WBSEAS_1517</v>
      </c>
      <c r="D392" t="s">
        <v>93</v>
      </c>
      <c r="E392" t="s">
        <v>261</v>
      </c>
      <c r="F392" s="172">
        <v>0</v>
      </c>
    </row>
    <row r="393" spans="3:6">
      <c r="C393" s="162" t="str">
        <f t="shared" si="6"/>
        <v>WBSEAS_1819</v>
      </c>
      <c r="D393" t="s">
        <v>93</v>
      </c>
      <c r="E393" t="s">
        <v>262</v>
      </c>
      <c r="F393" s="172">
        <v>0</v>
      </c>
    </row>
    <row r="394" spans="3:6">
      <c r="C394" s="162" t="str">
        <f t="shared" si="6"/>
        <v>WBSOCF_0</v>
      </c>
      <c r="D394" t="s">
        <v>93</v>
      </c>
      <c r="E394" t="s">
        <v>287</v>
      </c>
      <c r="F394" s="172">
        <v>6.9999999999999999E-4</v>
      </c>
    </row>
    <row r="395" spans="3:6">
      <c r="C395" s="162" t="str">
        <f t="shared" si="6"/>
        <v>WBSOTS_1</v>
      </c>
      <c r="D395" t="s">
        <v>93</v>
      </c>
      <c r="E395" t="s">
        <v>270</v>
      </c>
      <c r="F395" s="172">
        <v>-2.8E-3</v>
      </c>
    </row>
    <row r="396" spans="3:6">
      <c r="C396" s="162" t="str">
        <f t="shared" si="6"/>
        <v>WBTemp0</v>
      </c>
      <c r="D396" t="s">
        <v>93</v>
      </c>
      <c r="E396" t="s">
        <v>171</v>
      </c>
      <c r="F396" s="172">
        <v>-5.9999999999999995E-4</v>
      </c>
    </row>
    <row r="397" spans="3:6">
      <c r="C397" s="162" t="str">
        <f t="shared" si="6"/>
        <v>WBTemp1</v>
      </c>
      <c r="D397" t="s">
        <v>93</v>
      </c>
      <c r="E397" t="s">
        <v>172</v>
      </c>
      <c r="F397" s="172">
        <v>-8.0000000000000004E-4</v>
      </c>
    </row>
    <row r="398" spans="3:6">
      <c r="C398" s="162" t="str">
        <f t="shared" si="6"/>
        <v>WBUnemployment</v>
      </c>
      <c r="D398" t="s">
        <v>93</v>
      </c>
      <c r="E398" t="s">
        <v>3</v>
      </c>
      <c r="F398" s="172">
        <v>2.9999999999999997E-4</v>
      </c>
    </row>
    <row r="399" spans="3:6">
      <c r="C399" s="162" t="str">
        <f t="shared" si="6"/>
        <v>WBVD_IPS_7up</v>
      </c>
      <c r="D399" t="s">
        <v>93</v>
      </c>
      <c r="E399" t="s">
        <v>126</v>
      </c>
      <c r="F399" s="172">
        <v>4.0000000000000002E-4</v>
      </c>
    </row>
    <row r="400" spans="3:6">
      <c r="C400" s="162" t="str">
        <f t="shared" si="6"/>
        <v>WBVD_IPS_Appy_Fizz</v>
      </c>
      <c r="D400" t="s">
        <v>93</v>
      </c>
      <c r="E400" t="s">
        <v>127</v>
      </c>
      <c r="F400" s="172">
        <v>-1.5E-3</v>
      </c>
    </row>
    <row r="401" spans="3:6">
      <c r="C401" s="162" t="str">
        <f t="shared" si="6"/>
        <v>WBVD_IPS_Coke</v>
      </c>
      <c r="D401" t="s">
        <v>93</v>
      </c>
      <c r="E401" t="s">
        <v>128</v>
      </c>
      <c r="F401" s="172">
        <v>-2.0000000000000001E-4</v>
      </c>
    </row>
    <row r="402" spans="3:6">
      <c r="C402" s="162" t="str">
        <f t="shared" si="6"/>
        <v>WBVD_IPS_Fanta</v>
      </c>
      <c r="D402" t="s">
        <v>93</v>
      </c>
      <c r="E402" t="s">
        <v>129</v>
      </c>
      <c r="F402" s="172">
        <v>2.0000000000000001E-4</v>
      </c>
    </row>
    <row r="403" spans="3:6">
      <c r="C403" s="162" t="str">
        <f t="shared" si="6"/>
        <v>WBVD_IPS_Limca</v>
      </c>
      <c r="D403" t="s">
        <v>93</v>
      </c>
      <c r="E403" t="s">
        <v>130</v>
      </c>
      <c r="F403" s="172">
        <v>-2.0000000000000001E-4</v>
      </c>
    </row>
    <row r="404" spans="3:6">
      <c r="C404" s="162" t="str">
        <f t="shared" si="6"/>
        <v>WBVD_IPS_M_Dew</v>
      </c>
      <c r="D404" t="s">
        <v>93</v>
      </c>
      <c r="E404" t="s">
        <v>131</v>
      </c>
      <c r="F404" s="172">
        <v>1E-4</v>
      </c>
    </row>
    <row r="405" spans="3:6">
      <c r="C405" s="162" t="str">
        <f t="shared" si="6"/>
        <v>WBVD_IPS_Mirinda</v>
      </c>
      <c r="D405" t="s">
        <v>93</v>
      </c>
      <c r="E405" t="s">
        <v>132</v>
      </c>
      <c r="F405" s="172">
        <v>1E-4</v>
      </c>
    </row>
    <row r="406" spans="3:6">
      <c r="C406" s="162" t="str">
        <f t="shared" si="6"/>
        <v>WBVD_IPS_Pepsi</v>
      </c>
      <c r="D406" t="s">
        <v>93</v>
      </c>
      <c r="E406" t="s">
        <v>133</v>
      </c>
      <c r="F406" s="172">
        <v>1.6999999999999999E-3</v>
      </c>
    </row>
    <row r="407" spans="3:6">
      <c r="C407" s="162" t="str">
        <f t="shared" si="6"/>
        <v>WBVD_IPS_Sprite</v>
      </c>
      <c r="D407" t="s">
        <v>93</v>
      </c>
      <c r="E407" t="s">
        <v>134</v>
      </c>
      <c r="F407" s="172">
        <v>-4.4999999999999997E-3</v>
      </c>
    </row>
    <row r="408" spans="3:6">
      <c r="C408" s="162" t="str">
        <f t="shared" si="6"/>
        <v>WBVD_IPS_Thums_Up</v>
      </c>
      <c r="D408" t="s">
        <v>93</v>
      </c>
      <c r="E408" t="s">
        <v>135</v>
      </c>
      <c r="F408" s="172">
        <v>5.4999999999999997E-3</v>
      </c>
    </row>
    <row r="409" spans="3:6">
      <c r="C409" s="162" t="str">
        <f t="shared" si="6"/>
        <v>WBVD_ND_7up</v>
      </c>
      <c r="D409" t="s">
        <v>93</v>
      </c>
      <c r="E409" t="s">
        <v>136</v>
      </c>
      <c r="F409" s="172">
        <v>1E-3</v>
      </c>
    </row>
    <row r="410" spans="3:6">
      <c r="C410" s="162" t="str">
        <f t="shared" si="6"/>
        <v>WBVD_ND_Appy_Fizz</v>
      </c>
      <c r="D410" t="s">
        <v>93</v>
      </c>
      <c r="E410" t="s">
        <v>137</v>
      </c>
      <c r="F410" s="172">
        <v>-8.0000000000000004E-4</v>
      </c>
    </row>
    <row r="411" spans="3:6">
      <c r="C411" s="162" t="str">
        <f t="shared" si="6"/>
        <v>WBVD_ND_Coke</v>
      </c>
      <c r="D411" t="s">
        <v>93</v>
      </c>
      <c r="E411" t="s">
        <v>138</v>
      </c>
      <c r="F411" s="172">
        <v>2.5000000000000001E-3</v>
      </c>
    </row>
    <row r="412" spans="3:6">
      <c r="C412" s="162" t="str">
        <f t="shared" si="6"/>
        <v>WBVD_ND_Fanta</v>
      </c>
      <c r="D412" t="s">
        <v>93</v>
      </c>
      <c r="E412" t="s">
        <v>139</v>
      </c>
      <c r="F412" s="172">
        <v>1E-4</v>
      </c>
    </row>
    <row r="413" spans="3:6">
      <c r="C413" s="162" t="str">
        <f t="shared" si="6"/>
        <v>WBVD_ND_Limca</v>
      </c>
      <c r="D413" t="s">
        <v>93</v>
      </c>
      <c r="E413" t="s">
        <v>140</v>
      </c>
      <c r="F413" s="172">
        <v>1E-3</v>
      </c>
    </row>
    <row r="414" spans="3:6">
      <c r="C414" s="162" t="str">
        <f t="shared" si="6"/>
        <v>WBVD_ND_M_Dew</v>
      </c>
      <c r="D414" t="s">
        <v>93</v>
      </c>
      <c r="E414" t="s">
        <v>141</v>
      </c>
      <c r="F414" s="172">
        <v>1E-4</v>
      </c>
    </row>
    <row r="415" spans="3:6">
      <c r="C415" s="162" t="str">
        <f t="shared" si="6"/>
        <v>WBVD_ND_Mirinda</v>
      </c>
      <c r="D415" t="s">
        <v>93</v>
      </c>
      <c r="E415" t="s">
        <v>142</v>
      </c>
      <c r="F415" s="172">
        <v>-2.0000000000000001E-4</v>
      </c>
    </row>
    <row r="416" spans="3:6">
      <c r="C416" s="162" t="str">
        <f t="shared" si="6"/>
        <v>WBVD_ND_Pepsi</v>
      </c>
      <c r="D416" t="s">
        <v>93</v>
      </c>
      <c r="E416" t="s">
        <v>143</v>
      </c>
      <c r="F416" s="172">
        <v>2.0000000000000001E-4</v>
      </c>
    </row>
    <row r="417" spans="3:6">
      <c r="C417" s="162" t="str">
        <f t="shared" si="6"/>
        <v>WBVD_ND_Sprite</v>
      </c>
      <c r="D417" t="s">
        <v>93</v>
      </c>
      <c r="E417" t="s">
        <v>144</v>
      </c>
      <c r="F417" s="172">
        <v>4.4999999999999997E-3</v>
      </c>
    </row>
    <row r="418" spans="3:6">
      <c r="C418" s="162" t="str">
        <f t="shared" si="6"/>
        <v>WBVD_ND_Thums_Up</v>
      </c>
      <c r="D418" t="s">
        <v>93</v>
      </c>
      <c r="E418" t="s">
        <v>145</v>
      </c>
      <c r="F418" s="172">
        <v>-2.7E-2</v>
      </c>
    </row>
    <row r="419" spans="3:6">
      <c r="C419" s="162" t="str">
        <f t="shared" si="6"/>
        <v>WBVD_Nstores_Thums_Up</v>
      </c>
      <c r="D419" t="s">
        <v>93</v>
      </c>
      <c r="E419" t="s">
        <v>218</v>
      </c>
      <c r="F419" s="172">
        <v>-1.8E-3</v>
      </c>
    </row>
    <row r="420" spans="3:6">
      <c r="C420" s="162" t="str">
        <f t="shared" si="6"/>
        <v>WBVD_OOS_Thums_Up</v>
      </c>
      <c r="D420" t="s">
        <v>93</v>
      </c>
      <c r="E420" t="s">
        <v>219</v>
      </c>
      <c r="F420" s="172">
        <v>-2E-3</v>
      </c>
    </row>
    <row r="421" spans="3:6">
      <c r="C421" s="162" t="str">
        <f t="shared" si="6"/>
        <v>WBVD_Price_7up</v>
      </c>
      <c r="D421" t="s">
        <v>93</v>
      </c>
      <c r="E421" t="s">
        <v>205</v>
      </c>
      <c r="F421" s="172">
        <v>-2.3999999999999998E-3</v>
      </c>
    </row>
    <row r="422" spans="3:6">
      <c r="C422" s="162" t="str">
        <f t="shared" si="6"/>
        <v>WBVD_Price_Appy_Fizz</v>
      </c>
      <c r="D422" t="s">
        <v>93</v>
      </c>
      <c r="E422" t="s">
        <v>206</v>
      </c>
      <c r="F422" s="172">
        <v>-1.1999999999999999E-3</v>
      </c>
    </row>
    <row r="423" spans="3:6">
      <c r="C423" s="162" t="str">
        <f t="shared" si="6"/>
        <v>WBVD_Price_Coke</v>
      </c>
      <c r="D423" t="s">
        <v>93</v>
      </c>
      <c r="E423" t="s">
        <v>207</v>
      </c>
      <c r="F423" s="172">
        <v>-4.0000000000000002E-4</v>
      </c>
    </row>
    <row r="424" spans="3:6">
      <c r="C424" s="162" t="str">
        <f t="shared" si="6"/>
        <v>WBVD_Price_Fanta</v>
      </c>
      <c r="D424" t="s">
        <v>93</v>
      </c>
      <c r="E424" t="s">
        <v>208</v>
      </c>
      <c r="F424" s="172">
        <v>2.9999999999999997E-4</v>
      </c>
    </row>
    <row r="425" spans="3:6">
      <c r="C425" s="162" t="str">
        <f t="shared" si="6"/>
        <v>WBVD_Price_Limca</v>
      </c>
      <c r="D425" t="s">
        <v>93</v>
      </c>
      <c r="E425" t="s">
        <v>209</v>
      </c>
      <c r="F425" s="172">
        <v>-1.6999999999999999E-3</v>
      </c>
    </row>
    <row r="426" spans="3:6">
      <c r="C426" s="162" t="str">
        <f t="shared" si="6"/>
        <v>WBVD_Price_M_Dew</v>
      </c>
      <c r="D426" t="s">
        <v>93</v>
      </c>
      <c r="E426" t="s">
        <v>210</v>
      </c>
      <c r="F426" s="172">
        <v>1E-3</v>
      </c>
    </row>
    <row r="427" spans="3:6">
      <c r="C427" s="162" t="str">
        <f t="shared" si="6"/>
        <v>WBVD_Price_Mirinda</v>
      </c>
      <c r="D427" t="s">
        <v>93</v>
      </c>
      <c r="E427" t="s">
        <v>211</v>
      </c>
      <c r="F427" s="172">
        <v>-2E-3</v>
      </c>
    </row>
    <row r="428" spans="3:6">
      <c r="C428" s="162" t="str">
        <f t="shared" si="6"/>
        <v>WBVD_Price_Pepsi</v>
      </c>
      <c r="D428" t="s">
        <v>93</v>
      </c>
      <c r="E428" t="s">
        <v>212</v>
      </c>
      <c r="F428" s="172">
        <v>-2.0000000000000001E-4</v>
      </c>
    </row>
    <row r="429" spans="3:6">
      <c r="C429" s="162" t="str">
        <f t="shared" si="6"/>
        <v>WBVD_Price_Sprite</v>
      </c>
      <c r="D429" t="s">
        <v>93</v>
      </c>
      <c r="E429" t="s">
        <v>213</v>
      </c>
      <c r="F429" s="172">
        <v>-5.1000000000000004E-3</v>
      </c>
    </row>
    <row r="430" spans="3:6">
      <c r="C430" s="162" t="str">
        <f t="shared" si="6"/>
        <v>WBVD_Price_Thums_Up_Express</v>
      </c>
      <c r="D430" t="s">
        <v>93</v>
      </c>
      <c r="E430" t="s">
        <v>263</v>
      </c>
      <c r="F430" s="172">
        <v>-3.3999999999999998E-3</v>
      </c>
    </row>
    <row r="431" spans="3:6">
      <c r="C431" s="162" t="str">
        <f t="shared" si="6"/>
        <v>WBVD_Price_Thums_Up_Fridge</v>
      </c>
      <c r="D431" t="s">
        <v>93</v>
      </c>
      <c r="E431" t="s">
        <v>264</v>
      </c>
      <c r="F431" s="172">
        <v>-1.6000000000000001E-3</v>
      </c>
    </row>
    <row r="432" spans="3:6">
      <c r="C432" s="162" t="str">
        <f t="shared" si="6"/>
        <v>WBVD_Price_Thums_Up_Mobile</v>
      </c>
      <c r="D432" t="s">
        <v>93</v>
      </c>
      <c r="E432" t="s">
        <v>265</v>
      </c>
      <c r="F432" s="172">
        <v>8.8999999999999999E-3</v>
      </c>
    </row>
    <row r="433" spans="3:6">
      <c r="C433" s="162" t="str">
        <f t="shared" si="6"/>
        <v>WBVD_Price_Thums_Up_Party</v>
      </c>
      <c r="D433" t="s">
        <v>93</v>
      </c>
      <c r="E433" t="s">
        <v>266</v>
      </c>
      <c r="F433" s="172">
        <v>1.3299999999999999E-2</v>
      </c>
    </row>
    <row r="434" spans="3:6">
      <c r="C434" s="162" t="str">
        <f t="shared" si="6"/>
        <v>WBVD_Price_Thums_Up_RGB</v>
      </c>
      <c r="D434" t="s">
        <v>93</v>
      </c>
      <c r="E434" t="s">
        <v>267</v>
      </c>
      <c r="F434" s="172">
        <v>3.2000000000000002E-3</v>
      </c>
    </row>
    <row r="435" spans="3:6">
      <c r="C435" s="162" t="str">
        <f t="shared" si="6"/>
        <v>WBVD_SOWF_Thums_Up</v>
      </c>
      <c r="D435" t="s">
        <v>93</v>
      </c>
      <c r="E435" t="s">
        <v>220</v>
      </c>
      <c r="F435" s="172">
        <v>-1.03E-2</v>
      </c>
    </row>
    <row r="436" spans="3:6">
      <c r="C436" s="162" t="str">
        <f t="shared" si="6"/>
        <v>WBVD_TV_APPYFIZZ</v>
      </c>
      <c r="D436" t="s">
        <v>93</v>
      </c>
      <c r="E436" t="s">
        <v>215</v>
      </c>
      <c r="F436" s="172">
        <v>2.0000000000000001E-4</v>
      </c>
    </row>
    <row r="437" spans="3:6">
      <c r="C437" s="162" t="str">
        <f t="shared" si="6"/>
        <v>WBVD_TV_MDEW</v>
      </c>
      <c r="D437" t="s">
        <v>93</v>
      </c>
      <c r="E437" t="s">
        <v>216</v>
      </c>
      <c r="F437" s="172">
        <v>-6.9999999999999999E-4</v>
      </c>
    </row>
    <row r="438" spans="3:6">
      <c r="C438" s="162" t="str">
        <f t="shared" si="6"/>
        <v>WBVD_TV_PSPSI</v>
      </c>
      <c r="D438" t="s">
        <v>93</v>
      </c>
      <c r="E438" t="s">
        <v>217</v>
      </c>
      <c r="F438" s="172">
        <v>-1E-4</v>
      </c>
    </row>
    <row r="439" spans="3:6">
      <c r="C439" s="162" t="str">
        <f t="shared" si="6"/>
        <v>WBVD_Activation_Assets_AllIndia</v>
      </c>
      <c r="D439" t="s">
        <v>93</v>
      </c>
      <c r="E439" t="s">
        <v>242</v>
      </c>
      <c r="F439" s="172">
        <v>-8.3000000000000001E-3</v>
      </c>
    </row>
    <row r="440" spans="3:6">
      <c r="C440" s="162" t="str">
        <f t="shared" si="6"/>
        <v>WBVD_Activation_Assets_Statewise</v>
      </c>
      <c r="D440" t="s">
        <v>93</v>
      </c>
      <c r="E440" t="s">
        <v>243</v>
      </c>
      <c r="F440" s="172">
        <v>5.9999999999999995E-4</v>
      </c>
    </row>
    <row r="441" spans="3:6">
      <c r="C441" s="162" t="str">
        <f t="shared" si="6"/>
        <v>WBVD_Cinema_Thumsup_Spend</v>
      </c>
      <c r="D441" t="s">
        <v>93</v>
      </c>
      <c r="E441" t="s">
        <v>233</v>
      </c>
      <c r="F441" s="172">
        <v>-2.9999999999999997E-4</v>
      </c>
    </row>
    <row r="442" spans="3:6">
      <c r="C442" s="162" t="str">
        <f t="shared" si="6"/>
        <v>WBVD_Cinema_Thumsup_Spend_2015</v>
      </c>
      <c r="D442" t="s">
        <v>93</v>
      </c>
      <c r="E442" t="s">
        <v>277</v>
      </c>
      <c r="F442" s="172">
        <v>0</v>
      </c>
    </row>
    <row r="443" spans="3:6">
      <c r="C443" s="162" t="str">
        <f t="shared" si="6"/>
        <v>WBVD_Cinema_Thumsup_Spend_2016</v>
      </c>
      <c r="D443" t="s">
        <v>93</v>
      </c>
      <c r="E443" t="s">
        <v>288</v>
      </c>
      <c r="F443" s="172">
        <v>-2.0000000000000001E-4</v>
      </c>
    </row>
    <row r="444" spans="3:6">
      <c r="C444" s="162" t="str">
        <f t="shared" si="6"/>
        <v>WBVD_Consumer_Promo_Thumsup_Mobile_count</v>
      </c>
      <c r="D444" t="s">
        <v>93</v>
      </c>
      <c r="E444" t="s">
        <v>244</v>
      </c>
      <c r="F444" s="172">
        <v>0</v>
      </c>
    </row>
    <row r="445" spans="3:6">
      <c r="C445" s="162" t="str">
        <f t="shared" si="6"/>
        <v>WBVD_Desert_TV_GRPs</v>
      </c>
      <c r="D445" t="s">
        <v>93</v>
      </c>
      <c r="E445" t="s">
        <v>251</v>
      </c>
      <c r="F445" s="172">
        <v>1.09E-2</v>
      </c>
    </row>
    <row r="446" spans="3:6">
      <c r="C446" s="162" t="str">
        <f t="shared" si="6"/>
        <v>WBVD_Experiential_Sampling_Thumsup_Reach</v>
      </c>
      <c r="D446" t="s">
        <v>93</v>
      </c>
      <c r="E446" t="s">
        <v>245</v>
      </c>
      <c r="F446" s="172">
        <v>0</v>
      </c>
    </row>
    <row r="447" spans="3:6">
      <c r="C447" s="162" t="str">
        <f t="shared" si="6"/>
        <v>WBVD_Facebook_Instagram_Thumsup_Imp</v>
      </c>
      <c r="D447" t="s">
        <v>93</v>
      </c>
      <c r="E447" t="s">
        <v>225</v>
      </c>
      <c r="F447" s="172">
        <v>5.0000000000000001E-4</v>
      </c>
    </row>
    <row r="448" spans="3:6">
      <c r="C448" s="162" t="str">
        <f t="shared" si="6"/>
        <v>WBVD_Facebook_Thumsup_Imp</v>
      </c>
      <c r="D448" t="s">
        <v>93</v>
      </c>
      <c r="E448" t="s">
        <v>224</v>
      </c>
      <c r="F448" s="172">
        <v>1.2999999999999999E-3</v>
      </c>
    </row>
    <row r="449" spans="3:6">
      <c r="C449" s="162" t="str">
        <f t="shared" si="6"/>
        <v>WBVD_Hotstar_Thumsup_Imp</v>
      </c>
      <c r="D449" t="s">
        <v>93</v>
      </c>
      <c r="E449" t="s">
        <v>226</v>
      </c>
      <c r="F449" s="172">
        <v>1.01E-2</v>
      </c>
    </row>
    <row r="450" spans="3:6">
      <c r="C450" s="162" t="str">
        <f t="shared" si="6"/>
        <v>WBVD_Lift_TV_GRPs</v>
      </c>
      <c r="D450" t="s">
        <v>93</v>
      </c>
      <c r="E450" t="s">
        <v>252</v>
      </c>
      <c r="F450" s="172">
        <v>0</v>
      </c>
    </row>
    <row r="451" spans="3:6">
      <c r="C451" s="162" t="str">
        <f t="shared" si="6"/>
        <v>WBVD_Long_Activation_Assets_AllIndia</v>
      </c>
      <c r="D451" t="s">
        <v>93</v>
      </c>
      <c r="E451" t="s">
        <v>271</v>
      </c>
      <c r="F451" s="172">
        <v>-1.5E-3</v>
      </c>
    </row>
    <row r="452" spans="3:6">
      <c r="C452" s="162" t="str">
        <f t="shared" ref="C452:C479" si="7">D452&amp;E452</f>
        <v>WBVD_Long_Activation_Assets_Statewise</v>
      </c>
      <c r="D452" t="s">
        <v>93</v>
      </c>
      <c r="E452" t="s">
        <v>272</v>
      </c>
      <c r="F452" s="172">
        <v>8.9999999999999998E-4</v>
      </c>
    </row>
    <row r="453" spans="3:6">
      <c r="C453" s="162" t="str">
        <f t="shared" si="7"/>
        <v>WBVD_Long_Desert_TV_GRPs</v>
      </c>
      <c r="D453" t="s">
        <v>93</v>
      </c>
      <c r="E453" t="s">
        <v>246</v>
      </c>
      <c r="F453" s="172">
        <v>2.5999999999999999E-3</v>
      </c>
    </row>
    <row r="454" spans="3:6">
      <c r="C454" s="162" t="str">
        <f t="shared" si="7"/>
        <v>WBVD_Long_TUChargedAvengers_TV_GRPs</v>
      </c>
      <c r="D454" t="s">
        <v>93</v>
      </c>
      <c r="E454" t="s">
        <v>247</v>
      </c>
      <c r="F454" s="172">
        <v>-2.0000000000000001E-4</v>
      </c>
    </row>
    <row r="455" spans="3:6">
      <c r="C455" s="162" t="str">
        <f t="shared" si="7"/>
        <v>WBVD_Long_TUChargedThematic_TV_GRPs</v>
      </c>
      <c r="D455" t="s">
        <v>93</v>
      </c>
      <c r="E455" t="s">
        <v>248</v>
      </c>
      <c r="F455" s="172">
        <v>-1.5E-3</v>
      </c>
    </row>
    <row r="456" spans="3:6">
      <c r="C456" s="162" t="str">
        <f t="shared" si="7"/>
        <v>WBVD_Long_TUChase_TV_GRPs</v>
      </c>
      <c r="D456" t="s">
        <v>93</v>
      </c>
      <c r="E456" t="s">
        <v>249</v>
      </c>
      <c r="F456" s="172">
        <v>2.8000000000000001E-2</v>
      </c>
    </row>
    <row r="457" spans="3:6">
      <c r="C457" s="162" t="str">
        <f t="shared" si="7"/>
        <v>WBVD_Long_TUIntrinsic_TV_GRPs</v>
      </c>
      <c r="D457" t="s">
        <v>93</v>
      </c>
      <c r="E457" t="s">
        <v>250</v>
      </c>
      <c r="F457" s="172">
        <v>-1.1999999999999999E-3</v>
      </c>
    </row>
    <row r="458" spans="3:6">
      <c r="C458" s="162" t="str">
        <f t="shared" si="7"/>
        <v>WBVD_OOH_Thumsup_Spend</v>
      </c>
      <c r="D458" t="s">
        <v>93</v>
      </c>
      <c r="E458" t="s">
        <v>239</v>
      </c>
      <c r="F458" s="172">
        <v>-2E-3</v>
      </c>
    </row>
    <row r="459" spans="3:6">
      <c r="C459" s="162" t="str">
        <f t="shared" si="7"/>
        <v>WBVD_OOH_Thumsup_Spend_2015</v>
      </c>
      <c r="D459" t="s">
        <v>93</v>
      </c>
      <c r="E459" t="s">
        <v>234</v>
      </c>
      <c r="F459" s="172">
        <v>0</v>
      </c>
    </row>
    <row r="460" spans="3:6">
      <c r="C460" s="162" t="str">
        <f t="shared" si="7"/>
        <v>WBVD_OOH_Thumsup_Spend_2016</v>
      </c>
      <c r="D460" t="s">
        <v>93</v>
      </c>
      <c r="E460" t="s">
        <v>235</v>
      </c>
      <c r="F460" s="172">
        <v>-4.0000000000000002E-4</v>
      </c>
    </row>
    <row r="461" spans="3:6">
      <c r="C461" s="162" t="str">
        <f t="shared" si="7"/>
        <v>WBVD_OOH_Thumsup_Spend_2017</v>
      </c>
      <c r="D461" t="s">
        <v>93</v>
      </c>
      <c r="E461" t="s">
        <v>236</v>
      </c>
      <c r="F461" s="172">
        <v>-1.1000000000000001E-3</v>
      </c>
    </row>
    <row r="462" spans="3:6">
      <c r="C462" s="162" t="str">
        <f t="shared" si="7"/>
        <v>WBVD_OOH_Thumsup_Spend_2018</v>
      </c>
      <c r="D462" t="s">
        <v>93</v>
      </c>
      <c r="E462" t="s">
        <v>237</v>
      </c>
      <c r="F462" s="172">
        <v>-8.9999999999999998E-4</v>
      </c>
    </row>
    <row r="463" spans="3:6">
      <c r="C463" s="162" t="str">
        <f t="shared" si="7"/>
        <v>WBVD_PrVD_Thumsup_Spend</v>
      </c>
      <c r="D463" t="s">
        <v>93</v>
      </c>
      <c r="E463" t="s">
        <v>240</v>
      </c>
      <c r="F463" s="172">
        <v>-1E-4</v>
      </c>
    </row>
    <row r="464" spans="3:6">
      <c r="C464" s="162" t="str">
        <f t="shared" si="7"/>
        <v>WBVD_Radio_Thumsup_Spend</v>
      </c>
      <c r="D464" t="s">
        <v>93</v>
      </c>
      <c r="E464" t="s">
        <v>241</v>
      </c>
      <c r="F464" s="172">
        <v>0</v>
      </c>
    </row>
    <row r="465" spans="3:6">
      <c r="C465" s="162" t="str">
        <f t="shared" si="7"/>
        <v>WBVD_ThematicMHT_TV_GRPs</v>
      </c>
      <c r="D465" t="s">
        <v>93</v>
      </c>
      <c r="E465" t="s">
        <v>253</v>
      </c>
      <c r="F465" s="172">
        <v>0</v>
      </c>
    </row>
    <row r="466" spans="3:6">
      <c r="C466" s="162" t="str">
        <f t="shared" si="7"/>
        <v>WBVD_TheYoung_TV_GRPs</v>
      </c>
      <c r="D466" t="s">
        <v>93</v>
      </c>
      <c r="E466" t="s">
        <v>254</v>
      </c>
      <c r="F466" s="172">
        <v>0</v>
      </c>
    </row>
    <row r="467" spans="3:6">
      <c r="C467" s="162" t="str">
        <f t="shared" si="7"/>
        <v>WBVD_Total_Digital_Thumsup_VD_2017</v>
      </c>
      <c r="D467" t="s">
        <v>93</v>
      </c>
      <c r="E467" t="s">
        <v>227</v>
      </c>
      <c r="F467" s="172">
        <v>-1.2999999999999999E-3</v>
      </c>
    </row>
    <row r="468" spans="3:6">
      <c r="C468" s="162" t="str">
        <f t="shared" si="7"/>
        <v>WBVD_Total_Digital_Thumsup_VD_2018</v>
      </c>
      <c r="D468" t="s">
        <v>93</v>
      </c>
      <c r="E468" t="s">
        <v>228</v>
      </c>
      <c r="F468" s="172">
        <v>4.0000000000000002E-4</v>
      </c>
    </row>
    <row r="469" spans="3:6">
      <c r="C469" s="162" t="str">
        <f t="shared" si="7"/>
        <v>WBVD_Total_Digital_Thumsup_VD_2019</v>
      </c>
      <c r="D469" t="s">
        <v>93</v>
      </c>
      <c r="E469" t="s">
        <v>229</v>
      </c>
      <c r="F469" s="172">
        <v>8.8000000000000005E-3</v>
      </c>
    </row>
    <row r="470" spans="3:6">
      <c r="C470" s="162" t="str">
        <f t="shared" si="7"/>
        <v>WBVD_TU_UTC_TV_GRPs</v>
      </c>
      <c r="D470" t="s">
        <v>93</v>
      </c>
      <c r="E470" t="s">
        <v>255</v>
      </c>
      <c r="F470" s="172">
        <v>0</v>
      </c>
    </row>
    <row r="471" spans="3:6">
      <c r="C471" s="162" t="str">
        <f t="shared" si="7"/>
        <v>WBVD_TUChargedAvengers_TV_GRPs</v>
      </c>
      <c r="D471" t="s">
        <v>93</v>
      </c>
      <c r="E471" t="s">
        <v>256</v>
      </c>
      <c r="F471" s="172">
        <v>-3.3999999999999998E-3</v>
      </c>
    </row>
    <row r="472" spans="3:6">
      <c r="C472" s="162" t="str">
        <f t="shared" si="7"/>
        <v>WBVD_TUChargedThematic_TV_GRPs</v>
      </c>
      <c r="D472" t="s">
        <v>93</v>
      </c>
      <c r="E472" t="s">
        <v>257</v>
      </c>
      <c r="F472" s="172">
        <v>-1.06E-2</v>
      </c>
    </row>
    <row r="473" spans="3:6">
      <c r="C473" s="162" t="str">
        <f t="shared" si="7"/>
        <v>WBVD_TUChase_TV_GRPs</v>
      </c>
      <c r="D473" t="s">
        <v>93</v>
      </c>
      <c r="E473" t="s">
        <v>258</v>
      </c>
      <c r="F473" s="172">
        <v>3.0599999999999999E-2</v>
      </c>
    </row>
    <row r="474" spans="3:6">
      <c r="C474" s="162" t="str">
        <f t="shared" si="7"/>
        <v>WBVD_TUIntrinsic_TV_GRPs</v>
      </c>
      <c r="D474" t="s">
        <v>93</v>
      </c>
      <c r="E474" t="s">
        <v>259</v>
      </c>
      <c r="F474" s="172">
        <v>-1.2800000000000001E-2</v>
      </c>
    </row>
    <row r="475" spans="3:6">
      <c r="C475" s="162" t="str">
        <f t="shared" si="7"/>
        <v>WBVD_TV_Total_2015</v>
      </c>
      <c r="D475" t="s">
        <v>93</v>
      </c>
      <c r="E475" t="s">
        <v>4</v>
      </c>
      <c r="F475" s="172">
        <v>-1.2999999999999999E-3</v>
      </c>
    </row>
    <row r="476" spans="3:6">
      <c r="C476" s="162" t="str">
        <f t="shared" si="7"/>
        <v>WBVD_TV_Total_2016</v>
      </c>
      <c r="D476" t="s">
        <v>93</v>
      </c>
      <c r="E476" t="s">
        <v>5</v>
      </c>
      <c r="F476" s="172">
        <v>-2.5999999999999999E-3</v>
      </c>
    </row>
    <row r="477" spans="3:6">
      <c r="C477" s="162" t="str">
        <f t="shared" si="7"/>
        <v>WBVD_TV_Total_2017</v>
      </c>
      <c r="D477" t="s">
        <v>93</v>
      </c>
      <c r="E477" t="s">
        <v>6</v>
      </c>
      <c r="F477" s="172">
        <v>-2.1299999999999999E-2</v>
      </c>
    </row>
    <row r="478" spans="3:6">
      <c r="C478" s="162" t="str">
        <f t="shared" si="7"/>
        <v>WBVD_WaveTVC_TV_GRPs</v>
      </c>
      <c r="D478" t="s">
        <v>93</v>
      </c>
      <c r="E478" t="s">
        <v>260</v>
      </c>
      <c r="F478" s="172">
        <v>0</v>
      </c>
    </row>
    <row r="479" spans="3:6">
      <c r="C479" s="162" t="str">
        <f t="shared" si="7"/>
        <v>WBVD_YouTube_Thumsup_Imp</v>
      </c>
      <c r="D479" t="s">
        <v>93</v>
      </c>
      <c r="E479" t="s">
        <v>230</v>
      </c>
      <c r="F479" s="172">
        <v>-6.9999999999999999E-4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3E05-A90C-4EBD-AE83-1E5DE935820A}">
  <sheetPr codeName="Sheet29">
    <tabColor rgb="FF00B050"/>
  </sheetPr>
  <dimension ref="A1:T496"/>
  <sheetViews>
    <sheetView showGridLines="0" zoomScale="75" zoomScaleNormal="75" workbookViewId="0">
      <pane xSplit="1" ySplit="3" topLeftCell="B4" activePane="bottomRight" state="frozen"/>
      <selection activeCell="F18" sqref="F18"/>
      <selection pane="topRight" activeCell="F18" sqref="F18"/>
      <selection pane="bottomLeft" activeCell="F18" sqref="F18"/>
      <selection pane="bottomRight" activeCell="B4" sqref="B4"/>
    </sheetView>
  </sheetViews>
  <sheetFormatPr defaultRowHeight="15"/>
  <cols>
    <col min="1" max="1" width="0.85546875" style="8" customWidth="1"/>
    <col min="2" max="2" width="14" style="396" bestFit="1" customWidth="1"/>
    <col min="3" max="3" width="19.5703125" style="396" bestFit="1" customWidth="1"/>
    <col min="4" max="4" width="19.42578125" style="396" bestFit="1" customWidth="1"/>
    <col min="5" max="5" width="0.42578125" style="396" hidden="1" customWidth="1"/>
    <col min="6" max="6" width="1.140625" style="599" customWidth="1"/>
    <col min="7" max="7" width="24.7109375" style="23" bestFit="1" customWidth="1"/>
    <col min="8" max="8" width="12.5703125" style="23" customWidth="1"/>
    <col min="9" max="9" width="12.140625" style="23" bestFit="1" customWidth="1"/>
    <col min="10" max="10" width="19.5703125" style="9" bestFit="1" customWidth="1"/>
    <col min="11" max="11" width="19.42578125" style="9" bestFit="1" customWidth="1"/>
    <col min="12" max="12" width="0.140625" style="9" customWidth="1"/>
    <col min="13" max="13" width="1.5703125" style="9" hidden="1" customWidth="1"/>
    <col min="14" max="14" width="1" style="599" customWidth="1"/>
    <col min="15" max="15" width="46.42578125" style="9" hidden="1" customWidth="1"/>
    <col min="16" max="16" width="78.7109375" style="9" bestFit="1" customWidth="1"/>
    <col min="17" max="17" width="46.42578125" style="9" hidden="1" customWidth="1"/>
    <col min="18" max="18" width="65.140625" style="9" bestFit="1" customWidth="1"/>
    <col min="19" max="19" width="0.28515625" style="9" customWidth="1"/>
    <col min="20" max="20" width="1.28515625" style="599" customWidth="1"/>
    <col min="21" max="16384" width="9.140625" style="9"/>
  </cols>
  <sheetData>
    <row r="1" spans="2:20" ht="24" hidden="1" thickBot="1">
      <c r="B1" s="169" t="s">
        <v>95</v>
      </c>
      <c r="C1" s="427" t="s">
        <v>93</v>
      </c>
      <c r="D1" s="425"/>
      <c r="E1" s="425"/>
      <c r="F1" s="604"/>
      <c r="G1" s="169" t="s">
        <v>95</v>
      </c>
      <c r="H1" s="426" t="s">
        <v>93</v>
      </c>
      <c r="I1" s="428"/>
      <c r="J1" s="428"/>
      <c r="K1" s="428"/>
      <c r="L1" s="428"/>
      <c r="M1" s="428"/>
      <c r="N1" s="598"/>
      <c r="R1" s="18" t="s">
        <v>123</v>
      </c>
      <c r="S1" s="18"/>
      <c r="T1" s="604"/>
    </row>
    <row r="2" spans="2:20" ht="15.75" hidden="1" thickBot="1">
      <c r="G2" s="396"/>
      <c r="H2" s="396"/>
      <c r="I2" s="396"/>
      <c r="J2" s="396"/>
      <c r="K2" s="396"/>
      <c r="L2" s="396"/>
      <c r="M2" s="396"/>
      <c r="R2" s="27" t="s">
        <v>122</v>
      </c>
      <c r="S2" s="280"/>
    </row>
    <row r="3" spans="2:20" ht="15.75" hidden="1" thickBot="1">
      <c r="B3" s="168"/>
      <c r="C3" s="169" t="s">
        <v>633</v>
      </c>
      <c r="D3" s="168"/>
      <c r="G3" s="171"/>
      <c r="H3" s="171"/>
      <c r="I3" s="171"/>
      <c r="J3" s="169" t="s">
        <v>633</v>
      </c>
      <c r="K3" s="168"/>
      <c r="L3" s="396"/>
      <c r="M3" s="396"/>
      <c r="S3" s="168"/>
    </row>
    <row r="4" spans="2:20" ht="16.5" thickBot="1">
      <c r="B4" s="114" t="s">
        <v>7</v>
      </c>
      <c r="C4" s="429" t="s">
        <v>777</v>
      </c>
      <c r="D4" s="429" t="s">
        <v>778</v>
      </c>
      <c r="G4" s="603" t="s">
        <v>7</v>
      </c>
      <c r="H4" s="149" t="s">
        <v>8</v>
      </c>
      <c r="I4" s="149" t="s">
        <v>10</v>
      </c>
      <c r="J4" s="429" t="s">
        <v>777</v>
      </c>
      <c r="K4" s="429" t="s">
        <v>778</v>
      </c>
      <c r="L4" s="396"/>
      <c r="M4" s="396"/>
      <c r="N4" s="600">
        <v>2</v>
      </c>
      <c r="O4" s="609" t="s">
        <v>840</v>
      </c>
      <c r="P4" s="609" t="s">
        <v>1014</v>
      </c>
      <c r="Q4" s="609" t="s">
        <v>903</v>
      </c>
      <c r="R4" s="609" t="s">
        <v>1016</v>
      </c>
      <c r="S4" s="101"/>
    </row>
    <row r="5" spans="2:20" ht="18.75">
      <c r="B5" s="568" t="s">
        <v>479</v>
      </c>
      <c r="C5" s="107">
        <v>-3.7699999999999997E-2</v>
      </c>
      <c r="D5" s="108">
        <v>-0.10659419240657488</v>
      </c>
      <c r="G5" s="168" t="s">
        <v>479</v>
      </c>
      <c r="H5" s="168" t="s">
        <v>17</v>
      </c>
      <c r="I5" s="168">
        <v>0</v>
      </c>
      <c r="J5" s="155">
        <v>5.4999999999999997E-3</v>
      </c>
      <c r="K5" s="156">
        <v>-5.8560365298821457E-2</v>
      </c>
      <c r="L5" s="396"/>
      <c r="M5" s="396"/>
      <c r="N5" s="600">
        <f>N4+1</f>
        <v>3</v>
      </c>
      <c r="O5" s="618" t="s">
        <v>949</v>
      </c>
      <c r="P5" s="610" t="s">
        <v>885</v>
      </c>
      <c r="Q5" s="618" t="s">
        <v>980</v>
      </c>
      <c r="R5" s="31" t="s">
        <v>839</v>
      </c>
      <c r="S5" s="101"/>
    </row>
    <row r="6" spans="2:20" ht="18.75">
      <c r="B6" s="568" t="s">
        <v>480</v>
      </c>
      <c r="C6" s="109">
        <v>2.0399999999999998E-2</v>
      </c>
      <c r="D6" s="110">
        <v>3.1778404567810503E-2</v>
      </c>
      <c r="G6" s="168" t="s">
        <v>479</v>
      </c>
      <c r="H6" s="168" t="s">
        <v>18</v>
      </c>
      <c r="I6" s="168">
        <v>0</v>
      </c>
      <c r="J6" s="157">
        <v>-2.7E-2</v>
      </c>
      <c r="K6" s="158">
        <v>-1.0199085509356045E-2</v>
      </c>
      <c r="L6" s="396"/>
      <c r="M6" s="396"/>
      <c r="N6" s="600">
        <f t="shared" ref="N6:N25" si="0">N5+1</f>
        <v>4</v>
      </c>
      <c r="O6" s="618" t="s">
        <v>950</v>
      </c>
      <c r="P6" s="610" t="s">
        <v>886</v>
      </c>
      <c r="Q6" s="618" t="s">
        <v>999</v>
      </c>
      <c r="R6" s="31" t="s">
        <v>838</v>
      </c>
      <c r="S6" s="101"/>
    </row>
    <row r="7" spans="2:20" ht="18.75">
      <c r="B7" s="568" t="s">
        <v>481</v>
      </c>
      <c r="C7" s="109">
        <v>2.3E-2</v>
      </c>
      <c r="D7" s="110">
        <v>4.4702350329058602E-2</v>
      </c>
      <c r="G7" s="168" t="s">
        <v>479</v>
      </c>
      <c r="H7" s="168" t="s">
        <v>19</v>
      </c>
      <c r="I7" s="168">
        <v>0</v>
      </c>
      <c r="J7" s="157">
        <v>-1.8E-3</v>
      </c>
      <c r="K7" s="158">
        <v>-4.2350592589596267E-2</v>
      </c>
      <c r="L7" s="396"/>
      <c r="M7" s="396"/>
      <c r="N7" s="600">
        <f t="shared" si="0"/>
        <v>5</v>
      </c>
      <c r="O7" s="619" t="s">
        <v>951</v>
      </c>
      <c r="P7" s="610" t="s">
        <v>887</v>
      </c>
      <c r="Q7" s="619" t="s">
        <v>1000</v>
      </c>
      <c r="R7" s="31" t="s">
        <v>837</v>
      </c>
      <c r="S7" s="101"/>
    </row>
    <row r="8" spans="2:20" ht="18.75">
      <c r="B8" s="568" t="s">
        <v>482</v>
      </c>
      <c r="C8" s="109">
        <v>2.7999999999999987E-3</v>
      </c>
      <c r="D8" s="110">
        <v>-1.9601453354848732E-2</v>
      </c>
      <c r="G8" s="168" t="s">
        <v>479</v>
      </c>
      <c r="H8" s="168" t="s">
        <v>20</v>
      </c>
      <c r="I8" s="168">
        <v>0</v>
      </c>
      <c r="J8" s="157">
        <v>-4.8000000000000004E-3</v>
      </c>
      <c r="K8" s="158">
        <v>5.3736740686231993E-3</v>
      </c>
      <c r="L8" s="396"/>
      <c r="M8" s="396"/>
      <c r="N8" s="600">
        <f t="shared" si="0"/>
        <v>6</v>
      </c>
      <c r="O8" s="620" t="s">
        <v>952</v>
      </c>
      <c r="P8" s="610" t="s">
        <v>888</v>
      </c>
      <c r="Q8" s="620" t="s">
        <v>1001</v>
      </c>
      <c r="R8" s="31" t="s">
        <v>735</v>
      </c>
      <c r="S8" s="101"/>
    </row>
    <row r="9" spans="2:20" ht="18.75">
      <c r="B9" s="568" t="s">
        <v>779</v>
      </c>
      <c r="C9" s="109">
        <v>0</v>
      </c>
      <c r="D9" s="110">
        <v>-0.45308248653701666</v>
      </c>
      <c r="G9" s="168" t="s">
        <v>479</v>
      </c>
      <c r="H9" s="168" t="s">
        <v>26</v>
      </c>
      <c r="I9" s="168">
        <v>0</v>
      </c>
      <c r="J9" s="157">
        <v>-9.6000000000000009E-3</v>
      </c>
      <c r="K9" s="158">
        <v>-8.5782307742430283E-4</v>
      </c>
      <c r="L9" s="396"/>
      <c r="M9" s="396"/>
      <c r="N9" s="600">
        <f t="shared" si="0"/>
        <v>7</v>
      </c>
      <c r="O9" s="620" t="s">
        <v>953</v>
      </c>
      <c r="P9" s="610" t="s">
        <v>889</v>
      </c>
      <c r="Q9" s="620" t="s">
        <v>1002</v>
      </c>
      <c r="R9" s="31" t="s">
        <v>736</v>
      </c>
      <c r="S9" s="101"/>
    </row>
    <row r="10" spans="2:20" ht="18.75">
      <c r="B10" s="568" t="s">
        <v>484</v>
      </c>
      <c r="C10" s="109">
        <v>-7.799999999999997E-3</v>
      </c>
      <c r="D10" s="110">
        <v>2.2175287532207461E-2</v>
      </c>
      <c r="G10" s="168" t="s">
        <v>480</v>
      </c>
      <c r="H10" s="168" t="s">
        <v>487</v>
      </c>
      <c r="I10" s="168">
        <v>0</v>
      </c>
      <c r="J10" s="157">
        <v>2.0399999999999998E-2</v>
      </c>
      <c r="K10" s="158">
        <v>3.1778404567810503E-2</v>
      </c>
      <c r="L10" s="396"/>
      <c r="M10" s="396"/>
      <c r="N10" s="600">
        <f t="shared" si="0"/>
        <v>8</v>
      </c>
      <c r="O10" s="620" t="s">
        <v>954</v>
      </c>
      <c r="P10" s="610" t="s">
        <v>890</v>
      </c>
      <c r="Q10" s="620" t="s">
        <v>1008</v>
      </c>
      <c r="R10" s="31" t="s">
        <v>750</v>
      </c>
      <c r="S10" s="101"/>
    </row>
    <row r="11" spans="2:20" ht="19.5" thickBot="1">
      <c r="B11" s="568" t="s">
        <v>485</v>
      </c>
      <c r="C11" s="109">
        <v>4.7000000000000002E-3</v>
      </c>
      <c r="D11" s="110">
        <v>-2.931055690126691E-2</v>
      </c>
      <c r="G11" s="168" t="s">
        <v>481</v>
      </c>
      <c r="H11" s="168" t="s">
        <v>32</v>
      </c>
      <c r="I11" s="168" t="s">
        <v>16</v>
      </c>
      <c r="J11" s="157">
        <v>1.1200000000000002E-2</v>
      </c>
      <c r="K11" s="158">
        <v>-9.9623093357837436E-3</v>
      </c>
      <c r="L11" s="396"/>
      <c r="M11" s="396"/>
      <c r="N11" s="600">
        <f t="shared" si="0"/>
        <v>9</v>
      </c>
      <c r="O11" s="610" t="s">
        <v>955</v>
      </c>
      <c r="P11" s="610" t="s">
        <v>892</v>
      </c>
      <c r="Q11" s="610" t="s">
        <v>1003</v>
      </c>
      <c r="R11" s="31" t="s">
        <v>737</v>
      </c>
      <c r="S11" s="101"/>
    </row>
    <row r="12" spans="2:20" ht="19.5" thickBot="1">
      <c r="B12" s="297" t="s">
        <v>44</v>
      </c>
      <c r="C12" s="111">
        <v>5.400000000000002E-3</v>
      </c>
      <c r="D12" s="112">
        <v>-0.50993264677063066</v>
      </c>
      <c r="E12" s="423"/>
      <c r="G12" s="168" t="s">
        <v>481</v>
      </c>
      <c r="H12" s="168" t="s">
        <v>32</v>
      </c>
      <c r="I12" s="168" t="s">
        <v>37</v>
      </c>
      <c r="J12" s="157">
        <v>7.9000000000000008E-3</v>
      </c>
      <c r="K12" s="158">
        <v>7.3585754629083792E-3</v>
      </c>
      <c r="L12" s="396"/>
      <c r="M12" s="396"/>
      <c r="N12" s="600">
        <f t="shared" si="0"/>
        <v>10</v>
      </c>
      <c r="O12" s="610" t="s">
        <v>955</v>
      </c>
      <c r="P12" s="610" t="s">
        <v>892</v>
      </c>
      <c r="Q12" s="610" t="s">
        <v>1003</v>
      </c>
      <c r="R12" s="31" t="s">
        <v>737</v>
      </c>
      <c r="S12" s="101"/>
    </row>
    <row r="13" spans="2:20" ht="19.5" thickBot="1">
      <c r="E13" s="424"/>
      <c r="G13" s="168" t="s">
        <v>481</v>
      </c>
      <c r="H13" s="168" t="s">
        <v>35</v>
      </c>
      <c r="I13" s="168" t="s">
        <v>16</v>
      </c>
      <c r="J13" s="157">
        <v>-2.3999999999999998E-3</v>
      </c>
      <c r="K13" s="158">
        <v>-1.9150575163377312E-3</v>
      </c>
      <c r="L13" s="396"/>
      <c r="M13" s="396"/>
      <c r="N13" s="600">
        <f t="shared" si="0"/>
        <v>11</v>
      </c>
      <c r="O13" s="621" t="s">
        <v>956</v>
      </c>
      <c r="P13" s="621" t="s">
        <v>895</v>
      </c>
      <c r="Q13" s="621" t="s">
        <v>956</v>
      </c>
      <c r="R13" s="31" t="s">
        <v>738</v>
      </c>
      <c r="S13" s="101"/>
    </row>
    <row r="14" spans="2:20" ht="18.75">
      <c r="E14" s="423"/>
      <c r="G14" s="168" t="s">
        <v>481</v>
      </c>
      <c r="H14" s="168" t="s">
        <v>35</v>
      </c>
      <c r="I14" s="168" t="s">
        <v>37</v>
      </c>
      <c r="J14" s="157">
        <v>-2.6000000000000003E-3</v>
      </c>
      <c r="K14" s="158">
        <v>2.4664343527775359E-3</v>
      </c>
      <c r="L14" s="396"/>
      <c r="M14" s="396"/>
      <c r="N14" s="600">
        <f t="shared" si="0"/>
        <v>12</v>
      </c>
      <c r="O14" s="621" t="s">
        <v>956</v>
      </c>
      <c r="P14" s="621" t="s">
        <v>895</v>
      </c>
      <c r="Q14" s="621" t="s">
        <v>956</v>
      </c>
      <c r="R14" s="31" t="s">
        <v>738</v>
      </c>
      <c r="S14" s="101"/>
    </row>
    <row r="15" spans="2:20" ht="19.5" thickBot="1">
      <c r="E15" s="424"/>
      <c r="G15" s="168" t="s">
        <v>481</v>
      </c>
      <c r="H15" s="168" t="s">
        <v>383</v>
      </c>
      <c r="I15" s="168" t="s">
        <v>16</v>
      </c>
      <c r="J15" s="157">
        <v>-8.3000000000000001E-3</v>
      </c>
      <c r="K15" s="158">
        <v>3.89738925679072E-3</v>
      </c>
      <c r="L15" s="396"/>
      <c r="M15" s="396"/>
      <c r="N15" s="600">
        <f t="shared" si="0"/>
        <v>13</v>
      </c>
      <c r="O15" s="610"/>
      <c r="P15" s="610"/>
      <c r="Q15" s="610"/>
      <c r="R15" s="31" t="s">
        <v>751</v>
      </c>
      <c r="S15" s="101"/>
    </row>
    <row r="16" spans="2:20" ht="18.75">
      <c r="E16" s="423"/>
      <c r="G16" s="168" t="s">
        <v>481</v>
      </c>
      <c r="H16" s="168" t="s">
        <v>15</v>
      </c>
      <c r="I16" s="168" t="s">
        <v>16</v>
      </c>
      <c r="J16" s="157">
        <v>1.4699999999999996E-2</v>
      </c>
      <c r="K16" s="158">
        <v>1.3460838375009172E-2</v>
      </c>
      <c r="L16" s="396"/>
      <c r="M16" s="396"/>
      <c r="N16" s="600">
        <f t="shared" si="0"/>
        <v>14</v>
      </c>
      <c r="O16" s="619" t="s">
        <v>957</v>
      </c>
      <c r="P16" s="610" t="s">
        <v>891</v>
      </c>
      <c r="Q16" s="619" t="s">
        <v>1004</v>
      </c>
      <c r="R16" s="31" t="s">
        <v>739</v>
      </c>
      <c r="S16" s="101"/>
    </row>
    <row r="17" spans="5:19" ht="19.5" thickBot="1">
      <c r="E17" s="424"/>
      <c r="G17" s="168" t="s">
        <v>481</v>
      </c>
      <c r="H17" s="168" t="s">
        <v>15</v>
      </c>
      <c r="I17" s="168" t="s">
        <v>37</v>
      </c>
      <c r="J17" s="157">
        <v>2.500000000000004E-3</v>
      </c>
      <c r="K17" s="158">
        <v>2.9396479733694272E-2</v>
      </c>
      <c r="L17" s="396"/>
      <c r="M17" s="396"/>
      <c r="N17" s="600">
        <f t="shared" si="0"/>
        <v>15</v>
      </c>
      <c r="O17" s="619" t="s">
        <v>957</v>
      </c>
      <c r="P17" s="610" t="s">
        <v>891</v>
      </c>
      <c r="Q17" s="619" t="s">
        <v>1004</v>
      </c>
      <c r="R17" s="31" t="s">
        <v>739</v>
      </c>
      <c r="S17" s="101"/>
    </row>
    <row r="18" spans="5:19" ht="18.75">
      <c r="E18" s="423"/>
      <c r="G18" s="168" t="s">
        <v>482</v>
      </c>
      <c r="H18" s="168" t="s">
        <v>478</v>
      </c>
      <c r="I18" s="168">
        <v>0</v>
      </c>
      <c r="J18" s="157">
        <v>0</v>
      </c>
      <c r="K18" s="158">
        <v>0</v>
      </c>
      <c r="L18" s="396"/>
      <c r="M18" s="396"/>
      <c r="N18" s="600">
        <f t="shared" si="0"/>
        <v>16</v>
      </c>
      <c r="O18" s="621" t="s">
        <v>958</v>
      </c>
      <c r="P18" s="610" t="s">
        <v>893</v>
      </c>
      <c r="Q18" s="621" t="s">
        <v>1005</v>
      </c>
      <c r="R18" s="31" t="s">
        <v>901</v>
      </c>
      <c r="S18" s="101"/>
    </row>
    <row r="19" spans="5:19" ht="19.5" thickBot="1">
      <c r="E19" s="424"/>
      <c r="G19" s="168" t="s">
        <v>482</v>
      </c>
      <c r="H19" s="168" t="s">
        <v>11</v>
      </c>
      <c r="I19" s="168">
        <v>0</v>
      </c>
      <c r="J19" s="157">
        <v>1.49E-2</v>
      </c>
      <c r="K19" s="158">
        <v>-2.0496930714981314E-2</v>
      </c>
      <c r="L19" s="396"/>
      <c r="M19" s="396"/>
      <c r="N19" s="600">
        <f t="shared" si="0"/>
        <v>17</v>
      </c>
      <c r="O19" s="621" t="s">
        <v>959</v>
      </c>
      <c r="P19" s="610" t="s">
        <v>894</v>
      </c>
      <c r="Q19" s="621" t="s">
        <v>1006</v>
      </c>
      <c r="R19" s="31" t="s">
        <v>740</v>
      </c>
      <c r="S19" s="101"/>
    </row>
    <row r="20" spans="5:19" ht="18.75">
      <c r="E20" s="423"/>
      <c r="G20" s="168" t="s">
        <v>482</v>
      </c>
      <c r="H20" s="168" t="s">
        <v>22</v>
      </c>
      <c r="I20" s="168">
        <v>0</v>
      </c>
      <c r="J20" s="157">
        <v>-1.21E-2</v>
      </c>
      <c r="K20" s="158">
        <v>8.9547736013258152E-4</v>
      </c>
      <c r="L20" s="396"/>
      <c r="M20" s="396"/>
      <c r="N20" s="600">
        <f t="shared" si="0"/>
        <v>18</v>
      </c>
      <c r="O20" s="610"/>
      <c r="P20" s="610"/>
      <c r="Q20" s="610"/>
      <c r="R20" s="31" t="s">
        <v>741</v>
      </c>
      <c r="S20" s="101"/>
    </row>
    <row r="21" spans="5:19" ht="19.5" thickBot="1">
      <c r="E21" s="424"/>
      <c r="G21" s="168" t="s">
        <v>779</v>
      </c>
      <c r="H21" s="168" t="s">
        <v>488</v>
      </c>
      <c r="I21" s="168">
        <v>0</v>
      </c>
      <c r="J21" s="157">
        <v>0</v>
      </c>
      <c r="K21" s="158">
        <v>-0.45308248653701666</v>
      </c>
      <c r="L21" s="396"/>
      <c r="M21" s="396"/>
      <c r="N21" s="600">
        <f t="shared" si="0"/>
        <v>19</v>
      </c>
      <c r="O21" s="610"/>
      <c r="P21" s="610"/>
      <c r="Q21" s="610"/>
      <c r="R21" s="31" t="s">
        <v>742</v>
      </c>
      <c r="S21" s="101"/>
    </row>
    <row r="22" spans="5:19" ht="18.75">
      <c r="E22" s="423"/>
      <c r="G22" s="168" t="s">
        <v>484</v>
      </c>
      <c r="H22" s="168" t="s">
        <v>112</v>
      </c>
      <c r="I22" s="168">
        <v>0</v>
      </c>
      <c r="J22" s="157">
        <v>4.5000000000000031E-3</v>
      </c>
      <c r="K22" s="158">
        <v>1.9393731889242961E-2</v>
      </c>
      <c r="L22" s="396"/>
      <c r="M22" s="396"/>
      <c r="N22" s="600">
        <f t="shared" si="0"/>
        <v>20</v>
      </c>
      <c r="O22" s="610"/>
      <c r="P22" s="610"/>
      <c r="Q22" s="610"/>
      <c r="R22" s="31" t="s">
        <v>743</v>
      </c>
      <c r="S22" s="101"/>
    </row>
    <row r="23" spans="5:19" ht="18.75">
      <c r="E23" s="424"/>
      <c r="G23" s="168" t="s">
        <v>484</v>
      </c>
      <c r="H23" s="168" t="s">
        <v>698</v>
      </c>
      <c r="I23" s="168">
        <v>0</v>
      </c>
      <c r="J23" s="157">
        <v>-6.0000000000000006E-4</v>
      </c>
      <c r="K23" s="158">
        <v>5.0466184110855928E-3</v>
      </c>
      <c r="L23" s="396"/>
      <c r="M23" s="396"/>
      <c r="N23" s="600">
        <f t="shared" si="0"/>
        <v>21</v>
      </c>
      <c r="O23" s="610"/>
      <c r="P23" s="610"/>
      <c r="Q23" s="610"/>
      <c r="R23" s="31" t="s">
        <v>901</v>
      </c>
      <c r="S23" s="396"/>
    </row>
    <row r="24" spans="5:19" ht="18.75">
      <c r="G24" s="168" t="s">
        <v>484</v>
      </c>
      <c r="H24" s="168" t="s">
        <v>24</v>
      </c>
      <c r="I24" s="168">
        <v>0</v>
      </c>
      <c r="J24" s="157">
        <v>-1.1699999999999999E-2</v>
      </c>
      <c r="K24" s="158">
        <v>-2.2650627681210893E-3</v>
      </c>
      <c r="L24" s="396"/>
      <c r="M24" s="396"/>
      <c r="N24" s="600">
        <f t="shared" si="0"/>
        <v>22</v>
      </c>
      <c r="O24" s="610"/>
      <c r="P24" s="610"/>
      <c r="Q24" s="610"/>
      <c r="R24" s="31" t="s">
        <v>744</v>
      </c>
      <c r="S24" s="280"/>
    </row>
    <row r="25" spans="5:19" ht="19.5" thickBot="1">
      <c r="G25" s="168" t="s">
        <v>485</v>
      </c>
      <c r="H25" s="168" t="s">
        <v>1</v>
      </c>
      <c r="I25" s="168">
        <v>0</v>
      </c>
      <c r="J25" s="157">
        <v>4.7000000000000002E-3</v>
      </c>
      <c r="K25" s="158">
        <v>-2.931055690126691E-2</v>
      </c>
      <c r="L25" s="396"/>
      <c r="M25" s="396"/>
      <c r="N25" s="600">
        <f t="shared" si="0"/>
        <v>23</v>
      </c>
      <c r="O25" s="610"/>
      <c r="P25" s="610"/>
      <c r="Q25" s="610"/>
      <c r="R25" s="31" t="s">
        <v>901</v>
      </c>
      <c r="S25" s="280"/>
    </row>
    <row r="26" spans="5:19" ht="19.5" thickBot="1">
      <c r="G26" s="150" t="s">
        <v>44</v>
      </c>
      <c r="H26" s="150"/>
      <c r="I26" s="151"/>
      <c r="J26" s="152">
        <v>5.4000000000000098E-3</v>
      </c>
      <c r="K26" s="154">
        <v>-0.50993264677063055</v>
      </c>
      <c r="L26" s="396"/>
      <c r="M26" s="29"/>
      <c r="N26" s="601"/>
      <c r="O26" s="610"/>
      <c r="P26" s="610"/>
      <c r="Q26" s="610"/>
      <c r="R26" s="31" t="e">
        <f>IF(HLOOKUP($R$4,Comment!$D$1:$H$29,WB!$N25,0)=0,"",HLOOKUP($R$4,Comment!$D$1:$H$29,WB!$N25,0))</f>
        <v>#N/A</v>
      </c>
      <c r="S26" s="280"/>
    </row>
    <row r="27" spans="5:19" ht="15" customHeight="1">
      <c r="G27" s="396"/>
      <c r="H27" s="396"/>
      <c r="I27" s="396"/>
      <c r="J27" s="396"/>
      <c r="K27" s="396"/>
      <c r="L27" s="396"/>
      <c r="M27" s="29"/>
      <c r="N27" s="601"/>
      <c r="R27" s="280"/>
      <c r="S27" s="280"/>
    </row>
    <row r="28" spans="5:19" ht="15" customHeight="1">
      <c r="G28" s="396"/>
      <c r="H28" s="396"/>
      <c r="I28" s="396"/>
      <c r="J28" s="396"/>
      <c r="K28" s="396"/>
      <c r="L28" s="396"/>
      <c r="M28" s="29"/>
      <c r="N28" s="601"/>
      <c r="R28" s="280"/>
      <c r="S28" s="280"/>
    </row>
    <row r="29" spans="5:19" ht="15" customHeight="1">
      <c r="G29" s="396"/>
      <c r="H29" s="396"/>
      <c r="I29" s="396"/>
      <c r="J29" s="396"/>
      <c r="K29" s="396"/>
      <c r="L29" s="396"/>
      <c r="M29" s="29"/>
      <c r="N29" s="601"/>
      <c r="R29" s="280"/>
      <c r="S29" s="280"/>
    </row>
    <row r="30" spans="5:19">
      <c r="G30" s="396"/>
      <c r="H30" s="396"/>
      <c r="I30" s="396"/>
      <c r="J30" s="396"/>
      <c r="K30" s="396"/>
      <c r="L30" s="396"/>
      <c r="M30" s="29"/>
      <c r="N30" s="601"/>
      <c r="R30" s="280"/>
      <c r="S30" s="280"/>
    </row>
    <row r="31" spans="5:19">
      <c r="G31" s="396"/>
      <c r="H31" s="396"/>
      <c r="I31" s="396"/>
      <c r="J31" s="396"/>
      <c r="K31" s="396"/>
      <c r="L31" s="396"/>
      <c r="M31" s="396"/>
      <c r="R31" s="280"/>
      <c r="S31" s="280"/>
    </row>
    <row r="32" spans="5:19">
      <c r="G32" s="396"/>
      <c r="H32" s="396"/>
      <c r="I32" s="396"/>
      <c r="J32" s="396"/>
      <c r="K32" s="396"/>
      <c r="L32" s="396"/>
      <c r="M32" s="396"/>
      <c r="R32" s="280"/>
      <c r="S32" s="280"/>
    </row>
    <row r="33" spans="7:19">
      <c r="G33" s="396"/>
      <c r="H33" s="396"/>
      <c r="I33" s="396"/>
      <c r="J33" s="396"/>
      <c r="K33" s="396"/>
      <c r="L33" s="396"/>
      <c r="M33" s="396"/>
      <c r="R33" s="280"/>
      <c r="S33" s="280"/>
    </row>
    <row r="34" spans="7:19">
      <c r="G34" s="396"/>
      <c r="H34" s="396"/>
      <c r="I34" s="396"/>
      <c r="J34" s="396"/>
      <c r="K34" s="396"/>
      <c r="L34" s="396"/>
      <c r="M34" s="396"/>
      <c r="R34" s="280"/>
      <c r="S34" s="280"/>
    </row>
    <row r="35" spans="7:19">
      <c r="G35" s="396"/>
      <c r="H35" s="396"/>
      <c r="I35" s="396"/>
      <c r="J35" s="396"/>
      <c r="K35" s="396"/>
      <c r="L35" s="396"/>
      <c r="M35" s="396"/>
      <c r="R35" s="280"/>
      <c r="S35" s="280"/>
    </row>
    <row r="36" spans="7:19">
      <c r="G36" s="396"/>
      <c r="H36" s="396"/>
      <c r="I36" s="396"/>
      <c r="J36" s="396"/>
      <c r="K36" s="396"/>
      <c r="L36" s="396"/>
      <c r="M36" s="396"/>
      <c r="R36" s="280"/>
      <c r="S36" s="280"/>
    </row>
    <row r="37" spans="7:19">
      <c r="G37" s="396"/>
      <c r="H37" s="396"/>
      <c r="I37" s="396"/>
      <c r="J37" s="396"/>
      <c r="K37" s="396"/>
      <c r="L37" s="396"/>
      <c r="M37" s="396"/>
      <c r="R37" s="280"/>
      <c r="S37" s="280"/>
    </row>
    <row r="38" spans="7:19">
      <c r="G38" s="396"/>
      <c r="H38" s="396"/>
      <c r="I38" s="396"/>
      <c r="J38" s="396"/>
      <c r="K38" s="396"/>
      <c r="L38" s="396"/>
      <c r="M38" s="396"/>
      <c r="R38" s="280"/>
      <c r="S38" s="280"/>
    </row>
    <row r="39" spans="7:19">
      <c r="G39" s="396"/>
      <c r="H39" s="396"/>
      <c r="I39" s="396"/>
      <c r="J39" s="396"/>
      <c r="K39" s="396"/>
      <c r="L39" s="396"/>
      <c r="M39" s="396"/>
    </row>
    <row r="40" spans="7:19">
      <c r="G40" s="396"/>
      <c r="H40" s="396"/>
      <c r="I40" s="396"/>
      <c r="J40" s="396"/>
      <c r="K40" s="396"/>
      <c r="L40" s="396"/>
      <c r="M40" s="396"/>
    </row>
    <row r="41" spans="7:19">
      <c r="G41" s="396"/>
      <c r="H41" s="396"/>
      <c r="I41" s="396"/>
      <c r="J41" s="396"/>
      <c r="K41" s="396"/>
      <c r="L41" s="396"/>
      <c r="M41" s="396"/>
    </row>
    <row r="42" spans="7:19">
      <c r="G42" s="396"/>
      <c r="H42" s="396"/>
      <c r="I42" s="396"/>
      <c r="J42" s="396"/>
      <c r="K42" s="396"/>
      <c r="L42" s="396"/>
      <c r="M42" s="396"/>
    </row>
    <row r="43" spans="7:19">
      <c r="G43" s="396"/>
      <c r="H43" s="396"/>
      <c r="I43" s="396"/>
      <c r="J43" s="396"/>
      <c r="K43" s="396"/>
      <c r="L43" s="396"/>
      <c r="M43" s="396"/>
    </row>
    <row r="44" spans="7:19">
      <c r="G44" s="396"/>
      <c r="H44" s="396"/>
      <c r="I44" s="396"/>
      <c r="J44" s="396"/>
      <c r="K44" s="396"/>
      <c r="L44" s="396"/>
      <c r="M44" s="396"/>
    </row>
    <row r="45" spans="7:19">
      <c r="G45" s="396"/>
      <c r="H45" s="396"/>
      <c r="I45" s="396"/>
      <c r="J45" s="396"/>
      <c r="K45" s="396"/>
      <c r="L45" s="396"/>
      <c r="M45" s="396"/>
    </row>
    <row r="46" spans="7:19">
      <c r="G46" s="396"/>
      <c r="H46" s="396"/>
      <c r="I46" s="396"/>
      <c r="J46" s="396"/>
      <c r="K46" s="396"/>
      <c r="L46" s="396"/>
      <c r="M46" s="396"/>
    </row>
    <row r="47" spans="7:19">
      <c r="G47" s="396"/>
      <c r="H47" s="396"/>
      <c r="I47" s="396"/>
      <c r="J47" s="396"/>
      <c r="K47" s="396"/>
      <c r="L47" s="396"/>
      <c r="M47" s="396"/>
    </row>
    <row r="48" spans="7:19">
      <c r="G48" s="396"/>
      <c r="H48" s="396"/>
      <c r="I48" s="396"/>
      <c r="J48" s="396"/>
      <c r="K48" s="396"/>
      <c r="L48" s="396"/>
      <c r="M48" s="396"/>
    </row>
    <row r="49" spans="1:20">
      <c r="G49" s="396"/>
      <c r="H49" s="396"/>
      <c r="I49" s="396"/>
      <c r="J49" s="396"/>
      <c r="K49" s="396"/>
      <c r="L49" s="396"/>
      <c r="M49" s="396"/>
    </row>
    <row r="50" spans="1:20">
      <c r="G50" s="396"/>
      <c r="H50" s="396"/>
      <c r="I50" s="396"/>
      <c r="J50" s="396"/>
      <c r="K50" s="396"/>
      <c r="L50" s="396"/>
      <c r="M50" s="396"/>
    </row>
    <row r="51" spans="1:20">
      <c r="G51" s="396"/>
      <c r="H51" s="396"/>
      <c r="I51" s="396"/>
      <c r="J51" s="396"/>
      <c r="K51" s="396"/>
      <c r="L51" s="396"/>
      <c r="M51" s="396"/>
    </row>
    <row r="52" spans="1:20">
      <c r="G52" s="396"/>
      <c r="H52" s="396"/>
      <c r="I52" s="396"/>
      <c r="J52" s="396"/>
      <c r="K52" s="396"/>
      <c r="L52" s="396"/>
      <c r="M52" s="396"/>
    </row>
    <row r="53" spans="1:20">
      <c r="G53" s="29"/>
      <c r="H53" s="29"/>
      <c r="I53" s="29"/>
      <c r="J53" s="396"/>
      <c r="K53" s="396"/>
      <c r="L53" s="396"/>
      <c r="M53" s="396"/>
    </row>
    <row r="54" spans="1:20">
      <c r="G54" s="29"/>
      <c r="H54" s="29"/>
      <c r="I54" s="29"/>
      <c r="J54" s="396"/>
      <c r="K54" s="396"/>
      <c r="L54" s="396"/>
      <c r="M54" s="396"/>
    </row>
    <row r="55" spans="1:20">
      <c r="G55" s="29"/>
      <c r="H55" s="29"/>
      <c r="I55" s="29"/>
      <c r="J55" s="396"/>
      <c r="K55" s="396"/>
      <c r="L55" s="396"/>
      <c r="M55" s="396"/>
    </row>
    <row r="56" spans="1:20">
      <c r="G56" s="29"/>
      <c r="H56" s="29"/>
      <c r="I56" s="29"/>
      <c r="J56" s="396"/>
      <c r="K56" s="396"/>
      <c r="L56" s="396"/>
      <c r="M56" s="396"/>
    </row>
    <row r="57" spans="1:20">
      <c r="G57" s="29"/>
      <c r="H57" s="29"/>
      <c r="I57" s="29"/>
      <c r="J57" s="396"/>
      <c r="K57" s="396"/>
      <c r="L57" s="396"/>
      <c r="M57" s="396"/>
    </row>
    <row r="58" spans="1:20">
      <c r="G58" s="29"/>
      <c r="H58" s="29"/>
      <c r="I58" s="29"/>
      <c r="J58" s="396"/>
      <c r="K58" s="396"/>
      <c r="L58" s="396"/>
      <c r="M58" s="396"/>
    </row>
    <row r="59" spans="1:20">
      <c r="G59" s="29"/>
      <c r="H59" s="29"/>
      <c r="I59" s="29"/>
      <c r="J59" s="396"/>
      <c r="K59" s="396"/>
      <c r="L59" s="396"/>
      <c r="M59" s="396"/>
    </row>
    <row r="60" spans="1:20">
      <c r="G60" s="29"/>
      <c r="H60" s="29"/>
      <c r="I60" s="29"/>
      <c r="J60" s="396"/>
      <c r="K60" s="396"/>
      <c r="L60" s="396"/>
      <c r="M60" s="396"/>
    </row>
    <row r="61" spans="1:20">
      <c r="G61" s="29"/>
      <c r="H61" s="29"/>
      <c r="I61" s="29"/>
      <c r="J61" s="396"/>
      <c r="K61" s="396"/>
      <c r="L61" s="396"/>
      <c r="M61" s="396"/>
    </row>
    <row r="62" spans="1:20" s="14" customFormat="1">
      <c r="A62" s="17"/>
      <c r="B62" s="396"/>
      <c r="C62" s="396"/>
      <c r="D62" s="396"/>
      <c r="E62" s="396"/>
      <c r="F62" s="602"/>
      <c r="G62" s="29"/>
      <c r="H62" s="29"/>
      <c r="I62" s="29"/>
      <c r="J62" s="396"/>
      <c r="K62" s="396"/>
      <c r="L62" s="396"/>
      <c r="M62" s="396"/>
      <c r="N62" s="602"/>
      <c r="T62" s="602"/>
    </row>
    <row r="63" spans="1:20">
      <c r="G63" s="29"/>
      <c r="H63" s="29"/>
      <c r="I63" s="29"/>
      <c r="J63" s="396"/>
      <c r="K63" s="396"/>
      <c r="L63" s="396"/>
      <c r="M63" s="396"/>
    </row>
    <row r="64" spans="1:20">
      <c r="G64" s="29"/>
      <c r="H64" s="29"/>
      <c r="I64" s="29"/>
      <c r="J64" s="396"/>
      <c r="K64" s="396"/>
      <c r="L64" s="396"/>
      <c r="M64" s="396"/>
    </row>
    <row r="65" spans="1:20">
      <c r="G65" s="29"/>
      <c r="H65" s="29"/>
      <c r="I65" s="29"/>
      <c r="J65" s="396"/>
      <c r="K65" s="396"/>
      <c r="L65" s="396"/>
      <c r="M65" s="396"/>
    </row>
    <row r="66" spans="1:20">
      <c r="G66" s="29"/>
      <c r="H66" s="29"/>
      <c r="I66" s="29"/>
      <c r="J66" s="396"/>
      <c r="K66" s="396"/>
      <c r="L66" s="396"/>
      <c r="M66" s="396"/>
    </row>
    <row r="67" spans="1:20" s="14" customFormat="1">
      <c r="A67" s="17"/>
      <c r="B67" s="396"/>
      <c r="C67" s="396"/>
      <c r="D67" s="396"/>
      <c r="E67" s="396"/>
      <c r="F67" s="602"/>
      <c r="G67" s="29"/>
      <c r="H67" s="29"/>
      <c r="I67" s="29"/>
      <c r="J67" s="396"/>
      <c r="K67" s="396"/>
      <c r="L67" s="396"/>
      <c r="M67" s="396"/>
      <c r="N67" s="602"/>
      <c r="T67" s="602"/>
    </row>
    <row r="68" spans="1:20">
      <c r="G68" s="29"/>
      <c r="H68" s="29"/>
      <c r="I68" s="29"/>
      <c r="J68" s="396"/>
      <c r="K68" s="396"/>
      <c r="L68" s="396"/>
      <c r="M68" s="396"/>
    </row>
    <row r="69" spans="1:20">
      <c r="G69" s="29"/>
      <c r="H69" s="29"/>
      <c r="I69" s="29"/>
      <c r="J69" s="396"/>
      <c r="K69" s="396"/>
      <c r="L69" s="396"/>
      <c r="M69" s="396"/>
    </row>
    <row r="70" spans="1:20">
      <c r="G70" s="29"/>
      <c r="H70" s="29"/>
      <c r="I70" s="29"/>
      <c r="J70" s="396"/>
      <c r="K70" s="396"/>
      <c r="L70" s="396"/>
      <c r="M70" s="396"/>
    </row>
    <row r="71" spans="1:20">
      <c r="G71" s="29"/>
      <c r="H71" s="29"/>
      <c r="I71" s="29"/>
      <c r="J71" s="396"/>
      <c r="K71" s="396"/>
      <c r="L71" s="396"/>
      <c r="M71" s="396"/>
    </row>
    <row r="72" spans="1:20">
      <c r="G72" s="29"/>
      <c r="H72" s="29"/>
      <c r="I72" s="29"/>
      <c r="J72" s="396"/>
      <c r="K72" s="396"/>
      <c r="L72" s="396"/>
      <c r="M72" s="396"/>
    </row>
    <row r="73" spans="1:20">
      <c r="G73" s="29"/>
      <c r="H73" s="29"/>
      <c r="I73" s="29"/>
      <c r="J73" s="396"/>
      <c r="K73" s="396"/>
      <c r="L73" s="396"/>
      <c r="M73" s="396"/>
    </row>
    <row r="74" spans="1:20">
      <c r="G74" s="29"/>
      <c r="H74" s="29"/>
      <c r="I74" s="29"/>
      <c r="J74" s="396"/>
      <c r="K74" s="396"/>
      <c r="L74" s="396"/>
      <c r="M74" s="396"/>
    </row>
    <row r="75" spans="1:20">
      <c r="G75" s="29"/>
      <c r="H75" s="29"/>
      <c r="I75" s="29"/>
      <c r="J75" s="396"/>
      <c r="K75" s="396"/>
      <c r="L75" s="396"/>
      <c r="M75" s="396"/>
    </row>
    <row r="76" spans="1:20">
      <c r="G76" s="29"/>
      <c r="H76" s="29"/>
      <c r="I76" s="29"/>
      <c r="J76" s="396"/>
      <c r="K76" s="396"/>
      <c r="L76" s="396"/>
      <c r="M76" s="396"/>
    </row>
    <row r="77" spans="1:20">
      <c r="G77" s="29"/>
      <c r="H77" s="29"/>
      <c r="I77" s="29"/>
      <c r="J77" s="396"/>
      <c r="K77" s="396"/>
      <c r="L77" s="396"/>
      <c r="M77" s="396"/>
    </row>
    <row r="78" spans="1:20">
      <c r="G78" s="29"/>
      <c r="H78" s="29"/>
      <c r="I78" s="29"/>
      <c r="J78" s="396"/>
      <c r="K78" s="396"/>
      <c r="L78" s="396"/>
      <c r="M78" s="396"/>
    </row>
    <row r="79" spans="1:20">
      <c r="G79" s="29"/>
      <c r="H79" s="29"/>
      <c r="I79" s="29"/>
      <c r="J79" s="396"/>
      <c r="K79" s="396"/>
      <c r="L79" s="396"/>
      <c r="M79" s="396"/>
    </row>
    <row r="80" spans="1:20">
      <c r="G80" s="29"/>
      <c r="H80" s="29"/>
      <c r="I80" s="29"/>
      <c r="J80" s="396"/>
      <c r="K80" s="396"/>
      <c r="L80" s="396"/>
      <c r="M80" s="396"/>
    </row>
    <row r="81" spans="7:13">
      <c r="G81" s="29"/>
      <c r="H81" s="29"/>
      <c r="I81" s="29"/>
      <c r="J81" s="396"/>
      <c r="K81" s="396"/>
      <c r="L81" s="396"/>
      <c r="M81" s="396"/>
    </row>
    <row r="82" spans="7:13">
      <c r="G82" s="29"/>
      <c r="H82" s="29"/>
      <c r="I82" s="29"/>
      <c r="J82" s="396"/>
      <c r="K82" s="396"/>
      <c r="L82" s="396"/>
      <c r="M82" s="396"/>
    </row>
    <row r="83" spans="7:13">
      <c r="G83" s="29"/>
      <c r="H83" s="29"/>
      <c r="I83" s="29"/>
      <c r="J83" s="396"/>
      <c r="K83" s="396"/>
      <c r="L83" s="396"/>
      <c r="M83" s="396"/>
    </row>
    <row r="84" spans="7:13">
      <c r="G84" s="29"/>
      <c r="H84" s="29"/>
      <c r="I84" s="29"/>
      <c r="J84" s="396"/>
      <c r="K84" s="396"/>
      <c r="L84" s="396"/>
      <c r="M84" s="396"/>
    </row>
    <row r="85" spans="7:13">
      <c r="G85" s="29"/>
      <c r="H85" s="29"/>
      <c r="I85" s="29"/>
      <c r="J85" s="396"/>
      <c r="K85" s="396"/>
      <c r="L85" s="396"/>
      <c r="M85" s="396"/>
    </row>
    <row r="86" spans="7:13">
      <c r="G86" s="29"/>
      <c r="H86" s="29"/>
      <c r="I86" s="29"/>
      <c r="J86" s="396"/>
      <c r="K86" s="396"/>
      <c r="L86" s="396"/>
      <c r="M86" s="396"/>
    </row>
    <row r="136" spans="1:20" s="14" customFormat="1">
      <c r="A136" s="17"/>
      <c r="B136" s="396"/>
      <c r="C136" s="396"/>
      <c r="D136" s="396"/>
      <c r="E136" s="396"/>
      <c r="F136" s="602"/>
      <c r="G136" s="24"/>
      <c r="H136" s="24"/>
      <c r="I136" s="24"/>
      <c r="N136" s="602"/>
      <c r="R136" s="9"/>
      <c r="T136" s="602"/>
    </row>
    <row r="137" spans="1:20" s="14" customFormat="1">
      <c r="A137" s="17"/>
      <c r="B137" s="396"/>
      <c r="C137" s="396"/>
      <c r="D137" s="396"/>
      <c r="E137" s="396"/>
      <c r="F137" s="602"/>
      <c r="G137" s="24"/>
      <c r="H137" s="24"/>
      <c r="I137" s="24"/>
      <c r="N137" s="602"/>
      <c r="R137" s="9"/>
      <c r="T137" s="602"/>
    </row>
    <row r="213" spans="1:20" s="14" customFormat="1">
      <c r="A213" s="17"/>
      <c r="B213" s="396"/>
      <c r="C213" s="396"/>
      <c r="D213" s="396"/>
      <c r="E213" s="396"/>
      <c r="F213" s="602"/>
      <c r="G213" s="24"/>
      <c r="H213" s="24"/>
      <c r="I213" s="24"/>
      <c r="N213" s="602"/>
      <c r="R213" s="9"/>
      <c r="T213" s="602"/>
    </row>
    <row r="496" spans="1:20" s="14" customFormat="1">
      <c r="A496" s="17"/>
      <c r="B496" s="396"/>
      <c r="C496" s="396"/>
      <c r="D496" s="396"/>
      <c r="E496" s="396"/>
      <c r="F496" s="602"/>
      <c r="G496" s="24"/>
      <c r="H496" s="24"/>
      <c r="I496" s="24"/>
      <c r="N496" s="602"/>
      <c r="T496" s="602"/>
    </row>
  </sheetData>
  <conditionalFormatting sqref="G4:G24">
    <cfRule type="colorScale" priority="5">
      <colorScale>
        <cfvo type="min"/>
        <cfvo type="percentile" val="50"/>
        <cfvo type="max"/>
        <color rgb="FFF8696B"/>
        <color rgb="FFFFEB84"/>
        <color rgb="FF63BE7B"/>
      </colorScale>
    </cfRule>
  </conditionalFormatting>
  <conditionalFormatting pivot="1" sqref="D5:D8 D10:D11">
    <cfRule type="colorScale" priority="4">
      <colorScale>
        <cfvo type="min"/>
        <cfvo type="percentile" val="50"/>
        <cfvo type="max"/>
        <color rgb="FFF8696B"/>
        <color rgb="FFFFEB84"/>
        <color rgb="FF63BE7B"/>
      </colorScale>
    </cfRule>
  </conditionalFormatting>
  <conditionalFormatting sqref="G3:L3 G28:H34 G4:G27">
    <cfRule type="colorScale" priority="6">
      <colorScale>
        <cfvo type="min"/>
        <cfvo type="percentile" val="50"/>
        <cfvo type="max"/>
        <color rgb="FFF8696B"/>
        <color rgb="FFFFEB84"/>
        <color rgb="FF63BE7B"/>
      </colorScale>
    </cfRule>
  </conditionalFormatting>
  <conditionalFormatting pivot="1" sqref="J5:K17 J19:K20 J22:K25">
    <cfRule type="colorScale" priority="3">
      <colorScale>
        <cfvo type="min"/>
        <cfvo type="percentile" val="50"/>
        <cfvo type="max"/>
        <color rgb="FFF8696B"/>
        <color rgb="FFFFEB84"/>
        <color rgb="FF63BE7B"/>
      </colorScale>
    </cfRule>
  </conditionalFormatting>
  <conditionalFormatting pivot="1" sqref="C5:D11">
    <cfRule type="colorScale" priority="2">
      <colorScale>
        <cfvo type="min"/>
        <cfvo type="percentile" val="50"/>
        <cfvo type="max"/>
        <color rgb="FFF8696B"/>
        <color rgb="FFFFEB84"/>
        <color rgb="FF63BE7B"/>
      </colorScale>
    </cfRule>
  </conditionalFormatting>
  <conditionalFormatting pivot="1" sqref="J5:K2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3"/>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9B6AE-1764-4C83-A2A1-18450EA53B28}">
  <sheetPr codeName="Sheet23">
    <tabColor rgb="FF00B050"/>
  </sheetPr>
  <dimension ref="A1:X28"/>
  <sheetViews>
    <sheetView showGridLines="0" zoomScale="78" zoomScaleNormal="78" workbookViewId="0">
      <selection activeCell="J5" sqref="J5"/>
    </sheetView>
  </sheetViews>
  <sheetFormatPr defaultColWidth="17.7109375" defaultRowHeight="15"/>
  <cols>
    <col min="1" max="1" width="26.7109375" style="564" customWidth="1"/>
    <col min="2" max="2" width="25.28515625" style="564" customWidth="1"/>
    <col min="3" max="7" width="13.85546875" style="564" customWidth="1"/>
    <col min="8" max="8" width="1.7109375" style="564" customWidth="1"/>
    <col min="9" max="9" width="21.5703125" style="564" customWidth="1"/>
    <col min="10" max="14" width="13" style="564" customWidth="1"/>
    <col min="15" max="16384" width="17.7109375" style="564"/>
  </cols>
  <sheetData>
    <row r="1" spans="1:24" s="625" customFormat="1" ht="19.5" thickBot="1">
      <c r="C1" s="829" t="s">
        <v>1021</v>
      </c>
      <c r="D1" s="829"/>
      <c r="E1" s="829"/>
      <c r="F1" s="829"/>
      <c r="G1" s="829"/>
      <c r="H1" s="829"/>
      <c r="I1" s="829"/>
      <c r="J1" s="829"/>
      <c r="K1" s="829"/>
      <c r="L1" s="829"/>
      <c r="M1" s="829"/>
      <c r="N1" s="829"/>
    </row>
    <row r="2" spans="1:24" ht="15.75" thickTop="1">
      <c r="A2" s="625"/>
    </row>
    <row r="3" spans="1:24" ht="15.75">
      <c r="A3" s="647"/>
      <c r="B3" s="839" t="s">
        <v>1023</v>
      </c>
      <c r="C3" s="839"/>
      <c r="D3" s="839"/>
      <c r="E3" s="839"/>
      <c r="F3" s="839"/>
      <c r="G3" s="840"/>
      <c r="I3" s="841" t="s">
        <v>772</v>
      </c>
      <c r="J3" s="841"/>
      <c r="K3" s="841"/>
      <c r="L3" s="841"/>
      <c r="M3" s="841"/>
      <c r="N3" s="841"/>
    </row>
    <row r="4" spans="1:24">
      <c r="A4" s="844" t="s">
        <v>1019</v>
      </c>
      <c r="B4" s="845"/>
      <c r="C4" s="574" t="s">
        <v>99</v>
      </c>
      <c r="D4" s="574" t="s">
        <v>94</v>
      </c>
      <c r="E4" s="574" t="s">
        <v>196</v>
      </c>
      <c r="F4" s="574" t="s">
        <v>198</v>
      </c>
      <c r="G4" s="648" t="s">
        <v>93</v>
      </c>
      <c r="I4" s="573"/>
      <c r="J4" s="574" t="s">
        <v>99</v>
      </c>
      <c r="K4" s="574" t="s">
        <v>94</v>
      </c>
      <c r="L4" s="574" t="s">
        <v>196</v>
      </c>
      <c r="M4" s="574" t="s">
        <v>198</v>
      </c>
      <c r="N4" s="574" t="s">
        <v>93</v>
      </c>
    </row>
    <row r="5" spans="1:24">
      <c r="A5" s="654" t="s">
        <v>1018</v>
      </c>
      <c r="B5" s="654" t="s">
        <v>15</v>
      </c>
      <c r="C5" s="652">
        <v>49665.557998978373</v>
      </c>
      <c r="D5" s="652">
        <v>69409.647518799175</v>
      </c>
      <c r="E5" s="652">
        <v>15603.441811688874</v>
      </c>
      <c r="F5" s="652">
        <v>13628.058300330298</v>
      </c>
      <c r="G5" s="653">
        <v>3457.2091498289119</v>
      </c>
      <c r="I5" s="654" t="s">
        <v>15</v>
      </c>
      <c r="J5" s="652">
        <v>4590.6399999999994</v>
      </c>
      <c r="K5" s="652">
        <v>1330.3799999999994</v>
      </c>
      <c r="L5" s="652">
        <v>2671.43</v>
      </c>
      <c r="M5" s="652">
        <v>3611.8900000000003</v>
      </c>
      <c r="N5" s="653">
        <v>3375.45</v>
      </c>
    </row>
    <row r="6" spans="1:24">
      <c r="A6" s="842" t="s">
        <v>1017</v>
      </c>
      <c r="B6" s="654" t="s">
        <v>32</v>
      </c>
      <c r="C6" s="652">
        <v>3566.139395660065</v>
      </c>
      <c r="D6" s="652">
        <v>1677.8424782390214</v>
      </c>
      <c r="E6" s="652">
        <v>1576.1673612836423</v>
      </c>
      <c r="F6" s="652">
        <v>878.87816697666165</v>
      </c>
      <c r="G6" s="653">
        <v>527.82472754318792</v>
      </c>
      <c r="I6" s="654" t="s">
        <v>32</v>
      </c>
      <c r="J6" s="652">
        <v>29706370.837052446</v>
      </c>
      <c r="K6" s="652">
        <v>37245453.560448915</v>
      </c>
      <c r="L6" s="652">
        <v>10416841.008005966</v>
      </c>
      <c r="M6" s="652">
        <v>26491283</v>
      </c>
      <c r="N6" s="653">
        <v>9964148</v>
      </c>
    </row>
    <row r="7" spans="1:24">
      <c r="A7" s="843"/>
      <c r="B7" s="654" t="s">
        <v>1028</v>
      </c>
      <c r="C7" s="650">
        <v>41659.31965956073</v>
      </c>
      <c r="D7" s="650">
        <v>4324.3165009790573</v>
      </c>
      <c r="E7" s="650" t="s">
        <v>179</v>
      </c>
      <c r="F7" s="650" t="s">
        <v>179</v>
      </c>
      <c r="G7" s="651" t="s">
        <v>179</v>
      </c>
      <c r="I7" s="654" t="s">
        <v>35</v>
      </c>
      <c r="J7" s="652">
        <v>4836076.7935000006</v>
      </c>
      <c r="K7" s="652">
        <v>900000.00899999985</v>
      </c>
      <c r="L7" s="652">
        <v>0</v>
      </c>
      <c r="M7" s="652">
        <v>0</v>
      </c>
      <c r="N7" s="653">
        <v>0</v>
      </c>
    </row>
    <row r="9" spans="1:24" ht="15.75">
      <c r="A9" s="627"/>
      <c r="B9" s="841" t="s">
        <v>1020</v>
      </c>
      <c r="C9" s="841"/>
      <c r="D9" s="841"/>
      <c r="E9" s="841"/>
      <c r="F9" s="841"/>
      <c r="G9" s="841"/>
      <c r="I9" s="841" t="s">
        <v>773</v>
      </c>
      <c r="J9" s="841"/>
      <c r="K9" s="841"/>
      <c r="L9" s="841"/>
      <c r="M9" s="841"/>
      <c r="N9" s="841"/>
    </row>
    <row r="10" spans="1:24">
      <c r="A10" s="627"/>
      <c r="B10" s="627"/>
      <c r="C10" s="574" t="s">
        <v>99</v>
      </c>
      <c r="D10" s="574" t="s">
        <v>94</v>
      </c>
      <c r="E10" s="574" t="s">
        <v>196</v>
      </c>
      <c r="F10" s="574" t="s">
        <v>198</v>
      </c>
      <c r="G10" s="574" t="s">
        <v>93</v>
      </c>
      <c r="I10" s="575"/>
      <c r="J10" s="574" t="s">
        <v>99</v>
      </c>
      <c r="K10" s="574" t="s">
        <v>94</v>
      </c>
      <c r="L10" s="574" t="s">
        <v>196</v>
      </c>
      <c r="M10" s="574" t="s">
        <v>198</v>
      </c>
      <c r="N10" s="574" t="s">
        <v>93</v>
      </c>
    </row>
    <row r="11" spans="1:24">
      <c r="A11" s="812" t="s">
        <v>822</v>
      </c>
      <c r="B11" s="660" t="s">
        <v>689</v>
      </c>
      <c r="C11" s="662">
        <v>37198.756174359747</v>
      </c>
      <c r="D11" s="662">
        <v>56438.875906620684</v>
      </c>
      <c r="E11" s="662">
        <v>10048.365447052523</v>
      </c>
      <c r="F11" s="662">
        <v>4553.7250805237536</v>
      </c>
      <c r="G11" s="663">
        <v>3120.1199057814515</v>
      </c>
      <c r="I11" s="667" t="s">
        <v>689</v>
      </c>
      <c r="J11" s="662">
        <v>4205.7299999999996</v>
      </c>
      <c r="K11" s="662">
        <v>1330.3799999999994</v>
      </c>
      <c r="L11" s="662">
        <v>2669.91</v>
      </c>
      <c r="M11" s="662">
        <v>3610.86</v>
      </c>
      <c r="N11" s="663">
        <v>3375.45</v>
      </c>
    </row>
    <row r="12" spans="1:24">
      <c r="A12" s="813"/>
      <c r="B12" s="646" t="s">
        <v>690</v>
      </c>
      <c r="C12" s="571">
        <v>33667.872785349457</v>
      </c>
      <c r="D12" s="572"/>
      <c r="E12" s="572"/>
      <c r="F12" s="572"/>
      <c r="G12" s="656"/>
      <c r="I12" s="665" t="s">
        <v>690</v>
      </c>
      <c r="J12" s="571">
        <v>383.74</v>
      </c>
      <c r="K12" s="571"/>
      <c r="L12" s="571"/>
      <c r="M12" s="571"/>
      <c r="N12" s="655"/>
    </row>
    <row r="13" spans="1:24">
      <c r="A13" s="814"/>
      <c r="B13" s="649" t="s">
        <v>775</v>
      </c>
      <c r="C13" s="657">
        <v>20.547324074074073</v>
      </c>
      <c r="D13" s="658"/>
      <c r="E13" s="657">
        <v>19.47346052631579</v>
      </c>
      <c r="F13" s="657">
        <v>13.781359223300971</v>
      </c>
      <c r="G13" s="659"/>
      <c r="I13" s="666" t="s">
        <v>775</v>
      </c>
      <c r="J13" s="657">
        <v>1.08</v>
      </c>
      <c r="K13" s="658"/>
      <c r="L13" s="657">
        <v>1.52</v>
      </c>
      <c r="M13" s="657">
        <v>1.03</v>
      </c>
      <c r="N13" s="659"/>
    </row>
    <row r="14" spans="1:24">
      <c r="A14" s="812" t="s">
        <v>821</v>
      </c>
      <c r="B14" s="660" t="s">
        <v>774</v>
      </c>
      <c r="C14" s="668">
        <v>6384</v>
      </c>
      <c r="D14" s="668">
        <v>411.47602693289036</v>
      </c>
      <c r="E14" s="668">
        <v>2030.7391968883912</v>
      </c>
      <c r="F14" s="668">
        <v>710.28947254932029</v>
      </c>
      <c r="G14" s="669">
        <v>1043.968685252667</v>
      </c>
      <c r="I14" s="667" t="s">
        <v>774</v>
      </c>
      <c r="J14" s="661">
        <v>21038414</v>
      </c>
      <c r="K14" s="662">
        <v>11164045</v>
      </c>
      <c r="L14" s="662">
        <v>8085078</v>
      </c>
      <c r="M14" s="662">
        <v>13286702</v>
      </c>
      <c r="N14" s="663">
        <v>2644607</v>
      </c>
    </row>
    <row r="15" spans="1:24">
      <c r="A15" s="813"/>
      <c r="B15" s="646" t="s">
        <v>34</v>
      </c>
      <c r="C15" s="670">
        <v>3622.3001963653674</v>
      </c>
      <c r="D15" s="670">
        <v>1768.3736519233867</v>
      </c>
      <c r="E15" s="670">
        <v>0</v>
      </c>
      <c r="F15" s="670">
        <v>803.89964763499995</v>
      </c>
      <c r="G15" s="671">
        <v>392.14743711787804</v>
      </c>
      <c r="I15" s="665" t="s">
        <v>34</v>
      </c>
      <c r="J15" s="571">
        <v>2674834.8370524459</v>
      </c>
      <c r="K15" s="571">
        <v>12213073.560448911</v>
      </c>
      <c r="L15" s="571">
        <v>497841.00800596573</v>
      </c>
      <c r="M15" s="571">
        <v>3184482</v>
      </c>
      <c r="N15" s="655">
        <v>6371167</v>
      </c>
      <c r="P15" s="570"/>
    </row>
    <row r="16" spans="1:24">
      <c r="A16" s="814"/>
      <c r="B16" s="649" t="s">
        <v>42</v>
      </c>
      <c r="C16" s="672">
        <v>5882.1978431608768</v>
      </c>
      <c r="D16" s="672">
        <v>2617.5449129690046</v>
      </c>
      <c r="E16" s="672">
        <v>0</v>
      </c>
      <c r="F16" s="672">
        <v>1126.2565101103291</v>
      </c>
      <c r="G16" s="673">
        <v>0</v>
      </c>
      <c r="I16" s="666" t="s">
        <v>42</v>
      </c>
      <c r="J16" s="657">
        <v>5993122</v>
      </c>
      <c r="K16" s="657">
        <v>13868335</v>
      </c>
      <c r="L16" s="657">
        <v>1833922</v>
      </c>
      <c r="M16" s="657">
        <v>10020099</v>
      </c>
      <c r="N16" s="664">
        <v>948374</v>
      </c>
      <c r="R16" s="625"/>
      <c r="S16" s="625"/>
      <c r="T16" s="625"/>
      <c r="U16" s="625"/>
      <c r="V16" s="625"/>
      <c r="W16" s="625"/>
      <c r="X16" s="625"/>
    </row>
    <row r="17" spans="2:24">
      <c r="R17" s="625"/>
      <c r="S17" s="625"/>
      <c r="T17" s="625"/>
      <c r="U17" s="625"/>
      <c r="V17" s="625"/>
      <c r="W17" s="625"/>
      <c r="X17" s="625"/>
    </row>
    <row r="18" spans="2:24">
      <c r="J18" s="570"/>
      <c r="K18" s="570"/>
      <c r="L18" s="570"/>
      <c r="M18" s="570"/>
      <c r="N18" s="570"/>
      <c r="O18" s="570"/>
      <c r="R18" s="625"/>
      <c r="S18" s="625"/>
      <c r="T18" s="625"/>
      <c r="U18" s="625"/>
      <c r="V18" s="625"/>
      <c r="W18" s="625"/>
      <c r="X18" s="625"/>
    </row>
    <row r="19" spans="2:24" ht="15" customHeight="1">
      <c r="I19" s="830" t="s">
        <v>1024</v>
      </c>
      <c r="J19" s="831"/>
      <c r="K19" s="831"/>
      <c r="L19" s="831"/>
      <c r="M19" s="831"/>
      <c r="N19" s="831"/>
      <c r="O19" s="831"/>
      <c r="P19" s="831"/>
      <c r="Q19" s="832"/>
      <c r="R19" s="625"/>
      <c r="S19" s="625"/>
      <c r="T19" s="625"/>
      <c r="U19" s="625"/>
      <c r="V19" s="625"/>
      <c r="W19" s="625"/>
      <c r="X19" s="625"/>
    </row>
    <row r="20" spans="2:24">
      <c r="B20" s="565"/>
      <c r="C20" s="27"/>
      <c r="D20" s="27"/>
      <c r="E20" s="27"/>
      <c r="F20" s="27"/>
      <c r="G20" s="27"/>
      <c r="I20" s="833"/>
      <c r="J20" s="834"/>
      <c r="K20" s="834"/>
      <c r="L20" s="834"/>
      <c r="M20" s="834"/>
      <c r="N20" s="834"/>
      <c r="O20" s="834"/>
      <c r="P20" s="834"/>
      <c r="Q20" s="835"/>
      <c r="R20" s="625"/>
      <c r="S20" s="625"/>
      <c r="T20" s="625"/>
      <c r="U20" s="625"/>
      <c r="V20" s="625"/>
      <c r="W20" s="625"/>
      <c r="X20" s="625"/>
    </row>
    <row r="21" spans="2:24">
      <c r="C21" s="27"/>
      <c r="D21" s="27"/>
      <c r="E21" s="27"/>
      <c r="F21" s="27"/>
      <c r="G21" s="27"/>
      <c r="I21" s="833"/>
      <c r="J21" s="834"/>
      <c r="K21" s="834"/>
      <c r="L21" s="834"/>
      <c r="M21" s="834"/>
      <c r="N21" s="834"/>
      <c r="O21" s="834"/>
      <c r="P21" s="834"/>
      <c r="Q21" s="835"/>
      <c r="R21" s="625"/>
      <c r="S21" s="625"/>
      <c r="T21" s="625"/>
      <c r="U21" s="625"/>
      <c r="V21" s="625"/>
      <c r="W21" s="625"/>
      <c r="X21" s="625"/>
    </row>
    <row r="22" spans="2:24">
      <c r="I22" s="833"/>
      <c r="J22" s="834"/>
      <c r="K22" s="834"/>
      <c r="L22" s="834"/>
      <c r="M22" s="834"/>
      <c r="N22" s="834"/>
      <c r="O22" s="834"/>
      <c r="P22" s="834"/>
      <c r="Q22" s="835"/>
      <c r="R22" s="625"/>
      <c r="S22" s="625"/>
      <c r="T22" s="625"/>
      <c r="U22" s="625"/>
      <c r="V22" s="625"/>
      <c r="W22" s="625"/>
      <c r="X22" s="625"/>
    </row>
    <row r="23" spans="2:24">
      <c r="I23" s="833"/>
      <c r="J23" s="834"/>
      <c r="K23" s="834"/>
      <c r="L23" s="834"/>
      <c r="M23" s="834"/>
      <c r="N23" s="834"/>
      <c r="O23" s="834"/>
      <c r="P23" s="834"/>
      <c r="Q23" s="835"/>
      <c r="R23" s="625"/>
      <c r="S23" s="625"/>
      <c r="T23" s="625"/>
      <c r="U23" s="625"/>
      <c r="V23" s="625"/>
      <c r="W23" s="625"/>
      <c r="X23" s="625"/>
    </row>
    <row r="24" spans="2:24">
      <c r="I24" s="833"/>
      <c r="J24" s="834"/>
      <c r="K24" s="834"/>
      <c r="L24" s="834"/>
      <c r="M24" s="834"/>
      <c r="N24" s="834"/>
      <c r="O24" s="834"/>
      <c r="P24" s="834"/>
      <c r="Q24" s="835"/>
      <c r="R24" s="625"/>
      <c r="S24" s="625"/>
      <c r="T24" s="625"/>
      <c r="U24" s="625"/>
      <c r="V24" s="625"/>
      <c r="W24" s="625"/>
      <c r="X24" s="625"/>
    </row>
    <row r="25" spans="2:24">
      <c r="I25" s="833"/>
      <c r="J25" s="834"/>
      <c r="K25" s="834"/>
      <c r="L25" s="834"/>
      <c r="M25" s="834"/>
      <c r="N25" s="834"/>
      <c r="O25" s="834"/>
      <c r="P25" s="834"/>
      <c r="Q25" s="835"/>
      <c r="R25" s="625"/>
      <c r="S25" s="625"/>
      <c r="T25" s="625"/>
      <c r="U25" s="625"/>
      <c r="V25" s="625"/>
      <c r="W25" s="625"/>
      <c r="X25" s="625"/>
    </row>
    <row r="26" spans="2:24">
      <c r="I26" s="833"/>
      <c r="J26" s="834"/>
      <c r="K26" s="834"/>
      <c r="L26" s="834"/>
      <c r="M26" s="834"/>
      <c r="N26" s="834"/>
      <c r="O26" s="834"/>
      <c r="P26" s="834"/>
      <c r="Q26" s="835"/>
      <c r="R26" s="625"/>
      <c r="S26" s="625"/>
      <c r="T26" s="625"/>
      <c r="U26" s="625"/>
      <c r="V26" s="625"/>
      <c r="W26" s="625"/>
      <c r="X26" s="625"/>
    </row>
    <row r="27" spans="2:24">
      <c r="I27" s="833"/>
      <c r="J27" s="834"/>
      <c r="K27" s="834"/>
      <c r="L27" s="834"/>
      <c r="M27" s="834"/>
      <c r="N27" s="834"/>
      <c r="O27" s="834"/>
      <c r="P27" s="834"/>
      <c r="Q27" s="835"/>
      <c r="R27" s="625"/>
      <c r="S27" s="625"/>
      <c r="T27" s="625"/>
      <c r="U27" s="625"/>
      <c r="V27" s="625"/>
      <c r="W27" s="625"/>
      <c r="X27" s="625"/>
    </row>
    <row r="28" spans="2:24">
      <c r="I28" s="836"/>
      <c r="J28" s="837"/>
      <c r="K28" s="837"/>
      <c r="L28" s="837"/>
      <c r="M28" s="837"/>
      <c r="N28" s="837"/>
      <c r="O28" s="837"/>
      <c r="P28" s="837"/>
      <c r="Q28" s="838"/>
      <c r="R28" s="625"/>
      <c r="S28" s="625"/>
      <c r="T28" s="625"/>
      <c r="U28" s="625"/>
      <c r="V28" s="625"/>
      <c r="W28" s="625"/>
      <c r="X28" s="625"/>
    </row>
  </sheetData>
  <mergeCells count="10">
    <mergeCell ref="C1:N1"/>
    <mergeCell ref="I19:Q28"/>
    <mergeCell ref="B3:G3"/>
    <mergeCell ref="B9:G9"/>
    <mergeCell ref="A11:A13"/>
    <mergeCell ref="A14:A16"/>
    <mergeCell ref="I9:N9"/>
    <mergeCell ref="I3:N3"/>
    <mergeCell ref="A6:A7"/>
    <mergeCell ref="A4:B4"/>
  </mergeCells>
  <conditionalFormatting sqref="C11:G13">
    <cfRule type="colorScale" priority="430">
      <colorScale>
        <cfvo type="min"/>
        <cfvo type="percentile" val="50"/>
        <cfvo type="max"/>
        <color rgb="FFF8696B"/>
        <color rgb="FFFFEB84"/>
        <color rgb="FF63BE7B"/>
      </colorScale>
    </cfRule>
  </conditionalFormatting>
  <conditionalFormatting sqref="C14:G16">
    <cfRule type="colorScale" priority="432">
      <colorScale>
        <cfvo type="min"/>
        <cfvo type="percentile" val="50"/>
        <cfvo type="max"/>
        <color rgb="FFF8696B"/>
        <color rgb="FFFFEB84"/>
        <color rgb="FF63BE7B"/>
      </colorScale>
    </cfRule>
  </conditionalFormatting>
  <conditionalFormatting sqref="C5:G7">
    <cfRule type="colorScale" priority="435">
      <colorScale>
        <cfvo type="min"/>
        <cfvo type="percentile" val="50"/>
        <cfvo type="max"/>
        <color rgb="FFF8696B"/>
        <color rgb="FFFFEB84"/>
        <color rgb="FF63BE7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33427-2649-4E3A-B7AD-52DAC463E12A}">
  <sheetPr codeName="Sheet30">
    <tabColor rgb="FF00B050"/>
  </sheetPr>
  <dimension ref="B2:S28"/>
  <sheetViews>
    <sheetView topLeftCell="B1" workbookViewId="0">
      <selection activeCell="Q5" activeCellId="4" sqref="K5 H5 E5 N5 Q5"/>
    </sheetView>
  </sheetViews>
  <sheetFormatPr defaultRowHeight="15"/>
  <cols>
    <col min="4" max="4" width="18.42578125" customWidth="1"/>
    <col min="5" max="6" width="11.7109375" bestFit="1" customWidth="1"/>
    <col min="7" max="7" width="9.140625" style="396"/>
    <col min="8" max="8" width="9.5703125" bestFit="1" customWidth="1"/>
    <col min="9" max="9" width="10.5703125" bestFit="1" customWidth="1"/>
    <col min="10" max="10" width="9.140625" style="396"/>
    <col min="11" max="11" width="9.5703125" bestFit="1" customWidth="1"/>
    <col min="12" max="12" width="10.5703125" bestFit="1" customWidth="1"/>
    <col min="13" max="13" width="9.140625" style="396"/>
    <col min="14" max="14" width="9.5703125" bestFit="1" customWidth="1"/>
    <col min="15" max="15" width="10.5703125" bestFit="1" customWidth="1"/>
    <col min="16" max="16" width="9.140625" style="396"/>
    <col min="17" max="17" width="9.5703125" bestFit="1" customWidth="1"/>
    <col min="18" max="18" width="10.5703125" bestFit="1" customWidth="1"/>
    <col min="19" max="19" width="9.140625" style="396"/>
  </cols>
  <sheetData>
    <row r="2" spans="4:19" ht="15.75" thickBot="1"/>
    <row r="3" spans="4:19">
      <c r="D3" s="434"/>
      <c r="E3" s="846" t="s">
        <v>99</v>
      </c>
      <c r="F3" s="846"/>
      <c r="G3" s="436"/>
      <c r="H3" s="846" t="s">
        <v>186</v>
      </c>
      <c r="I3" s="846"/>
      <c r="J3" s="436"/>
      <c r="K3" s="846" t="s">
        <v>187</v>
      </c>
      <c r="L3" s="846"/>
      <c r="M3" s="436"/>
      <c r="N3" s="846" t="s">
        <v>188</v>
      </c>
      <c r="O3" s="846"/>
      <c r="P3" s="436"/>
      <c r="Q3" s="846" t="s">
        <v>189</v>
      </c>
      <c r="R3" s="846"/>
      <c r="S3" s="437"/>
    </row>
    <row r="4" spans="4:19">
      <c r="D4" s="438"/>
      <c r="E4" s="435" t="s">
        <v>780</v>
      </c>
      <c r="F4" s="435" t="s">
        <v>781</v>
      </c>
      <c r="G4" s="435"/>
      <c r="H4" s="435" t="s">
        <v>780</v>
      </c>
      <c r="I4" s="435" t="s">
        <v>781</v>
      </c>
      <c r="J4" s="435"/>
      <c r="K4" s="435" t="s">
        <v>780</v>
      </c>
      <c r="L4" s="435" t="s">
        <v>781</v>
      </c>
      <c r="M4" s="435"/>
      <c r="N4" s="435" t="s">
        <v>780</v>
      </c>
      <c r="O4" s="435" t="s">
        <v>781</v>
      </c>
      <c r="P4" s="435"/>
      <c r="Q4" s="435" t="s">
        <v>780</v>
      </c>
      <c r="R4" s="435" t="s">
        <v>781</v>
      </c>
      <c r="S4" s="439"/>
    </row>
    <row r="5" spans="4:19">
      <c r="D5" s="432" t="s">
        <v>689</v>
      </c>
      <c r="E5" s="267">
        <v>87.470000000000027</v>
      </c>
      <c r="F5" s="267">
        <v>4118.26</v>
      </c>
      <c r="G5" s="267">
        <f>E5+F5</f>
        <v>4205.7300000000005</v>
      </c>
      <c r="H5" s="267">
        <v>1310.0899999999997</v>
      </c>
      <c r="I5" s="267">
        <v>1359.8200000000002</v>
      </c>
      <c r="J5" s="267">
        <f>H5+I5</f>
        <v>2669.91</v>
      </c>
      <c r="K5" s="267">
        <v>1550.3899999999994</v>
      </c>
      <c r="L5" s="267">
        <v>2060.4699999999993</v>
      </c>
      <c r="M5" s="267">
        <f>K5+L5</f>
        <v>3610.8599999999988</v>
      </c>
      <c r="N5" s="267">
        <v>775.47999999999968</v>
      </c>
      <c r="O5" s="267">
        <v>554.9</v>
      </c>
      <c r="P5" s="267">
        <f>N5+O5</f>
        <v>1330.3799999999997</v>
      </c>
      <c r="Q5" s="267">
        <v>837.85999999999933</v>
      </c>
      <c r="R5" s="267">
        <v>2536.0700000000002</v>
      </c>
      <c r="S5" s="268">
        <f>Q5+R5</f>
        <v>3373.9299999999994</v>
      </c>
    </row>
    <row r="6" spans="4:19">
      <c r="D6" s="432" t="s">
        <v>690</v>
      </c>
      <c r="E6" s="267"/>
      <c r="F6" s="267">
        <v>383.74</v>
      </c>
      <c r="G6" s="267">
        <f t="shared" ref="G6:G9" si="0">E6+F6</f>
        <v>383.74</v>
      </c>
      <c r="H6" s="267"/>
      <c r="I6" s="267"/>
      <c r="J6" s="267">
        <f t="shared" ref="J6:J9" si="1">H6+I6</f>
        <v>0</v>
      </c>
      <c r="K6" s="267"/>
      <c r="L6" s="267"/>
      <c r="M6" s="267">
        <f t="shared" ref="M6:M9" si="2">K6+L6</f>
        <v>0</v>
      </c>
      <c r="N6" s="267"/>
      <c r="O6" s="267"/>
      <c r="P6" s="267">
        <f t="shared" ref="P6:P9" si="3">N6+O6</f>
        <v>0</v>
      </c>
      <c r="Q6" s="267"/>
      <c r="R6" s="267"/>
      <c r="S6" s="268">
        <f t="shared" ref="S6:S9" si="4">Q6+R6</f>
        <v>0</v>
      </c>
    </row>
    <row r="7" spans="4:19">
      <c r="D7" s="432" t="s">
        <v>782</v>
      </c>
      <c r="E7" s="267"/>
      <c r="F7" s="267">
        <v>0.09</v>
      </c>
      <c r="G7" s="267">
        <f t="shared" si="0"/>
        <v>0.09</v>
      </c>
      <c r="H7" s="267"/>
      <c r="I7" s="267"/>
      <c r="J7" s="267">
        <f t="shared" si="1"/>
        <v>0</v>
      </c>
      <c r="K7" s="267"/>
      <c r="L7" s="267"/>
      <c r="M7" s="267">
        <f t="shared" si="2"/>
        <v>0</v>
      </c>
      <c r="N7" s="267"/>
      <c r="O7" s="267"/>
      <c r="P7" s="267">
        <f t="shared" si="3"/>
        <v>0</v>
      </c>
      <c r="Q7" s="267"/>
      <c r="R7" s="267"/>
      <c r="S7" s="268">
        <f t="shared" si="4"/>
        <v>0</v>
      </c>
    </row>
    <row r="8" spans="4:19">
      <c r="D8" s="432" t="s">
        <v>783</v>
      </c>
      <c r="E8" s="267">
        <v>1.08</v>
      </c>
      <c r="F8" s="267"/>
      <c r="G8" s="267">
        <f t="shared" si="0"/>
        <v>1.08</v>
      </c>
      <c r="H8" s="267">
        <v>1.52</v>
      </c>
      <c r="I8" s="267"/>
      <c r="J8" s="267">
        <f t="shared" si="1"/>
        <v>1.52</v>
      </c>
      <c r="K8" s="267">
        <v>1.03</v>
      </c>
      <c r="L8" s="267"/>
      <c r="M8" s="267">
        <f t="shared" si="2"/>
        <v>1.03</v>
      </c>
      <c r="N8" s="267">
        <v>0.28000000000000003</v>
      </c>
      <c r="O8" s="267"/>
      <c r="P8" s="267">
        <f t="shared" si="3"/>
        <v>0.28000000000000003</v>
      </c>
      <c r="Q8" s="267">
        <v>1.36</v>
      </c>
      <c r="R8" s="267">
        <v>0.16</v>
      </c>
      <c r="S8" s="268">
        <f t="shared" si="4"/>
        <v>1.52</v>
      </c>
    </row>
    <row r="9" spans="4:19" ht="15.75" thickBot="1">
      <c r="D9" s="440" t="s">
        <v>784</v>
      </c>
      <c r="E9" s="269">
        <f>SUM(E5:E8)</f>
        <v>88.550000000000026</v>
      </c>
      <c r="F9" s="269">
        <f t="shared" ref="F9:R9" si="5">SUM(F5:F8)</f>
        <v>4502.09</v>
      </c>
      <c r="G9" s="269">
        <f t="shared" si="0"/>
        <v>4590.6400000000003</v>
      </c>
      <c r="H9" s="269">
        <f t="shared" si="5"/>
        <v>1311.6099999999997</v>
      </c>
      <c r="I9" s="269">
        <f t="shared" si="5"/>
        <v>1359.8200000000002</v>
      </c>
      <c r="J9" s="269">
        <f t="shared" si="1"/>
        <v>2671.43</v>
      </c>
      <c r="K9" s="269">
        <f t="shared" si="5"/>
        <v>1551.4199999999994</v>
      </c>
      <c r="L9" s="269">
        <f t="shared" si="5"/>
        <v>2060.4699999999993</v>
      </c>
      <c r="M9" s="269">
        <f t="shared" si="2"/>
        <v>3611.8899999999985</v>
      </c>
      <c r="N9" s="269">
        <f t="shared" si="5"/>
        <v>775.75999999999965</v>
      </c>
      <c r="O9" s="269">
        <f t="shared" si="5"/>
        <v>554.9</v>
      </c>
      <c r="P9" s="269">
        <f t="shared" si="3"/>
        <v>1330.6599999999996</v>
      </c>
      <c r="Q9" s="269">
        <f t="shared" si="5"/>
        <v>839.21999999999935</v>
      </c>
      <c r="R9" s="269">
        <f t="shared" si="5"/>
        <v>2536.23</v>
      </c>
      <c r="S9" s="270">
        <f t="shared" si="4"/>
        <v>3375.4499999999994</v>
      </c>
    </row>
    <row r="11" spans="4:19" ht="15.75" thickBot="1"/>
    <row r="12" spans="4:19">
      <c r="D12" s="431" t="s">
        <v>689</v>
      </c>
      <c r="E12" s="443">
        <f>E5/SUM($E$5:$F$5)</f>
        <v>2.0797816312506989E-2</v>
      </c>
      <c r="F12" s="443">
        <f>F5/SUM($E$5:$F$5)</f>
        <v>0.97920218368749301</v>
      </c>
      <c r="G12" s="444"/>
      <c r="H12" s="443">
        <f>H5/SUM($H$5:$I$5)</f>
        <v>0.49068695199463641</v>
      </c>
      <c r="I12" s="443">
        <f>I5/SUM($H$5:$I$5)</f>
        <v>0.50931304800536359</v>
      </c>
      <c r="J12" s="444"/>
      <c r="K12" s="443">
        <f>K5/SUM($K$5:$L$5)</f>
        <v>0.42936862686451427</v>
      </c>
      <c r="L12" s="443">
        <f>L5/SUM($K$5:$L$5)</f>
        <v>0.57063137313548573</v>
      </c>
      <c r="M12" s="444"/>
      <c r="N12" s="443">
        <f>N5/SUM($N$5:$O$5)</f>
        <v>0.58290112599407684</v>
      </c>
      <c r="O12" s="443">
        <f>O5/SUM($N$5:$O$5)</f>
        <v>0.41709887400592321</v>
      </c>
      <c r="P12" s="444"/>
      <c r="Q12" s="443">
        <f>Q5/SUM($Q$5:$R$5)</f>
        <v>0.24833354574635499</v>
      </c>
      <c r="R12" s="443">
        <f>R5/SUM($Q$5:$R$5)</f>
        <v>0.75166645425364509</v>
      </c>
      <c r="S12" s="445"/>
    </row>
    <row r="13" spans="4:19">
      <c r="D13" s="432" t="s">
        <v>690</v>
      </c>
      <c r="E13" s="441">
        <f>E6/SUM($E$6:$F$6)</f>
        <v>0</v>
      </c>
      <c r="F13" s="441">
        <f>F6/SUM($E$6:$F$6)</f>
        <v>1</v>
      </c>
      <c r="G13" s="442"/>
      <c r="H13" s="441"/>
      <c r="I13" s="441"/>
      <c r="J13" s="442"/>
      <c r="K13" s="441"/>
      <c r="L13" s="441"/>
      <c r="M13" s="442"/>
      <c r="N13" s="441"/>
      <c r="O13" s="441"/>
      <c r="P13" s="442"/>
      <c r="Q13" s="441"/>
      <c r="R13" s="441"/>
      <c r="S13" s="446"/>
    </row>
    <row r="14" spans="4:19">
      <c r="D14" s="432" t="s">
        <v>782</v>
      </c>
      <c r="E14" s="441">
        <f>E7/SUM($E$7:$F$7)</f>
        <v>0</v>
      </c>
      <c r="F14" s="441">
        <f>F7/SUM($E$7:$F$7)</f>
        <v>1</v>
      </c>
      <c r="G14" s="442"/>
      <c r="H14" s="441"/>
      <c r="I14" s="441"/>
      <c r="J14" s="442"/>
      <c r="K14" s="441"/>
      <c r="L14" s="441"/>
      <c r="M14" s="442"/>
      <c r="N14" s="441"/>
      <c r="O14" s="441"/>
      <c r="P14" s="442"/>
      <c r="Q14" s="441"/>
      <c r="R14" s="441"/>
      <c r="S14" s="446"/>
    </row>
    <row r="15" spans="4:19" ht="15.75" thickBot="1">
      <c r="D15" s="433" t="s">
        <v>783</v>
      </c>
      <c r="E15" s="447">
        <f>E8/SUM($E$8:$F$8)</f>
        <v>1</v>
      </c>
      <c r="F15" s="447">
        <f>F8/SUM($E$8:$F$8)</f>
        <v>0</v>
      </c>
      <c r="G15" s="448"/>
      <c r="H15" s="447">
        <f>H8/SUM($H$8:$I$8)</f>
        <v>1</v>
      </c>
      <c r="I15" s="447">
        <f>I8/SUM($H$8:$I$8)</f>
        <v>0</v>
      </c>
      <c r="J15" s="448"/>
      <c r="K15" s="447">
        <f>K8/SUM($K$8:$L$8)</f>
        <v>1</v>
      </c>
      <c r="L15" s="447">
        <f>L8/SUM($K$8:$L$8)</f>
        <v>0</v>
      </c>
      <c r="M15" s="448"/>
      <c r="N15" s="447">
        <f>N8/SUM($N$8:$O$8)</f>
        <v>1</v>
      </c>
      <c r="O15" s="447">
        <f>O8/SUM($N$8:$O$8)</f>
        <v>0</v>
      </c>
      <c r="P15" s="448"/>
      <c r="Q15" s="447">
        <f>Q8/SUM($Q$8:$R$8)</f>
        <v>0.89473684210526316</v>
      </c>
      <c r="R15" s="447">
        <f>R8/SUM($Q$8:$R$8)</f>
        <v>0.10526315789473684</v>
      </c>
      <c r="S15" s="449"/>
    </row>
    <row r="17" spans="2:19">
      <c r="C17" s="518"/>
      <c r="D17" s="432" t="s">
        <v>689</v>
      </c>
      <c r="E17" s="267">
        <v>32537.752025712474</v>
      </c>
      <c r="F17" s="267">
        <v>1531941.4960261874</v>
      </c>
      <c r="G17" s="267">
        <f>E17+F17</f>
        <v>1564479.2480519</v>
      </c>
      <c r="H17" s="267">
        <v>131642.63088529036</v>
      </c>
      <c r="I17" s="267">
        <v>136639.68302210965</v>
      </c>
      <c r="J17" s="267">
        <f>H17+I17</f>
        <v>268282.31390740001</v>
      </c>
      <c r="K17" s="267">
        <v>70600.49827593223</v>
      </c>
      <c r="L17" s="267">
        <v>93828.139166667781</v>
      </c>
      <c r="M17" s="267">
        <f>K17+L17</f>
        <v>164428.63744260001</v>
      </c>
      <c r="N17" s="267">
        <v>437672.1948806619</v>
      </c>
      <c r="O17" s="267">
        <v>313179.32240583812</v>
      </c>
      <c r="P17" s="267">
        <f>N17+O17</f>
        <v>750851.51728649996</v>
      </c>
      <c r="Q17" s="267">
        <v>26154.014065258667</v>
      </c>
      <c r="R17" s="267">
        <v>79164.073294441332</v>
      </c>
      <c r="S17" s="268">
        <f>Q17+R17</f>
        <v>105318.0873597</v>
      </c>
    </row>
    <row r="18" spans="2:19" s="396" customFormat="1">
      <c r="D18" s="432" t="s">
        <v>690</v>
      </c>
      <c r="E18" s="267">
        <v>0</v>
      </c>
      <c r="F18" s="267">
        <v>129197.0950265</v>
      </c>
      <c r="G18" s="267">
        <f t="shared" ref="G18:G20" si="6">E18+F18</f>
        <v>129197.0950265</v>
      </c>
      <c r="H18" s="267"/>
      <c r="I18" s="267"/>
      <c r="J18" s="267">
        <f t="shared" ref="J18:J20" si="7">H18+I18</f>
        <v>0</v>
      </c>
      <c r="K18" s="267"/>
      <c r="L18" s="267"/>
      <c r="M18" s="267">
        <f t="shared" ref="M18:M20" si="8">K18+L18</f>
        <v>0</v>
      </c>
      <c r="N18" s="267"/>
      <c r="O18" s="267"/>
      <c r="P18" s="267">
        <f t="shared" ref="P18:P20" si="9">N18+O18</f>
        <v>0</v>
      </c>
      <c r="Q18" s="267"/>
      <c r="R18" s="267"/>
      <c r="S18" s="268">
        <f t="shared" ref="S18:S20" si="10">Q18+R18</f>
        <v>0</v>
      </c>
    </row>
    <row r="19" spans="2:19" s="396" customFormat="1">
      <c r="B19" s="282"/>
      <c r="D19" s="432" t="s">
        <v>782</v>
      </c>
      <c r="E19" s="267">
        <v>0</v>
      </c>
      <c r="F19" s="267">
        <v>0</v>
      </c>
      <c r="G19" s="267">
        <f t="shared" si="6"/>
        <v>0</v>
      </c>
      <c r="H19" s="267"/>
      <c r="I19" s="267"/>
      <c r="J19" s="267">
        <f t="shared" si="7"/>
        <v>0</v>
      </c>
      <c r="K19" s="267"/>
      <c r="L19" s="267"/>
      <c r="M19" s="267">
        <f t="shared" si="8"/>
        <v>0</v>
      </c>
      <c r="N19" s="267"/>
      <c r="O19" s="267"/>
      <c r="P19" s="267">
        <f t="shared" si="9"/>
        <v>0</v>
      </c>
      <c r="Q19" s="267"/>
      <c r="R19" s="267"/>
      <c r="S19" s="268">
        <f t="shared" si="10"/>
        <v>0</v>
      </c>
    </row>
    <row r="20" spans="2:19">
      <c r="C20" s="518"/>
      <c r="D20" s="432" t="s">
        <v>783</v>
      </c>
      <c r="E20" s="267">
        <v>0.22588859999999999</v>
      </c>
      <c r="F20" s="267">
        <v>0</v>
      </c>
      <c r="G20" s="267">
        <f t="shared" si="6"/>
        <v>0.22588859999999999</v>
      </c>
      <c r="H20" s="267">
        <v>0.2959966</v>
      </c>
      <c r="I20" s="267">
        <v>0</v>
      </c>
      <c r="J20" s="267">
        <f t="shared" si="7"/>
        <v>0.2959966</v>
      </c>
      <c r="K20" s="267">
        <v>0.14194799999999999</v>
      </c>
      <c r="L20" s="267">
        <v>0</v>
      </c>
      <c r="M20" s="267">
        <f t="shared" si="8"/>
        <v>0.14194799999999999</v>
      </c>
      <c r="N20" s="267">
        <v>0</v>
      </c>
      <c r="O20" s="267">
        <v>0</v>
      </c>
      <c r="P20" s="267">
        <f t="shared" si="9"/>
        <v>0</v>
      </c>
      <c r="Q20" s="267">
        <v>0</v>
      </c>
      <c r="R20" s="267">
        <v>0</v>
      </c>
      <c r="S20" s="268">
        <f t="shared" si="10"/>
        <v>0</v>
      </c>
    </row>
    <row r="21" spans="2:19" ht="15.75" thickBot="1">
      <c r="D21" s="440" t="s">
        <v>785</v>
      </c>
      <c r="E21" s="269">
        <f>SUM(E17:E20)</f>
        <v>32537.977914312476</v>
      </c>
      <c r="F21" s="269">
        <f t="shared" ref="F21" si="11">SUM(F17:F20)</f>
        <v>1661138.5910526875</v>
      </c>
      <c r="G21" s="269">
        <f t="shared" ref="G21" si="12">E21+F21</f>
        <v>1693676.5689669999</v>
      </c>
      <c r="H21" s="269">
        <f t="shared" ref="H21" si="13">SUM(H17:H20)</f>
        <v>131642.92688189037</v>
      </c>
      <c r="I21" s="269">
        <f t="shared" ref="I21" si="14">SUM(I17:I20)</f>
        <v>136639.68302210965</v>
      </c>
      <c r="J21" s="269">
        <f t="shared" ref="J21" si="15">H21+I21</f>
        <v>268282.60990400001</v>
      </c>
      <c r="K21" s="269">
        <f t="shared" ref="K21" si="16">SUM(K17:K20)</f>
        <v>70600.640223932234</v>
      </c>
      <c r="L21" s="269">
        <f t="shared" ref="L21" si="17">SUM(L17:L20)</f>
        <v>93828.139166667781</v>
      </c>
      <c r="M21" s="269">
        <f t="shared" ref="M21" si="18">K21+L21</f>
        <v>164428.77939060002</v>
      </c>
      <c r="N21" s="269">
        <f t="shared" ref="N21" si="19">SUM(N17:N20)</f>
        <v>437672.1948806619</v>
      </c>
      <c r="O21" s="269">
        <f t="shared" ref="O21" si="20">SUM(O17:O20)</f>
        <v>313179.32240583812</v>
      </c>
      <c r="P21" s="269">
        <f t="shared" ref="P21" si="21">N21+O21</f>
        <v>750851.51728649996</v>
      </c>
      <c r="Q21" s="269">
        <f t="shared" ref="Q21" si="22">SUM(Q17:Q20)</f>
        <v>26154.014065258667</v>
      </c>
      <c r="R21" s="269">
        <f t="shared" ref="R21" si="23">SUM(R17:R20)</f>
        <v>79164.073294441332</v>
      </c>
      <c r="S21" s="270">
        <f t="shared" ref="S21" si="24">Q21+R21</f>
        <v>105318.0873597</v>
      </c>
    </row>
    <row r="22" spans="2:19" ht="15.75" thickBot="1">
      <c r="D22" s="396"/>
      <c r="E22" s="282"/>
      <c r="F22" s="282"/>
      <c r="G22" s="282"/>
      <c r="H22" s="282"/>
      <c r="I22" s="282"/>
    </row>
    <row r="23" spans="2:19">
      <c r="D23" s="431" t="s">
        <v>689</v>
      </c>
      <c r="E23" s="452">
        <f>E17/E5*100</f>
        <v>37198.75617435974</v>
      </c>
      <c r="F23" s="452">
        <f t="shared" ref="F23:S23" si="25">F17/F5*100</f>
        <v>37198.75617435974</v>
      </c>
      <c r="G23" s="452">
        <f t="shared" si="25"/>
        <v>37198.75617435974</v>
      </c>
      <c r="H23" s="452">
        <f t="shared" si="25"/>
        <v>10048.365447052522</v>
      </c>
      <c r="I23" s="452">
        <f t="shared" si="25"/>
        <v>10048.365447052523</v>
      </c>
      <c r="J23" s="452">
        <f t="shared" si="25"/>
        <v>10048.365447052523</v>
      </c>
      <c r="K23" s="452">
        <f t="shared" si="25"/>
        <v>4553.7250805237554</v>
      </c>
      <c r="L23" s="452">
        <f t="shared" si="25"/>
        <v>4553.7250805237545</v>
      </c>
      <c r="M23" s="452">
        <f t="shared" si="25"/>
        <v>4553.7250805237554</v>
      </c>
      <c r="N23" s="452">
        <f t="shared" si="25"/>
        <v>56438.875906620684</v>
      </c>
      <c r="O23" s="452">
        <f t="shared" si="25"/>
        <v>56438.875906620669</v>
      </c>
      <c r="P23" s="452">
        <f t="shared" si="25"/>
        <v>56438.875906620669</v>
      </c>
      <c r="Q23" s="452">
        <f t="shared" si="25"/>
        <v>3121.5255609837786</v>
      </c>
      <c r="R23" s="452">
        <f t="shared" si="25"/>
        <v>3121.5255609837791</v>
      </c>
      <c r="S23" s="453">
        <f t="shared" si="25"/>
        <v>3121.5255609837795</v>
      </c>
    </row>
    <row r="24" spans="2:19">
      <c r="D24" s="432" t="s">
        <v>690</v>
      </c>
      <c r="E24" s="451"/>
      <c r="F24" s="451">
        <f t="shared" ref="E24:S27" si="26">F18/F6*100</f>
        <v>33667.872785349457</v>
      </c>
      <c r="G24" s="451">
        <f t="shared" si="26"/>
        <v>33667.872785349457</v>
      </c>
      <c r="H24" s="451"/>
      <c r="I24" s="451"/>
      <c r="J24" s="451"/>
      <c r="K24" s="451"/>
      <c r="L24" s="451"/>
      <c r="M24" s="451"/>
      <c r="N24" s="451"/>
      <c r="O24" s="451"/>
      <c r="P24" s="451"/>
      <c r="Q24" s="451"/>
      <c r="R24" s="451"/>
      <c r="S24" s="454"/>
    </row>
    <row r="25" spans="2:19">
      <c r="D25" s="432" t="s">
        <v>782</v>
      </c>
      <c r="E25" s="451"/>
      <c r="F25" s="451">
        <f t="shared" si="26"/>
        <v>0</v>
      </c>
      <c r="G25" s="451">
        <f t="shared" si="26"/>
        <v>0</v>
      </c>
      <c r="H25" s="451"/>
      <c r="I25" s="451"/>
      <c r="J25" s="451"/>
      <c r="K25" s="451"/>
      <c r="L25" s="451"/>
      <c r="M25" s="451"/>
      <c r="N25" s="451"/>
      <c r="O25" s="451"/>
      <c r="P25" s="451"/>
      <c r="Q25" s="451"/>
      <c r="R25" s="451"/>
      <c r="S25" s="454"/>
    </row>
    <row r="26" spans="2:19">
      <c r="D26" s="432" t="s">
        <v>783</v>
      </c>
      <c r="E26" s="451">
        <f t="shared" si="26"/>
        <v>20.915611111111112</v>
      </c>
      <c r="F26" s="451"/>
      <c r="G26" s="451">
        <f t="shared" si="26"/>
        <v>20.915611111111112</v>
      </c>
      <c r="H26" s="451">
        <f t="shared" si="26"/>
        <v>19.47346052631579</v>
      </c>
      <c r="I26" s="451"/>
      <c r="J26" s="451">
        <f t="shared" si="26"/>
        <v>19.47346052631579</v>
      </c>
      <c r="K26" s="451">
        <f t="shared" si="26"/>
        <v>13.781359223300971</v>
      </c>
      <c r="L26" s="451"/>
      <c r="M26" s="451">
        <f t="shared" si="26"/>
        <v>13.781359223300971</v>
      </c>
      <c r="N26" s="451">
        <f t="shared" si="26"/>
        <v>0</v>
      </c>
      <c r="O26" s="451"/>
      <c r="P26" s="451">
        <f t="shared" si="26"/>
        <v>0</v>
      </c>
      <c r="Q26" s="451">
        <f t="shared" si="26"/>
        <v>0</v>
      </c>
      <c r="R26" s="451">
        <f t="shared" si="26"/>
        <v>0</v>
      </c>
      <c r="S26" s="454">
        <f t="shared" si="26"/>
        <v>0</v>
      </c>
    </row>
    <row r="27" spans="2:19" ht="15.75" thickBot="1">
      <c r="D27" s="440" t="s">
        <v>786</v>
      </c>
      <c r="E27" s="455">
        <f t="shared" si="26"/>
        <v>36745.316673418929</v>
      </c>
      <c r="F27" s="455">
        <f t="shared" si="26"/>
        <v>36897.054280405049</v>
      </c>
      <c r="G27" s="455">
        <f t="shared" si="26"/>
        <v>36894.127375856086</v>
      </c>
      <c r="H27" s="455">
        <f t="shared" si="26"/>
        <v>10036.743153977966</v>
      </c>
      <c r="I27" s="455">
        <f t="shared" si="26"/>
        <v>10048.365447052523</v>
      </c>
      <c r="J27" s="455">
        <f t="shared" si="26"/>
        <v>10042.65917145499</v>
      </c>
      <c r="K27" s="455">
        <f t="shared" si="26"/>
        <v>4550.7109760047097</v>
      </c>
      <c r="L27" s="455">
        <f t="shared" si="26"/>
        <v>4553.7250805237545</v>
      </c>
      <c r="M27" s="455">
        <f t="shared" si="26"/>
        <v>4552.4304281304267</v>
      </c>
      <c r="N27" s="455">
        <f t="shared" si="26"/>
        <v>56418.505063507029</v>
      </c>
      <c r="O27" s="455">
        <f t="shared" si="26"/>
        <v>56438.875906620669</v>
      </c>
      <c r="P27" s="455">
        <f t="shared" si="26"/>
        <v>56426.99993134987</v>
      </c>
      <c r="Q27" s="455">
        <f t="shared" si="26"/>
        <v>3116.4669651889481</v>
      </c>
      <c r="R27" s="455">
        <f t="shared" si="26"/>
        <v>3121.3286371678173</v>
      </c>
      <c r="S27" s="456">
        <f t="shared" si="26"/>
        <v>3120.119905781452</v>
      </c>
    </row>
    <row r="28" spans="2:19">
      <c r="D28" s="457" t="s">
        <v>787</v>
      </c>
      <c r="E28" s="450">
        <f>E27/$G$27*100</f>
        <v>99.596654771310455</v>
      </c>
      <c r="F28" s="450">
        <f>F27/$G$27*100</f>
        <v>100.00793325322252</v>
      </c>
      <c r="G28" s="450"/>
      <c r="H28" s="458">
        <f>H27/$J$27*100</f>
        <v>99.941091125607045</v>
      </c>
      <c r="I28" s="458">
        <f>I27/$J$27*100</f>
        <v>100.05682036500603</v>
      </c>
      <c r="J28" s="450"/>
      <c r="K28" s="458">
        <f>K27/$M$27*100</f>
        <v>99.962230018605183</v>
      </c>
      <c r="L28" s="458">
        <f>L27/$M$27*100</f>
        <v>100.0284387079334</v>
      </c>
      <c r="M28" s="450"/>
      <c r="N28" s="450">
        <f>N27/$P$27*100</f>
        <v>99.984945384562039</v>
      </c>
      <c r="O28" s="450">
        <f>O27/$P$27*100</f>
        <v>100.02104661825943</v>
      </c>
      <c r="P28" s="450"/>
      <c r="Q28" s="450">
        <f>Q27/$S$27*100</f>
        <v>99.882923070176403</v>
      </c>
      <c r="R28" s="450">
        <f>R27/$S$27*100</f>
        <v>100.03873990176228</v>
      </c>
    </row>
  </sheetData>
  <mergeCells count="5">
    <mergeCell ref="E3:F3"/>
    <mergeCell ref="H3:I3"/>
    <mergeCell ref="K3:L3"/>
    <mergeCell ref="N3:O3"/>
    <mergeCell ref="Q3:R3"/>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AF991-B077-482E-99B4-7229FFCAC20C}">
  <sheetPr codeName="Sheet31"/>
  <dimension ref="A1:W25"/>
  <sheetViews>
    <sheetView topLeftCell="B4" workbookViewId="0">
      <selection activeCell="R22" sqref="R22:S22"/>
    </sheetView>
  </sheetViews>
  <sheetFormatPr defaultRowHeight="15"/>
  <cols>
    <col min="1" max="1" width="20.28515625" style="422" bestFit="1" customWidth="1"/>
    <col min="2" max="2" width="9.140625" style="422"/>
    <col min="3" max="3" width="8.7109375" style="422" bestFit="1" customWidth="1"/>
    <col min="4" max="5" width="9.140625" style="422" bestFit="1" customWidth="1"/>
    <col min="6" max="6" width="7.5703125" style="422" bestFit="1" customWidth="1"/>
    <col min="7" max="7" width="8.7109375" style="422" bestFit="1" customWidth="1"/>
    <col min="8" max="8" width="5" style="422" bestFit="1" customWidth="1"/>
    <col min="9" max="9" width="8.7109375" style="422" bestFit="1" customWidth="1"/>
    <col min="10" max="10" width="6.42578125" style="422" bestFit="1" customWidth="1"/>
    <col min="11" max="11" width="20.28515625" style="422" bestFit="1" customWidth="1"/>
    <col min="12" max="12" width="9.5703125" style="422" bestFit="1" customWidth="1"/>
    <col min="13" max="13" width="10.5703125" style="422" bestFit="1" customWidth="1"/>
    <col min="14" max="23" width="9.5703125" style="422" bestFit="1" customWidth="1"/>
    <col min="24" max="16384" width="9.140625" style="422"/>
  </cols>
  <sheetData>
    <row r="1" spans="1:23">
      <c r="B1" s="847" t="s">
        <v>99</v>
      </c>
      <c r="C1" s="847"/>
      <c r="D1" s="847" t="s">
        <v>789</v>
      </c>
      <c r="E1" s="847"/>
      <c r="F1" s="847" t="s">
        <v>187</v>
      </c>
      <c r="G1" s="847"/>
      <c r="H1" s="847" t="s">
        <v>94</v>
      </c>
      <c r="I1" s="847"/>
      <c r="J1" s="847" t="s">
        <v>93</v>
      </c>
      <c r="K1" s="847"/>
      <c r="L1" s="847"/>
      <c r="M1" s="847"/>
    </row>
    <row r="2" spans="1:23">
      <c r="A2" s="422" t="s">
        <v>43</v>
      </c>
      <c r="B2" s="422" t="s">
        <v>780</v>
      </c>
      <c r="C2" s="422" t="s">
        <v>781</v>
      </c>
      <c r="D2" s="422" t="s">
        <v>780</v>
      </c>
      <c r="E2" s="422" t="s">
        <v>781</v>
      </c>
      <c r="F2" s="422" t="s">
        <v>780</v>
      </c>
      <c r="G2" s="422" t="s">
        <v>781</v>
      </c>
      <c r="H2" s="422" t="s">
        <v>780</v>
      </c>
      <c r="I2" s="422" t="s">
        <v>781</v>
      </c>
      <c r="J2" s="422" t="s">
        <v>780</v>
      </c>
      <c r="K2" s="422" t="s">
        <v>781</v>
      </c>
      <c r="N2" s="848" t="s">
        <v>791</v>
      </c>
    </row>
    <row r="3" spans="1:23">
      <c r="A3" s="422" t="s">
        <v>802</v>
      </c>
      <c r="B3" s="422">
        <v>110.04999999999997</v>
      </c>
      <c r="C3" s="422">
        <v>1806.3800000000003</v>
      </c>
      <c r="D3" s="422">
        <v>780.46999999999969</v>
      </c>
      <c r="E3" s="422">
        <v>811.81999999999994</v>
      </c>
      <c r="F3" s="422">
        <v>942.08</v>
      </c>
      <c r="G3" s="422">
        <v>1826.2599999999989</v>
      </c>
      <c r="H3" s="422">
        <v>474.81999999999988</v>
      </c>
      <c r="I3" s="422">
        <v>407.17999999999989</v>
      </c>
      <c r="J3" s="422">
        <v>365.73999999999984</v>
      </c>
      <c r="K3" s="422">
        <v>153.10999999999993</v>
      </c>
      <c r="L3" s="491"/>
      <c r="M3" s="491"/>
      <c r="N3" s="848"/>
    </row>
    <row r="4" spans="1:23">
      <c r="A4" s="422" t="s">
        <v>783</v>
      </c>
      <c r="B4" s="422">
        <v>42.36</v>
      </c>
      <c r="C4" s="422">
        <v>4445.4900000000034</v>
      </c>
      <c r="D4" s="422">
        <v>1146.7099999999998</v>
      </c>
      <c r="E4" s="422">
        <v>1623.2599999999989</v>
      </c>
      <c r="F4" s="422">
        <v>1422.3500000000004</v>
      </c>
      <c r="G4" s="422">
        <v>4999.829999999999</v>
      </c>
      <c r="H4" s="422">
        <v>682.03999999999962</v>
      </c>
      <c r="I4" s="422">
        <v>541.11</v>
      </c>
      <c r="J4" s="422">
        <v>452.94999999999976</v>
      </c>
      <c r="K4" s="422">
        <v>1270.8399999999997</v>
      </c>
      <c r="L4" s="491"/>
      <c r="M4" s="491"/>
      <c r="N4" s="848"/>
    </row>
    <row r="5" spans="1:23">
      <c r="B5" s="491"/>
      <c r="C5" s="491"/>
      <c r="D5" s="491"/>
      <c r="E5" s="491"/>
      <c r="F5" s="491"/>
      <c r="G5" s="491"/>
      <c r="H5" s="491"/>
      <c r="I5" s="491"/>
      <c r="J5" s="491"/>
      <c r="K5" s="491"/>
      <c r="L5" s="491"/>
      <c r="M5" s="491"/>
      <c r="N5" s="848"/>
    </row>
    <row r="6" spans="1:23">
      <c r="B6" s="491"/>
      <c r="C6" s="491"/>
      <c r="D6" s="491"/>
      <c r="E6" s="491"/>
      <c r="F6" s="491"/>
      <c r="G6" s="491"/>
      <c r="H6" s="491"/>
      <c r="I6" s="491"/>
      <c r="J6" s="491"/>
      <c r="K6" s="491"/>
      <c r="L6" s="491"/>
      <c r="M6" s="491"/>
      <c r="N6" s="848"/>
    </row>
    <row r="7" spans="1:23">
      <c r="B7" s="491"/>
      <c r="C7" s="491"/>
      <c r="D7" s="491"/>
      <c r="E7" s="491"/>
      <c r="F7" s="491"/>
      <c r="G7" s="491"/>
      <c r="H7" s="491"/>
      <c r="I7" s="491"/>
      <c r="J7" s="491"/>
      <c r="K7" s="491"/>
      <c r="L7" s="491"/>
      <c r="M7" s="491"/>
      <c r="N7" s="848"/>
    </row>
    <row r="10" spans="1:23">
      <c r="B10" s="422" t="s">
        <v>99</v>
      </c>
      <c r="C10" s="422" t="s">
        <v>796</v>
      </c>
      <c r="D10" s="422" t="s">
        <v>753</v>
      </c>
      <c r="E10" s="422" t="s">
        <v>94</v>
      </c>
      <c r="F10" s="422" t="s">
        <v>93</v>
      </c>
      <c r="L10" s="847" t="s">
        <v>99</v>
      </c>
      <c r="M10" s="847"/>
      <c r="N10" s="847" t="s">
        <v>789</v>
      </c>
      <c r="O10" s="847"/>
      <c r="P10" s="847" t="s">
        <v>187</v>
      </c>
      <c r="Q10" s="847"/>
      <c r="R10" s="847" t="s">
        <v>94</v>
      </c>
      <c r="S10" s="847"/>
      <c r="T10" s="847" t="s">
        <v>93</v>
      </c>
      <c r="U10" s="847"/>
      <c r="V10" s="847"/>
      <c r="W10" s="847"/>
    </row>
    <row r="11" spans="1:23">
      <c r="A11" s="422" t="s">
        <v>802</v>
      </c>
      <c r="B11" s="282">
        <v>1949051.2819502</v>
      </c>
      <c r="C11" s="282">
        <v>215958.36658819995</v>
      </c>
      <c r="D11" s="282">
        <v>464421.9611739</v>
      </c>
      <c r="E11" s="282">
        <v>482666.64407189999</v>
      </c>
      <c r="F11" s="282">
        <v>127277.11250949999</v>
      </c>
      <c r="G11" s="282"/>
      <c r="K11" s="422" t="s">
        <v>43</v>
      </c>
      <c r="L11" s="422" t="s">
        <v>780</v>
      </c>
      <c r="M11" s="422" t="s">
        <v>781</v>
      </c>
      <c r="N11" s="422" t="s">
        <v>780</v>
      </c>
      <c r="O11" s="422" t="s">
        <v>781</v>
      </c>
      <c r="P11" s="422" t="s">
        <v>780</v>
      </c>
      <c r="Q11" s="422" t="s">
        <v>781</v>
      </c>
      <c r="R11" s="422" t="s">
        <v>780</v>
      </c>
      <c r="S11" s="422" t="s">
        <v>781</v>
      </c>
      <c r="T11" s="422" t="s">
        <v>780</v>
      </c>
      <c r="U11" s="422" t="s">
        <v>781</v>
      </c>
    </row>
    <row r="12" spans="1:23">
      <c r="A12" s="422" t="s">
        <v>783</v>
      </c>
      <c r="B12" s="282">
        <v>3559576.0589759997</v>
      </c>
      <c r="C12" s="282">
        <v>647200.8598954</v>
      </c>
      <c r="D12" s="282">
        <v>1105164.0286584001</v>
      </c>
      <c r="E12" s="282">
        <v>1340336.7614048999</v>
      </c>
      <c r="F12" s="282">
        <v>181036.32551909998</v>
      </c>
      <c r="G12" s="282"/>
      <c r="K12" s="422" t="s">
        <v>802</v>
      </c>
      <c r="L12" s="490">
        <f>B3/SUM($B3:$C3)</f>
        <v>5.7424481979513969E-2</v>
      </c>
      <c r="M12" s="490">
        <f>C3/SUM($B3:$C3)</f>
        <v>0.942575518020486</v>
      </c>
      <c r="N12" s="490">
        <f>D3/SUM($D3:$E3)</f>
        <v>0.49015568772020168</v>
      </c>
      <c r="O12" s="490">
        <f>E3/SUM($D3:$E3)</f>
        <v>0.50984431227979843</v>
      </c>
      <c r="P12" s="490">
        <f>F3/SUM($F3:$G3)</f>
        <v>0.34030502033709747</v>
      </c>
      <c r="Q12" s="490">
        <f>G3/SUM($F3:$G3)</f>
        <v>0.65969497966290258</v>
      </c>
      <c r="R12" s="490">
        <f>H3/SUM($H3:$I3)</f>
        <v>0.53834467120181406</v>
      </c>
      <c r="S12" s="490">
        <f>I3/SUM($H3:$I3)</f>
        <v>0.46165532879818594</v>
      </c>
      <c r="T12" s="490">
        <f>J3/SUM($J3:$K3)</f>
        <v>0.7049050785390768</v>
      </c>
      <c r="U12" s="490">
        <f>K3/SUM($J3:$K3)</f>
        <v>0.2950949214609232</v>
      </c>
      <c r="V12" s="490"/>
      <c r="W12" s="490"/>
    </row>
    <row r="13" spans="1:23">
      <c r="B13" s="282"/>
      <c r="C13" s="282"/>
      <c r="D13" s="282"/>
      <c r="E13" s="282"/>
      <c r="F13" s="282"/>
      <c r="G13" s="282"/>
      <c r="K13" s="422" t="s">
        <v>783</v>
      </c>
      <c r="L13" s="490">
        <f>B4/SUM($B4:$C4)</f>
        <v>9.4388181423175847E-3</v>
      </c>
      <c r="M13" s="490">
        <f>C4/SUM($B4:$C4)</f>
        <v>0.99056118185768249</v>
      </c>
      <c r="N13" s="490">
        <f>D4/SUM($D4:$E4)</f>
        <v>0.4139792127712576</v>
      </c>
      <c r="O13" s="490">
        <f>E4/SUM($D4:$E4)</f>
        <v>0.58602078722874251</v>
      </c>
      <c r="P13" s="490">
        <f>F4/SUM($F4:$G4)</f>
        <v>0.221474639452647</v>
      </c>
      <c r="Q13" s="490">
        <f>G4/SUM($F4:$G4)</f>
        <v>0.778525360547353</v>
      </c>
      <c r="R13" s="490">
        <f>H4/SUM($H4:$I4)</f>
        <v>0.55760945100764403</v>
      </c>
      <c r="S13" s="490">
        <f>I4/SUM($H4:$I4)</f>
        <v>0.44239054899235597</v>
      </c>
      <c r="T13" s="490">
        <f>J4/SUM($J4:$K4)</f>
        <v>0.26276402578040242</v>
      </c>
      <c r="U13" s="490">
        <f>K4/SUM($J4:$K4)</f>
        <v>0.73723597421959752</v>
      </c>
      <c r="V13" s="490"/>
      <c r="W13" s="490"/>
    </row>
    <row r="14" spans="1:23">
      <c r="B14" s="282"/>
      <c r="C14" s="282"/>
      <c r="D14" s="282"/>
      <c r="E14" s="282"/>
      <c r="F14" s="282"/>
      <c r="G14" s="282"/>
      <c r="L14" s="490"/>
      <c r="M14" s="490"/>
      <c r="N14" s="490"/>
      <c r="O14" s="490"/>
      <c r="P14" s="490"/>
      <c r="Q14" s="490"/>
      <c r="R14" s="490"/>
      <c r="S14" s="490"/>
      <c r="T14" s="490"/>
      <c r="U14" s="490"/>
      <c r="V14" s="490"/>
      <c r="W14" s="490"/>
    </row>
    <row r="15" spans="1:23">
      <c r="B15" s="282"/>
      <c r="C15" s="282"/>
      <c r="D15" s="282"/>
      <c r="E15" s="282"/>
      <c r="F15" s="282"/>
      <c r="G15" s="282"/>
      <c r="L15" s="490"/>
      <c r="M15" s="490"/>
      <c r="N15" s="490"/>
      <c r="O15" s="490"/>
      <c r="P15" s="490"/>
      <c r="Q15" s="490"/>
      <c r="R15" s="490"/>
      <c r="S15" s="490"/>
      <c r="T15" s="490"/>
      <c r="U15" s="490"/>
      <c r="V15" s="490"/>
      <c r="W15" s="490"/>
    </row>
    <row r="16" spans="1:23">
      <c r="L16" s="490"/>
      <c r="M16" s="490"/>
      <c r="N16" s="490"/>
      <c r="O16" s="490"/>
      <c r="P16" s="490"/>
      <c r="Q16" s="490"/>
      <c r="R16" s="490"/>
      <c r="S16" s="490"/>
      <c r="T16" s="490"/>
      <c r="U16" s="490"/>
      <c r="V16" s="490"/>
      <c r="W16" s="490"/>
    </row>
    <row r="17" spans="1:23">
      <c r="A17" s="422" t="s">
        <v>799</v>
      </c>
      <c r="B17" s="491">
        <v>8592.7799999999988</v>
      </c>
      <c r="C17" s="491">
        <v>1920.4599999999996</v>
      </c>
      <c r="D17" s="491">
        <v>7835.7299999999968</v>
      </c>
      <c r="E17" s="491">
        <v>5649.0000000000027</v>
      </c>
      <c r="F17" s="491">
        <v>2138.5399999999986</v>
      </c>
      <c r="G17" s="491"/>
    </row>
    <row r="19" spans="1:23">
      <c r="L19" s="847" t="s">
        <v>99</v>
      </c>
      <c r="M19" s="847"/>
      <c r="N19" s="847" t="s">
        <v>789</v>
      </c>
      <c r="O19" s="847"/>
      <c r="P19" s="847" t="s">
        <v>187</v>
      </c>
      <c r="Q19" s="847"/>
      <c r="R19" s="847" t="s">
        <v>94</v>
      </c>
      <c r="S19" s="847"/>
      <c r="T19" s="847" t="s">
        <v>93</v>
      </c>
      <c r="U19" s="847"/>
      <c r="V19" s="847"/>
      <c r="W19" s="847"/>
    </row>
    <row r="20" spans="1:23">
      <c r="K20" s="422" t="s">
        <v>43</v>
      </c>
      <c r="L20" s="422" t="s">
        <v>780</v>
      </c>
      <c r="M20" s="422" t="s">
        <v>781</v>
      </c>
      <c r="N20" s="422" t="s">
        <v>780</v>
      </c>
      <c r="O20" s="422" t="s">
        <v>781</v>
      </c>
      <c r="P20" s="422" t="s">
        <v>780</v>
      </c>
      <c r="Q20" s="422" t="s">
        <v>781</v>
      </c>
      <c r="R20" s="422" t="s">
        <v>780</v>
      </c>
      <c r="S20" s="422" t="s">
        <v>781</v>
      </c>
      <c r="T20" s="422" t="s">
        <v>780</v>
      </c>
      <c r="U20" s="422" t="s">
        <v>781</v>
      </c>
    </row>
    <row r="21" spans="1:23">
      <c r="K21" s="422" t="s">
        <v>802</v>
      </c>
      <c r="L21" s="490">
        <f>L12*$B11</f>
        <v>111923.26021749785</v>
      </c>
      <c r="M21" s="490">
        <f>M12*$B11</f>
        <v>1837128.0217327022</v>
      </c>
      <c r="N21" s="490">
        <f>N12*$C11</f>
        <v>105853.22169397057</v>
      </c>
      <c r="O21" s="490">
        <f>O12*$C11</f>
        <v>110105.14489422941</v>
      </c>
      <c r="P21" s="490">
        <f>P12*$D11</f>
        <v>158045.12494227872</v>
      </c>
      <c r="Q21" s="490">
        <f>Q12*$D11</f>
        <v>306376.83623162127</v>
      </c>
      <c r="R21" s="490">
        <f>R12*$E11</f>
        <v>259841.01580297001</v>
      </c>
      <c r="S21" s="490">
        <f>S12*$E11</f>
        <v>222825.62826892998</v>
      </c>
      <c r="T21" s="490">
        <f>T12*$F11</f>
        <v>89718.282989736006</v>
      </c>
      <c r="U21" s="490">
        <f>U12*$F11</f>
        <v>37558.829519763982</v>
      </c>
      <c r="V21" s="490"/>
      <c r="W21" s="490"/>
    </row>
    <row r="22" spans="1:23">
      <c r="K22" s="422" t="s">
        <v>783</v>
      </c>
      <c r="L22" s="490">
        <f>L13*$B12</f>
        <v>33598.191084421996</v>
      </c>
      <c r="M22" s="490">
        <f>M13*$B12</f>
        <v>3525977.867891578</v>
      </c>
      <c r="N22" s="490">
        <f>N13*$C12</f>
        <v>267927.70248437865</v>
      </c>
      <c r="O22" s="490">
        <f>O13*$C12</f>
        <v>379273.15741102141</v>
      </c>
      <c r="P22" s="490">
        <f>P13*$D12</f>
        <v>244765.80478315399</v>
      </c>
      <c r="Q22" s="490">
        <f>Q13*$D12</f>
        <v>860398.22387524601</v>
      </c>
      <c r="R22" s="490">
        <f>R13*$E12</f>
        <v>747384.44569234981</v>
      </c>
      <c r="S22" s="490">
        <f>S13*$E12</f>
        <v>592952.31571255007</v>
      </c>
      <c r="T22" s="490">
        <f>T13*$F12</f>
        <v>47569.833705890109</v>
      </c>
      <c r="U22" s="490">
        <f>U13*$F12</f>
        <v>133466.49181320987</v>
      </c>
      <c r="V22" s="490"/>
      <c r="W22" s="490"/>
    </row>
    <row r="23" spans="1:23">
      <c r="L23" s="490"/>
      <c r="M23" s="490"/>
      <c r="N23" s="490"/>
      <c r="O23" s="490"/>
      <c r="P23" s="490"/>
      <c r="Q23" s="490"/>
      <c r="R23" s="490"/>
      <c r="S23" s="490"/>
      <c r="T23" s="490"/>
      <c r="U23" s="490"/>
      <c r="V23" s="490"/>
      <c r="W23" s="490"/>
    </row>
    <row r="24" spans="1:23">
      <c r="L24" s="490"/>
      <c r="M24" s="490"/>
      <c r="N24" s="490"/>
      <c r="O24" s="490"/>
      <c r="P24" s="490"/>
      <c r="Q24" s="490"/>
      <c r="R24" s="490"/>
      <c r="S24" s="490"/>
      <c r="T24" s="490"/>
      <c r="U24" s="490"/>
      <c r="V24" s="490"/>
      <c r="W24" s="490"/>
    </row>
    <row r="25" spans="1:23">
      <c r="L25" s="490"/>
      <c r="M25" s="490"/>
      <c r="N25" s="490"/>
      <c r="O25" s="490"/>
      <c r="P25" s="490"/>
      <c r="Q25" s="490"/>
      <c r="R25" s="490"/>
      <c r="S25" s="490"/>
      <c r="T25" s="490"/>
      <c r="U25" s="490"/>
      <c r="V25" s="490"/>
      <c r="W25" s="490"/>
    </row>
  </sheetData>
  <mergeCells count="19">
    <mergeCell ref="V10:W10"/>
    <mergeCell ref="N19:O19"/>
    <mergeCell ref="P19:Q19"/>
    <mergeCell ref="R19:S19"/>
    <mergeCell ref="T19:U19"/>
    <mergeCell ref="V19:W19"/>
    <mergeCell ref="N2:N7"/>
    <mergeCell ref="N10:O10"/>
    <mergeCell ref="P10:Q10"/>
    <mergeCell ref="R10:S10"/>
    <mergeCell ref="T10:U10"/>
    <mergeCell ref="B1:C1"/>
    <mergeCell ref="L10:M10"/>
    <mergeCell ref="L19:M19"/>
    <mergeCell ref="D1:E1"/>
    <mergeCell ref="F1:G1"/>
    <mergeCell ref="H1:I1"/>
    <mergeCell ref="J1:K1"/>
    <mergeCell ref="L1:M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CF89-F5E9-433D-A289-6FCDB7B4954D}">
  <sheetPr codeName="Sheet41">
    <tabColor rgb="FF00B050"/>
  </sheetPr>
  <dimension ref="A1:P53"/>
  <sheetViews>
    <sheetView showGridLines="0" zoomScale="75" zoomScaleNormal="75" workbookViewId="0">
      <pane xSplit="2" ySplit="3" topLeftCell="C25" activePane="bottomRight" state="frozen"/>
      <selection pane="topRight" activeCell="C1" sqref="C1"/>
      <selection pane="bottomLeft" activeCell="A4" sqref="A4"/>
      <selection pane="bottomRight" activeCell="F11" sqref="F11"/>
    </sheetView>
  </sheetViews>
  <sheetFormatPr defaultRowHeight="15"/>
  <cols>
    <col min="1" max="1" width="12.5703125" style="396" bestFit="1" customWidth="1"/>
    <col min="2" max="2" width="17.5703125" style="396" bestFit="1" customWidth="1"/>
    <col min="3" max="5" width="12.7109375" style="396" bestFit="1" customWidth="1"/>
    <col min="6" max="6" width="14" style="396" bestFit="1" customWidth="1"/>
    <col min="7" max="8" width="12.7109375" style="396" bestFit="1" customWidth="1"/>
    <col min="9" max="10" width="13.85546875" style="396" bestFit="1" customWidth="1"/>
    <col min="11" max="12" width="12.7109375" style="396" bestFit="1" customWidth="1"/>
    <col min="13" max="14" width="9.140625" style="396"/>
    <col min="15" max="15" width="10.42578125" style="396" bestFit="1" customWidth="1"/>
    <col min="16" max="16384" width="9.140625" style="396"/>
  </cols>
  <sheetData>
    <row r="1" spans="1:12" ht="15.75" thickBot="1"/>
    <row r="2" spans="1:12">
      <c r="A2" s="852" t="s">
        <v>791</v>
      </c>
      <c r="B2" s="474"/>
      <c r="C2" s="855" t="s">
        <v>99</v>
      </c>
      <c r="D2" s="855"/>
      <c r="E2" s="855" t="s">
        <v>796</v>
      </c>
      <c r="F2" s="855"/>
      <c r="G2" s="855" t="s">
        <v>187</v>
      </c>
      <c r="H2" s="855"/>
      <c r="I2" s="855" t="s">
        <v>188</v>
      </c>
      <c r="J2" s="855"/>
      <c r="K2" s="855" t="s">
        <v>189</v>
      </c>
      <c r="L2" s="856"/>
    </row>
    <row r="3" spans="1:12">
      <c r="A3" s="853"/>
      <c r="B3" s="472"/>
      <c r="C3" s="492">
        <v>2019</v>
      </c>
      <c r="D3" s="492">
        <v>2020</v>
      </c>
      <c r="E3" s="492">
        <v>2019</v>
      </c>
      <c r="F3" s="492">
        <v>2020</v>
      </c>
      <c r="G3" s="492">
        <v>2019</v>
      </c>
      <c r="H3" s="492">
        <v>2020</v>
      </c>
      <c r="I3" s="492">
        <v>2019</v>
      </c>
      <c r="J3" s="492">
        <v>2020</v>
      </c>
      <c r="K3" s="492">
        <v>2019</v>
      </c>
      <c r="L3" s="529">
        <v>2020</v>
      </c>
    </row>
    <row r="4" spans="1:12">
      <c r="A4" s="853"/>
      <c r="B4" s="430" t="s">
        <v>689</v>
      </c>
      <c r="C4" s="267"/>
      <c r="D4" s="267">
        <v>4118.26</v>
      </c>
      <c r="E4" s="267"/>
      <c r="F4" s="267">
        <v>1359.8200000000002</v>
      </c>
      <c r="G4" s="267"/>
      <c r="H4" s="267">
        <v>2060.4699999999993</v>
      </c>
      <c r="I4" s="267"/>
      <c r="J4" s="267">
        <v>554.9</v>
      </c>
      <c r="K4" s="267"/>
      <c r="L4" s="268">
        <v>2536.0700000000002</v>
      </c>
    </row>
    <row r="5" spans="1:12">
      <c r="A5" s="853"/>
      <c r="B5" s="430" t="s">
        <v>690</v>
      </c>
      <c r="C5" s="267"/>
      <c r="D5" s="514">
        <v>383.74</v>
      </c>
      <c r="E5" s="267"/>
      <c r="F5" s="267"/>
      <c r="G5" s="267"/>
      <c r="H5" s="267"/>
      <c r="I5" s="267"/>
      <c r="J5" s="267"/>
      <c r="K5" s="267"/>
      <c r="L5" s="268"/>
    </row>
    <row r="6" spans="1:12">
      <c r="A6" s="853"/>
      <c r="B6" s="430" t="s">
        <v>782</v>
      </c>
      <c r="C6" s="267"/>
      <c r="D6" s="267">
        <v>0.09</v>
      </c>
      <c r="E6" s="267"/>
      <c r="F6" s="267"/>
      <c r="G6" s="267"/>
      <c r="H6" s="267"/>
      <c r="I6" s="267"/>
      <c r="J6" s="267"/>
      <c r="K6" s="267"/>
      <c r="L6" s="268"/>
    </row>
    <row r="7" spans="1:12" s="422" customFormat="1">
      <c r="A7" s="853"/>
      <c r="B7" s="430" t="s">
        <v>801</v>
      </c>
      <c r="C7" s="267">
        <v>1806.3800000000003</v>
      </c>
      <c r="D7" s="267"/>
      <c r="E7" s="267">
        <v>811.81999999999994</v>
      </c>
      <c r="F7" s="267"/>
      <c r="G7" s="267">
        <v>1826.2599999999989</v>
      </c>
      <c r="H7" s="267"/>
      <c r="I7" s="267">
        <v>407.17999999999989</v>
      </c>
      <c r="J7" s="267"/>
      <c r="K7" s="267">
        <v>153.10999999999993</v>
      </c>
      <c r="L7" s="268"/>
    </row>
    <row r="8" spans="1:12" ht="15.75" thickBot="1">
      <c r="A8" s="854"/>
      <c r="B8" s="482" t="s">
        <v>783</v>
      </c>
      <c r="C8" s="269">
        <v>4445.4900000000034</v>
      </c>
      <c r="D8" s="269"/>
      <c r="E8" s="269">
        <v>1623.2599999999989</v>
      </c>
      <c r="F8" s="269"/>
      <c r="G8" s="269">
        <v>4999.829999999999</v>
      </c>
      <c r="H8" s="269"/>
      <c r="I8" s="269">
        <v>541.11</v>
      </c>
      <c r="J8" s="269"/>
      <c r="K8" s="269">
        <v>1270.8399999999997</v>
      </c>
      <c r="L8" s="270">
        <v>0.16</v>
      </c>
    </row>
    <row r="9" spans="1:12" s="422" customFormat="1" ht="15.75" thickBot="1"/>
    <row r="10" spans="1:12">
      <c r="A10" s="852" t="s">
        <v>792</v>
      </c>
      <c r="B10" s="481" t="s">
        <v>689</v>
      </c>
      <c r="C10" s="419"/>
      <c r="D10" s="419">
        <v>22431.947499485897</v>
      </c>
      <c r="E10" s="419"/>
      <c r="F10" s="499" t="s">
        <v>800</v>
      </c>
      <c r="G10" s="419"/>
      <c r="H10" s="419">
        <v>17064.914984283103</v>
      </c>
      <c r="I10" s="419"/>
      <c r="J10" s="419">
        <v>4409.9318223532027</v>
      </c>
      <c r="K10" s="419"/>
      <c r="L10" s="420">
        <v>18551.952394476819</v>
      </c>
    </row>
    <row r="11" spans="1:12">
      <c r="A11" s="853"/>
      <c r="B11" s="430" t="s">
        <v>690</v>
      </c>
      <c r="C11" s="267"/>
      <c r="D11" s="267">
        <v>1459.6620361978094</v>
      </c>
      <c r="E11" s="267"/>
      <c r="F11" s="267"/>
      <c r="G11" s="267"/>
      <c r="H11" s="267"/>
      <c r="I11" s="267"/>
      <c r="J11" s="267"/>
      <c r="K11" s="267"/>
      <c r="L11" s="268"/>
    </row>
    <row r="12" spans="1:12">
      <c r="A12" s="853"/>
      <c r="B12" s="430" t="s">
        <v>782</v>
      </c>
      <c r="C12" s="267"/>
      <c r="D12" s="267"/>
      <c r="E12" s="267"/>
      <c r="F12" s="267"/>
      <c r="G12" s="267"/>
      <c r="H12" s="267"/>
      <c r="I12" s="267"/>
      <c r="J12" s="267"/>
      <c r="K12" s="267"/>
      <c r="L12" s="268"/>
    </row>
    <row r="13" spans="1:12" s="422" customFormat="1">
      <c r="A13" s="853"/>
      <c r="B13" s="430" t="s">
        <v>801</v>
      </c>
      <c r="C13" s="498" t="s">
        <v>800</v>
      </c>
      <c r="D13" s="267"/>
      <c r="E13" s="498" t="s">
        <v>800</v>
      </c>
      <c r="F13" s="267"/>
      <c r="G13" s="498" t="s">
        <v>800</v>
      </c>
      <c r="H13" s="267"/>
      <c r="I13" s="498" t="s">
        <v>800</v>
      </c>
      <c r="J13" s="267"/>
      <c r="K13" s="498" t="s">
        <v>800</v>
      </c>
      <c r="L13" s="268"/>
    </row>
    <row r="14" spans="1:12" ht="15.75" thickBot="1">
      <c r="A14" s="854"/>
      <c r="B14" s="482" t="s">
        <v>783</v>
      </c>
      <c r="C14" s="269">
        <v>23366.421509252097</v>
      </c>
      <c r="D14" s="269"/>
      <c r="E14" s="500" t="s">
        <v>800</v>
      </c>
      <c r="F14" s="269"/>
      <c r="G14" s="275">
        <v>52913.039713321632</v>
      </c>
      <c r="H14" s="269"/>
      <c r="I14" s="275">
        <v>2838.580701279081</v>
      </c>
      <c r="J14" s="269"/>
      <c r="K14" s="275">
        <v>15398.637651142893</v>
      </c>
      <c r="L14" s="270"/>
    </row>
    <row r="15" spans="1:12" s="422" customFormat="1" ht="15.75" thickBot="1">
      <c r="B15" s="506" t="s">
        <v>501</v>
      </c>
      <c r="C15" s="507">
        <v>36115273.310000002</v>
      </c>
      <c r="D15" s="507">
        <v>36115273.310000002</v>
      </c>
      <c r="E15" s="507">
        <v>42794507.329999991</v>
      </c>
      <c r="F15" s="507">
        <v>42794507.329999991</v>
      </c>
      <c r="G15" s="507">
        <v>82506629</v>
      </c>
      <c r="H15" s="507">
        <v>82506629</v>
      </c>
      <c r="I15" s="507">
        <v>159381425.75</v>
      </c>
      <c r="J15" s="507">
        <v>159381425.75</v>
      </c>
      <c r="K15" s="507">
        <v>66738233</v>
      </c>
      <c r="L15" s="507">
        <v>66738233</v>
      </c>
    </row>
    <row r="16" spans="1:12">
      <c r="A16" s="857" t="s">
        <v>805</v>
      </c>
      <c r="B16" s="481" t="s">
        <v>689</v>
      </c>
      <c r="C16" s="272"/>
      <c r="D16" s="272">
        <f t="shared" ref="D16:L16" si="0">(D10*1000)*10^6/((D4*D$15)/100)</f>
        <v>15082.117237757218</v>
      </c>
      <c r="E16" s="272"/>
      <c r="F16" s="499" t="s">
        <v>800</v>
      </c>
      <c r="G16" s="272"/>
      <c r="H16" s="272">
        <f t="shared" si="0"/>
        <v>10038.041572260683</v>
      </c>
      <c r="I16" s="272"/>
      <c r="J16" s="272">
        <f t="shared" si="0"/>
        <v>4986.311926742419</v>
      </c>
      <c r="K16" s="272"/>
      <c r="L16" s="273">
        <f t="shared" si="0"/>
        <v>10961.08840993814</v>
      </c>
    </row>
    <row r="17" spans="1:13">
      <c r="A17" s="853"/>
      <c r="B17" s="430" t="s">
        <v>690</v>
      </c>
      <c r="C17" s="271"/>
      <c r="D17" s="271">
        <f t="shared" ref="C17:L20" si="1">(D11*1000)*10^6/((D5*D$15)/100)</f>
        <v>10532.327034528013</v>
      </c>
      <c r="E17" s="271"/>
      <c r="F17" s="271"/>
      <c r="G17" s="271"/>
      <c r="H17" s="271"/>
      <c r="I17" s="271"/>
      <c r="J17" s="271"/>
      <c r="K17" s="271"/>
      <c r="L17" s="274"/>
    </row>
    <row r="18" spans="1:13">
      <c r="A18" s="853"/>
      <c r="B18" s="430" t="s">
        <v>782</v>
      </c>
      <c r="C18" s="271"/>
      <c r="D18" s="271">
        <f t="shared" si="1"/>
        <v>0</v>
      </c>
      <c r="E18" s="271"/>
      <c r="F18" s="271"/>
      <c r="G18" s="271"/>
      <c r="H18" s="271"/>
      <c r="I18" s="271"/>
      <c r="J18" s="271"/>
      <c r="K18" s="271"/>
      <c r="L18" s="274"/>
    </row>
    <row r="19" spans="1:13" s="422" customFormat="1">
      <c r="A19" s="853"/>
      <c r="B19" s="430" t="s">
        <v>801</v>
      </c>
      <c r="C19" s="498" t="s">
        <v>800</v>
      </c>
      <c r="D19" s="271"/>
      <c r="E19" s="498" t="s">
        <v>800</v>
      </c>
      <c r="F19" s="271"/>
      <c r="G19" s="498" t="s">
        <v>800</v>
      </c>
      <c r="H19" s="271"/>
      <c r="I19" s="498" t="s">
        <v>800</v>
      </c>
      <c r="J19" s="271"/>
      <c r="K19" s="498" t="s">
        <v>800</v>
      </c>
      <c r="L19" s="274"/>
    </row>
    <row r="20" spans="1:13" ht="15.75" thickBot="1">
      <c r="A20" s="854"/>
      <c r="B20" s="482" t="s">
        <v>783</v>
      </c>
      <c r="C20" s="275">
        <f t="shared" si="1"/>
        <v>14553.976295452389</v>
      </c>
      <c r="D20" s="275"/>
      <c r="E20" s="500" t="s">
        <v>800</v>
      </c>
      <c r="F20" s="275"/>
      <c r="G20" s="275">
        <f t="shared" si="1"/>
        <v>12826.809059873587</v>
      </c>
      <c r="H20" s="275"/>
      <c r="I20" s="275">
        <f t="shared" si="1"/>
        <v>3291.379639771144</v>
      </c>
      <c r="J20" s="275"/>
      <c r="K20" s="275">
        <f t="shared" si="1"/>
        <v>18155.855595725585</v>
      </c>
      <c r="L20" s="276">
        <f t="shared" si="1"/>
        <v>0</v>
      </c>
    </row>
    <row r="21" spans="1:13" s="489" customFormat="1" ht="15.75" thickBot="1">
      <c r="A21" s="168"/>
      <c r="B21" s="508"/>
      <c r="C21" s="509"/>
      <c r="D21" s="509"/>
      <c r="E21" s="511"/>
      <c r="F21" s="509"/>
      <c r="G21" s="509"/>
      <c r="H21" s="509"/>
      <c r="I21" s="509"/>
      <c r="J21" s="509"/>
      <c r="K21" s="509"/>
      <c r="L21" s="510"/>
    </row>
    <row r="22" spans="1:13" s="489" customFormat="1">
      <c r="A22" s="852" t="s">
        <v>804</v>
      </c>
      <c r="B22" s="481" t="s">
        <v>689</v>
      </c>
      <c r="C22" s="272" t="str">
        <f>IFERROR((C10*1000)/C4,"")</f>
        <v/>
      </c>
      <c r="D22" s="512">
        <f t="shared" ref="D22:L22" si="2">IFERROR((D10*1000)/D4,"")</f>
        <v>5446.9478613506426</v>
      </c>
      <c r="E22" s="272" t="str">
        <f t="shared" si="2"/>
        <v/>
      </c>
      <c r="F22" s="272" t="str">
        <f t="shared" si="2"/>
        <v/>
      </c>
      <c r="G22" s="272" t="str">
        <f t="shared" si="2"/>
        <v/>
      </c>
      <c r="H22" s="272">
        <f t="shared" si="2"/>
        <v>8282.0497188908885</v>
      </c>
      <c r="I22" s="272" t="str">
        <f t="shared" si="2"/>
        <v/>
      </c>
      <c r="J22" s="272">
        <f t="shared" si="2"/>
        <v>7947.2550411843631</v>
      </c>
      <c r="K22" s="272" t="str">
        <f t="shared" si="2"/>
        <v/>
      </c>
      <c r="L22" s="517">
        <f t="shared" si="2"/>
        <v>7315.2367223605097</v>
      </c>
    </row>
    <row r="23" spans="1:13" s="489" customFormat="1">
      <c r="A23" s="853"/>
      <c r="B23" s="430" t="s">
        <v>690</v>
      </c>
      <c r="C23" s="271" t="str">
        <f t="shared" ref="C23:L23" si="3">IFERROR((C11*1000)/C5,"")</f>
        <v/>
      </c>
      <c r="D23" s="513">
        <f t="shared" si="3"/>
        <v>3803.7786944228105</v>
      </c>
      <c r="E23" s="271" t="str">
        <f t="shared" si="3"/>
        <v/>
      </c>
      <c r="F23" s="271" t="str">
        <f t="shared" si="3"/>
        <v/>
      </c>
      <c r="G23" s="271" t="str">
        <f t="shared" si="3"/>
        <v/>
      </c>
      <c r="H23" s="271" t="str">
        <f t="shared" si="3"/>
        <v/>
      </c>
      <c r="I23" s="271" t="str">
        <f t="shared" si="3"/>
        <v/>
      </c>
      <c r="J23" s="271" t="str">
        <f t="shared" si="3"/>
        <v/>
      </c>
      <c r="K23" s="271" t="str">
        <f t="shared" si="3"/>
        <v/>
      </c>
      <c r="L23" s="274" t="str">
        <f t="shared" si="3"/>
        <v/>
      </c>
    </row>
    <row r="24" spans="1:13" s="489" customFormat="1">
      <c r="A24" s="853"/>
      <c r="B24" s="430" t="s">
        <v>782</v>
      </c>
      <c r="C24" s="271" t="str">
        <f t="shared" ref="C24:L24" si="4">IFERROR((C12*1000)/C6,"")</f>
        <v/>
      </c>
      <c r="D24" s="271">
        <f t="shared" si="4"/>
        <v>0</v>
      </c>
      <c r="E24" s="271" t="str">
        <f t="shared" si="4"/>
        <v/>
      </c>
      <c r="F24" s="271" t="str">
        <f t="shared" si="4"/>
        <v/>
      </c>
      <c r="G24" s="271" t="str">
        <f t="shared" si="4"/>
        <v/>
      </c>
      <c r="H24" s="271" t="str">
        <f t="shared" si="4"/>
        <v/>
      </c>
      <c r="I24" s="271" t="str">
        <f t="shared" si="4"/>
        <v/>
      </c>
      <c r="J24" s="271" t="str">
        <f t="shared" si="4"/>
        <v/>
      </c>
      <c r="K24" s="271" t="str">
        <f t="shared" si="4"/>
        <v/>
      </c>
      <c r="L24" s="274" t="str">
        <f t="shared" si="4"/>
        <v/>
      </c>
    </row>
    <row r="25" spans="1:13" s="489" customFormat="1">
      <c r="A25" s="853"/>
      <c r="B25" s="430" t="s">
        <v>801</v>
      </c>
      <c r="C25" s="271" t="str">
        <f t="shared" ref="C25:L25" si="5">IFERROR((C13*1000)/C7,"")</f>
        <v/>
      </c>
      <c r="D25" s="271" t="str">
        <f t="shared" si="5"/>
        <v/>
      </c>
      <c r="E25" s="271" t="str">
        <f t="shared" si="5"/>
        <v/>
      </c>
      <c r="F25" s="271" t="str">
        <f t="shared" si="5"/>
        <v/>
      </c>
      <c r="G25" s="271" t="str">
        <f t="shared" si="5"/>
        <v/>
      </c>
      <c r="H25" s="271" t="str">
        <f t="shared" si="5"/>
        <v/>
      </c>
      <c r="I25" s="271" t="str">
        <f t="shared" si="5"/>
        <v/>
      </c>
      <c r="J25" s="271" t="str">
        <f t="shared" si="5"/>
        <v/>
      </c>
      <c r="K25" s="271" t="str">
        <f t="shared" si="5"/>
        <v/>
      </c>
      <c r="L25" s="274" t="str">
        <f t="shared" si="5"/>
        <v/>
      </c>
    </row>
    <row r="26" spans="1:13" s="489" customFormat="1" ht="15.75" thickBot="1">
      <c r="A26" s="854"/>
      <c r="B26" s="482" t="s">
        <v>783</v>
      </c>
      <c r="C26" s="275">
        <f t="shared" ref="C26:L26" si="6">IFERROR((C14*1000)/C8,"")</f>
        <v>5256.2083165752438</v>
      </c>
      <c r="D26" s="275" t="str">
        <f t="shared" si="6"/>
        <v/>
      </c>
      <c r="E26" s="275" t="str">
        <f t="shared" si="6"/>
        <v/>
      </c>
      <c r="F26" s="275" t="str">
        <f t="shared" si="6"/>
        <v/>
      </c>
      <c r="G26" s="275">
        <f t="shared" si="6"/>
        <v>10582.967763568289</v>
      </c>
      <c r="H26" s="275" t="str">
        <f t="shared" si="6"/>
        <v/>
      </c>
      <c r="I26" s="275">
        <f t="shared" si="6"/>
        <v>5245.8477967124627</v>
      </c>
      <c r="J26" s="275" t="str">
        <f t="shared" si="6"/>
        <v/>
      </c>
      <c r="K26" s="275">
        <f t="shared" si="6"/>
        <v>12116.897210618879</v>
      </c>
      <c r="L26" s="276">
        <f t="shared" si="6"/>
        <v>0</v>
      </c>
    </row>
    <row r="27" spans="1:13" s="518" customFormat="1"/>
    <row r="28" spans="1:13" s="518" customFormat="1"/>
    <row r="29" spans="1:13">
      <c r="A29" s="442"/>
      <c r="B29" s="505" t="s">
        <v>793</v>
      </c>
      <c r="C29" s="530">
        <v>0.88842569204139799</v>
      </c>
      <c r="D29" s="531">
        <v>1.3285375752147508</v>
      </c>
      <c r="E29" s="530">
        <v>1.2635241150571901</v>
      </c>
      <c r="F29" s="531">
        <v>2.0543548114075789</v>
      </c>
      <c r="G29" s="530">
        <v>1.2775837462161701</v>
      </c>
      <c r="H29" s="531">
        <v>2.3024649949435405</v>
      </c>
      <c r="I29" s="530">
        <v>0.99679578230443699</v>
      </c>
      <c r="J29" s="531">
        <v>1.4315153010305433</v>
      </c>
      <c r="K29" s="530">
        <v>0.87563195678477301</v>
      </c>
      <c r="L29" s="531">
        <v>1.9310161663844554</v>
      </c>
      <c r="M29" s="396" t="s">
        <v>810</v>
      </c>
    </row>
    <row r="30" spans="1:13">
      <c r="A30" s="442"/>
      <c r="B30" s="505" t="s">
        <v>794</v>
      </c>
      <c r="C30" s="505">
        <v>76</v>
      </c>
      <c r="D30" s="505">
        <v>76</v>
      </c>
      <c r="E30" s="505">
        <v>76</v>
      </c>
      <c r="F30" s="505">
        <v>76</v>
      </c>
      <c r="G30" s="505">
        <v>76</v>
      </c>
      <c r="H30" s="505">
        <v>76</v>
      </c>
      <c r="I30" s="505">
        <v>76</v>
      </c>
      <c r="J30" s="505">
        <v>76</v>
      </c>
      <c r="K30" s="505">
        <v>76</v>
      </c>
      <c r="L30" s="505">
        <v>76</v>
      </c>
    </row>
    <row r="31" spans="1:13" s="422" customFormat="1" ht="15.75" thickBot="1">
      <c r="A31" s="518"/>
      <c r="B31" s="518"/>
      <c r="C31" s="518"/>
      <c r="D31" s="518"/>
      <c r="E31" s="518"/>
      <c r="F31" s="518"/>
      <c r="G31" s="518"/>
      <c r="H31" s="518"/>
      <c r="I31" s="518"/>
      <c r="J31" s="518"/>
      <c r="K31" s="518"/>
      <c r="L31" s="518"/>
      <c r="M31" s="518"/>
    </row>
    <row r="32" spans="1:13">
      <c r="A32" s="852" t="s">
        <v>795</v>
      </c>
      <c r="B32" s="481" t="s">
        <v>689</v>
      </c>
      <c r="C32" s="419"/>
      <c r="D32" s="419">
        <v>1531747.436061128</v>
      </c>
      <c r="E32" s="419"/>
      <c r="F32" s="419">
        <v>136639.68302210965</v>
      </c>
      <c r="G32" s="479"/>
      <c r="H32" s="479">
        <v>93828.139166667781</v>
      </c>
      <c r="I32" s="479"/>
      <c r="J32" s="479">
        <v>313179.32240583812</v>
      </c>
      <c r="K32" s="479"/>
      <c r="L32" s="469">
        <v>79164.073294441332</v>
      </c>
    </row>
    <row r="33" spans="1:16">
      <c r="A33" s="853"/>
      <c r="B33" s="430" t="s">
        <v>690</v>
      </c>
      <c r="C33" s="267"/>
      <c r="D33" s="267">
        <v>129197</v>
      </c>
      <c r="E33" s="267"/>
      <c r="F33" s="267"/>
      <c r="G33" s="478"/>
      <c r="H33" s="478"/>
      <c r="I33" s="478"/>
      <c r="J33" s="478"/>
      <c r="K33" s="478"/>
      <c r="L33" s="470"/>
    </row>
    <row r="34" spans="1:16">
      <c r="A34" s="853"/>
      <c r="B34" s="430" t="s">
        <v>782</v>
      </c>
      <c r="C34" s="267"/>
      <c r="D34" s="267">
        <v>0</v>
      </c>
      <c r="E34" s="267"/>
      <c r="F34" s="267"/>
      <c r="G34" s="478"/>
      <c r="H34" s="478"/>
      <c r="I34" s="478"/>
      <c r="J34" s="478"/>
      <c r="K34" s="478"/>
      <c r="L34" s="470"/>
    </row>
    <row r="35" spans="1:16" s="422" customFormat="1">
      <c r="A35" s="853"/>
      <c r="B35" s="430" t="s">
        <v>801</v>
      </c>
      <c r="C35" s="267">
        <v>1837128.0217327022</v>
      </c>
      <c r="D35" s="267"/>
      <c r="E35" s="267">
        <v>110105.14489422941</v>
      </c>
      <c r="F35" s="267"/>
      <c r="G35" s="478">
        <v>306376.83623162127</v>
      </c>
      <c r="H35" s="478"/>
      <c r="I35" s="478">
        <v>222825.62826892998</v>
      </c>
      <c r="J35" s="478"/>
      <c r="K35" s="478">
        <v>37558.829519763982</v>
      </c>
      <c r="L35" s="470"/>
    </row>
    <row r="36" spans="1:16" ht="15.75" thickBot="1">
      <c r="A36" s="854"/>
      <c r="B36" s="482" t="s">
        <v>783</v>
      </c>
      <c r="C36" s="269">
        <v>3525977.867891578</v>
      </c>
      <c r="D36" s="269">
        <v>0</v>
      </c>
      <c r="E36" s="269">
        <v>379273.15741102141</v>
      </c>
      <c r="F36" s="269">
        <v>0</v>
      </c>
      <c r="G36" s="480">
        <v>860398.22387524601</v>
      </c>
      <c r="H36" s="480">
        <v>0</v>
      </c>
      <c r="I36" s="480">
        <v>592952.31571255007</v>
      </c>
      <c r="J36" s="480">
        <v>0</v>
      </c>
      <c r="K36" s="480">
        <v>133466.49181320987</v>
      </c>
      <c r="L36" s="471">
        <v>0</v>
      </c>
    </row>
    <row r="37" spans="1:16" s="422" customFormat="1" ht="15.75" thickBot="1"/>
    <row r="38" spans="1:16">
      <c r="A38" s="852" t="s">
        <v>790</v>
      </c>
      <c r="B38" s="481" t="s">
        <v>689</v>
      </c>
      <c r="C38" s="494"/>
      <c r="D38" s="501">
        <f>(D32*D$30*D$29)/(D10*1000)</f>
        <v>6.8945768471081372</v>
      </c>
      <c r="E38" s="494"/>
      <c r="F38" s="499" t="s">
        <v>800</v>
      </c>
      <c r="G38" s="494"/>
      <c r="H38" s="501">
        <f>(H32*H$30*H$29)/(H10*1000)</f>
        <v>0.96213409026587415</v>
      </c>
      <c r="I38" s="494"/>
      <c r="J38" s="501">
        <f>(J32*J$30*J$29)/(J10*1000)</f>
        <v>7.7262862021036716</v>
      </c>
      <c r="K38" s="494"/>
      <c r="L38" s="504">
        <f>(L32*L$30*L$29)/(L10*1000)</f>
        <v>0.6262359754878406</v>
      </c>
    </row>
    <row r="39" spans="1:16">
      <c r="A39" s="853"/>
      <c r="B39" s="430" t="s">
        <v>690</v>
      </c>
      <c r="C39" s="495"/>
      <c r="D39" s="502">
        <f t="shared" ref="D39" si="7">(D33*D$30*D$29)/(D11*1000)</f>
        <v>8.936913428235334</v>
      </c>
      <c r="E39" s="495"/>
      <c r="F39" s="495"/>
      <c r="G39" s="495"/>
      <c r="H39" s="495"/>
      <c r="I39" s="495"/>
      <c r="J39" s="495"/>
      <c r="K39" s="495"/>
      <c r="L39" s="496"/>
    </row>
    <row r="40" spans="1:16">
      <c r="A40" s="853"/>
      <c r="B40" s="430" t="s">
        <v>782</v>
      </c>
      <c r="C40" s="495"/>
      <c r="D40" s="495"/>
      <c r="E40" s="495"/>
      <c r="F40" s="495"/>
      <c r="G40" s="495"/>
      <c r="H40" s="495"/>
      <c r="I40" s="495"/>
      <c r="J40" s="495"/>
      <c r="K40" s="495"/>
      <c r="L40" s="496"/>
    </row>
    <row r="41" spans="1:16" s="422" customFormat="1">
      <c r="A41" s="853"/>
      <c r="B41" s="430" t="s">
        <v>801</v>
      </c>
      <c r="C41" s="498" t="s">
        <v>800</v>
      </c>
      <c r="D41" s="495"/>
      <c r="E41" s="498" t="s">
        <v>800</v>
      </c>
      <c r="F41" s="495"/>
      <c r="G41" s="498" t="s">
        <v>800</v>
      </c>
      <c r="H41" s="495"/>
      <c r="I41" s="498" t="s">
        <v>800</v>
      </c>
      <c r="J41" s="495"/>
      <c r="K41" s="498" t="s">
        <v>800</v>
      </c>
      <c r="L41" s="496"/>
    </row>
    <row r="42" spans="1:16" ht="15.75" thickBot="1">
      <c r="A42" s="854"/>
      <c r="B42" s="482" t="s">
        <v>783</v>
      </c>
      <c r="C42" s="503">
        <f>(C36*C$30*C$29)/(C14*1000)</f>
        <v>10.188777463782966</v>
      </c>
      <c r="D42" s="493"/>
      <c r="E42" s="500" t="s">
        <v>800</v>
      </c>
      <c r="F42" s="493"/>
      <c r="G42" s="503">
        <f>(G36*G$30*G$29)/(G14*1000)</f>
        <v>1.5788459743748979</v>
      </c>
      <c r="H42" s="493"/>
      <c r="I42" s="503">
        <f>(I36*I$30*I$29)/(I14*1000)</f>
        <v>15.824802832948391</v>
      </c>
      <c r="J42" s="493"/>
      <c r="K42" s="503">
        <f>(K36*K$30*K$29)/(K14*1000)</f>
        <v>0.57679985275206269</v>
      </c>
      <c r="L42" s="497"/>
    </row>
    <row r="43" spans="1:16" ht="15.75" thickBot="1"/>
    <row r="44" spans="1:16">
      <c r="A44" s="849" t="s">
        <v>803</v>
      </c>
      <c r="B44" s="452" t="s">
        <v>689</v>
      </c>
      <c r="C44" s="272" t="str">
        <f>IFERROR(((C32/C4)*100),"")</f>
        <v/>
      </c>
      <c r="D44" s="272">
        <f t="shared" ref="D44:L44" si="8">IFERROR(((D32/D4)*100),"")</f>
        <v>37194.043990936174</v>
      </c>
      <c r="E44" s="272" t="str">
        <f t="shared" si="8"/>
        <v/>
      </c>
      <c r="F44" s="272">
        <f t="shared" si="8"/>
        <v>10048.365447052523</v>
      </c>
      <c r="G44" s="272" t="str">
        <f t="shared" si="8"/>
        <v/>
      </c>
      <c r="H44" s="272">
        <f t="shared" si="8"/>
        <v>4553.7250805237545</v>
      </c>
      <c r="I44" s="272" t="str">
        <f t="shared" si="8"/>
        <v/>
      </c>
      <c r="J44" s="512">
        <f t="shared" si="8"/>
        <v>56438.875906620669</v>
      </c>
      <c r="K44" s="272" t="str">
        <f t="shared" si="8"/>
        <v/>
      </c>
      <c r="L44" s="517">
        <f t="shared" si="8"/>
        <v>3121.5255609837791</v>
      </c>
    </row>
    <row r="45" spans="1:16">
      <c r="A45" s="850"/>
      <c r="B45" s="451" t="s">
        <v>690</v>
      </c>
      <c r="C45" s="271" t="str">
        <f>IFERROR(((C33/C5)*100),"")</f>
        <v/>
      </c>
      <c r="D45" s="515">
        <f t="shared" ref="D45:L45" si="9">IFERROR(((D33/D5)*100),"")</f>
        <v>33667.848022098296</v>
      </c>
      <c r="E45" s="271" t="str">
        <f t="shared" si="9"/>
        <v/>
      </c>
      <c r="F45" s="271" t="str">
        <f t="shared" si="9"/>
        <v/>
      </c>
      <c r="G45" s="271" t="str">
        <f t="shared" si="9"/>
        <v/>
      </c>
      <c r="H45" s="271" t="str">
        <f t="shared" si="9"/>
        <v/>
      </c>
      <c r="I45" s="271" t="str">
        <f t="shared" si="9"/>
        <v/>
      </c>
      <c r="J45" s="271" t="str">
        <f t="shared" si="9"/>
        <v/>
      </c>
      <c r="K45" s="271" t="str">
        <f t="shared" si="9"/>
        <v/>
      </c>
      <c r="L45" s="274" t="str">
        <f t="shared" si="9"/>
        <v/>
      </c>
      <c r="N45" s="282"/>
      <c r="O45" s="282"/>
      <c r="P45" s="26"/>
    </row>
    <row r="46" spans="1:16">
      <c r="A46" s="850"/>
      <c r="B46" s="451" t="s">
        <v>782</v>
      </c>
      <c r="C46" s="271" t="str">
        <f>IFERROR(((C34/C6)*100),"")</f>
        <v/>
      </c>
      <c r="D46" s="271">
        <f t="shared" ref="D46:L46" si="10">IFERROR(((D34/D6)*100),"")</f>
        <v>0</v>
      </c>
      <c r="E46" s="271" t="str">
        <f t="shared" si="10"/>
        <v/>
      </c>
      <c r="F46" s="271" t="str">
        <f t="shared" si="10"/>
        <v/>
      </c>
      <c r="G46" s="271" t="str">
        <f t="shared" si="10"/>
        <v/>
      </c>
      <c r="H46" s="271" t="str">
        <f t="shared" si="10"/>
        <v/>
      </c>
      <c r="I46" s="271" t="str">
        <f t="shared" si="10"/>
        <v/>
      </c>
      <c r="J46" s="271" t="str">
        <f t="shared" si="10"/>
        <v/>
      </c>
      <c r="K46" s="271" t="str">
        <f t="shared" si="10"/>
        <v/>
      </c>
      <c r="L46" s="274" t="str">
        <f t="shared" si="10"/>
        <v/>
      </c>
    </row>
    <row r="47" spans="1:16">
      <c r="A47" s="850"/>
      <c r="B47" s="451" t="s">
        <v>801</v>
      </c>
      <c r="C47" s="513">
        <f>IFERROR(((C35/C7)*100),"")</f>
        <v>101702.19011131112</v>
      </c>
      <c r="D47" s="271" t="str">
        <f t="shared" ref="D47:L47" si="11">IFERROR(((D35/D7)*100),"")</f>
        <v/>
      </c>
      <c r="E47" s="271">
        <f t="shared" si="11"/>
        <v>13562.753429852606</v>
      </c>
      <c r="F47" s="271" t="str">
        <f t="shared" si="11"/>
        <v/>
      </c>
      <c r="G47" s="271">
        <f t="shared" si="11"/>
        <v>16776.189383309138</v>
      </c>
      <c r="H47" s="271" t="str">
        <f t="shared" si="11"/>
        <v/>
      </c>
      <c r="I47" s="271">
        <f t="shared" si="11"/>
        <v>54724.109305204096</v>
      </c>
      <c r="J47" s="271" t="str">
        <f t="shared" si="11"/>
        <v/>
      </c>
      <c r="K47" s="271">
        <f t="shared" si="11"/>
        <v>24530.618195914049</v>
      </c>
      <c r="L47" s="274" t="str">
        <f t="shared" si="11"/>
        <v/>
      </c>
    </row>
    <row r="48" spans="1:16" ht="15.75" thickBot="1">
      <c r="A48" s="851"/>
      <c r="B48" s="455" t="s">
        <v>783</v>
      </c>
      <c r="C48" s="516">
        <f>IFERROR(((C36/C8)*100),"")</f>
        <v>79315.842975500462</v>
      </c>
      <c r="D48" s="275" t="str">
        <f t="shared" ref="D48:L48" si="12">IFERROR(((D36/D8)*100),"")</f>
        <v/>
      </c>
      <c r="E48" s="275">
        <f t="shared" si="12"/>
        <v>23364.905031296385</v>
      </c>
      <c r="F48" s="275" t="str">
        <f t="shared" si="12"/>
        <v/>
      </c>
      <c r="G48" s="275">
        <f t="shared" si="12"/>
        <v>17208.549568190243</v>
      </c>
      <c r="H48" s="275" t="str">
        <f t="shared" si="12"/>
        <v/>
      </c>
      <c r="I48" s="275">
        <f t="shared" si="12"/>
        <v>109580.73510239139</v>
      </c>
      <c r="J48" s="275" t="str">
        <f t="shared" si="12"/>
        <v/>
      </c>
      <c r="K48" s="275">
        <f t="shared" si="12"/>
        <v>10502.226229360887</v>
      </c>
      <c r="L48" s="276">
        <f t="shared" si="12"/>
        <v>0</v>
      </c>
    </row>
    <row r="51" spans="3:3">
      <c r="C51" s="396" t="s">
        <v>807</v>
      </c>
    </row>
    <row r="52" spans="3:3">
      <c r="C52" s="396" t="s">
        <v>808</v>
      </c>
    </row>
    <row r="53" spans="3:3">
      <c r="C53" s="396" t="s">
        <v>809</v>
      </c>
    </row>
  </sheetData>
  <mergeCells count="12">
    <mergeCell ref="I2:J2"/>
    <mergeCell ref="K2:L2"/>
    <mergeCell ref="A2:A8"/>
    <mergeCell ref="A10:A14"/>
    <mergeCell ref="A16:A20"/>
    <mergeCell ref="A44:A48"/>
    <mergeCell ref="A38:A42"/>
    <mergeCell ref="C2:D2"/>
    <mergeCell ref="E2:F2"/>
    <mergeCell ref="G2:H2"/>
    <mergeCell ref="A32:A36"/>
    <mergeCell ref="A22:A26"/>
  </mergeCells>
  <pageMargins left="0.7" right="0.7" top="0.75" bottom="0.75" header="0.3" footer="0.3"/>
  <pageSetup orientation="portrait" horizontalDpi="4294967293" verticalDpi="4294967293"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EBDCC-7A9E-4AFC-B839-3FCBB0BDD600}">
  <sheetPr codeName="Sheet32">
    <tabColor rgb="FF00B050"/>
  </sheetPr>
  <dimension ref="A1:L29"/>
  <sheetViews>
    <sheetView topLeftCell="A8" workbookViewId="0">
      <selection activeCell="C24" sqref="C24"/>
    </sheetView>
  </sheetViews>
  <sheetFormatPr defaultRowHeight="15"/>
  <cols>
    <col min="1" max="1" width="12.5703125" style="422" bestFit="1" customWidth="1"/>
    <col min="2" max="2" width="17.5703125" style="422" bestFit="1" customWidth="1"/>
    <col min="3" max="3" width="9.28515625" style="422" bestFit="1" customWidth="1"/>
    <col min="4" max="4" width="10.140625" style="422" bestFit="1" customWidth="1"/>
    <col min="5" max="6" width="9.28515625" style="422" bestFit="1" customWidth="1"/>
    <col min="7" max="8" width="10.140625" style="422" bestFit="1" customWidth="1"/>
    <col min="9" max="11" width="9.28515625" style="422" bestFit="1" customWidth="1"/>
    <col min="12" max="12" width="10.140625" style="422" bestFit="1" customWidth="1"/>
    <col min="13" max="16384" width="9.140625" style="422"/>
  </cols>
  <sheetData>
    <row r="1" spans="1:12" ht="15.75" thickBot="1"/>
    <row r="2" spans="1:12">
      <c r="A2" s="852" t="s">
        <v>791</v>
      </c>
      <c r="B2" s="474"/>
      <c r="C2" s="855" t="s">
        <v>99</v>
      </c>
      <c r="D2" s="855"/>
      <c r="E2" s="855" t="s">
        <v>796</v>
      </c>
      <c r="F2" s="855"/>
      <c r="G2" s="855" t="s">
        <v>187</v>
      </c>
      <c r="H2" s="855"/>
      <c r="I2" s="855" t="s">
        <v>188</v>
      </c>
      <c r="J2" s="855"/>
      <c r="K2" s="855" t="s">
        <v>189</v>
      </c>
      <c r="L2" s="856"/>
    </row>
    <row r="3" spans="1:12">
      <c r="A3" s="853"/>
      <c r="B3" s="472"/>
      <c r="C3" s="473" t="s">
        <v>780</v>
      </c>
      <c r="D3" s="473" t="s">
        <v>788</v>
      </c>
      <c r="E3" s="473" t="s">
        <v>780</v>
      </c>
      <c r="F3" s="473" t="s">
        <v>788</v>
      </c>
      <c r="G3" s="473" t="s">
        <v>780</v>
      </c>
      <c r="H3" s="473" t="s">
        <v>788</v>
      </c>
      <c r="I3" s="473" t="s">
        <v>780</v>
      </c>
      <c r="J3" s="473" t="s">
        <v>788</v>
      </c>
      <c r="K3" s="473" t="s">
        <v>780</v>
      </c>
      <c r="L3" s="475" t="s">
        <v>788</v>
      </c>
    </row>
    <row r="4" spans="1:12">
      <c r="A4" s="853"/>
      <c r="B4" s="430" t="s">
        <v>689</v>
      </c>
      <c r="C4" s="267">
        <v>87.470000000000027</v>
      </c>
      <c r="D4" s="267">
        <v>4118.26</v>
      </c>
      <c r="E4" s="267">
        <v>1310.0899999999997</v>
      </c>
      <c r="F4" s="267">
        <v>1359.8200000000002</v>
      </c>
      <c r="G4" s="267">
        <v>1550.3899999999994</v>
      </c>
      <c r="H4" s="267">
        <v>2060.4699999999993</v>
      </c>
      <c r="I4" s="267">
        <v>775.47999999999968</v>
      </c>
      <c r="J4" s="267">
        <v>554.9</v>
      </c>
      <c r="K4" s="267">
        <v>837.85999999999933</v>
      </c>
      <c r="L4" s="268">
        <v>2536.0700000000002</v>
      </c>
    </row>
    <row r="5" spans="1:12">
      <c r="A5" s="853"/>
      <c r="B5" s="430" t="s">
        <v>690</v>
      </c>
      <c r="C5" s="267"/>
      <c r="D5" s="267">
        <v>383.74</v>
      </c>
      <c r="E5" s="267"/>
      <c r="F5" s="267"/>
      <c r="G5" s="267"/>
      <c r="H5" s="267"/>
      <c r="I5" s="267"/>
      <c r="J5" s="267"/>
      <c r="K5" s="267"/>
      <c r="L5" s="268"/>
    </row>
    <row r="6" spans="1:12">
      <c r="A6" s="853"/>
      <c r="B6" s="430" t="s">
        <v>782</v>
      </c>
      <c r="C6" s="267"/>
      <c r="D6" s="267">
        <v>0.09</v>
      </c>
      <c r="E6" s="267"/>
      <c r="F6" s="267"/>
      <c r="G6" s="267"/>
      <c r="H6" s="267"/>
      <c r="I6" s="267"/>
      <c r="J6" s="267"/>
      <c r="K6" s="267"/>
      <c r="L6" s="268"/>
    </row>
    <row r="7" spans="1:12" ht="15.75" thickBot="1">
      <c r="A7" s="854"/>
      <c r="B7" s="482" t="s">
        <v>783</v>
      </c>
      <c r="C7" s="269">
        <v>1.08</v>
      </c>
      <c r="D7" s="269"/>
      <c r="E7" s="269">
        <v>1.52</v>
      </c>
      <c r="F7" s="269"/>
      <c r="G7" s="269">
        <v>1.03</v>
      </c>
      <c r="H7" s="269"/>
      <c r="I7" s="269">
        <v>0.28000000000000003</v>
      </c>
      <c r="J7" s="269"/>
      <c r="K7" s="269">
        <v>1.36</v>
      </c>
      <c r="L7" s="270">
        <v>0.16</v>
      </c>
    </row>
    <row r="8" spans="1:12" ht="15.75" thickBot="1">
      <c r="C8" s="464"/>
      <c r="D8" s="401"/>
      <c r="E8" s="464"/>
      <c r="F8" s="401"/>
      <c r="G8" s="464"/>
      <c r="H8" s="401"/>
      <c r="I8" s="464"/>
      <c r="J8" s="401"/>
      <c r="K8" s="464"/>
      <c r="L8" s="401"/>
    </row>
    <row r="9" spans="1:12">
      <c r="A9" s="852" t="s">
        <v>792</v>
      </c>
      <c r="B9" s="481" t="s">
        <v>689</v>
      </c>
      <c r="C9" s="419">
        <v>371424.65803823224</v>
      </c>
      <c r="D9" s="419">
        <v>22431.947499485897</v>
      </c>
      <c r="E9" s="419">
        <v>371424.65803823224</v>
      </c>
      <c r="F9" s="419"/>
      <c r="G9" s="419">
        <v>371424.65803823224</v>
      </c>
      <c r="H9" s="419">
        <v>17064.914984283103</v>
      </c>
      <c r="I9" s="419">
        <v>371424.65803823224</v>
      </c>
      <c r="J9" s="419">
        <v>4409.9318223532027</v>
      </c>
      <c r="K9" s="419">
        <v>371424.65803823224</v>
      </c>
      <c r="L9" s="420">
        <v>18551.952394476819</v>
      </c>
    </row>
    <row r="10" spans="1:12">
      <c r="A10" s="853"/>
      <c r="B10" s="430" t="s">
        <v>690</v>
      </c>
      <c r="C10" s="267"/>
      <c r="D10" s="267">
        <v>1459.6620361978094</v>
      </c>
      <c r="E10" s="267"/>
      <c r="F10" s="267"/>
      <c r="G10" s="267"/>
      <c r="H10" s="267"/>
      <c r="I10" s="267"/>
      <c r="J10" s="267"/>
      <c r="K10" s="267"/>
      <c r="L10" s="268"/>
    </row>
    <row r="11" spans="1:12">
      <c r="A11" s="853"/>
      <c r="B11" s="430" t="s">
        <v>782</v>
      </c>
      <c r="C11" s="442"/>
      <c r="D11" s="442"/>
      <c r="E11" s="442"/>
      <c r="F11" s="442"/>
      <c r="G11" s="442"/>
      <c r="H11" s="442"/>
      <c r="I11" s="442"/>
      <c r="J11" s="442"/>
      <c r="K11" s="442"/>
      <c r="L11" s="446"/>
    </row>
    <row r="12" spans="1:12" ht="15.75" thickBot="1">
      <c r="A12" s="854"/>
      <c r="B12" s="482" t="s">
        <v>783</v>
      </c>
      <c r="C12" s="448"/>
      <c r="D12" s="448"/>
      <c r="E12" s="448"/>
      <c r="F12" s="448"/>
      <c r="G12" s="448"/>
      <c r="H12" s="448"/>
      <c r="I12" s="448"/>
      <c r="J12" s="448"/>
      <c r="K12" s="448"/>
      <c r="L12" s="449"/>
    </row>
    <row r="13" spans="1:12" ht="15.75" thickBot="1">
      <c r="C13" s="465"/>
      <c r="D13" s="466"/>
      <c r="E13" s="464"/>
      <c r="F13" s="401"/>
      <c r="G13" s="464"/>
      <c r="H13" s="401"/>
      <c r="I13" s="464"/>
      <c r="J13" s="401"/>
      <c r="K13" s="464"/>
      <c r="L13" s="401"/>
    </row>
    <row r="14" spans="1:12">
      <c r="A14" s="852" t="s">
        <v>797</v>
      </c>
      <c r="B14" s="481" t="s">
        <v>689</v>
      </c>
      <c r="C14" s="477">
        <f>C9/C4</f>
        <v>4246.3091121325269</v>
      </c>
      <c r="D14" s="477">
        <f t="shared" ref="C14:L17" si="0">D9/D4</f>
        <v>5.4469478613506421</v>
      </c>
      <c r="E14" s="477">
        <f t="shared" si="0"/>
        <v>283.51079547071754</v>
      </c>
      <c r="F14" s="477">
        <f t="shared" si="0"/>
        <v>0</v>
      </c>
      <c r="G14" s="477">
        <f t="shared" si="0"/>
        <v>239.56853310343357</v>
      </c>
      <c r="H14" s="477">
        <f t="shared" si="0"/>
        <v>8.2820497188908888</v>
      </c>
      <c r="I14" s="477">
        <f t="shared" si="0"/>
        <v>478.96097647680455</v>
      </c>
      <c r="J14" s="477">
        <f t="shared" si="0"/>
        <v>7.9472550411843628</v>
      </c>
      <c r="K14" s="477">
        <f t="shared" si="0"/>
        <v>443.30157548782915</v>
      </c>
      <c r="L14" s="467">
        <f t="shared" si="0"/>
        <v>7.3152367223605097</v>
      </c>
    </row>
    <row r="15" spans="1:12">
      <c r="A15" s="853"/>
      <c r="B15" s="430" t="s">
        <v>690</v>
      </c>
      <c r="C15" s="476"/>
      <c r="D15" s="476">
        <f t="shared" si="0"/>
        <v>3.8037786944228107</v>
      </c>
      <c r="E15" s="476"/>
      <c r="F15" s="476"/>
      <c r="G15" s="476"/>
      <c r="H15" s="476"/>
      <c r="I15" s="476"/>
      <c r="J15" s="476"/>
      <c r="K15" s="476"/>
      <c r="L15" s="468"/>
    </row>
    <row r="16" spans="1:12">
      <c r="A16" s="853"/>
      <c r="B16" s="430" t="s">
        <v>782</v>
      </c>
      <c r="C16" s="476"/>
      <c r="D16" s="476">
        <f t="shared" si="0"/>
        <v>0</v>
      </c>
      <c r="E16" s="476"/>
      <c r="F16" s="476"/>
      <c r="G16" s="476"/>
      <c r="H16" s="476"/>
      <c r="I16" s="476"/>
      <c r="J16" s="476"/>
      <c r="K16" s="476"/>
      <c r="L16" s="468"/>
    </row>
    <row r="17" spans="1:12" ht="15.75" thickBot="1">
      <c r="A17" s="854"/>
      <c r="B17" s="482" t="s">
        <v>783</v>
      </c>
      <c r="C17" s="483">
        <f t="shared" si="0"/>
        <v>0</v>
      </c>
      <c r="D17" s="483"/>
      <c r="E17" s="483">
        <f t="shared" si="0"/>
        <v>0</v>
      </c>
      <c r="F17" s="483"/>
      <c r="G17" s="483">
        <f t="shared" si="0"/>
        <v>0</v>
      </c>
      <c r="H17" s="483"/>
      <c r="I17" s="483">
        <f t="shared" si="0"/>
        <v>0</v>
      </c>
      <c r="J17" s="483"/>
      <c r="K17" s="483">
        <f t="shared" si="0"/>
        <v>0</v>
      </c>
      <c r="L17" s="484">
        <f t="shared" si="0"/>
        <v>0</v>
      </c>
    </row>
    <row r="18" spans="1:12">
      <c r="B18" s="422" t="s">
        <v>793</v>
      </c>
      <c r="C18" s="485">
        <v>1.3285375752147508</v>
      </c>
      <c r="D18" s="486">
        <v>1.3285375752147508</v>
      </c>
      <c r="E18" s="485">
        <v>2.0543548114075789</v>
      </c>
      <c r="F18" s="486">
        <v>2.0543548114075789</v>
      </c>
      <c r="G18" s="485">
        <v>2.3024649949435405</v>
      </c>
      <c r="H18" s="486">
        <v>2.3024649949435405</v>
      </c>
      <c r="I18" s="485">
        <v>1.4315153010305433</v>
      </c>
      <c r="J18" s="486">
        <v>1.4315153010305433</v>
      </c>
      <c r="K18" s="485">
        <v>1.9310161663844554</v>
      </c>
      <c r="L18" s="486">
        <v>1.9310161663844554</v>
      </c>
    </row>
    <row r="19" spans="1:12">
      <c r="B19" s="422" t="s">
        <v>794</v>
      </c>
      <c r="C19" s="463">
        <v>76</v>
      </c>
      <c r="D19" s="462">
        <v>76</v>
      </c>
      <c r="E19" s="463">
        <v>76</v>
      </c>
      <c r="F19" s="462">
        <v>76</v>
      </c>
      <c r="G19" s="463">
        <v>76</v>
      </c>
      <c r="H19" s="462">
        <v>76</v>
      </c>
      <c r="I19" s="463">
        <v>76</v>
      </c>
      <c r="J19" s="462">
        <v>76</v>
      </c>
      <c r="K19" s="463">
        <v>76</v>
      </c>
      <c r="L19" s="462">
        <v>76</v>
      </c>
    </row>
    <row r="20" spans="1:12" ht="15.75" thickBot="1">
      <c r="C20" s="488">
        <f>1/C18</f>
        <v>0.75270735179496562</v>
      </c>
      <c r="D20" s="488">
        <f t="shared" ref="D20:L20" si="1">1/D18</f>
        <v>0.75270735179496562</v>
      </c>
      <c r="E20" s="488">
        <f t="shared" si="1"/>
        <v>0.48677083162417872</v>
      </c>
      <c r="F20" s="488">
        <f t="shared" si="1"/>
        <v>0.48677083162417872</v>
      </c>
      <c r="G20" s="488">
        <f t="shared" si="1"/>
        <v>0.43431713498190289</v>
      </c>
      <c r="H20" s="488">
        <f t="shared" si="1"/>
        <v>0.43431713498190289</v>
      </c>
      <c r="I20" s="488">
        <f t="shared" si="1"/>
        <v>0.698560468952098</v>
      </c>
      <c r="J20" s="488">
        <f t="shared" si="1"/>
        <v>0.698560468952098</v>
      </c>
      <c r="K20" s="488">
        <f t="shared" si="1"/>
        <v>0.51786205491606696</v>
      </c>
      <c r="L20" s="488">
        <f t="shared" si="1"/>
        <v>0.51786205491606696</v>
      </c>
    </row>
    <row r="21" spans="1:12">
      <c r="A21" s="852" t="s">
        <v>795</v>
      </c>
      <c r="B21" s="481" t="s">
        <v>689</v>
      </c>
      <c r="C21" s="452">
        <v>32533.630278871879</v>
      </c>
      <c r="D21" s="452">
        <v>1531747.436061128</v>
      </c>
      <c r="E21" s="452">
        <v>131642.63088529036</v>
      </c>
      <c r="F21" s="452">
        <v>136639.68302210965</v>
      </c>
      <c r="G21" s="479">
        <v>70600.49827593223</v>
      </c>
      <c r="H21" s="479">
        <v>93828.139166667781</v>
      </c>
      <c r="I21" s="479">
        <v>437672.1948806619</v>
      </c>
      <c r="J21" s="479">
        <v>313179.32240583812</v>
      </c>
      <c r="K21" s="479">
        <v>26154.014065258667</v>
      </c>
      <c r="L21" s="469">
        <v>79164.073294441332</v>
      </c>
    </row>
    <row r="22" spans="1:12">
      <c r="A22" s="853"/>
      <c r="B22" s="430" t="s">
        <v>690</v>
      </c>
      <c r="C22" s="451">
        <v>0</v>
      </c>
      <c r="D22" s="451">
        <v>356462.19180899998</v>
      </c>
      <c r="E22" s="451"/>
      <c r="F22" s="451"/>
      <c r="G22" s="478"/>
      <c r="H22" s="478"/>
      <c r="I22" s="478"/>
      <c r="J22" s="478"/>
      <c r="K22" s="478"/>
      <c r="L22" s="470"/>
    </row>
    <row r="23" spans="1:12">
      <c r="A23" s="853"/>
      <c r="B23" s="430" t="s">
        <v>782</v>
      </c>
      <c r="C23" s="451">
        <v>0</v>
      </c>
      <c r="D23" s="451">
        <v>0</v>
      </c>
      <c r="E23" s="451"/>
      <c r="F23" s="451"/>
      <c r="G23" s="478"/>
      <c r="H23" s="478"/>
      <c r="I23" s="478"/>
      <c r="J23" s="478"/>
      <c r="K23" s="478"/>
      <c r="L23" s="470"/>
    </row>
    <row r="24" spans="1:12" ht="15.75" thickBot="1">
      <c r="A24" s="854"/>
      <c r="B24" s="482" t="s">
        <v>783</v>
      </c>
      <c r="C24" s="455">
        <v>0.22588859999999999</v>
      </c>
      <c r="D24" s="455">
        <v>0</v>
      </c>
      <c r="E24" s="455">
        <v>0.2959966</v>
      </c>
      <c r="F24" s="455">
        <v>0</v>
      </c>
      <c r="G24" s="480">
        <v>0.14194799999999999</v>
      </c>
      <c r="H24" s="480">
        <v>0</v>
      </c>
      <c r="I24" s="480">
        <v>0</v>
      </c>
      <c r="J24" s="480">
        <v>0</v>
      </c>
      <c r="K24" s="480">
        <v>0</v>
      </c>
      <c r="L24" s="471">
        <v>0</v>
      </c>
    </row>
    <row r="25" spans="1:12" ht="15.75" thickBot="1">
      <c r="C25" s="465"/>
      <c r="D25" s="466"/>
      <c r="E25" s="464"/>
      <c r="F25" s="401"/>
      <c r="G25" s="464"/>
      <c r="H25" s="401"/>
      <c r="I25" s="464"/>
      <c r="J25" s="401"/>
      <c r="K25" s="464"/>
      <c r="L25" s="401"/>
    </row>
    <row r="26" spans="1:12" ht="15.75" thickBot="1">
      <c r="A26" s="852" t="s">
        <v>790</v>
      </c>
      <c r="B26" s="481" t="s">
        <v>689</v>
      </c>
      <c r="C26" s="481">
        <f>(C21*C$19*C$18)/(C9*1000)</f>
        <v>8.8440100851285494E-3</v>
      </c>
      <c r="D26" s="481">
        <f t="shared" ref="D26:L27" si="2">(D21*D$19*D$18)/(D9*1000)</f>
        <v>6.8945768471081372</v>
      </c>
      <c r="E26" s="481">
        <f t="shared" si="2"/>
        <v>5.5336905179154815E-2</v>
      </c>
      <c r="F26" s="487" t="s">
        <v>798</v>
      </c>
      <c r="G26" s="481">
        <f t="shared" si="2"/>
        <v>3.326164028554391E-2</v>
      </c>
      <c r="H26" s="481">
        <f t="shared" si="2"/>
        <v>0.96213409026587415</v>
      </c>
      <c r="I26" s="481">
        <f t="shared" si="2"/>
        <v>0.12819993691547699</v>
      </c>
      <c r="J26" s="481">
        <f t="shared" si="2"/>
        <v>7.7262862021036716</v>
      </c>
      <c r="K26" s="481">
        <f t="shared" si="2"/>
        <v>1.0333968246584046E-2</v>
      </c>
      <c r="L26" s="481">
        <f t="shared" si="2"/>
        <v>0.6262359754878406</v>
      </c>
    </row>
    <row r="27" spans="1:12" ht="15.75" thickBot="1">
      <c r="A27" s="853"/>
      <c r="B27" s="430" t="s">
        <v>690</v>
      </c>
      <c r="C27" s="481"/>
      <c r="D27" s="481">
        <f t="shared" si="2"/>
        <v>24.657474621206767</v>
      </c>
      <c r="E27" s="481"/>
      <c r="F27" s="481"/>
      <c r="G27" s="481"/>
      <c r="H27" s="481"/>
      <c r="I27" s="481"/>
      <c r="J27" s="481"/>
      <c r="K27" s="481"/>
      <c r="L27" s="481"/>
    </row>
    <row r="28" spans="1:12" ht="15.75" thickBot="1">
      <c r="A28" s="853"/>
      <c r="B28" s="430" t="s">
        <v>782</v>
      </c>
      <c r="C28" s="481"/>
      <c r="D28" s="481"/>
      <c r="E28" s="481"/>
      <c r="F28" s="481"/>
      <c r="G28" s="481"/>
      <c r="H28" s="481"/>
      <c r="I28" s="481"/>
      <c r="J28" s="481"/>
      <c r="K28" s="481"/>
      <c r="L28" s="481"/>
    </row>
    <row r="29" spans="1:12" ht="15.75" thickBot="1">
      <c r="A29" s="854"/>
      <c r="B29" s="482" t="s">
        <v>783</v>
      </c>
      <c r="C29" s="481"/>
      <c r="D29" s="481"/>
      <c r="E29" s="481"/>
      <c r="F29" s="481"/>
      <c r="G29" s="481"/>
      <c r="H29" s="481"/>
      <c r="I29" s="481"/>
      <c r="J29" s="481"/>
      <c r="K29" s="481"/>
      <c r="L29" s="481"/>
    </row>
  </sheetData>
  <mergeCells count="10">
    <mergeCell ref="C2:D2"/>
    <mergeCell ref="E2:F2"/>
    <mergeCell ref="G2:H2"/>
    <mergeCell ref="I2:J2"/>
    <mergeCell ref="K2:L2"/>
    <mergeCell ref="A9:A12"/>
    <mergeCell ref="A14:A17"/>
    <mergeCell ref="A21:A24"/>
    <mergeCell ref="A26:A29"/>
    <mergeCell ref="A2:A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AB585-A096-4BD4-9750-436EA75D7FD4}">
  <sheetPr codeName="Sheet34">
    <tabColor rgb="FF00B050"/>
  </sheetPr>
  <dimension ref="A1:AC54"/>
  <sheetViews>
    <sheetView showGridLines="0" zoomScale="75" zoomScaleNormal="75" workbookViewId="0">
      <pane xSplit="2" ySplit="4" topLeftCell="C11" activePane="bottomRight" state="frozen"/>
      <selection activeCell="AB23" sqref="AB23"/>
      <selection pane="topRight" activeCell="AB23" sqref="AB23"/>
      <selection pane="bottomLeft" activeCell="AB23" sqref="AB23"/>
      <selection pane="bottomRight" activeCell="AC8" sqref="AC8"/>
    </sheetView>
  </sheetViews>
  <sheetFormatPr defaultRowHeight="15"/>
  <cols>
    <col min="1" max="1" width="13.140625" style="768" bestFit="1" customWidth="1"/>
    <col min="2" max="2" width="24.28515625" style="768" customWidth="1"/>
    <col min="3" max="3" width="11.5703125" style="770" bestFit="1" customWidth="1"/>
    <col min="4" max="4" width="4.5703125" style="770" hidden="1" customWidth="1"/>
    <col min="5" max="5" width="12.7109375" style="770" bestFit="1" customWidth="1"/>
    <col min="6" max="6" width="12.7109375" style="770" hidden="1" customWidth="1"/>
    <col min="7" max="7" width="11.5703125" style="770" bestFit="1" customWidth="1"/>
    <col min="8" max="8" width="11.5703125" style="770" hidden="1" customWidth="1"/>
    <col min="9" max="9" width="11.5703125" style="770" bestFit="1" customWidth="1"/>
    <col min="10" max="10" width="11.5703125" style="770" hidden="1" customWidth="1"/>
    <col min="11" max="11" width="11.5703125" style="770" bestFit="1" customWidth="1"/>
    <col min="12" max="12" width="11.5703125" style="768" hidden="1" customWidth="1"/>
    <col min="13" max="14" width="2.42578125" style="768" customWidth="1"/>
    <col min="15" max="15" width="18.7109375" style="768" customWidth="1"/>
    <col min="16" max="16" width="24.28515625" style="770" bestFit="1" customWidth="1"/>
    <col min="17" max="17" width="10.7109375" style="770" customWidth="1"/>
    <col min="18" max="18" width="0" style="770" hidden="1" customWidth="1"/>
    <col min="19" max="19" width="10.7109375" style="770" customWidth="1"/>
    <col min="20" max="20" width="1.85546875" style="770" hidden="1" customWidth="1"/>
    <col min="21" max="21" width="10.7109375" style="770" customWidth="1"/>
    <col min="22" max="22" width="0" style="770" hidden="1" customWidth="1"/>
    <col min="23" max="23" width="10.7109375" style="770" customWidth="1"/>
    <col min="24" max="24" width="0" style="770" hidden="1" customWidth="1"/>
    <col min="25" max="25" width="10.7109375" style="770" customWidth="1"/>
    <col min="26" max="16384" width="9.140625" style="768"/>
  </cols>
  <sheetData>
    <row r="1" spans="1:25" ht="18.75">
      <c r="A1" s="768">
        <v>1000</v>
      </c>
      <c r="G1" s="858" t="s">
        <v>1051</v>
      </c>
      <c r="H1" s="858"/>
      <c r="I1" s="858"/>
      <c r="J1" s="858"/>
      <c r="K1" s="858"/>
      <c r="L1" s="858"/>
      <c r="M1" s="858"/>
      <c r="N1" s="858"/>
      <c r="O1" s="858"/>
      <c r="P1" s="858"/>
      <c r="Q1" s="858"/>
      <c r="R1" s="858"/>
    </row>
    <row r="2" spans="1:25" ht="15.75" thickBot="1"/>
    <row r="3" spans="1:25">
      <c r="A3" s="684"/>
      <c r="B3" s="715"/>
      <c r="C3" s="869" t="s">
        <v>99</v>
      </c>
      <c r="D3" s="870"/>
      <c r="E3" s="859" t="s">
        <v>94</v>
      </c>
      <c r="F3" s="859"/>
      <c r="G3" s="859" t="s">
        <v>196</v>
      </c>
      <c r="H3" s="859"/>
      <c r="I3" s="859" t="s">
        <v>198</v>
      </c>
      <c r="J3" s="859"/>
      <c r="K3" s="855" t="s">
        <v>93</v>
      </c>
      <c r="L3" s="856"/>
      <c r="O3" s="474"/>
      <c r="P3" s="771"/>
      <c r="Q3" s="771" t="s">
        <v>99</v>
      </c>
      <c r="R3" s="859" t="s">
        <v>94</v>
      </c>
      <c r="S3" s="859"/>
      <c r="T3" s="859" t="s">
        <v>196</v>
      </c>
      <c r="U3" s="859"/>
      <c r="V3" s="859" t="s">
        <v>198</v>
      </c>
      <c r="W3" s="859"/>
      <c r="X3" s="859" t="s">
        <v>93</v>
      </c>
      <c r="Y3" s="871"/>
    </row>
    <row r="4" spans="1:25" ht="15.75" thickBot="1">
      <c r="A4" s="685"/>
      <c r="B4" s="716"/>
      <c r="C4" s="690" t="s">
        <v>815</v>
      </c>
      <c r="D4" s="690" t="s">
        <v>815</v>
      </c>
      <c r="E4" s="690" t="s">
        <v>815</v>
      </c>
      <c r="F4" s="690" t="s">
        <v>815</v>
      </c>
      <c r="G4" s="690" t="s">
        <v>815</v>
      </c>
      <c r="H4" s="690" t="s">
        <v>815</v>
      </c>
      <c r="I4" s="690" t="s">
        <v>815</v>
      </c>
      <c r="J4" s="690" t="s">
        <v>815</v>
      </c>
      <c r="K4" s="690" t="s">
        <v>815</v>
      </c>
      <c r="L4" s="529">
        <v>2020</v>
      </c>
      <c r="O4" s="687"/>
      <c r="P4" s="690"/>
      <c r="Q4" s="690" t="s">
        <v>815</v>
      </c>
      <c r="R4" s="690" t="s">
        <v>815</v>
      </c>
      <c r="S4" s="690" t="s">
        <v>815</v>
      </c>
      <c r="T4" s="690" t="s">
        <v>815</v>
      </c>
      <c r="U4" s="690" t="s">
        <v>815</v>
      </c>
      <c r="V4" s="690" t="s">
        <v>815</v>
      </c>
      <c r="W4" s="690" t="s">
        <v>815</v>
      </c>
      <c r="X4" s="690" t="s">
        <v>815</v>
      </c>
      <c r="Y4" s="697" t="s">
        <v>815</v>
      </c>
    </row>
    <row r="5" spans="1:25">
      <c r="A5" s="780" t="s">
        <v>1025</v>
      </c>
      <c r="B5" s="677" t="s">
        <v>811</v>
      </c>
      <c r="C5" s="236">
        <v>4205.7300000000032</v>
      </c>
      <c r="D5" s="236"/>
      <c r="E5" s="236">
        <v>1330.3799999999985</v>
      </c>
      <c r="F5" s="236"/>
      <c r="G5" s="236">
        <v>2669.9099999999994</v>
      </c>
      <c r="H5" s="236"/>
      <c r="I5" s="236">
        <v>3610.8600000000006</v>
      </c>
      <c r="J5" s="236"/>
      <c r="K5" s="237">
        <v>3373.9300000000021</v>
      </c>
      <c r="L5" s="686"/>
      <c r="O5" s="860" t="s">
        <v>824</v>
      </c>
      <c r="P5" s="699" t="s">
        <v>811</v>
      </c>
      <c r="Q5" s="236">
        <v>1564281.0663399999</v>
      </c>
      <c r="R5" s="236"/>
      <c r="S5" s="700">
        <v>750851.51728649996</v>
      </c>
      <c r="T5" s="700"/>
      <c r="U5" s="236">
        <v>268282.31390740001</v>
      </c>
      <c r="V5" s="700"/>
      <c r="W5" s="700">
        <v>164428.63744260001</v>
      </c>
      <c r="X5" s="700"/>
      <c r="Y5" s="701">
        <v>105318.0873597</v>
      </c>
    </row>
    <row r="6" spans="1:25">
      <c r="A6" s="781"/>
      <c r="B6" s="675" t="s">
        <v>812</v>
      </c>
      <c r="C6" s="676">
        <v>383.74</v>
      </c>
      <c r="D6" s="263"/>
      <c r="E6" s="263"/>
      <c r="F6" s="263"/>
      <c r="G6" s="263"/>
      <c r="H6" s="263"/>
      <c r="I6" s="263"/>
      <c r="J6" s="263"/>
      <c r="K6" s="239"/>
      <c r="L6" s="686"/>
      <c r="O6" s="781"/>
      <c r="P6" s="698" t="s">
        <v>812</v>
      </c>
      <c r="Q6" s="263">
        <v>129197</v>
      </c>
      <c r="R6" s="263"/>
      <c r="S6" s="670">
        <v>0</v>
      </c>
      <c r="T6" s="670"/>
      <c r="U6" s="263">
        <v>0</v>
      </c>
      <c r="V6" s="670"/>
      <c r="W6" s="670">
        <v>0</v>
      </c>
      <c r="X6" s="670"/>
      <c r="Y6" s="702">
        <v>0</v>
      </c>
    </row>
    <row r="7" spans="1:25">
      <c r="A7" s="781"/>
      <c r="B7" s="675" t="s">
        <v>1040</v>
      </c>
      <c r="C7" s="263">
        <v>0.09</v>
      </c>
      <c r="D7" s="263"/>
      <c r="E7" s="263"/>
      <c r="F7" s="263"/>
      <c r="G7" s="263"/>
      <c r="H7" s="263"/>
      <c r="I7" s="263"/>
      <c r="J7" s="263"/>
      <c r="K7" s="239"/>
      <c r="L7" s="686"/>
      <c r="O7" s="781"/>
      <c r="P7" s="698" t="s">
        <v>1040</v>
      </c>
      <c r="Q7" s="263">
        <v>0</v>
      </c>
      <c r="R7" s="263"/>
      <c r="S7" s="670">
        <v>0</v>
      </c>
      <c r="T7" s="670"/>
      <c r="U7" s="263">
        <v>0</v>
      </c>
      <c r="V7" s="670"/>
      <c r="W7" s="670">
        <v>0</v>
      </c>
      <c r="X7" s="670"/>
      <c r="Y7" s="702">
        <v>0</v>
      </c>
    </row>
    <row r="8" spans="1:25">
      <c r="A8" s="781"/>
      <c r="B8" s="675" t="s">
        <v>813</v>
      </c>
      <c r="C8" s="263">
        <v>1916.4299999999996</v>
      </c>
      <c r="D8" s="263"/>
      <c r="E8" s="263">
        <v>881.99999999999932</v>
      </c>
      <c r="F8" s="263"/>
      <c r="G8" s="263">
        <v>1592.29</v>
      </c>
      <c r="H8" s="263"/>
      <c r="I8" s="263">
        <v>2768.3399999999992</v>
      </c>
      <c r="J8" s="263"/>
      <c r="K8" s="239">
        <v>518.84999999999968</v>
      </c>
      <c r="L8" s="533"/>
      <c r="O8" s="781"/>
      <c r="P8" s="698" t="s">
        <v>813</v>
      </c>
      <c r="Q8" s="263">
        <v>1949051.2819502</v>
      </c>
      <c r="R8" s="263"/>
      <c r="S8" s="670">
        <v>482666.64407189999</v>
      </c>
      <c r="T8" s="670"/>
      <c r="U8" s="263">
        <v>215958.36658819998</v>
      </c>
      <c r="V8" s="263"/>
      <c r="W8" s="670">
        <v>464421.9611739</v>
      </c>
      <c r="X8" s="670"/>
      <c r="Y8" s="702">
        <v>127277.11250949999</v>
      </c>
    </row>
    <row r="9" spans="1:25" ht="15.75" thickBot="1">
      <c r="A9" s="782"/>
      <c r="B9" s="681" t="s">
        <v>814</v>
      </c>
      <c r="C9" s="241">
        <v>4488.9300000000048</v>
      </c>
      <c r="D9" s="241"/>
      <c r="E9" s="241">
        <v>1223.4299999999989</v>
      </c>
      <c r="F9" s="241"/>
      <c r="G9" s="241">
        <v>2771.4899999999984</v>
      </c>
      <c r="H9" s="241"/>
      <c r="I9" s="241">
        <v>6423.2099999999973</v>
      </c>
      <c r="J9" s="241"/>
      <c r="K9" s="242">
        <v>1725.3099999999995</v>
      </c>
      <c r="L9" s="534">
        <v>0.16</v>
      </c>
      <c r="O9" s="782"/>
      <c r="P9" s="703" t="s">
        <v>814</v>
      </c>
      <c r="Q9" s="241">
        <v>3559576.0589760002</v>
      </c>
      <c r="R9" s="241">
        <v>0</v>
      </c>
      <c r="S9" s="704">
        <v>1340336.7614048999</v>
      </c>
      <c r="T9" s="704">
        <v>0</v>
      </c>
      <c r="U9" s="241">
        <v>647200.8598954</v>
      </c>
      <c r="V9" s="241">
        <v>0</v>
      </c>
      <c r="W9" s="704">
        <v>1105164.0286584001</v>
      </c>
      <c r="X9" s="704">
        <v>0</v>
      </c>
      <c r="Y9" s="705">
        <v>181036.32551909998</v>
      </c>
    </row>
    <row r="10" spans="1:25" ht="6" customHeight="1" thickBot="1">
      <c r="P10" s="208"/>
    </row>
    <row r="11" spans="1:25">
      <c r="A11" s="780" t="s">
        <v>792</v>
      </c>
      <c r="B11" s="677" t="s">
        <v>811</v>
      </c>
      <c r="C11" s="236">
        <v>22661.678696632312</v>
      </c>
      <c r="D11" s="236"/>
      <c r="E11" s="236">
        <v>13398.246171713035</v>
      </c>
      <c r="F11" s="236"/>
      <c r="G11" s="775">
        <v>4077.1726848449889</v>
      </c>
      <c r="H11" s="236"/>
      <c r="I11" s="236">
        <v>26367.416456499777</v>
      </c>
      <c r="J11" s="236"/>
      <c r="K11" s="237">
        <v>22618.408649102712</v>
      </c>
      <c r="O11" s="872" t="s">
        <v>825</v>
      </c>
      <c r="P11" s="699" t="s">
        <v>811</v>
      </c>
      <c r="Q11" s="678">
        <f t="shared" ref="Q11:R15" si="0">IFERROR(((Q5/C5)*100),"")</f>
        <v>37194.043990936145</v>
      </c>
      <c r="R11" s="678" t="str">
        <f t="shared" si="0"/>
        <v/>
      </c>
      <c r="S11" s="678">
        <f t="shared" ref="S11:Y15" si="1">IFERROR(((S5/E5)*100),"")</f>
        <v>56438.875906620728</v>
      </c>
      <c r="T11" s="678" t="str">
        <f t="shared" si="1"/>
        <v/>
      </c>
      <c r="U11" s="678">
        <f t="shared" si="1"/>
        <v>10048.365447052525</v>
      </c>
      <c r="V11" s="678" t="str">
        <f t="shared" si="1"/>
        <v/>
      </c>
      <c r="W11" s="678">
        <f t="shared" si="1"/>
        <v>4553.7250805237527</v>
      </c>
      <c r="X11" s="678" t="str">
        <f t="shared" si="1"/>
        <v/>
      </c>
      <c r="Y11" s="679">
        <f t="shared" si="1"/>
        <v>3121.5255609837764</v>
      </c>
    </row>
    <row r="12" spans="1:25">
      <c r="A12" s="781"/>
      <c r="B12" s="675" t="s">
        <v>812</v>
      </c>
      <c r="C12" s="263">
        <v>1459.6620361978094</v>
      </c>
      <c r="D12" s="263"/>
      <c r="E12" s="263"/>
      <c r="F12" s="263"/>
      <c r="G12" s="263"/>
      <c r="H12" s="263"/>
      <c r="I12" s="263"/>
      <c r="J12" s="263"/>
      <c r="K12" s="239"/>
      <c r="O12" s="873"/>
      <c r="P12" s="698" t="s">
        <v>812</v>
      </c>
      <c r="Q12" s="676">
        <f t="shared" si="0"/>
        <v>33667.848022098296</v>
      </c>
      <c r="R12" s="676" t="str">
        <f t="shared" si="0"/>
        <v/>
      </c>
      <c r="S12" s="676" t="str">
        <f t="shared" si="1"/>
        <v/>
      </c>
      <c r="T12" s="676" t="str">
        <f t="shared" si="1"/>
        <v/>
      </c>
      <c r="U12" s="676" t="str">
        <f t="shared" si="1"/>
        <v/>
      </c>
      <c r="V12" s="676" t="str">
        <f t="shared" si="1"/>
        <v/>
      </c>
      <c r="W12" s="676" t="str">
        <f t="shared" si="1"/>
        <v/>
      </c>
      <c r="X12" s="676" t="str">
        <f t="shared" si="1"/>
        <v/>
      </c>
      <c r="Y12" s="680" t="str">
        <f t="shared" si="1"/>
        <v/>
      </c>
    </row>
    <row r="13" spans="1:25">
      <c r="A13" s="781"/>
      <c r="B13" s="675" t="s">
        <v>1040</v>
      </c>
      <c r="C13" s="263"/>
      <c r="D13" s="263"/>
      <c r="E13" s="263"/>
      <c r="F13" s="263"/>
      <c r="G13" s="263"/>
      <c r="H13" s="263"/>
      <c r="I13" s="263"/>
      <c r="J13" s="263"/>
      <c r="K13" s="239"/>
      <c r="O13" s="873"/>
      <c r="P13" s="698" t="s">
        <v>1040</v>
      </c>
      <c r="Q13" s="676">
        <f t="shared" si="0"/>
        <v>0</v>
      </c>
      <c r="R13" s="676" t="str">
        <f t="shared" si="0"/>
        <v/>
      </c>
      <c r="S13" s="676" t="str">
        <f t="shared" si="1"/>
        <v/>
      </c>
      <c r="T13" s="676" t="str">
        <f t="shared" si="1"/>
        <v/>
      </c>
      <c r="U13" s="676" t="str">
        <f t="shared" si="1"/>
        <v/>
      </c>
      <c r="V13" s="676" t="str">
        <f t="shared" si="1"/>
        <v/>
      </c>
      <c r="W13" s="676" t="str">
        <f t="shared" si="1"/>
        <v/>
      </c>
      <c r="X13" s="676" t="str">
        <f t="shared" si="1"/>
        <v/>
      </c>
      <c r="Y13" s="680" t="str">
        <f t="shared" si="1"/>
        <v/>
      </c>
    </row>
    <row r="14" spans="1:25">
      <c r="A14" s="781"/>
      <c r="B14" s="675" t="s">
        <v>813</v>
      </c>
      <c r="C14" s="772">
        <v>289.03530634460401</v>
      </c>
      <c r="D14" s="772"/>
      <c r="E14" s="772">
        <v>5503.470649614479</v>
      </c>
      <c r="F14" s="772"/>
      <c r="G14" s="772">
        <v>2428.925467212915</v>
      </c>
      <c r="H14" s="772"/>
      <c r="I14" s="772">
        <v>5652.5781170840155</v>
      </c>
      <c r="J14" s="772"/>
      <c r="K14" s="773">
        <v>1775.0766363913713</v>
      </c>
      <c r="L14" s="533"/>
      <c r="O14" s="873"/>
      <c r="P14" s="698" t="s">
        <v>813</v>
      </c>
      <c r="Q14" s="676">
        <f t="shared" si="0"/>
        <v>101702.19011131115</v>
      </c>
      <c r="R14" s="676" t="str">
        <f t="shared" si="0"/>
        <v/>
      </c>
      <c r="S14" s="676">
        <f t="shared" si="1"/>
        <v>54724.109305204125</v>
      </c>
      <c r="T14" s="676" t="str">
        <f t="shared" si="1"/>
        <v/>
      </c>
      <c r="U14" s="676">
        <f t="shared" si="1"/>
        <v>13562.753429852601</v>
      </c>
      <c r="V14" s="676" t="str">
        <f t="shared" si="1"/>
        <v/>
      </c>
      <c r="W14" s="676">
        <f t="shared" si="1"/>
        <v>16776.189383309138</v>
      </c>
      <c r="X14" s="676" t="str">
        <f t="shared" si="1"/>
        <v/>
      </c>
      <c r="Y14" s="680">
        <f t="shared" si="1"/>
        <v>24530.618195914052</v>
      </c>
    </row>
    <row r="15" spans="1:25" ht="15.75" thickBot="1">
      <c r="A15" s="782"/>
      <c r="B15" s="681" t="s">
        <v>814</v>
      </c>
      <c r="C15" s="241">
        <v>23480.512319861908</v>
      </c>
      <c r="D15" s="241"/>
      <c r="E15" s="241">
        <v>10747.110446540337</v>
      </c>
      <c r="F15" s="241"/>
      <c r="G15" s="774">
        <v>3573.4430397297601</v>
      </c>
      <c r="H15" s="241"/>
      <c r="I15" s="241">
        <v>61453.46795752069</v>
      </c>
      <c r="J15" s="241"/>
      <c r="K15" s="242">
        <v>17603.57850168963</v>
      </c>
      <c r="L15" s="534"/>
      <c r="O15" s="874"/>
      <c r="P15" s="703" t="s">
        <v>814</v>
      </c>
      <c r="Q15" s="682">
        <f t="shared" si="0"/>
        <v>79296.760229631473</v>
      </c>
      <c r="R15" s="682" t="str">
        <f t="shared" si="0"/>
        <v/>
      </c>
      <c r="S15" s="682">
        <f t="shared" si="1"/>
        <v>109555.65593494527</v>
      </c>
      <c r="T15" s="682" t="str">
        <f t="shared" si="1"/>
        <v/>
      </c>
      <c r="U15" s="682">
        <f t="shared" si="1"/>
        <v>23352.090748853519</v>
      </c>
      <c r="V15" s="682" t="str">
        <f t="shared" si="1"/>
        <v/>
      </c>
      <c r="W15" s="682">
        <f t="shared" si="1"/>
        <v>17205.790074719658</v>
      </c>
      <c r="X15" s="682" t="str">
        <f t="shared" si="1"/>
        <v/>
      </c>
      <c r="Y15" s="683">
        <f t="shared" si="1"/>
        <v>10492.973756548101</v>
      </c>
    </row>
    <row r="16" spans="1:25" ht="6" customHeight="1" thickBot="1">
      <c r="B16" s="695" t="s">
        <v>501</v>
      </c>
      <c r="C16" s="696">
        <v>36115273.310000002</v>
      </c>
      <c r="D16" s="696">
        <v>36115273.310000002</v>
      </c>
      <c r="E16" s="696">
        <v>159381425.75</v>
      </c>
      <c r="F16" s="696">
        <v>159381425.75</v>
      </c>
      <c r="G16" s="696">
        <v>42794507.329999991</v>
      </c>
      <c r="H16" s="696">
        <v>42794507.329999991</v>
      </c>
      <c r="I16" s="696">
        <v>82506629</v>
      </c>
      <c r="J16" s="696">
        <v>82506629</v>
      </c>
      <c r="K16" s="696">
        <v>66738233</v>
      </c>
      <c r="L16" s="507">
        <v>66738233</v>
      </c>
      <c r="P16" s="208"/>
    </row>
    <row r="17" spans="1:29">
      <c r="A17" s="860" t="s">
        <v>823</v>
      </c>
      <c r="B17" s="677" t="s">
        <v>811</v>
      </c>
      <c r="C17" s="678">
        <f t="shared" ref="C17:K21" si="2">IFERROR((C11*1000)/C5,"")</f>
        <v>5388.2866224489671</v>
      </c>
      <c r="D17" s="678" t="str">
        <f t="shared" si="2"/>
        <v/>
      </c>
      <c r="E17" s="678">
        <f t="shared" si="2"/>
        <v>10070.991875789661</v>
      </c>
      <c r="F17" s="678" t="str">
        <f t="shared" si="2"/>
        <v/>
      </c>
      <c r="G17" s="678">
        <f t="shared" si="2"/>
        <v>1527.0824427958207</v>
      </c>
      <c r="H17" s="678" t="str">
        <f t="shared" si="2"/>
        <v/>
      </c>
      <c r="I17" s="678">
        <f t="shared" si="2"/>
        <v>7302.2538831468883</v>
      </c>
      <c r="J17" s="678" t="str">
        <f t="shared" si="2"/>
        <v/>
      </c>
      <c r="K17" s="679">
        <f t="shared" si="2"/>
        <v>6703.876087856801</v>
      </c>
      <c r="O17" s="780" t="s">
        <v>790</v>
      </c>
      <c r="P17" s="699" t="s">
        <v>811</v>
      </c>
      <c r="Q17" s="776">
        <f>(Q5*D$31*D$30)/(C11*1000)</f>
        <v>6.6100820207542297</v>
      </c>
      <c r="R17" s="207"/>
      <c r="S17" s="707">
        <f>(S5*F$31*F$30)/(E11*1000)</f>
        <v>5.7072185075907207</v>
      </c>
      <c r="T17" s="707" t="e">
        <f t="shared" ref="T17:U17" si="3">(T5*G$31*G$30)/(F11*1000)</f>
        <v>#DIV/0!</v>
      </c>
      <c r="U17" s="707">
        <f t="shared" si="3"/>
        <v>9.1016036180185544</v>
      </c>
      <c r="V17" s="207"/>
      <c r="W17" s="707">
        <f>(W5*J$31*J$30)/(I11*1000)</f>
        <v>0.90048622267876688</v>
      </c>
      <c r="X17" s="207"/>
      <c r="Y17" s="708">
        <f>(Y5*L$31*L$30)/(K11*1000)</f>
        <v>0.47773633993184966</v>
      </c>
    </row>
    <row r="18" spans="1:29">
      <c r="A18" s="781"/>
      <c r="B18" s="675" t="s">
        <v>812</v>
      </c>
      <c r="C18" s="676">
        <f t="shared" si="2"/>
        <v>3803.7786944228105</v>
      </c>
      <c r="D18" s="676" t="str">
        <f t="shared" si="2"/>
        <v/>
      </c>
      <c r="E18" s="676" t="str">
        <f t="shared" si="2"/>
        <v/>
      </c>
      <c r="F18" s="676" t="str">
        <f t="shared" si="2"/>
        <v/>
      </c>
      <c r="G18" s="676" t="str">
        <f t="shared" si="2"/>
        <v/>
      </c>
      <c r="H18" s="676" t="str">
        <f t="shared" si="2"/>
        <v/>
      </c>
      <c r="I18" s="676" t="str">
        <f t="shared" si="2"/>
        <v/>
      </c>
      <c r="J18" s="676" t="str">
        <f t="shared" si="2"/>
        <v/>
      </c>
      <c r="K18" s="680" t="str">
        <f t="shared" si="2"/>
        <v/>
      </c>
      <c r="O18" s="781"/>
      <c r="P18" s="698" t="s">
        <v>812</v>
      </c>
      <c r="Q18" s="777">
        <f>(Q6*D$31*D$30)/(C12*1000)</f>
        <v>8.4758693541327368</v>
      </c>
      <c r="R18" s="217"/>
      <c r="S18" s="217"/>
      <c r="T18" s="217"/>
      <c r="U18" s="217"/>
      <c r="V18" s="217"/>
      <c r="W18" s="217"/>
      <c r="X18" s="217"/>
      <c r="Y18" s="709"/>
    </row>
    <row r="19" spans="1:29">
      <c r="A19" s="781"/>
      <c r="B19" s="675" t="s">
        <v>1040</v>
      </c>
      <c r="C19" s="676">
        <f t="shared" si="2"/>
        <v>0</v>
      </c>
      <c r="D19" s="676" t="str">
        <f t="shared" si="2"/>
        <v/>
      </c>
      <c r="E19" s="676" t="str">
        <f t="shared" si="2"/>
        <v/>
      </c>
      <c r="F19" s="676" t="str">
        <f t="shared" si="2"/>
        <v/>
      </c>
      <c r="G19" s="676" t="str">
        <f t="shared" si="2"/>
        <v/>
      </c>
      <c r="H19" s="676" t="str">
        <f t="shared" si="2"/>
        <v/>
      </c>
      <c r="I19" s="676" t="str">
        <f t="shared" si="2"/>
        <v/>
      </c>
      <c r="J19" s="676" t="str">
        <f t="shared" si="2"/>
        <v/>
      </c>
      <c r="K19" s="680" t="str">
        <f t="shared" si="2"/>
        <v/>
      </c>
      <c r="O19" s="781"/>
      <c r="P19" s="698" t="s">
        <v>1040</v>
      </c>
      <c r="Q19" s="778"/>
      <c r="R19" s="217"/>
      <c r="S19" s="217"/>
      <c r="T19" s="217"/>
      <c r="U19" s="217"/>
      <c r="V19" s="217"/>
      <c r="W19" s="217"/>
      <c r="X19" s="217"/>
      <c r="Y19" s="709"/>
    </row>
    <row r="20" spans="1:29">
      <c r="A20" s="781"/>
      <c r="B20" s="675" t="s">
        <v>813</v>
      </c>
      <c r="C20" s="676">
        <f t="shared" si="2"/>
        <v>150.81965234556131</v>
      </c>
      <c r="D20" s="676" t="str">
        <f t="shared" si="2"/>
        <v/>
      </c>
      <c r="E20" s="676">
        <f t="shared" si="2"/>
        <v>6239.7626412862628</v>
      </c>
      <c r="F20" s="676" t="str">
        <f t="shared" si="2"/>
        <v/>
      </c>
      <c r="G20" s="676">
        <f t="shared" si="2"/>
        <v>1525.4290783795132</v>
      </c>
      <c r="H20" s="676" t="str">
        <f t="shared" si="2"/>
        <v/>
      </c>
      <c r="I20" s="676">
        <f t="shared" si="2"/>
        <v>2041.8655645925055</v>
      </c>
      <c r="J20" s="676" t="str">
        <f t="shared" si="2"/>
        <v/>
      </c>
      <c r="K20" s="680">
        <f t="shared" si="2"/>
        <v>3421.1749761807309</v>
      </c>
      <c r="L20" s="535"/>
      <c r="O20" s="781"/>
      <c r="P20" s="698" t="s">
        <v>813</v>
      </c>
      <c r="Q20" s="777">
        <f>(Q8*C$31*C$30)/(C14*1000)</f>
        <v>645.73824256967134</v>
      </c>
      <c r="R20" s="706" t="e">
        <f t="shared" ref="R20:Y20" si="4">(R8*D$31*D$30)/(D14*1000)</f>
        <v>#DIV/0!</v>
      </c>
      <c r="S20" s="706">
        <f t="shared" si="4"/>
        <v>8.9315950173597489</v>
      </c>
      <c r="T20" s="706" t="e">
        <f t="shared" si="4"/>
        <v>#DIV/0!</v>
      </c>
      <c r="U20" s="706">
        <f t="shared" si="4"/>
        <v>12.298179450008357</v>
      </c>
      <c r="V20" s="706" t="e">
        <f t="shared" si="4"/>
        <v>#DIV/0!</v>
      </c>
      <c r="W20" s="706">
        <f t="shared" si="4"/>
        <v>11.864060930148909</v>
      </c>
      <c r="X20" s="706" t="e">
        <f t="shared" si="4"/>
        <v>#DIV/0!</v>
      </c>
      <c r="Y20" s="766">
        <f t="shared" si="4"/>
        <v>7.3566580032410025</v>
      </c>
    </row>
    <row r="21" spans="1:29" ht="15.75" thickBot="1">
      <c r="A21" s="782"/>
      <c r="B21" s="681" t="s">
        <v>814</v>
      </c>
      <c r="C21" s="682">
        <f t="shared" si="2"/>
        <v>5230.7592945004453</v>
      </c>
      <c r="D21" s="682" t="str">
        <f t="shared" si="2"/>
        <v/>
      </c>
      <c r="E21" s="682">
        <f t="shared" si="2"/>
        <v>8784.4097713317042</v>
      </c>
      <c r="F21" s="682" t="str">
        <f t="shared" si="2"/>
        <v/>
      </c>
      <c r="G21" s="682">
        <f t="shared" si="2"/>
        <v>1289.3580852645191</v>
      </c>
      <c r="H21" s="682" t="str">
        <f t="shared" si="2"/>
        <v/>
      </c>
      <c r="I21" s="682">
        <f t="shared" si="2"/>
        <v>9567.4075668584283</v>
      </c>
      <c r="J21" s="682" t="str">
        <f t="shared" si="2"/>
        <v/>
      </c>
      <c r="K21" s="683">
        <f t="shared" si="2"/>
        <v>10203.13943679086</v>
      </c>
      <c r="L21" s="674">
        <f t="shared" ref="L21" si="5">(L15*1000)*10^6/((L9*L$16)/100)</f>
        <v>0</v>
      </c>
      <c r="O21" s="782"/>
      <c r="P21" s="703" t="s">
        <v>814</v>
      </c>
      <c r="Q21" s="779">
        <f>(Q9*C$31*C$30)/(C15*1000)</f>
        <v>14.516932116477195</v>
      </c>
      <c r="R21" s="711"/>
      <c r="S21" s="710">
        <f>(S9*E$31*E$30)/(E15*1000)</f>
        <v>12.701078718830553</v>
      </c>
      <c r="T21" s="711"/>
      <c r="U21" s="710">
        <f>(U9*G$31*G$30)/(G15*1000)</f>
        <v>25.051699983862541</v>
      </c>
      <c r="V21" s="711"/>
      <c r="W21" s="710">
        <f>(W9*I$31*I$30)/(I15*1000)</f>
        <v>2.5968540269946283</v>
      </c>
      <c r="X21" s="711"/>
      <c r="Y21" s="712">
        <f>(Y9*K$31*K$30)/(K15*1000)</f>
        <v>1.0551449522877894</v>
      </c>
    </row>
    <row r="22" spans="1:29" ht="6" customHeight="1" thickBot="1">
      <c r="A22" s="168"/>
      <c r="B22" s="675"/>
      <c r="C22" s="263"/>
      <c r="D22" s="263"/>
      <c r="E22" s="263"/>
      <c r="F22" s="263"/>
      <c r="G22" s="692"/>
      <c r="H22" s="263"/>
      <c r="I22" s="263"/>
      <c r="J22" s="263"/>
      <c r="K22" s="263"/>
      <c r="L22" s="263"/>
      <c r="M22" s="769"/>
    </row>
    <row r="23" spans="1:29">
      <c r="A23" s="860" t="s">
        <v>805</v>
      </c>
      <c r="B23" s="677" t="s">
        <v>811</v>
      </c>
      <c r="C23" s="235">
        <f>(C11*1000)*10^6/((C5*D$16)/100)</f>
        <v>14919.689451601071</v>
      </c>
      <c r="D23" s="236"/>
      <c r="E23" s="236">
        <f>(E11*1000)*10^6/((E5*F$16)/100)</f>
        <v>6318.7989619233667</v>
      </c>
      <c r="F23" s="236" t="e">
        <f t="shared" ref="F23:G23" si="6">(F11*1000)*10^6/((F5*G$16)/100)</f>
        <v>#DIV/0!</v>
      </c>
      <c r="G23" s="236">
        <f t="shared" si="6"/>
        <v>3568.4075786176859</v>
      </c>
      <c r="H23" s="236"/>
      <c r="I23" s="236">
        <f>(I11*1000)*10^6/((I5*J$16)/100)</f>
        <v>8850.5056765158697</v>
      </c>
      <c r="J23" s="236"/>
      <c r="K23" s="237">
        <f>(K11*1000)*10^6/((K5*L$16)/100)</f>
        <v>10045.030841402111</v>
      </c>
    </row>
    <row r="24" spans="1:29">
      <c r="A24" s="781"/>
      <c r="B24" s="675" t="s">
        <v>812</v>
      </c>
      <c r="C24" s="238">
        <f>(C12*1000)*10^6/((C6*D$16)/100)</f>
        <v>10532.327034528013</v>
      </c>
      <c r="D24" s="263"/>
      <c r="E24" s="263"/>
      <c r="F24" s="263"/>
      <c r="G24" s="263"/>
      <c r="H24" s="263"/>
      <c r="I24" s="263"/>
      <c r="J24" s="263"/>
      <c r="K24" s="239"/>
      <c r="P24" s="719" t="s">
        <v>826</v>
      </c>
      <c r="Q24" s="714">
        <f>(SUM(Q5:Q9)*C$30*C$31)/(SUM(C11:C15)*1000)</f>
        <v>14.400935907251244</v>
      </c>
      <c r="R24" s="714" t="e">
        <f>(SUM(R5:R9)*D$30*D$31)/(SUM(D11:D15)*1000)</f>
        <v>#DIV/0!</v>
      </c>
      <c r="S24" s="714">
        <f t="shared" ref="S24:Y24" si="7">(SUM(S5:S9)*E$30*E$31)/(SUM(E11:E15)*1000)</f>
        <v>8.8408685768927739</v>
      </c>
      <c r="T24" s="714" t="e">
        <f t="shared" si="7"/>
        <v>#DIV/0!</v>
      </c>
      <c r="U24" s="714">
        <f>(SUM(U5:U9)*G$30*G$31)/(SUM(G11:G15)*1000)</f>
        <v>15.526598968055488</v>
      </c>
      <c r="V24" s="714" t="e">
        <f t="shared" si="7"/>
        <v>#DIV/0!</v>
      </c>
      <c r="W24" s="714">
        <f t="shared" si="7"/>
        <v>2.6787465169076685</v>
      </c>
      <c r="X24" s="714" t="e">
        <f t="shared" si="7"/>
        <v>#DIV/0!</v>
      </c>
      <c r="Y24" s="714">
        <f t="shared" si="7"/>
        <v>1.0105133711226406</v>
      </c>
    </row>
    <row r="25" spans="1:29" ht="15.75" thickBot="1">
      <c r="A25" s="781"/>
      <c r="B25" s="675" t="s">
        <v>1040</v>
      </c>
      <c r="C25" s="238">
        <f>(C13*1000)*10^6/((C7*D$16)/100)</f>
        <v>0</v>
      </c>
      <c r="D25" s="263"/>
      <c r="E25" s="263"/>
      <c r="F25" s="263"/>
      <c r="G25" s="263"/>
      <c r="H25" s="263"/>
      <c r="I25" s="263"/>
      <c r="J25" s="263"/>
      <c r="K25" s="239"/>
      <c r="P25" s="720" t="s">
        <v>804</v>
      </c>
      <c r="Q25" s="713">
        <f>SUM(C11:C15)*1000/SUM(C5:C9)</f>
        <v>4355.728678247463</v>
      </c>
      <c r="R25" s="713" t="e">
        <f>SUM(D11:D15)*1000/SUM(D5:D9)</f>
        <v>#DIV/0!</v>
      </c>
      <c r="S25" s="713">
        <f t="shared" ref="S25:Y25" si="8">SUM(E11:E15)*1000/SUM(E5:E9)</f>
        <v>8629.3558921674594</v>
      </c>
      <c r="T25" s="713" t="e">
        <f t="shared" si="8"/>
        <v>#DIV/0!</v>
      </c>
      <c r="U25" s="713">
        <f t="shared" si="8"/>
        <v>1433.0374514355435</v>
      </c>
      <c r="V25" s="713" t="e">
        <f t="shared" si="8"/>
        <v>#DIV/0!</v>
      </c>
      <c r="W25" s="713">
        <f t="shared" si="8"/>
        <v>7301.2395737290481</v>
      </c>
      <c r="X25" s="713" t="e">
        <f t="shared" si="8"/>
        <v>#DIV/0!</v>
      </c>
      <c r="Y25" s="713">
        <f t="shared" si="8"/>
        <v>7475.3276980581841</v>
      </c>
    </row>
    <row r="26" spans="1:29" ht="15.75" thickTop="1">
      <c r="A26" s="781"/>
      <c r="B26" s="675" t="s">
        <v>813</v>
      </c>
      <c r="C26" s="238">
        <f>(C14*1000)*10^6/((C8*D$16)/100)</f>
        <v>417.60628820660389</v>
      </c>
      <c r="D26" s="263" t="e">
        <f t="shared" ref="D26:K26" si="9">(D14*1000)*10^6/((D8*E$16)/100)</f>
        <v>#DIV/0!</v>
      </c>
      <c r="E26" s="263">
        <f t="shared" si="9"/>
        <v>3914.9873405410062</v>
      </c>
      <c r="F26" s="263" t="e">
        <f t="shared" si="9"/>
        <v>#DIV/0!</v>
      </c>
      <c r="G26" s="263">
        <f t="shared" si="9"/>
        <v>3564.5440818292827</v>
      </c>
      <c r="H26" s="263" t="e">
        <f t="shared" si="9"/>
        <v>#DIV/0!</v>
      </c>
      <c r="I26" s="263">
        <f t="shared" si="9"/>
        <v>2474.789710039548</v>
      </c>
      <c r="J26" s="263" t="e">
        <f t="shared" si="9"/>
        <v>#DIV/0!</v>
      </c>
      <c r="K26" s="239">
        <f t="shared" si="9"/>
        <v>5126.2594503824084</v>
      </c>
      <c r="L26" s="535" t="str">
        <f t="shared" ref="L26:L27" si="10">IFERROR((L14*1000)/L8,"")</f>
        <v/>
      </c>
    </row>
    <row r="27" spans="1:29" ht="15.75" thickBot="1">
      <c r="A27" s="782"/>
      <c r="B27" s="681" t="s">
        <v>814</v>
      </c>
      <c r="C27" s="240">
        <f>(C15*1000)*10^6/((C9*C$16)/100)</f>
        <v>14483.510202460779</v>
      </c>
      <c r="D27" s="241"/>
      <c r="E27" s="241">
        <f>(E15*1000)*10^6/((E9*E$16)/100)</f>
        <v>5511.5643055613109</v>
      </c>
      <c r="F27" s="241"/>
      <c r="G27" s="241">
        <f>(G15*1000)*10^6/((G9*H$16)/100)</f>
        <v>3012.9055472514992</v>
      </c>
      <c r="H27" s="241"/>
      <c r="I27" s="241">
        <f>(I15*1000)*10^6/((I9*I$16)/100)</f>
        <v>11595.925906581917</v>
      </c>
      <c r="J27" s="241"/>
      <c r="K27" s="242">
        <f>(K15*1000)*10^6/((K9*K$16)/100)</f>
        <v>15288.297244535765</v>
      </c>
      <c r="L27" s="536">
        <f t="shared" si="10"/>
        <v>0</v>
      </c>
    </row>
    <row r="28" spans="1:29" ht="6" customHeight="1"/>
    <row r="29" spans="1:29">
      <c r="P29" s="830" t="s">
        <v>1052</v>
      </c>
      <c r="Q29" s="861"/>
      <c r="R29" s="861"/>
      <c r="S29" s="861"/>
      <c r="T29" s="861"/>
      <c r="U29" s="861"/>
      <c r="V29" s="861"/>
      <c r="W29" s="861"/>
      <c r="X29" s="861"/>
      <c r="Y29" s="861"/>
      <c r="Z29" s="861"/>
      <c r="AA29" s="861"/>
      <c r="AB29" s="861"/>
      <c r="AC29" s="862"/>
    </row>
    <row r="30" spans="1:29">
      <c r="A30" s="769"/>
      <c r="B30" s="717" t="s">
        <v>793</v>
      </c>
      <c r="C30" s="718">
        <v>1.26</v>
      </c>
      <c r="D30" s="718">
        <v>1.26</v>
      </c>
      <c r="E30" s="718">
        <v>1.34</v>
      </c>
      <c r="F30" s="718">
        <v>1.34</v>
      </c>
      <c r="G30" s="718">
        <v>1.82</v>
      </c>
      <c r="H30" s="718">
        <v>1.82</v>
      </c>
      <c r="I30" s="718">
        <v>1.9</v>
      </c>
      <c r="J30" s="718">
        <v>1.9</v>
      </c>
      <c r="K30" s="718">
        <v>1.35</v>
      </c>
      <c r="L30" s="576">
        <v>1.35</v>
      </c>
      <c r="P30" s="863"/>
      <c r="Q30" s="864"/>
      <c r="R30" s="864"/>
      <c r="S30" s="864"/>
      <c r="T30" s="864"/>
      <c r="U30" s="864"/>
      <c r="V30" s="864"/>
      <c r="W30" s="864"/>
      <c r="X30" s="864"/>
      <c r="Y30" s="864"/>
      <c r="Z30" s="864"/>
      <c r="AA30" s="864"/>
      <c r="AB30" s="864"/>
      <c r="AC30" s="865"/>
    </row>
    <row r="31" spans="1:29">
      <c r="A31" s="769"/>
      <c r="B31" s="717" t="s">
        <v>794</v>
      </c>
      <c r="C31" s="717">
        <v>76</v>
      </c>
      <c r="D31" s="717">
        <v>76</v>
      </c>
      <c r="E31" s="717">
        <v>76</v>
      </c>
      <c r="F31" s="717">
        <v>76</v>
      </c>
      <c r="G31" s="717">
        <v>76</v>
      </c>
      <c r="H31" s="717">
        <v>76</v>
      </c>
      <c r="I31" s="717">
        <v>76</v>
      </c>
      <c r="J31" s="717">
        <v>76</v>
      </c>
      <c r="K31" s="717">
        <v>76</v>
      </c>
      <c r="L31" s="577">
        <v>76</v>
      </c>
      <c r="P31" s="863"/>
      <c r="Q31" s="864"/>
      <c r="R31" s="864"/>
      <c r="S31" s="864"/>
      <c r="T31" s="864"/>
      <c r="U31" s="864"/>
      <c r="V31" s="864"/>
      <c r="W31" s="864"/>
      <c r="X31" s="864"/>
      <c r="Y31" s="864"/>
      <c r="Z31" s="864"/>
      <c r="AA31" s="864"/>
      <c r="AB31" s="864"/>
      <c r="AC31" s="865"/>
    </row>
    <row r="32" spans="1:29">
      <c r="P32" s="863"/>
      <c r="Q32" s="864"/>
      <c r="R32" s="864"/>
      <c r="S32" s="864"/>
      <c r="T32" s="864"/>
      <c r="U32" s="864"/>
      <c r="V32" s="864"/>
      <c r="W32" s="864"/>
      <c r="X32" s="864"/>
      <c r="Y32" s="864"/>
      <c r="Z32" s="864"/>
      <c r="AA32" s="864"/>
      <c r="AB32" s="864"/>
      <c r="AC32" s="865"/>
    </row>
    <row r="33" spans="12:29">
      <c r="P33" s="863"/>
      <c r="Q33" s="864"/>
      <c r="R33" s="864"/>
      <c r="S33" s="864"/>
      <c r="T33" s="864"/>
      <c r="U33" s="864"/>
      <c r="V33" s="864"/>
      <c r="W33" s="864"/>
      <c r="X33" s="864"/>
      <c r="Y33" s="864"/>
      <c r="Z33" s="864"/>
      <c r="AA33" s="864"/>
      <c r="AB33" s="864"/>
      <c r="AC33" s="865"/>
    </row>
    <row r="34" spans="12:29">
      <c r="P34" s="863"/>
      <c r="Q34" s="864"/>
      <c r="R34" s="864"/>
      <c r="S34" s="864"/>
      <c r="T34" s="864"/>
      <c r="U34" s="864"/>
      <c r="V34" s="864"/>
      <c r="W34" s="864"/>
      <c r="X34" s="864"/>
      <c r="Y34" s="864"/>
      <c r="Z34" s="864"/>
      <c r="AA34" s="864"/>
      <c r="AB34" s="864"/>
      <c r="AC34" s="865"/>
    </row>
    <row r="35" spans="12:29">
      <c r="P35" s="866"/>
      <c r="Q35" s="867"/>
      <c r="R35" s="867"/>
      <c r="S35" s="867"/>
      <c r="T35" s="867"/>
      <c r="U35" s="867"/>
      <c r="V35" s="867"/>
      <c r="W35" s="867"/>
      <c r="X35" s="867"/>
      <c r="Y35" s="867"/>
      <c r="Z35" s="867"/>
      <c r="AA35" s="867"/>
      <c r="AB35" s="867"/>
      <c r="AC35" s="868"/>
    </row>
    <row r="36" spans="12:29">
      <c r="L36" s="537"/>
    </row>
    <row r="37" spans="12:29" ht="15.75" thickBot="1">
      <c r="L37" s="538">
        <v>0</v>
      </c>
    </row>
    <row r="42" spans="12:29">
      <c r="L42" s="539"/>
    </row>
    <row r="43" spans="12:29" ht="15.75" thickBot="1">
      <c r="L43" s="540"/>
    </row>
    <row r="46" spans="12:29">
      <c r="M46" s="282"/>
      <c r="N46" s="282"/>
      <c r="O46" s="26"/>
    </row>
    <row r="48" spans="12:29">
      <c r="L48" s="535" t="str">
        <f t="shared" ref="L48:L49" si="11">IFERROR(((L36/L8)*100),"")</f>
        <v/>
      </c>
    </row>
    <row r="49" spans="2:12" ht="15.75" thickBot="1">
      <c r="L49" s="536">
        <f t="shared" si="11"/>
        <v>0</v>
      </c>
    </row>
    <row r="52" spans="2:12">
      <c r="B52" s="561"/>
      <c r="C52" s="52"/>
    </row>
    <row r="53" spans="2:12">
      <c r="B53" s="561"/>
      <c r="C53" s="52"/>
    </row>
    <row r="54" spans="2:12">
      <c r="B54" s="562"/>
      <c r="C54" s="721"/>
    </row>
  </sheetData>
  <mergeCells count="18">
    <mergeCell ref="A17:A21"/>
    <mergeCell ref="O17:O21"/>
    <mergeCell ref="A23:A27"/>
    <mergeCell ref="P29:AC35"/>
    <mergeCell ref="C3:D3"/>
    <mergeCell ref="T3:U3"/>
    <mergeCell ref="V3:W3"/>
    <mergeCell ref="X3:Y3"/>
    <mergeCell ref="A5:A9"/>
    <mergeCell ref="O5:O9"/>
    <mergeCell ref="A11:A15"/>
    <mergeCell ref="O11:O15"/>
    <mergeCell ref="G1:R1"/>
    <mergeCell ref="E3:F3"/>
    <mergeCell ref="G3:H3"/>
    <mergeCell ref="I3:J3"/>
    <mergeCell ref="K3:L3"/>
    <mergeCell ref="R3:S3"/>
  </mergeCells>
  <conditionalFormatting sqref="Q17:Y2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C73EB-3241-4243-88D4-DDE7916B4C85}">
  <sheetPr codeName="Sheet33">
    <tabColor rgb="FF00B050"/>
  </sheetPr>
  <dimension ref="A1:AC54"/>
  <sheetViews>
    <sheetView showGridLines="0" zoomScale="75" zoomScaleNormal="75" workbookViewId="0">
      <pane xSplit="2" ySplit="4" topLeftCell="C5" activePane="bottomRight" state="frozen"/>
      <selection activeCell="AB23" sqref="AB23"/>
      <selection pane="topRight" activeCell="AB23" sqref="AB23"/>
      <selection pane="bottomLeft" activeCell="AB23" sqref="AB23"/>
      <selection pane="bottomRight" activeCell="U20" sqref="U20"/>
    </sheetView>
  </sheetViews>
  <sheetFormatPr defaultRowHeight="15"/>
  <cols>
    <col min="1" max="1" width="13.140625" style="532" bestFit="1" customWidth="1"/>
    <col min="2" max="2" width="24.28515625" style="532" customWidth="1"/>
    <col min="3" max="3" width="11.5703125" style="626" bestFit="1" customWidth="1"/>
    <col min="4" max="4" width="11.5703125" style="626" hidden="1" customWidth="1"/>
    <col min="5" max="5" width="12.7109375" style="626" bestFit="1" customWidth="1"/>
    <col min="6" max="6" width="12.7109375" style="626" hidden="1" customWidth="1"/>
    <col min="7" max="7" width="11.5703125" style="626" bestFit="1" customWidth="1"/>
    <col min="8" max="8" width="11.5703125" style="626" hidden="1" customWidth="1"/>
    <col min="9" max="9" width="11.5703125" style="626" bestFit="1" customWidth="1"/>
    <col min="10" max="10" width="11.5703125" style="626" hidden="1" customWidth="1"/>
    <col min="11" max="11" width="11.5703125" style="626" bestFit="1" customWidth="1"/>
    <col min="12" max="12" width="11.5703125" style="532" hidden="1" customWidth="1"/>
    <col min="13" max="14" width="2.42578125" style="532" customWidth="1"/>
    <col min="15" max="15" width="18.7109375" style="532" customWidth="1"/>
    <col min="16" max="16" width="24.28515625" style="626" bestFit="1" customWidth="1"/>
    <col min="17" max="17" width="10.7109375" style="626" customWidth="1"/>
    <col min="18" max="18" width="0" style="626" hidden="1" customWidth="1"/>
    <col min="19" max="19" width="10.7109375" style="626" customWidth="1"/>
    <col min="20" max="20" width="1.85546875" style="626" hidden="1" customWidth="1"/>
    <col min="21" max="21" width="10.7109375" style="626" customWidth="1"/>
    <col min="22" max="22" width="0" style="626" hidden="1" customWidth="1"/>
    <col min="23" max="23" width="10.7109375" style="626" customWidth="1"/>
    <col min="24" max="24" width="0" style="626" hidden="1" customWidth="1"/>
    <col min="25" max="25" width="10.7109375" style="626" customWidth="1"/>
    <col min="26" max="16384" width="9.140625" style="532"/>
  </cols>
  <sheetData>
    <row r="1" spans="1:25" s="623" customFormat="1" ht="18.75">
      <c r="C1" s="626"/>
      <c r="D1" s="626"/>
      <c r="E1" s="626"/>
      <c r="F1" s="626"/>
      <c r="G1" s="858" t="s">
        <v>1022</v>
      </c>
      <c r="H1" s="858"/>
      <c r="I1" s="858"/>
      <c r="J1" s="858"/>
      <c r="K1" s="858"/>
      <c r="L1" s="858"/>
      <c r="M1" s="858"/>
      <c r="N1" s="858"/>
      <c r="O1" s="858"/>
      <c r="P1" s="858"/>
      <c r="Q1" s="858"/>
      <c r="R1" s="858"/>
      <c r="S1" s="626"/>
      <c r="T1" s="626"/>
      <c r="U1" s="626"/>
      <c r="V1" s="626"/>
      <c r="W1" s="626"/>
      <c r="X1" s="626"/>
      <c r="Y1" s="626"/>
    </row>
    <row r="2" spans="1:25" ht="15.75" thickBot="1"/>
    <row r="3" spans="1:25">
      <c r="A3" s="684"/>
      <c r="B3" s="715"/>
      <c r="C3" s="869" t="s">
        <v>99</v>
      </c>
      <c r="D3" s="870"/>
      <c r="E3" s="859" t="s">
        <v>94</v>
      </c>
      <c r="F3" s="859"/>
      <c r="G3" s="859" t="s">
        <v>196</v>
      </c>
      <c r="H3" s="859"/>
      <c r="I3" s="859" t="s">
        <v>198</v>
      </c>
      <c r="J3" s="859"/>
      <c r="K3" s="855" t="s">
        <v>93</v>
      </c>
      <c r="L3" s="856"/>
      <c r="O3" s="474"/>
      <c r="P3" s="688"/>
      <c r="Q3" s="688" t="s">
        <v>99</v>
      </c>
      <c r="R3" s="859" t="s">
        <v>94</v>
      </c>
      <c r="S3" s="859"/>
      <c r="T3" s="859" t="s">
        <v>196</v>
      </c>
      <c r="U3" s="859"/>
      <c r="V3" s="859" t="s">
        <v>198</v>
      </c>
      <c r="W3" s="859"/>
      <c r="X3" s="859" t="s">
        <v>93</v>
      </c>
      <c r="Y3" s="871"/>
    </row>
    <row r="4" spans="1:25" ht="15.75" thickBot="1">
      <c r="A4" s="685"/>
      <c r="B4" s="716"/>
      <c r="C4" s="690" t="s">
        <v>815</v>
      </c>
      <c r="D4" s="690" t="s">
        <v>815</v>
      </c>
      <c r="E4" s="690" t="s">
        <v>815</v>
      </c>
      <c r="F4" s="690" t="s">
        <v>815</v>
      </c>
      <c r="G4" s="690" t="s">
        <v>815</v>
      </c>
      <c r="H4" s="690" t="s">
        <v>815</v>
      </c>
      <c r="I4" s="690" t="s">
        <v>815</v>
      </c>
      <c r="J4" s="690" t="s">
        <v>815</v>
      </c>
      <c r="K4" s="690" t="s">
        <v>815</v>
      </c>
      <c r="L4" s="529">
        <v>2020</v>
      </c>
      <c r="O4" s="687"/>
      <c r="P4" s="690"/>
      <c r="Q4" s="690" t="s">
        <v>815</v>
      </c>
      <c r="R4" s="690" t="s">
        <v>815</v>
      </c>
      <c r="S4" s="690" t="s">
        <v>815</v>
      </c>
      <c r="T4" s="690" t="s">
        <v>815</v>
      </c>
      <c r="U4" s="690" t="s">
        <v>815</v>
      </c>
      <c r="V4" s="690" t="s">
        <v>815</v>
      </c>
      <c r="W4" s="690" t="s">
        <v>815</v>
      </c>
      <c r="X4" s="690" t="s">
        <v>815</v>
      </c>
      <c r="Y4" s="697" t="s">
        <v>815</v>
      </c>
    </row>
    <row r="5" spans="1:25">
      <c r="A5" s="780" t="s">
        <v>1025</v>
      </c>
      <c r="B5" s="677" t="s">
        <v>811</v>
      </c>
      <c r="C5" s="236">
        <v>4118.26</v>
      </c>
      <c r="D5" s="236"/>
      <c r="E5" s="236">
        <v>554.9</v>
      </c>
      <c r="F5" s="236"/>
      <c r="G5" s="236">
        <v>1359.8200000000002</v>
      </c>
      <c r="H5" s="236"/>
      <c r="I5" s="236">
        <v>2060.4699999999993</v>
      </c>
      <c r="J5" s="236"/>
      <c r="K5" s="237">
        <v>2536.0700000000002</v>
      </c>
      <c r="L5" s="686"/>
      <c r="O5" s="860" t="s">
        <v>824</v>
      </c>
      <c r="P5" s="699" t="s">
        <v>811</v>
      </c>
      <c r="Q5" s="236">
        <v>1531747.436061128</v>
      </c>
      <c r="R5" s="236"/>
      <c r="S5" s="700">
        <v>313179.32240583812</v>
      </c>
      <c r="T5" s="700"/>
      <c r="U5" s="236">
        <v>136639.68302210965</v>
      </c>
      <c r="V5" s="700"/>
      <c r="W5" s="700">
        <v>93828.139166667781</v>
      </c>
      <c r="X5" s="700"/>
      <c r="Y5" s="701">
        <v>79164.073294441332</v>
      </c>
    </row>
    <row r="6" spans="1:25">
      <c r="A6" s="781"/>
      <c r="B6" s="675" t="s">
        <v>812</v>
      </c>
      <c r="C6" s="676">
        <v>383.74</v>
      </c>
      <c r="D6" s="263"/>
      <c r="E6" s="263"/>
      <c r="F6" s="263"/>
      <c r="G6" s="263"/>
      <c r="H6" s="263"/>
      <c r="I6" s="263"/>
      <c r="J6" s="263"/>
      <c r="K6" s="239"/>
      <c r="L6" s="686"/>
      <c r="O6" s="781"/>
      <c r="P6" s="698" t="s">
        <v>812</v>
      </c>
      <c r="Q6" s="263">
        <v>129197</v>
      </c>
      <c r="R6" s="263"/>
      <c r="S6" s="670"/>
      <c r="T6" s="670"/>
      <c r="U6" s="263"/>
      <c r="V6" s="670"/>
      <c r="W6" s="670"/>
      <c r="X6" s="670"/>
      <c r="Y6" s="702"/>
    </row>
    <row r="7" spans="1:25">
      <c r="A7" s="781"/>
      <c r="B7" s="675" t="s">
        <v>1040</v>
      </c>
      <c r="C7" s="263">
        <v>0.09</v>
      </c>
      <c r="D7" s="263"/>
      <c r="E7" s="263"/>
      <c r="F7" s="263"/>
      <c r="G7" s="263"/>
      <c r="H7" s="263"/>
      <c r="I7" s="263"/>
      <c r="J7" s="263"/>
      <c r="K7" s="239"/>
      <c r="L7" s="686"/>
      <c r="O7" s="781"/>
      <c r="P7" s="698" t="s">
        <v>1040</v>
      </c>
      <c r="Q7" s="263">
        <v>0</v>
      </c>
      <c r="R7" s="263"/>
      <c r="S7" s="670"/>
      <c r="T7" s="670"/>
      <c r="U7" s="263"/>
      <c r="V7" s="670"/>
      <c r="W7" s="670"/>
      <c r="X7" s="670"/>
      <c r="Y7" s="702"/>
    </row>
    <row r="8" spans="1:25">
      <c r="A8" s="781"/>
      <c r="B8" s="675" t="s">
        <v>813</v>
      </c>
      <c r="C8" s="263">
        <v>1806.3800000000003</v>
      </c>
      <c r="D8" s="263"/>
      <c r="E8" s="263">
        <v>407.17999999999989</v>
      </c>
      <c r="F8" s="263"/>
      <c r="G8" s="263">
        <v>811.81999999999994</v>
      </c>
      <c r="H8" s="263"/>
      <c r="I8" s="263">
        <v>1826.2599999999989</v>
      </c>
      <c r="J8" s="263"/>
      <c r="K8" s="239">
        <v>153.10999999999993</v>
      </c>
      <c r="L8" s="533"/>
      <c r="O8" s="781"/>
      <c r="P8" s="698" t="s">
        <v>813</v>
      </c>
      <c r="Q8" s="263">
        <v>1837128.0217327022</v>
      </c>
      <c r="R8" s="263"/>
      <c r="S8" s="670">
        <v>222825.62826892998</v>
      </c>
      <c r="T8" s="670"/>
      <c r="U8" s="263">
        <v>110105.14489422941</v>
      </c>
      <c r="V8" s="263"/>
      <c r="W8" s="670">
        <v>306376.83623162127</v>
      </c>
      <c r="X8" s="670"/>
      <c r="Y8" s="702">
        <v>37558.829519763982</v>
      </c>
    </row>
    <row r="9" spans="1:25" ht="15.75" thickBot="1">
      <c r="A9" s="782"/>
      <c r="B9" s="681" t="s">
        <v>814</v>
      </c>
      <c r="C9" s="241">
        <v>4445.4900000000034</v>
      </c>
      <c r="D9" s="241"/>
      <c r="E9" s="241">
        <v>541.11</v>
      </c>
      <c r="F9" s="241"/>
      <c r="G9" s="241">
        <v>1623.2599999999989</v>
      </c>
      <c r="H9" s="241"/>
      <c r="I9" s="241">
        <v>4999.829999999999</v>
      </c>
      <c r="J9" s="241"/>
      <c r="K9" s="242">
        <v>1270.8399999999997</v>
      </c>
      <c r="L9" s="534">
        <v>0.16</v>
      </c>
      <c r="O9" s="782"/>
      <c r="P9" s="703" t="s">
        <v>814</v>
      </c>
      <c r="Q9" s="241">
        <v>3525977.867891578</v>
      </c>
      <c r="R9" s="241">
        <v>0</v>
      </c>
      <c r="S9" s="704">
        <v>592952.31571255007</v>
      </c>
      <c r="T9" s="704">
        <v>0</v>
      </c>
      <c r="U9" s="241">
        <v>379273.15741102141</v>
      </c>
      <c r="V9" s="241">
        <v>0</v>
      </c>
      <c r="W9" s="704">
        <v>860398.22387524601</v>
      </c>
      <c r="X9" s="704">
        <v>0</v>
      </c>
      <c r="Y9" s="705">
        <v>133466.49181320987</v>
      </c>
    </row>
    <row r="10" spans="1:25" ht="6" customHeight="1" thickBot="1">
      <c r="P10" s="208"/>
    </row>
    <row r="11" spans="1:25">
      <c r="A11" s="780" t="s">
        <v>792</v>
      </c>
      <c r="B11" s="677" t="s">
        <v>811</v>
      </c>
      <c r="C11" s="236">
        <v>22431.947499485897</v>
      </c>
      <c r="D11" s="236"/>
      <c r="E11" s="236">
        <v>4409.9318223532027</v>
      </c>
      <c r="F11" s="236"/>
      <c r="G11" s="691" t="s">
        <v>800</v>
      </c>
      <c r="H11" s="236"/>
      <c r="I11" s="236">
        <v>17064.914984283103</v>
      </c>
      <c r="J11" s="236"/>
      <c r="K11" s="237">
        <v>18551.952394476819</v>
      </c>
      <c r="O11" s="872" t="s">
        <v>825</v>
      </c>
      <c r="P11" s="699" t="s">
        <v>811</v>
      </c>
      <c r="Q11" s="678">
        <f t="shared" ref="Q11:Y15" si="0">IFERROR(((Q5/C5)*100),"")</f>
        <v>37194.043990936174</v>
      </c>
      <c r="R11" s="678" t="str">
        <f t="shared" si="0"/>
        <v/>
      </c>
      <c r="S11" s="678">
        <f t="shared" si="0"/>
        <v>56438.875906620669</v>
      </c>
      <c r="T11" s="678" t="str">
        <f t="shared" si="0"/>
        <v/>
      </c>
      <c r="U11" s="678">
        <f t="shared" si="0"/>
        <v>10048.365447052523</v>
      </c>
      <c r="V11" s="678" t="str">
        <f t="shared" si="0"/>
        <v/>
      </c>
      <c r="W11" s="678">
        <f t="shared" si="0"/>
        <v>4553.7250805237545</v>
      </c>
      <c r="X11" s="678" t="str">
        <f t="shared" si="0"/>
        <v/>
      </c>
      <c r="Y11" s="679">
        <f t="shared" si="0"/>
        <v>3121.5255609837791</v>
      </c>
    </row>
    <row r="12" spans="1:25">
      <c r="A12" s="781"/>
      <c r="B12" s="675" t="s">
        <v>812</v>
      </c>
      <c r="C12" s="263">
        <v>1459.6620361978094</v>
      </c>
      <c r="D12" s="263"/>
      <c r="E12" s="263"/>
      <c r="F12" s="263"/>
      <c r="G12" s="263"/>
      <c r="H12" s="263"/>
      <c r="I12" s="263"/>
      <c r="J12" s="263"/>
      <c r="K12" s="239"/>
      <c r="O12" s="873"/>
      <c r="P12" s="698" t="s">
        <v>812</v>
      </c>
      <c r="Q12" s="676">
        <f t="shared" si="0"/>
        <v>33667.848022098296</v>
      </c>
      <c r="R12" s="676" t="str">
        <f t="shared" si="0"/>
        <v/>
      </c>
      <c r="S12" s="676" t="str">
        <f t="shared" si="0"/>
        <v/>
      </c>
      <c r="T12" s="676" t="str">
        <f t="shared" si="0"/>
        <v/>
      </c>
      <c r="U12" s="676" t="str">
        <f t="shared" si="0"/>
        <v/>
      </c>
      <c r="V12" s="676" t="str">
        <f t="shared" si="0"/>
        <v/>
      </c>
      <c r="W12" s="676" t="str">
        <f t="shared" si="0"/>
        <v/>
      </c>
      <c r="X12" s="676" t="str">
        <f t="shared" si="0"/>
        <v/>
      </c>
      <c r="Y12" s="680" t="str">
        <f t="shared" si="0"/>
        <v/>
      </c>
    </row>
    <row r="13" spans="1:25">
      <c r="A13" s="781"/>
      <c r="B13" s="675" t="s">
        <v>1040</v>
      </c>
      <c r="C13" s="263"/>
      <c r="D13" s="263"/>
      <c r="E13" s="263"/>
      <c r="F13" s="263"/>
      <c r="G13" s="263"/>
      <c r="H13" s="263"/>
      <c r="I13" s="263"/>
      <c r="J13" s="263"/>
      <c r="K13" s="239"/>
      <c r="O13" s="873"/>
      <c r="P13" s="698" t="s">
        <v>1040</v>
      </c>
      <c r="Q13" s="676">
        <f t="shared" si="0"/>
        <v>0</v>
      </c>
      <c r="R13" s="676" t="str">
        <f t="shared" si="0"/>
        <v/>
      </c>
      <c r="S13" s="676" t="str">
        <f t="shared" si="0"/>
        <v/>
      </c>
      <c r="T13" s="676" t="str">
        <f t="shared" si="0"/>
        <v/>
      </c>
      <c r="U13" s="676" t="str">
        <f t="shared" si="0"/>
        <v/>
      </c>
      <c r="V13" s="676" t="str">
        <f t="shared" si="0"/>
        <v/>
      </c>
      <c r="W13" s="676" t="str">
        <f t="shared" si="0"/>
        <v/>
      </c>
      <c r="X13" s="676" t="str">
        <f t="shared" si="0"/>
        <v/>
      </c>
      <c r="Y13" s="680" t="str">
        <f t="shared" si="0"/>
        <v/>
      </c>
    </row>
    <row r="14" spans="1:25">
      <c r="A14" s="781"/>
      <c r="B14" s="675" t="s">
        <v>813</v>
      </c>
      <c r="C14" s="692" t="s">
        <v>800</v>
      </c>
      <c r="D14" s="263"/>
      <c r="E14" s="692" t="s">
        <v>800</v>
      </c>
      <c r="F14" s="263"/>
      <c r="G14" s="692" t="s">
        <v>800</v>
      </c>
      <c r="H14" s="263"/>
      <c r="I14" s="692" t="s">
        <v>800</v>
      </c>
      <c r="J14" s="263"/>
      <c r="K14" s="693" t="s">
        <v>800</v>
      </c>
      <c r="L14" s="533"/>
      <c r="O14" s="873"/>
      <c r="P14" s="698" t="s">
        <v>813</v>
      </c>
      <c r="Q14" s="676">
        <f t="shared" si="0"/>
        <v>101702.19011131112</v>
      </c>
      <c r="R14" s="676" t="str">
        <f t="shared" si="0"/>
        <v/>
      </c>
      <c r="S14" s="676">
        <f t="shared" si="0"/>
        <v>54724.109305204096</v>
      </c>
      <c r="T14" s="676" t="str">
        <f t="shared" si="0"/>
        <v/>
      </c>
      <c r="U14" s="676">
        <f t="shared" si="0"/>
        <v>13562.753429852606</v>
      </c>
      <c r="V14" s="676" t="str">
        <f t="shared" si="0"/>
        <v/>
      </c>
      <c r="W14" s="676">
        <f t="shared" si="0"/>
        <v>16776.189383309138</v>
      </c>
      <c r="X14" s="676" t="str">
        <f t="shared" si="0"/>
        <v/>
      </c>
      <c r="Y14" s="680">
        <f t="shared" si="0"/>
        <v>24530.618195914049</v>
      </c>
    </row>
    <row r="15" spans="1:25" ht="15.75" thickBot="1">
      <c r="A15" s="782"/>
      <c r="B15" s="681" t="s">
        <v>814</v>
      </c>
      <c r="C15" s="241">
        <v>23366.421509252097</v>
      </c>
      <c r="D15" s="241"/>
      <c r="E15" s="241">
        <v>2838.580701279081</v>
      </c>
      <c r="F15" s="241"/>
      <c r="G15" s="694" t="s">
        <v>800</v>
      </c>
      <c r="H15" s="241"/>
      <c r="I15" s="241">
        <v>52913.039713321632</v>
      </c>
      <c r="J15" s="241"/>
      <c r="K15" s="242">
        <v>15398.637651142893</v>
      </c>
      <c r="L15" s="534"/>
      <c r="O15" s="874"/>
      <c r="P15" s="703" t="s">
        <v>814</v>
      </c>
      <c r="Q15" s="682">
        <f t="shared" si="0"/>
        <v>79315.842975500462</v>
      </c>
      <c r="R15" s="682" t="str">
        <f t="shared" si="0"/>
        <v/>
      </c>
      <c r="S15" s="682">
        <f t="shared" si="0"/>
        <v>109580.73510239139</v>
      </c>
      <c r="T15" s="682" t="str">
        <f t="shared" si="0"/>
        <v/>
      </c>
      <c r="U15" s="682">
        <f t="shared" si="0"/>
        <v>23364.905031296385</v>
      </c>
      <c r="V15" s="682" t="str">
        <f t="shared" si="0"/>
        <v/>
      </c>
      <c r="W15" s="682">
        <f t="shared" si="0"/>
        <v>17208.549568190243</v>
      </c>
      <c r="X15" s="682" t="str">
        <f t="shared" si="0"/>
        <v/>
      </c>
      <c r="Y15" s="683">
        <f t="shared" si="0"/>
        <v>10502.226229360887</v>
      </c>
    </row>
    <row r="16" spans="1:25" ht="6" customHeight="1" thickBot="1">
      <c r="B16" s="695" t="s">
        <v>501</v>
      </c>
      <c r="C16" s="696">
        <v>36115273.310000002</v>
      </c>
      <c r="D16" s="696">
        <v>36115273.310000002</v>
      </c>
      <c r="E16" s="696">
        <v>159381425.75</v>
      </c>
      <c r="F16" s="696">
        <v>159381425.75</v>
      </c>
      <c r="G16" s="696">
        <v>42794507.329999991</v>
      </c>
      <c r="H16" s="696">
        <v>42794507.329999991</v>
      </c>
      <c r="I16" s="696">
        <v>82506629</v>
      </c>
      <c r="J16" s="696">
        <v>82506629</v>
      </c>
      <c r="K16" s="696">
        <v>66738233</v>
      </c>
      <c r="L16" s="507">
        <v>66738233</v>
      </c>
      <c r="P16" s="208"/>
    </row>
    <row r="17" spans="1:29">
      <c r="A17" s="860" t="s">
        <v>823</v>
      </c>
      <c r="B17" s="677" t="s">
        <v>811</v>
      </c>
      <c r="C17" s="678">
        <f t="shared" ref="C17:K17" si="1">IFERROR((C11*1000)/C5,"")</f>
        <v>5446.9478613506426</v>
      </c>
      <c r="D17" s="678" t="str">
        <f t="shared" si="1"/>
        <v/>
      </c>
      <c r="E17" s="678">
        <f t="shared" si="1"/>
        <v>7947.2550411843631</v>
      </c>
      <c r="F17" s="678" t="str">
        <f t="shared" si="1"/>
        <v/>
      </c>
      <c r="G17" s="678" t="str">
        <f t="shared" si="1"/>
        <v/>
      </c>
      <c r="H17" s="678" t="str">
        <f t="shared" si="1"/>
        <v/>
      </c>
      <c r="I17" s="678">
        <f t="shared" si="1"/>
        <v>8282.0497188908885</v>
      </c>
      <c r="J17" s="678" t="str">
        <f t="shared" si="1"/>
        <v/>
      </c>
      <c r="K17" s="679">
        <f t="shared" si="1"/>
        <v>7315.2367223605097</v>
      </c>
      <c r="O17" s="780" t="s">
        <v>790</v>
      </c>
      <c r="P17" s="699" t="s">
        <v>811</v>
      </c>
      <c r="Q17" s="707">
        <f>(Q5*D$31*D$30)/(C11*1000)</f>
        <v>6.5388943372203983</v>
      </c>
      <c r="R17" s="207"/>
      <c r="S17" s="707">
        <f>(S5*F$31*F$30)/(E11*1000)</f>
        <v>7.2323526708835519</v>
      </c>
      <c r="T17" s="207"/>
      <c r="U17" s="691" t="s">
        <v>800</v>
      </c>
      <c r="V17" s="207"/>
      <c r="W17" s="707">
        <f>(W5*J$31*J$30)/(I11*1000)</f>
        <v>0.79395551095011863</v>
      </c>
      <c r="X17" s="207"/>
      <c r="Y17" s="708">
        <f>(Y5*L$31*L$30)/(K11*1000)</f>
        <v>0.43781019632347629</v>
      </c>
    </row>
    <row r="18" spans="1:29">
      <c r="A18" s="781"/>
      <c r="B18" s="675" t="s">
        <v>812</v>
      </c>
      <c r="C18" s="676">
        <f t="shared" ref="C18:K18" si="2">IFERROR((C12*1000)/C6,"")</f>
        <v>3803.7786944228105</v>
      </c>
      <c r="D18" s="676" t="str">
        <f t="shared" si="2"/>
        <v/>
      </c>
      <c r="E18" s="676" t="str">
        <f t="shared" si="2"/>
        <v/>
      </c>
      <c r="F18" s="676" t="str">
        <f t="shared" si="2"/>
        <v/>
      </c>
      <c r="G18" s="676" t="str">
        <f t="shared" si="2"/>
        <v/>
      </c>
      <c r="H18" s="676" t="str">
        <f t="shared" si="2"/>
        <v/>
      </c>
      <c r="I18" s="676" t="str">
        <f t="shared" si="2"/>
        <v/>
      </c>
      <c r="J18" s="676" t="str">
        <f t="shared" si="2"/>
        <v/>
      </c>
      <c r="K18" s="680" t="str">
        <f t="shared" si="2"/>
        <v/>
      </c>
      <c r="O18" s="781"/>
      <c r="P18" s="698" t="s">
        <v>812</v>
      </c>
      <c r="Q18" s="706">
        <f>(Q6*D$31*D$30)/(C12*1000)</f>
        <v>8.4758693541327368</v>
      </c>
      <c r="R18" s="217"/>
      <c r="S18" s="217"/>
      <c r="T18" s="217"/>
      <c r="U18" s="217"/>
      <c r="V18" s="217"/>
      <c r="W18" s="217"/>
      <c r="X18" s="217"/>
      <c r="Y18" s="709"/>
    </row>
    <row r="19" spans="1:29">
      <c r="A19" s="781"/>
      <c r="B19" s="675" t="s">
        <v>1040</v>
      </c>
      <c r="C19" s="676">
        <f t="shared" ref="C19:K19" si="3">IFERROR((C13*1000)/C7,"")</f>
        <v>0</v>
      </c>
      <c r="D19" s="676" t="str">
        <f t="shared" si="3"/>
        <v/>
      </c>
      <c r="E19" s="676" t="str">
        <f t="shared" si="3"/>
        <v/>
      </c>
      <c r="F19" s="676" t="str">
        <f t="shared" si="3"/>
        <v/>
      </c>
      <c r="G19" s="676" t="str">
        <f t="shared" si="3"/>
        <v/>
      </c>
      <c r="H19" s="676" t="str">
        <f t="shared" si="3"/>
        <v/>
      </c>
      <c r="I19" s="676" t="str">
        <f t="shared" si="3"/>
        <v/>
      </c>
      <c r="J19" s="676" t="str">
        <f t="shared" si="3"/>
        <v/>
      </c>
      <c r="K19" s="680" t="str">
        <f t="shared" si="3"/>
        <v/>
      </c>
      <c r="O19" s="781"/>
      <c r="P19" s="698" t="s">
        <v>1040</v>
      </c>
      <c r="Q19" s="217"/>
      <c r="R19" s="217"/>
      <c r="S19" s="217"/>
      <c r="T19" s="217"/>
      <c r="U19" s="217"/>
      <c r="V19" s="217"/>
      <c r="W19" s="217"/>
      <c r="X19" s="217"/>
      <c r="Y19" s="709"/>
    </row>
    <row r="20" spans="1:29">
      <c r="A20" s="781"/>
      <c r="B20" s="675" t="s">
        <v>813</v>
      </c>
      <c r="C20" s="676" t="str">
        <f t="shared" ref="C20:K20" si="4">IFERROR((C14*1000)/C8,"")</f>
        <v/>
      </c>
      <c r="D20" s="676" t="str">
        <f t="shared" si="4"/>
        <v/>
      </c>
      <c r="E20" s="676" t="str">
        <f t="shared" si="4"/>
        <v/>
      </c>
      <c r="F20" s="676" t="str">
        <f t="shared" si="4"/>
        <v/>
      </c>
      <c r="G20" s="676" t="str">
        <f t="shared" si="4"/>
        <v/>
      </c>
      <c r="H20" s="676" t="str">
        <f t="shared" si="4"/>
        <v/>
      </c>
      <c r="I20" s="676" t="str">
        <f t="shared" si="4"/>
        <v/>
      </c>
      <c r="J20" s="676" t="str">
        <f t="shared" si="4"/>
        <v/>
      </c>
      <c r="K20" s="680" t="str">
        <f t="shared" si="4"/>
        <v/>
      </c>
      <c r="L20" s="535"/>
      <c r="O20" s="781"/>
      <c r="P20" s="698" t="s">
        <v>813</v>
      </c>
      <c r="Q20" s="692" t="s">
        <v>800</v>
      </c>
      <c r="R20" s="217"/>
      <c r="S20" s="692" t="s">
        <v>800</v>
      </c>
      <c r="T20" s="217"/>
      <c r="U20" s="692" t="s">
        <v>800</v>
      </c>
      <c r="V20" s="217"/>
      <c r="W20" s="692" t="s">
        <v>800</v>
      </c>
      <c r="X20" s="217"/>
      <c r="Y20" s="693" t="s">
        <v>800</v>
      </c>
    </row>
    <row r="21" spans="1:29" ht="15.75" thickBot="1">
      <c r="A21" s="782"/>
      <c r="B21" s="681" t="s">
        <v>814</v>
      </c>
      <c r="C21" s="682">
        <f t="shared" ref="C21:K21" si="5">IFERROR((C15*1000)/C9,"")</f>
        <v>5256.2083165752438</v>
      </c>
      <c r="D21" s="682" t="str">
        <f t="shared" si="5"/>
        <v/>
      </c>
      <c r="E21" s="682">
        <f t="shared" si="5"/>
        <v>5245.8477967124627</v>
      </c>
      <c r="F21" s="682" t="str">
        <f t="shared" si="5"/>
        <v/>
      </c>
      <c r="G21" s="682" t="str">
        <f t="shared" si="5"/>
        <v/>
      </c>
      <c r="H21" s="682" t="str">
        <f t="shared" si="5"/>
        <v/>
      </c>
      <c r="I21" s="682">
        <f t="shared" si="5"/>
        <v>10582.967763568289</v>
      </c>
      <c r="J21" s="682" t="str">
        <f t="shared" si="5"/>
        <v/>
      </c>
      <c r="K21" s="683">
        <f t="shared" si="5"/>
        <v>12116.897210618879</v>
      </c>
      <c r="L21" s="674">
        <f t="shared" ref="L21" si="6">(L15*1000)*10^6/((L9*L$16)/100)</f>
        <v>0</v>
      </c>
      <c r="O21" s="782"/>
      <c r="P21" s="703" t="s">
        <v>814</v>
      </c>
      <c r="Q21" s="710">
        <f>(Q9*C$31*C$30)/(C15*1000)</f>
        <v>14.450121962218457</v>
      </c>
      <c r="R21" s="711"/>
      <c r="S21" s="710">
        <f>(S9*E$31*E$30)/(E15*1000)</f>
        <v>21.27340040216426</v>
      </c>
      <c r="T21" s="711"/>
      <c r="U21" s="694" t="s">
        <v>800</v>
      </c>
      <c r="V21" s="711"/>
      <c r="W21" s="710">
        <f>(W9*I$31*I$30)/(I15*1000)</f>
        <v>2.3480318689063311</v>
      </c>
      <c r="X21" s="711"/>
      <c r="Y21" s="712">
        <f>(Y9*K$31*K$30)/(K15*1000)</f>
        <v>0.88927750430045238</v>
      </c>
    </row>
    <row r="22" spans="1:29" ht="6" customHeight="1" thickBot="1">
      <c r="A22" s="168"/>
      <c r="B22" s="675"/>
      <c r="C22" s="263"/>
      <c r="D22" s="263"/>
      <c r="E22" s="263"/>
      <c r="F22" s="263"/>
      <c r="G22" s="692"/>
      <c r="H22" s="263"/>
      <c r="I22" s="263"/>
      <c r="J22" s="263"/>
      <c r="K22" s="263"/>
      <c r="L22" s="263"/>
      <c r="M22" s="624"/>
    </row>
    <row r="23" spans="1:29">
      <c r="A23" s="860" t="s">
        <v>805</v>
      </c>
      <c r="B23" s="677" t="s">
        <v>811</v>
      </c>
      <c r="C23" s="236">
        <f>(C11*1000)*10^6/((C5*D$16)/100)</f>
        <v>15082.117237757218</v>
      </c>
      <c r="D23" s="236"/>
      <c r="E23" s="236">
        <f>(E11*1000)*10^6/((E5*F$16)/100)</f>
        <v>4986.311926742419</v>
      </c>
      <c r="F23" s="236"/>
      <c r="G23" s="691" t="s">
        <v>800</v>
      </c>
      <c r="H23" s="236"/>
      <c r="I23" s="236">
        <f>(I11*1000)*10^6/((I5*J$16)/100)</f>
        <v>10038.041572260683</v>
      </c>
      <c r="J23" s="236"/>
      <c r="K23" s="237">
        <f>(K11*1000)*10^6/((K5*L$16)/100)</f>
        <v>10961.08840993814</v>
      </c>
    </row>
    <row r="24" spans="1:29">
      <c r="A24" s="781"/>
      <c r="B24" s="675" t="s">
        <v>812</v>
      </c>
      <c r="C24" s="263">
        <f>(C12*1000)*10^6/((C6*D$16)/100)</f>
        <v>10532.327034528013</v>
      </c>
      <c r="D24" s="263"/>
      <c r="E24" s="263"/>
      <c r="F24" s="263"/>
      <c r="G24" s="263"/>
      <c r="H24" s="263"/>
      <c r="I24" s="263"/>
      <c r="J24" s="263"/>
      <c r="K24" s="239"/>
      <c r="P24" s="719" t="s">
        <v>826</v>
      </c>
      <c r="Q24" s="714">
        <f>(SUM(Q5:Q9)*C$30*C$31)/(SUM(C11:C15)*1000)</f>
        <v>14.23298949014748</v>
      </c>
      <c r="R24" s="714" t="e">
        <f t="shared" ref="R24:Y24" si="7">(SUM(R5:R9)*D$30*D$31)/(SUM(D11:D15)*1000)</f>
        <v>#DIV/0!</v>
      </c>
      <c r="S24" s="714">
        <f t="shared" si="7"/>
        <v>15.861600243365611</v>
      </c>
      <c r="T24" s="714" t="e">
        <f t="shared" si="7"/>
        <v>#DIV/0!</v>
      </c>
      <c r="U24" s="714" t="e">
        <f t="shared" si="7"/>
        <v>#DIV/0!</v>
      </c>
      <c r="V24" s="714" t="e">
        <f t="shared" si="7"/>
        <v>#DIV/0!</v>
      </c>
      <c r="W24" s="714">
        <f t="shared" si="7"/>
        <v>2.6012635373769961</v>
      </c>
      <c r="X24" s="714" t="e">
        <f t="shared" si="7"/>
        <v>#DIV/0!</v>
      </c>
      <c r="Y24" s="714">
        <f t="shared" si="7"/>
        <v>0.75608205495929681</v>
      </c>
    </row>
    <row r="25" spans="1:29" ht="15.75" thickBot="1">
      <c r="A25" s="781"/>
      <c r="B25" s="675" t="s">
        <v>1040</v>
      </c>
      <c r="C25" s="263">
        <f>(C13*1000)*10^6/((C7*D$16)/100)</f>
        <v>0</v>
      </c>
      <c r="D25" s="263"/>
      <c r="E25" s="263"/>
      <c r="F25" s="263"/>
      <c r="G25" s="263"/>
      <c r="H25" s="263"/>
      <c r="I25" s="263"/>
      <c r="J25" s="263"/>
      <c r="K25" s="239"/>
      <c r="P25" s="720" t="s">
        <v>804</v>
      </c>
      <c r="Q25" s="713">
        <f>SUM(C11:C15)*1000/SUM(C5:C9)</f>
        <v>4394.477108426644</v>
      </c>
      <c r="R25" s="713" t="e">
        <f t="shared" ref="R25:Y25" si="8">SUM(D11:D15)*1000/SUM(D5:D9)</f>
        <v>#DIV/0!</v>
      </c>
      <c r="S25" s="713">
        <f t="shared" si="8"/>
        <v>4822.0867113487202</v>
      </c>
      <c r="T25" s="713" t="e">
        <f t="shared" si="8"/>
        <v>#DIV/0!</v>
      </c>
      <c r="U25" s="713">
        <f t="shared" si="8"/>
        <v>0</v>
      </c>
      <c r="V25" s="713" t="e">
        <f t="shared" si="8"/>
        <v>#DIV/0!</v>
      </c>
      <c r="W25" s="713">
        <f t="shared" si="8"/>
        <v>7874.5830442381248</v>
      </c>
      <c r="X25" s="713" t="e">
        <f t="shared" si="8"/>
        <v>#DIV/0!</v>
      </c>
      <c r="Y25" s="713">
        <f t="shared" si="8"/>
        <v>8573.338024964447</v>
      </c>
    </row>
    <row r="26" spans="1:29" ht="15.75" thickTop="1">
      <c r="A26" s="781"/>
      <c r="B26" s="675" t="s">
        <v>813</v>
      </c>
      <c r="C26" s="692" t="s">
        <v>800</v>
      </c>
      <c r="D26" s="263"/>
      <c r="E26" s="692" t="s">
        <v>800</v>
      </c>
      <c r="F26" s="263"/>
      <c r="G26" s="692" t="s">
        <v>800</v>
      </c>
      <c r="H26" s="263"/>
      <c r="I26" s="692" t="s">
        <v>800</v>
      </c>
      <c r="J26" s="263"/>
      <c r="K26" s="693" t="s">
        <v>800</v>
      </c>
      <c r="L26" s="535" t="str">
        <f t="shared" ref="L26:L27" si="9">IFERROR((L14*1000)/L8,"")</f>
        <v/>
      </c>
    </row>
    <row r="27" spans="1:29" ht="15.75" thickBot="1">
      <c r="A27" s="782"/>
      <c r="B27" s="681" t="s">
        <v>814</v>
      </c>
      <c r="C27" s="241">
        <f>(C15*1000)*10^6/((C9*C$16)/100)</f>
        <v>14553.976295452389</v>
      </c>
      <c r="D27" s="241"/>
      <c r="E27" s="241">
        <f>(E15*1000)*10^6/((E9*E$16)/100)</f>
        <v>3291.379639771144</v>
      </c>
      <c r="F27" s="241"/>
      <c r="G27" s="694" t="s">
        <v>800</v>
      </c>
      <c r="H27" s="241"/>
      <c r="I27" s="241">
        <f>(I15*1000)*10^6/((I9*I$16)/100)</f>
        <v>12826.809059873587</v>
      </c>
      <c r="J27" s="241"/>
      <c r="K27" s="242">
        <f>(K15*1000)*10^6/((K9*K$16)/100)</f>
        <v>18155.855595725585</v>
      </c>
      <c r="L27" s="536">
        <f t="shared" si="9"/>
        <v>0</v>
      </c>
    </row>
    <row r="28" spans="1:29" ht="6" customHeight="1"/>
    <row r="29" spans="1:29">
      <c r="P29" s="830" t="s">
        <v>1026</v>
      </c>
      <c r="Q29" s="861"/>
      <c r="R29" s="861"/>
      <c r="S29" s="861"/>
      <c r="T29" s="861"/>
      <c r="U29" s="861"/>
      <c r="V29" s="861"/>
      <c r="W29" s="861"/>
      <c r="X29" s="861"/>
      <c r="Y29" s="861"/>
      <c r="Z29" s="861"/>
      <c r="AA29" s="861"/>
      <c r="AB29" s="861"/>
      <c r="AC29" s="862"/>
    </row>
    <row r="30" spans="1:29">
      <c r="A30" s="563"/>
      <c r="B30" s="717" t="s">
        <v>793</v>
      </c>
      <c r="C30" s="718">
        <v>1.26</v>
      </c>
      <c r="D30" s="718">
        <v>1.26</v>
      </c>
      <c r="E30" s="718">
        <v>1.34</v>
      </c>
      <c r="F30" s="718">
        <v>1.34</v>
      </c>
      <c r="G30" s="718">
        <v>1.82</v>
      </c>
      <c r="H30" s="718">
        <v>1.82</v>
      </c>
      <c r="I30" s="718">
        <v>1.9</v>
      </c>
      <c r="J30" s="718">
        <v>1.9</v>
      </c>
      <c r="K30" s="718">
        <v>1.35</v>
      </c>
      <c r="L30" s="576">
        <v>1.35</v>
      </c>
      <c r="P30" s="863"/>
      <c r="Q30" s="864"/>
      <c r="R30" s="864"/>
      <c r="S30" s="864"/>
      <c r="T30" s="864"/>
      <c r="U30" s="864"/>
      <c r="V30" s="864"/>
      <c r="W30" s="864"/>
      <c r="X30" s="864"/>
      <c r="Y30" s="864"/>
      <c r="Z30" s="864"/>
      <c r="AA30" s="864"/>
      <c r="AB30" s="864"/>
      <c r="AC30" s="865"/>
    </row>
    <row r="31" spans="1:29">
      <c r="A31" s="563"/>
      <c r="B31" s="717" t="s">
        <v>794</v>
      </c>
      <c r="C31" s="717">
        <v>76</v>
      </c>
      <c r="D31" s="717">
        <v>76</v>
      </c>
      <c r="E31" s="717">
        <v>76</v>
      </c>
      <c r="F31" s="717">
        <v>76</v>
      </c>
      <c r="G31" s="717">
        <v>76</v>
      </c>
      <c r="H31" s="717">
        <v>76</v>
      </c>
      <c r="I31" s="717">
        <v>76</v>
      </c>
      <c r="J31" s="717">
        <v>76</v>
      </c>
      <c r="K31" s="717">
        <v>76</v>
      </c>
      <c r="L31" s="577">
        <v>76</v>
      </c>
      <c r="P31" s="863"/>
      <c r="Q31" s="864"/>
      <c r="R31" s="864"/>
      <c r="S31" s="864"/>
      <c r="T31" s="864"/>
      <c r="U31" s="864"/>
      <c r="V31" s="864"/>
      <c r="W31" s="864"/>
      <c r="X31" s="864"/>
      <c r="Y31" s="864"/>
      <c r="Z31" s="864"/>
      <c r="AA31" s="864"/>
      <c r="AB31" s="864"/>
      <c r="AC31" s="865"/>
    </row>
    <row r="32" spans="1:29">
      <c r="P32" s="863"/>
      <c r="Q32" s="864"/>
      <c r="R32" s="864"/>
      <c r="S32" s="864"/>
      <c r="T32" s="864"/>
      <c r="U32" s="864"/>
      <c r="V32" s="864"/>
      <c r="W32" s="864"/>
      <c r="X32" s="864"/>
      <c r="Y32" s="864"/>
      <c r="Z32" s="864"/>
      <c r="AA32" s="864"/>
      <c r="AB32" s="864"/>
      <c r="AC32" s="865"/>
    </row>
    <row r="33" spans="12:29">
      <c r="P33" s="863"/>
      <c r="Q33" s="864"/>
      <c r="R33" s="864"/>
      <c r="S33" s="864"/>
      <c r="T33" s="864"/>
      <c r="U33" s="864"/>
      <c r="V33" s="864"/>
      <c r="W33" s="864"/>
      <c r="X33" s="864"/>
      <c r="Y33" s="864"/>
      <c r="Z33" s="864"/>
      <c r="AA33" s="864"/>
      <c r="AB33" s="864"/>
      <c r="AC33" s="865"/>
    </row>
    <row r="34" spans="12:29">
      <c r="P34" s="863"/>
      <c r="Q34" s="864"/>
      <c r="R34" s="864"/>
      <c r="S34" s="864"/>
      <c r="T34" s="864"/>
      <c r="U34" s="864"/>
      <c r="V34" s="864"/>
      <c r="W34" s="864"/>
      <c r="X34" s="864"/>
      <c r="Y34" s="864"/>
      <c r="Z34" s="864"/>
      <c r="AA34" s="864"/>
      <c r="AB34" s="864"/>
      <c r="AC34" s="865"/>
    </row>
    <row r="35" spans="12:29">
      <c r="P35" s="866"/>
      <c r="Q35" s="867"/>
      <c r="R35" s="867"/>
      <c r="S35" s="867"/>
      <c r="T35" s="867"/>
      <c r="U35" s="867"/>
      <c r="V35" s="867"/>
      <c r="W35" s="867"/>
      <c r="X35" s="867"/>
      <c r="Y35" s="867"/>
      <c r="Z35" s="867"/>
      <c r="AA35" s="867"/>
      <c r="AB35" s="867"/>
      <c r="AC35" s="868"/>
    </row>
    <row r="36" spans="12:29">
      <c r="L36" s="537"/>
    </row>
    <row r="37" spans="12:29" ht="15.75" thickBot="1">
      <c r="L37" s="538">
        <v>0</v>
      </c>
    </row>
    <row r="42" spans="12:29">
      <c r="L42" s="539"/>
    </row>
    <row r="43" spans="12:29" ht="15.75" thickBot="1">
      <c r="L43" s="540"/>
    </row>
    <row r="46" spans="12:29">
      <c r="M46" s="282"/>
      <c r="N46" s="282"/>
      <c r="O46" s="26"/>
    </row>
    <row r="48" spans="12:29">
      <c r="L48" s="535" t="str">
        <f t="shared" ref="L48:L49" si="10">IFERROR(((L36/L8)*100),"")</f>
        <v/>
      </c>
    </row>
    <row r="49" spans="2:12" ht="15.75" thickBot="1">
      <c r="L49" s="536">
        <f t="shared" si="10"/>
        <v>0</v>
      </c>
    </row>
    <row r="52" spans="2:12">
      <c r="B52" s="561"/>
      <c r="C52" s="52"/>
    </row>
    <row r="53" spans="2:12">
      <c r="B53" s="561"/>
      <c r="C53" s="52"/>
    </row>
    <row r="54" spans="2:12">
      <c r="B54" s="562"/>
      <c r="C54" s="721"/>
    </row>
  </sheetData>
  <mergeCells count="18">
    <mergeCell ref="X3:Y3"/>
    <mergeCell ref="A5:A9"/>
    <mergeCell ref="P29:AC35"/>
    <mergeCell ref="O11:O15"/>
    <mergeCell ref="A11:A15"/>
    <mergeCell ref="A23:A27"/>
    <mergeCell ref="A17:A21"/>
    <mergeCell ref="O5:O9"/>
    <mergeCell ref="O17:O21"/>
    <mergeCell ref="C3:D3"/>
    <mergeCell ref="R3:S3"/>
    <mergeCell ref="T3:U3"/>
    <mergeCell ref="V3:W3"/>
    <mergeCell ref="G1:R1"/>
    <mergeCell ref="E3:F3"/>
    <mergeCell ref="K3:L3"/>
    <mergeCell ref="G3:H3"/>
    <mergeCell ref="I3:J3"/>
  </mergeCells>
  <conditionalFormatting sqref="Q17:Y2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A5664-2BFE-4AB3-8F76-4D152183A644}">
  <sheetPr codeName="Sheet35">
    <tabColor rgb="FF00B050"/>
  </sheetPr>
  <dimension ref="A1:AC54"/>
  <sheetViews>
    <sheetView showGridLines="0" zoomScale="75" zoomScaleNormal="75" workbookViewId="0">
      <pane xSplit="2" ySplit="4" topLeftCell="C5" activePane="bottomRight" state="frozen"/>
      <selection activeCell="AB23" sqref="AB23"/>
      <selection pane="topRight" activeCell="AB23" sqref="AB23"/>
      <selection pane="bottomLeft" activeCell="AB23" sqref="AB23"/>
      <selection pane="bottomRight" activeCell="O3" sqref="O3:Y9"/>
    </sheetView>
  </sheetViews>
  <sheetFormatPr defaultRowHeight="15"/>
  <cols>
    <col min="1" max="1" width="13.140625" style="634" bestFit="1" customWidth="1"/>
    <col min="2" max="2" width="24.28515625" style="634" customWidth="1"/>
    <col min="3" max="3" width="11.5703125" style="636" bestFit="1" customWidth="1"/>
    <col min="4" max="4" width="11.5703125" style="636" hidden="1" customWidth="1"/>
    <col min="5" max="5" width="12.7109375" style="636" bestFit="1" customWidth="1"/>
    <col min="6" max="6" width="12.7109375" style="636" hidden="1" customWidth="1"/>
    <col min="7" max="7" width="11.5703125" style="636" bestFit="1" customWidth="1"/>
    <col min="8" max="8" width="11.5703125" style="636" hidden="1" customWidth="1"/>
    <col min="9" max="9" width="11.5703125" style="636" bestFit="1" customWidth="1"/>
    <col min="10" max="10" width="11.5703125" style="636" hidden="1" customWidth="1"/>
    <col min="11" max="11" width="11.5703125" style="636" bestFit="1" customWidth="1"/>
    <col min="12" max="12" width="11.5703125" style="634" hidden="1" customWidth="1"/>
    <col min="13" max="14" width="2.42578125" style="634" customWidth="1"/>
    <col min="15" max="15" width="18.7109375" style="634" customWidth="1"/>
    <col min="16" max="16" width="24.28515625" style="636" bestFit="1" customWidth="1"/>
    <col min="17" max="17" width="10.7109375" style="636" customWidth="1"/>
    <col min="18" max="18" width="0" style="636" hidden="1" customWidth="1"/>
    <col min="19" max="19" width="10.7109375" style="636" customWidth="1"/>
    <col min="20" max="20" width="1.85546875" style="636" hidden="1" customWidth="1"/>
    <col min="21" max="21" width="10.7109375" style="636" customWidth="1"/>
    <col min="22" max="22" width="0" style="636" hidden="1" customWidth="1"/>
    <col min="23" max="23" width="10.7109375" style="636" customWidth="1"/>
    <col min="24" max="24" width="0" style="636" hidden="1" customWidth="1"/>
    <col min="25" max="25" width="10.7109375" style="636" customWidth="1"/>
    <col min="26" max="16384" width="9.140625" style="634"/>
  </cols>
  <sheetData>
    <row r="1" spans="1:25" ht="18.75">
      <c r="G1" s="858" t="s">
        <v>1022</v>
      </c>
      <c r="H1" s="858"/>
      <c r="I1" s="858"/>
      <c r="J1" s="858"/>
      <c r="K1" s="858"/>
      <c r="L1" s="858"/>
      <c r="M1" s="858"/>
      <c r="N1" s="858"/>
      <c r="O1" s="858"/>
      <c r="P1" s="858"/>
      <c r="Q1" s="858"/>
      <c r="R1" s="858"/>
    </row>
    <row r="2" spans="1:25" ht="15.75" thickBot="1"/>
    <row r="3" spans="1:25">
      <c r="A3" s="684"/>
      <c r="B3" s="715"/>
      <c r="C3" s="869" t="s">
        <v>99</v>
      </c>
      <c r="D3" s="870"/>
      <c r="E3" s="859" t="s">
        <v>94</v>
      </c>
      <c r="F3" s="859"/>
      <c r="G3" s="859" t="s">
        <v>196</v>
      </c>
      <c r="H3" s="859"/>
      <c r="I3" s="859" t="s">
        <v>198</v>
      </c>
      <c r="J3" s="859"/>
      <c r="K3" s="855" t="s">
        <v>93</v>
      </c>
      <c r="L3" s="856"/>
      <c r="O3" s="474"/>
      <c r="P3" s="689"/>
      <c r="Q3" s="689" t="s">
        <v>99</v>
      </c>
      <c r="R3" s="859" t="s">
        <v>94</v>
      </c>
      <c r="S3" s="859"/>
      <c r="T3" s="859" t="s">
        <v>196</v>
      </c>
      <c r="U3" s="859"/>
      <c r="V3" s="859" t="s">
        <v>198</v>
      </c>
      <c r="W3" s="859"/>
      <c r="X3" s="859" t="s">
        <v>93</v>
      </c>
      <c r="Y3" s="871"/>
    </row>
    <row r="4" spans="1:25" ht="15.75" thickBot="1">
      <c r="A4" s="685"/>
      <c r="B4" s="716"/>
      <c r="C4" s="690" t="s">
        <v>815</v>
      </c>
      <c r="D4" s="690" t="s">
        <v>815</v>
      </c>
      <c r="E4" s="690" t="s">
        <v>815</v>
      </c>
      <c r="F4" s="690" t="s">
        <v>815</v>
      </c>
      <c r="G4" s="690" t="s">
        <v>815</v>
      </c>
      <c r="H4" s="690" t="s">
        <v>815</v>
      </c>
      <c r="I4" s="690" t="s">
        <v>815</v>
      </c>
      <c r="J4" s="690" t="s">
        <v>815</v>
      </c>
      <c r="K4" s="690" t="s">
        <v>815</v>
      </c>
      <c r="L4" s="529">
        <v>2020</v>
      </c>
      <c r="O4" s="687"/>
      <c r="P4" s="690"/>
      <c r="Q4" s="690" t="s">
        <v>815</v>
      </c>
      <c r="R4" s="690" t="s">
        <v>815</v>
      </c>
      <c r="S4" s="690" t="s">
        <v>815</v>
      </c>
      <c r="T4" s="690" t="s">
        <v>815</v>
      </c>
      <c r="U4" s="690" t="s">
        <v>815</v>
      </c>
      <c r="V4" s="690" t="s">
        <v>815</v>
      </c>
      <c r="W4" s="690" t="s">
        <v>815</v>
      </c>
      <c r="X4" s="690" t="s">
        <v>815</v>
      </c>
      <c r="Y4" s="690" t="s">
        <v>815</v>
      </c>
    </row>
    <row r="5" spans="1:25">
      <c r="A5" s="780" t="s">
        <v>1025</v>
      </c>
      <c r="B5" s="677" t="s">
        <v>811</v>
      </c>
      <c r="C5" s="236">
        <v>87.470000000000027</v>
      </c>
      <c r="D5" s="236"/>
      <c r="E5" s="236">
        <v>775.47999999999968</v>
      </c>
      <c r="F5" s="236"/>
      <c r="G5" s="236">
        <v>1310.0899999999997</v>
      </c>
      <c r="H5" s="236"/>
      <c r="I5" s="236">
        <v>1550.3899999999994</v>
      </c>
      <c r="J5" s="236"/>
      <c r="K5" s="237">
        <v>837.85999999999933</v>
      </c>
      <c r="L5" s="686"/>
      <c r="O5" s="860" t="s">
        <v>824</v>
      </c>
      <c r="P5" s="699" t="s">
        <v>811</v>
      </c>
      <c r="Q5" s="236">
        <v>32533.630278871879</v>
      </c>
      <c r="R5" s="236"/>
      <c r="S5" s="700">
        <v>437672.1948806619</v>
      </c>
      <c r="T5" s="700"/>
      <c r="U5" s="236">
        <v>131642.63088529036</v>
      </c>
      <c r="V5" s="700"/>
      <c r="W5" s="700">
        <v>70600.49827593223</v>
      </c>
      <c r="X5" s="700"/>
      <c r="Y5" s="701">
        <v>26154.014065258667</v>
      </c>
    </row>
    <row r="6" spans="1:25">
      <c r="A6" s="781"/>
      <c r="B6" s="675" t="s">
        <v>812</v>
      </c>
      <c r="C6" s="676"/>
      <c r="D6" s="263"/>
      <c r="E6" s="263"/>
      <c r="F6" s="263"/>
      <c r="G6" s="263"/>
      <c r="H6" s="263"/>
      <c r="I6" s="263"/>
      <c r="J6" s="263"/>
      <c r="K6" s="239"/>
      <c r="L6" s="686"/>
      <c r="O6" s="781"/>
      <c r="P6" s="698" t="s">
        <v>812</v>
      </c>
      <c r="Q6" s="263"/>
      <c r="R6" s="263"/>
      <c r="S6" s="670"/>
      <c r="T6" s="670"/>
      <c r="U6" s="263"/>
      <c r="V6" s="670"/>
      <c r="W6" s="670"/>
      <c r="X6" s="670"/>
      <c r="Y6" s="702"/>
    </row>
    <row r="7" spans="1:25">
      <c r="A7" s="781"/>
      <c r="B7" s="675" t="s">
        <v>1040</v>
      </c>
      <c r="C7" s="263"/>
      <c r="D7" s="263"/>
      <c r="E7" s="263"/>
      <c r="F7" s="263"/>
      <c r="G7" s="263"/>
      <c r="H7" s="263"/>
      <c r="I7" s="263"/>
      <c r="J7" s="263"/>
      <c r="K7" s="239"/>
      <c r="L7" s="686"/>
      <c r="O7" s="781"/>
      <c r="P7" s="698" t="s">
        <v>1040</v>
      </c>
      <c r="Q7" s="263"/>
      <c r="R7" s="263"/>
      <c r="S7" s="670"/>
      <c r="T7" s="670"/>
      <c r="U7" s="263"/>
      <c r="V7" s="670"/>
      <c r="W7" s="670"/>
      <c r="X7" s="670"/>
      <c r="Y7" s="702"/>
    </row>
    <row r="8" spans="1:25">
      <c r="A8" s="781"/>
      <c r="B8" s="675" t="s">
        <v>813</v>
      </c>
      <c r="C8" s="263">
        <v>110.04999999999997</v>
      </c>
      <c r="D8" s="263"/>
      <c r="E8" s="263">
        <v>474.81999999999988</v>
      </c>
      <c r="F8" s="263"/>
      <c r="G8" s="263">
        <v>780.46999999999969</v>
      </c>
      <c r="H8" s="263"/>
      <c r="I8" s="263">
        <v>942.08</v>
      </c>
      <c r="J8" s="263"/>
      <c r="K8" s="239">
        <v>365.73999999999984</v>
      </c>
      <c r="L8" s="533"/>
      <c r="O8" s="781"/>
      <c r="P8" s="698" t="s">
        <v>813</v>
      </c>
      <c r="Q8" s="263">
        <v>111923.26021749785</v>
      </c>
      <c r="R8" s="263"/>
      <c r="S8" s="670">
        <v>259841.01580297001</v>
      </c>
      <c r="T8" s="670"/>
      <c r="U8" s="263">
        <v>105853.22169397057</v>
      </c>
      <c r="V8" s="263"/>
      <c r="W8" s="670">
        <v>158045.12494227872</v>
      </c>
      <c r="X8" s="670"/>
      <c r="Y8" s="702">
        <v>89718.282989736006</v>
      </c>
    </row>
    <row r="9" spans="1:25" ht="15.75" thickBot="1">
      <c r="A9" s="782"/>
      <c r="B9" s="681" t="s">
        <v>814</v>
      </c>
      <c r="C9" s="241">
        <v>42.36</v>
      </c>
      <c r="D9" s="241"/>
      <c r="E9" s="241">
        <v>682.03999999999962</v>
      </c>
      <c r="F9" s="241"/>
      <c r="G9" s="241">
        <v>1146.7099999999998</v>
      </c>
      <c r="H9" s="241"/>
      <c r="I9" s="241">
        <v>1422.3500000000004</v>
      </c>
      <c r="J9" s="241"/>
      <c r="K9" s="242">
        <v>452.94999999999976</v>
      </c>
      <c r="L9" s="534">
        <v>0.16</v>
      </c>
      <c r="O9" s="782"/>
      <c r="P9" s="703" t="s">
        <v>814</v>
      </c>
      <c r="Q9" s="241">
        <v>33598.191084421996</v>
      </c>
      <c r="R9" s="241">
        <v>0</v>
      </c>
      <c r="S9" s="704">
        <v>747384.44569234981</v>
      </c>
      <c r="T9" s="704">
        <v>0</v>
      </c>
      <c r="U9" s="241">
        <v>267927.70248437865</v>
      </c>
      <c r="V9" s="241">
        <v>0</v>
      </c>
      <c r="W9" s="704">
        <v>244765.80478315399</v>
      </c>
      <c r="X9" s="704">
        <v>0</v>
      </c>
      <c r="Y9" s="705">
        <v>47569.833705890109</v>
      </c>
    </row>
    <row r="10" spans="1:25" ht="6" customHeight="1" thickBot="1">
      <c r="P10" s="208"/>
    </row>
    <row r="11" spans="1:25">
      <c r="A11" s="780" t="s">
        <v>792</v>
      </c>
      <c r="B11" s="677" t="s">
        <v>811</v>
      </c>
      <c r="C11" s="755">
        <v>11512.584988874622</v>
      </c>
      <c r="D11" s="755"/>
      <c r="E11" s="755">
        <v>102066.75897076124</v>
      </c>
      <c r="F11" s="755"/>
      <c r="G11" s="755">
        <v>172430.80448239105</v>
      </c>
      <c r="H11" s="755"/>
      <c r="I11" s="755">
        <v>204058.4959517699</v>
      </c>
      <c r="J11" s="755"/>
      <c r="K11" s="756">
        <v>110277.0602352633</v>
      </c>
      <c r="O11" s="872" t="s">
        <v>825</v>
      </c>
      <c r="P11" s="699" t="s">
        <v>811</v>
      </c>
      <c r="Q11" s="678">
        <f t="shared" ref="Q11:Y15" si="0">IFERROR(((Q5/C5)*100),"")</f>
        <v>37194.043990936174</v>
      </c>
      <c r="R11" s="678" t="str">
        <f t="shared" si="0"/>
        <v/>
      </c>
      <c r="S11" s="678">
        <f t="shared" si="0"/>
        <v>56438.875906620684</v>
      </c>
      <c r="T11" s="678" t="str">
        <f t="shared" si="0"/>
        <v/>
      </c>
      <c r="U11" s="678">
        <f t="shared" si="0"/>
        <v>10048.365447052522</v>
      </c>
      <c r="V11" s="678" t="str">
        <f t="shared" si="0"/>
        <v/>
      </c>
      <c r="W11" s="678">
        <f t="shared" si="0"/>
        <v>4553.7250805237554</v>
      </c>
      <c r="X11" s="678" t="str">
        <f t="shared" si="0"/>
        <v/>
      </c>
      <c r="Y11" s="679">
        <f t="shared" si="0"/>
        <v>3121.5255609837786</v>
      </c>
    </row>
    <row r="12" spans="1:25">
      <c r="A12" s="781"/>
      <c r="B12" s="675" t="s">
        <v>812</v>
      </c>
      <c r="C12" s="757"/>
      <c r="D12" s="757"/>
      <c r="E12" s="757"/>
      <c r="F12" s="757"/>
      <c r="G12" s="757"/>
      <c r="H12" s="757"/>
      <c r="I12" s="757"/>
      <c r="J12" s="757"/>
      <c r="K12" s="758"/>
      <c r="O12" s="873"/>
      <c r="P12" s="698" t="s">
        <v>812</v>
      </c>
      <c r="Q12" s="676" t="str">
        <f t="shared" si="0"/>
        <v/>
      </c>
      <c r="R12" s="676" t="str">
        <f t="shared" si="0"/>
        <v/>
      </c>
      <c r="S12" s="676" t="str">
        <f t="shared" si="0"/>
        <v/>
      </c>
      <c r="T12" s="676" t="str">
        <f t="shared" si="0"/>
        <v/>
      </c>
      <c r="U12" s="676" t="str">
        <f t="shared" si="0"/>
        <v/>
      </c>
      <c r="V12" s="676" t="str">
        <f t="shared" si="0"/>
        <v/>
      </c>
      <c r="W12" s="676" t="str">
        <f t="shared" si="0"/>
        <v/>
      </c>
      <c r="X12" s="676" t="str">
        <f t="shared" si="0"/>
        <v/>
      </c>
      <c r="Y12" s="680" t="str">
        <f t="shared" si="0"/>
        <v/>
      </c>
    </row>
    <row r="13" spans="1:25">
      <c r="A13" s="781"/>
      <c r="B13" s="675" t="s">
        <v>1040</v>
      </c>
      <c r="C13" s="757"/>
      <c r="D13" s="757"/>
      <c r="E13" s="757"/>
      <c r="F13" s="757"/>
      <c r="G13" s="757"/>
      <c r="H13" s="757"/>
      <c r="I13" s="757"/>
      <c r="J13" s="757"/>
      <c r="K13" s="758"/>
      <c r="O13" s="873"/>
      <c r="P13" s="698" t="s">
        <v>1040</v>
      </c>
      <c r="Q13" s="676" t="str">
        <f t="shared" si="0"/>
        <v/>
      </c>
      <c r="R13" s="676" t="str">
        <f t="shared" si="0"/>
        <v/>
      </c>
      <c r="S13" s="676" t="str">
        <f t="shared" si="0"/>
        <v/>
      </c>
      <c r="T13" s="676" t="str">
        <f t="shared" si="0"/>
        <v/>
      </c>
      <c r="U13" s="676" t="str">
        <f t="shared" si="0"/>
        <v/>
      </c>
      <c r="V13" s="676" t="str">
        <f t="shared" si="0"/>
        <v/>
      </c>
      <c r="W13" s="676" t="str">
        <f t="shared" si="0"/>
        <v/>
      </c>
      <c r="X13" s="676" t="str">
        <f t="shared" si="0"/>
        <v/>
      </c>
      <c r="Y13" s="680" t="str">
        <f t="shared" si="0"/>
        <v/>
      </c>
    </row>
    <row r="14" spans="1:25">
      <c r="A14" s="781"/>
      <c r="B14" s="675" t="s">
        <v>813</v>
      </c>
      <c r="C14" s="757">
        <v>3490.2156157986278</v>
      </c>
      <c r="D14" s="757"/>
      <c r="E14" s="757">
        <v>15058.829429291272</v>
      </c>
      <c r="F14" s="757"/>
      <c r="G14" s="757">
        <v>24752.46325908546</v>
      </c>
      <c r="H14" s="757"/>
      <c r="I14" s="757">
        <v>29877.894841722602</v>
      </c>
      <c r="J14" s="757"/>
      <c r="K14" s="758">
        <v>11599.37718602626</v>
      </c>
      <c r="L14" s="533"/>
      <c r="O14" s="873"/>
      <c r="P14" s="698" t="s">
        <v>813</v>
      </c>
      <c r="Q14" s="676">
        <f t="shared" si="0"/>
        <v>101702.19011131112</v>
      </c>
      <c r="R14" s="676" t="str">
        <f t="shared" si="0"/>
        <v/>
      </c>
      <c r="S14" s="676">
        <f t="shared" si="0"/>
        <v>54724.109305204096</v>
      </c>
      <c r="T14" s="676" t="str">
        <f t="shared" si="0"/>
        <v/>
      </c>
      <c r="U14" s="676">
        <f t="shared" si="0"/>
        <v>13562.753429852602</v>
      </c>
      <c r="V14" s="676" t="str">
        <f t="shared" si="0"/>
        <v/>
      </c>
      <c r="W14" s="676">
        <f t="shared" si="0"/>
        <v>16776.189383309138</v>
      </c>
      <c r="X14" s="676" t="str">
        <f t="shared" si="0"/>
        <v/>
      </c>
      <c r="Y14" s="680">
        <f t="shared" si="0"/>
        <v>24530.618195914049</v>
      </c>
    </row>
    <row r="15" spans="1:25" ht="15.75" thickBot="1">
      <c r="A15" s="782"/>
      <c r="B15" s="681" t="s">
        <v>814</v>
      </c>
      <c r="C15" s="759">
        <v>1343.439650024806</v>
      </c>
      <c r="D15" s="759"/>
      <c r="E15" s="759">
        <v>21630.773817349345</v>
      </c>
      <c r="F15" s="759"/>
      <c r="G15" s="759">
        <v>36367.697853634214</v>
      </c>
      <c r="H15" s="759"/>
      <c r="I15" s="759">
        <v>45109.570023908957</v>
      </c>
      <c r="J15" s="759"/>
      <c r="K15" s="760">
        <v>14365.226380517837</v>
      </c>
      <c r="L15" s="534"/>
      <c r="O15" s="874"/>
      <c r="P15" s="703" t="s">
        <v>814</v>
      </c>
      <c r="Q15" s="682">
        <f t="shared" si="0"/>
        <v>79315.842975500476</v>
      </c>
      <c r="R15" s="682" t="str">
        <f t="shared" si="0"/>
        <v/>
      </c>
      <c r="S15" s="682">
        <f t="shared" si="0"/>
        <v>109580.73510239139</v>
      </c>
      <c r="T15" s="682" t="str">
        <f t="shared" si="0"/>
        <v/>
      </c>
      <c r="U15" s="682">
        <f t="shared" si="0"/>
        <v>23364.905031296377</v>
      </c>
      <c r="V15" s="682" t="str">
        <f t="shared" si="0"/>
        <v/>
      </c>
      <c r="W15" s="682">
        <f t="shared" si="0"/>
        <v>17208.549568190243</v>
      </c>
      <c r="X15" s="682" t="str">
        <f t="shared" si="0"/>
        <v/>
      </c>
      <c r="Y15" s="683">
        <f t="shared" si="0"/>
        <v>10502.226229360886</v>
      </c>
    </row>
    <row r="16" spans="1:25" ht="6" customHeight="1" thickBot="1">
      <c r="B16" s="695" t="s">
        <v>501</v>
      </c>
      <c r="C16" s="696">
        <v>36115273.310000002</v>
      </c>
      <c r="D16" s="696">
        <v>36115273.310000002</v>
      </c>
      <c r="E16" s="696">
        <v>159381425.75</v>
      </c>
      <c r="F16" s="696">
        <v>159381425.75</v>
      </c>
      <c r="G16" s="696">
        <v>42794507.329999991</v>
      </c>
      <c r="H16" s="696">
        <v>42794507.329999991</v>
      </c>
      <c r="I16" s="696">
        <v>82506629</v>
      </c>
      <c r="J16" s="696">
        <v>82506629</v>
      </c>
      <c r="K16" s="696">
        <v>66738233</v>
      </c>
      <c r="L16" s="507">
        <v>66738233</v>
      </c>
      <c r="P16" s="208"/>
    </row>
    <row r="17" spans="1:29">
      <c r="A17" s="860" t="s">
        <v>823</v>
      </c>
      <c r="B17" s="677" t="s">
        <v>811</v>
      </c>
      <c r="C17" s="678">
        <f t="shared" ref="C17:K21" si="1">IFERROR((C11*1000)/C5,"")</f>
        <v>131617.52588172653</v>
      </c>
      <c r="D17" s="678" t="str">
        <f t="shared" si="1"/>
        <v/>
      </c>
      <c r="E17" s="678">
        <f t="shared" si="1"/>
        <v>131617.52588172653</v>
      </c>
      <c r="F17" s="678" t="str">
        <f t="shared" si="1"/>
        <v/>
      </c>
      <c r="G17" s="678">
        <f t="shared" si="1"/>
        <v>131617.52588172653</v>
      </c>
      <c r="H17" s="678" t="str">
        <f t="shared" si="1"/>
        <v/>
      </c>
      <c r="I17" s="678">
        <f t="shared" si="1"/>
        <v>131617.5258817265</v>
      </c>
      <c r="J17" s="678" t="str">
        <f t="shared" si="1"/>
        <v/>
      </c>
      <c r="K17" s="679">
        <f t="shared" si="1"/>
        <v>131617.52588172653</v>
      </c>
      <c r="O17" s="875" t="s">
        <v>790</v>
      </c>
      <c r="P17" s="764" t="s">
        <v>811</v>
      </c>
      <c r="Q17" s="707">
        <f>(Q5*D$31*D$30)/(C11*1000)</f>
        <v>0.27060998364098154</v>
      </c>
      <c r="R17" s="707" t="e">
        <f t="shared" ref="R17:Y17" si="2">(R5*E$31*E$30)/(D11*1000)</f>
        <v>#DIV/0!</v>
      </c>
      <c r="S17" s="707">
        <f t="shared" si="2"/>
        <v>0.43669983034746085</v>
      </c>
      <c r="T17" s="707" t="e">
        <f t="shared" si="2"/>
        <v>#DIV/0!</v>
      </c>
      <c r="U17" s="707">
        <f t="shared" si="2"/>
        <v>0.10560067128790132</v>
      </c>
      <c r="V17" s="707" t="e">
        <f t="shared" si="2"/>
        <v>#DIV/0!</v>
      </c>
      <c r="W17" s="707">
        <f t="shared" si="2"/>
        <v>4.9959752489081258E-2</v>
      </c>
      <c r="X17" s="707" t="e">
        <f t="shared" si="2"/>
        <v>#DIV/0!</v>
      </c>
      <c r="Y17" s="708">
        <f t="shared" si="2"/>
        <v>2.433327327887426E-2</v>
      </c>
    </row>
    <row r="18" spans="1:29">
      <c r="A18" s="781"/>
      <c r="B18" s="675" t="s">
        <v>812</v>
      </c>
      <c r="C18" s="676" t="str">
        <f t="shared" si="1"/>
        <v/>
      </c>
      <c r="D18" s="676" t="str">
        <f t="shared" si="1"/>
        <v/>
      </c>
      <c r="E18" s="676" t="str">
        <f t="shared" si="1"/>
        <v/>
      </c>
      <c r="F18" s="676" t="str">
        <f t="shared" si="1"/>
        <v/>
      </c>
      <c r="G18" s="676" t="str">
        <f t="shared" si="1"/>
        <v/>
      </c>
      <c r="H18" s="676" t="str">
        <f t="shared" si="1"/>
        <v/>
      </c>
      <c r="I18" s="676" t="str">
        <f t="shared" si="1"/>
        <v/>
      </c>
      <c r="J18" s="676" t="str">
        <f t="shared" si="1"/>
        <v/>
      </c>
      <c r="K18" s="680" t="str">
        <f t="shared" si="1"/>
        <v/>
      </c>
      <c r="O18" s="876"/>
      <c r="P18" s="765" t="s">
        <v>812</v>
      </c>
      <c r="Q18" s="635"/>
      <c r="R18" s="635"/>
      <c r="S18" s="635"/>
      <c r="T18" s="635"/>
      <c r="U18" s="635"/>
      <c r="V18" s="635"/>
      <c r="W18" s="635"/>
      <c r="X18" s="635"/>
      <c r="Y18" s="401"/>
    </row>
    <row r="19" spans="1:29">
      <c r="A19" s="781"/>
      <c r="B19" s="675" t="s">
        <v>1040</v>
      </c>
      <c r="C19" s="676" t="str">
        <f t="shared" si="1"/>
        <v/>
      </c>
      <c r="D19" s="676" t="str">
        <f t="shared" si="1"/>
        <v/>
      </c>
      <c r="E19" s="676" t="str">
        <f t="shared" si="1"/>
        <v/>
      </c>
      <c r="F19" s="676" t="str">
        <f t="shared" si="1"/>
        <v/>
      </c>
      <c r="G19" s="676" t="str">
        <f t="shared" si="1"/>
        <v/>
      </c>
      <c r="H19" s="676" t="str">
        <f t="shared" si="1"/>
        <v/>
      </c>
      <c r="I19" s="676" t="str">
        <f t="shared" si="1"/>
        <v/>
      </c>
      <c r="J19" s="676" t="str">
        <f t="shared" si="1"/>
        <v/>
      </c>
      <c r="K19" s="680" t="str">
        <f t="shared" si="1"/>
        <v/>
      </c>
      <c r="O19" s="876"/>
      <c r="P19" s="765" t="s">
        <v>1040</v>
      </c>
      <c r="Q19" s="635"/>
      <c r="R19" s="635"/>
      <c r="S19" s="635"/>
      <c r="T19" s="635"/>
      <c r="U19" s="635"/>
      <c r="V19" s="635"/>
      <c r="W19" s="635"/>
      <c r="X19" s="635"/>
      <c r="Y19" s="401"/>
    </row>
    <row r="20" spans="1:29">
      <c r="A20" s="781"/>
      <c r="B20" s="675" t="s">
        <v>813</v>
      </c>
      <c r="C20" s="676">
        <f t="shared" si="1"/>
        <v>31714.817044967098</v>
      </c>
      <c r="D20" s="676" t="str">
        <f t="shared" si="1"/>
        <v/>
      </c>
      <c r="E20" s="676">
        <f t="shared" si="1"/>
        <v>31714.817044967094</v>
      </c>
      <c r="F20" s="676" t="str">
        <f t="shared" si="1"/>
        <v/>
      </c>
      <c r="G20" s="676">
        <f t="shared" si="1"/>
        <v>31714.817044967098</v>
      </c>
      <c r="H20" s="676" t="str">
        <f t="shared" si="1"/>
        <v/>
      </c>
      <c r="I20" s="676">
        <f t="shared" si="1"/>
        <v>31714.817044967094</v>
      </c>
      <c r="J20" s="676" t="str">
        <f t="shared" si="1"/>
        <v/>
      </c>
      <c r="K20" s="680">
        <f t="shared" si="1"/>
        <v>31714.817044967094</v>
      </c>
      <c r="L20" s="535"/>
      <c r="O20" s="876"/>
      <c r="P20" s="765" t="s">
        <v>813</v>
      </c>
      <c r="Q20" s="706">
        <f t="shared" ref="Q20:Q21" si="3">(Q8*D$31*D$30)/(C14*1000)</f>
        <v>3.070804952540207</v>
      </c>
      <c r="R20" s="706" t="e">
        <f t="shared" ref="R20:R21" si="4">(R8*E$31*E$30)/(D14*1000)</f>
        <v>#DIV/0!</v>
      </c>
      <c r="S20" s="706">
        <f t="shared" ref="S20:S21" si="5">(S8*F$31*F$30)/(E14*1000)</f>
        <v>1.7572553812119169</v>
      </c>
      <c r="T20" s="706" t="e">
        <f t="shared" ref="T20:T21" si="6">(T8*G$31*G$30)/(F14*1000)</f>
        <v>#DIV/0!</v>
      </c>
      <c r="U20" s="706">
        <f t="shared" ref="U20:U21" si="7">(U8*H$31*H$30)/(G14*1000)</f>
        <v>0.59152163853170303</v>
      </c>
      <c r="V20" s="706" t="e">
        <f t="shared" ref="V20:V21" si="8">(V8*I$31*I$30)/(H14*1000)</f>
        <v>#DIV/0!</v>
      </c>
      <c r="W20" s="706">
        <f t="shared" ref="W20:W21" si="9">(W8*J$31*J$30)/(I14*1000)</f>
        <v>0.7638327988823348</v>
      </c>
      <c r="X20" s="706" t="e">
        <f t="shared" ref="X20:X21" si="10">(X8*K$31*K$30)/(J14*1000)</f>
        <v>#DIV/0!</v>
      </c>
      <c r="Y20" s="766">
        <f t="shared" ref="Y20:Y21" si="11">(Y8*L$31*L$30)/(K14*1000)</f>
        <v>0.79358535265464691</v>
      </c>
    </row>
    <row r="21" spans="1:29" ht="15.75" thickBot="1">
      <c r="A21" s="782"/>
      <c r="B21" s="681" t="s">
        <v>814</v>
      </c>
      <c r="C21" s="682">
        <f t="shared" si="1"/>
        <v>31714.817044967094</v>
      </c>
      <c r="D21" s="682" t="str">
        <f t="shared" si="1"/>
        <v/>
      </c>
      <c r="E21" s="682">
        <f t="shared" si="1"/>
        <v>31714.817044967094</v>
      </c>
      <c r="F21" s="682" t="str">
        <f t="shared" si="1"/>
        <v/>
      </c>
      <c r="G21" s="682">
        <f t="shared" si="1"/>
        <v>31714.817044967098</v>
      </c>
      <c r="H21" s="682" t="str">
        <f t="shared" si="1"/>
        <v/>
      </c>
      <c r="I21" s="682">
        <f t="shared" si="1"/>
        <v>31714.817044967094</v>
      </c>
      <c r="J21" s="682" t="str">
        <f t="shared" si="1"/>
        <v/>
      </c>
      <c r="K21" s="683">
        <f t="shared" si="1"/>
        <v>31714.817044967091</v>
      </c>
      <c r="L21" s="674">
        <f t="shared" ref="L21" si="12">(L15*1000)*10^6/((L9*L$16)/100)</f>
        <v>0</v>
      </c>
      <c r="O21" s="877"/>
      <c r="P21" s="767" t="s">
        <v>814</v>
      </c>
      <c r="Q21" s="710">
        <f t="shared" si="3"/>
        <v>2.3948696007184567</v>
      </c>
      <c r="R21" s="710" t="e">
        <f t="shared" si="4"/>
        <v>#DIV/0!</v>
      </c>
      <c r="S21" s="710">
        <f t="shared" si="5"/>
        <v>3.5187660225202224</v>
      </c>
      <c r="T21" s="710" t="e">
        <f t="shared" si="6"/>
        <v>#DIV/0!</v>
      </c>
      <c r="U21" s="710">
        <f t="shared" si="7"/>
        <v>1.0190295783029852</v>
      </c>
      <c r="V21" s="710" t="e">
        <f t="shared" si="8"/>
        <v>#DIV/0!</v>
      </c>
      <c r="W21" s="710">
        <f t="shared" si="9"/>
        <v>0.78351849046564459</v>
      </c>
      <c r="X21" s="710" t="e">
        <f t="shared" si="10"/>
        <v>#DIV/0!</v>
      </c>
      <c r="Y21" s="712">
        <f t="shared" si="11"/>
        <v>0.33975551856554786</v>
      </c>
    </row>
    <row r="22" spans="1:29" ht="6" customHeight="1" thickBot="1">
      <c r="A22" s="168"/>
      <c r="B22" s="675"/>
      <c r="C22" s="263"/>
      <c r="D22" s="263"/>
      <c r="E22" s="263"/>
      <c r="F22" s="263"/>
      <c r="G22" s="692"/>
      <c r="H22" s="263"/>
      <c r="I22" s="263"/>
      <c r="J22" s="263"/>
      <c r="K22" s="263"/>
      <c r="L22" s="263"/>
      <c r="M22" s="635"/>
    </row>
    <row r="23" spans="1:29">
      <c r="A23" s="878" t="s">
        <v>805</v>
      </c>
      <c r="B23" s="761" t="s">
        <v>811</v>
      </c>
      <c r="C23" s="236">
        <f>(C11*1000)*10^6/((C5*D$16)/100)</f>
        <v>364437.29707365326</v>
      </c>
      <c r="D23" s="236" t="e">
        <f t="shared" ref="D23:K23" si="13">(D11*1000)*10^6/((D5*E$16)/100)</f>
        <v>#DIV/0!</v>
      </c>
      <c r="E23" s="236">
        <f t="shared" si="13"/>
        <v>82580.216146501945</v>
      </c>
      <c r="F23" s="236" t="e">
        <f t="shared" si="13"/>
        <v>#DIV/0!</v>
      </c>
      <c r="G23" s="236">
        <f t="shared" si="13"/>
        <v>307557.05368165189</v>
      </c>
      <c r="H23" s="236" t="e">
        <f t="shared" si="13"/>
        <v>#DIV/0!</v>
      </c>
      <c r="I23" s="236">
        <f t="shared" si="13"/>
        <v>159523.57704703521</v>
      </c>
      <c r="J23" s="236" t="e">
        <f t="shared" si="13"/>
        <v>#DIV/0!</v>
      </c>
      <c r="K23" s="237">
        <f t="shared" si="13"/>
        <v>197214.57995707876</v>
      </c>
    </row>
    <row r="24" spans="1:29">
      <c r="A24" s="876"/>
      <c r="B24" s="762" t="s">
        <v>812</v>
      </c>
      <c r="C24" s="263"/>
      <c r="D24" s="263"/>
      <c r="E24" s="263"/>
      <c r="F24" s="263"/>
      <c r="G24" s="263"/>
      <c r="H24" s="263"/>
      <c r="I24" s="263"/>
      <c r="J24" s="263"/>
      <c r="K24" s="239"/>
      <c r="P24" s="719" t="s">
        <v>826</v>
      </c>
      <c r="Q24" s="714">
        <f>(SUM(Q5:Q9)*C$30*C$31)/(SUM(C11:C15)*1000)</f>
        <v>1.0430872388087</v>
      </c>
      <c r="R24" s="714" t="e">
        <f t="shared" ref="R24:Y24" si="14">(SUM(R5:R9)*D$30*D$31)/(SUM(D11:D15)*1000)</f>
        <v>#DIV/0!</v>
      </c>
      <c r="S24" s="714">
        <f t="shared" si="14"/>
        <v>1.0604802185198514</v>
      </c>
      <c r="T24" s="714" t="e">
        <f t="shared" si="14"/>
        <v>#DIV/0!</v>
      </c>
      <c r="U24" s="714">
        <f t="shared" si="14"/>
        <v>0.29933588995560195</v>
      </c>
      <c r="V24" s="714" t="e">
        <f t="shared" si="14"/>
        <v>#DIV/0!</v>
      </c>
      <c r="W24" s="714">
        <f t="shared" si="14"/>
        <v>0.24497975173390896</v>
      </c>
      <c r="X24" s="714" t="e">
        <f t="shared" si="14"/>
        <v>#DIV/0!</v>
      </c>
      <c r="Y24" s="714">
        <f t="shared" si="14"/>
        <v>0.12308395352879067</v>
      </c>
    </row>
    <row r="25" spans="1:29" ht="15.75" thickBot="1">
      <c r="A25" s="876"/>
      <c r="B25" s="762" t="s">
        <v>1040</v>
      </c>
      <c r="C25" s="263"/>
      <c r="D25" s="263"/>
      <c r="E25" s="263"/>
      <c r="F25" s="263"/>
      <c r="G25" s="263"/>
      <c r="H25" s="263"/>
      <c r="I25" s="263"/>
      <c r="J25" s="263"/>
      <c r="K25" s="239"/>
      <c r="P25" s="720" t="s">
        <v>804</v>
      </c>
      <c r="Q25" s="713">
        <f>SUM(C11:C15)*1000/SUM(C5:C9)</f>
        <v>68143.406097624043</v>
      </c>
      <c r="R25" s="713" t="e">
        <f t="shared" ref="R25:Y25" si="15">SUM(D11:D15)*1000/SUM(D5:D9)</f>
        <v>#DIV/0!</v>
      </c>
      <c r="S25" s="713">
        <f t="shared" si="15"/>
        <v>71807.426341845596</v>
      </c>
      <c r="T25" s="713" t="e">
        <f t="shared" si="15"/>
        <v>#DIV/0!</v>
      </c>
      <c r="U25" s="713">
        <f t="shared" si="15"/>
        <v>72144.419710160335</v>
      </c>
      <c r="V25" s="713" t="e">
        <f t="shared" si="15"/>
        <v>#DIV/0!</v>
      </c>
      <c r="W25" s="713">
        <f t="shared" si="15"/>
        <v>71279.384701570307</v>
      </c>
      <c r="X25" s="713" t="e">
        <f t="shared" si="15"/>
        <v>#DIV/0!</v>
      </c>
      <c r="Y25" s="713">
        <f t="shared" si="15"/>
        <v>82244.220700737947</v>
      </c>
    </row>
    <row r="26" spans="1:29" ht="15.75" thickTop="1">
      <c r="A26" s="876"/>
      <c r="B26" s="762" t="s">
        <v>813</v>
      </c>
      <c r="C26" s="263">
        <f t="shared" ref="C26:K27" si="16">(C14*1000)*10^6/((C8*D$16)/100)</f>
        <v>87815.525505619094</v>
      </c>
      <c r="D26" s="263" t="e">
        <f t="shared" si="16"/>
        <v>#DIV/0!</v>
      </c>
      <c r="E26" s="263">
        <f t="shared" si="16"/>
        <v>19898.690763824528</v>
      </c>
      <c r="F26" s="263" t="e">
        <f t="shared" si="16"/>
        <v>#DIV/0!</v>
      </c>
      <c r="G26" s="263">
        <f t="shared" si="16"/>
        <v>74109.550556115981</v>
      </c>
      <c r="H26" s="263" t="e">
        <f t="shared" si="16"/>
        <v>#DIV/0!</v>
      </c>
      <c r="I26" s="263">
        <f t="shared" si="16"/>
        <v>38439.113837710051</v>
      </c>
      <c r="J26" s="263" t="e">
        <f t="shared" si="16"/>
        <v>#DIV/0!</v>
      </c>
      <c r="K26" s="239">
        <f t="shared" si="16"/>
        <v>47521.211784206353</v>
      </c>
      <c r="L26" s="535" t="str">
        <f t="shared" ref="L26:L27" si="17">IFERROR((L14*1000)/L8,"")</f>
        <v/>
      </c>
    </row>
    <row r="27" spans="1:29" ht="15.75" thickBot="1">
      <c r="A27" s="877"/>
      <c r="B27" s="763" t="s">
        <v>814</v>
      </c>
      <c r="C27" s="241">
        <f t="shared" si="16"/>
        <v>87815.52550561908</v>
      </c>
      <c r="D27" s="241" t="e">
        <f t="shared" si="16"/>
        <v>#DIV/0!</v>
      </c>
      <c r="E27" s="241">
        <f t="shared" si="16"/>
        <v>19898.690763824525</v>
      </c>
      <c r="F27" s="241" t="e">
        <f t="shared" si="16"/>
        <v>#DIV/0!</v>
      </c>
      <c r="G27" s="241">
        <f t="shared" si="16"/>
        <v>74109.550556115981</v>
      </c>
      <c r="H27" s="241" t="e">
        <f t="shared" si="16"/>
        <v>#DIV/0!</v>
      </c>
      <c r="I27" s="241">
        <f t="shared" si="16"/>
        <v>38439.113837710051</v>
      </c>
      <c r="J27" s="241" t="e">
        <f t="shared" si="16"/>
        <v>#DIV/0!</v>
      </c>
      <c r="K27" s="242">
        <f t="shared" si="16"/>
        <v>47521.211784206353</v>
      </c>
      <c r="L27" s="536">
        <f t="shared" si="17"/>
        <v>0</v>
      </c>
    </row>
    <row r="28" spans="1:29" ht="6" customHeight="1"/>
    <row r="29" spans="1:29">
      <c r="P29" s="830"/>
      <c r="Q29" s="861"/>
      <c r="R29" s="861"/>
      <c r="S29" s="861"/>
      <c r="T29" s="861"/>
      <c r="U29" s="861"/>
      <c r="V29" s="861"/>
      <c r="W29" s="861"/>
      <c r="X29" s="861"/>
      <c r="Y29" s="861"/>
      <c r="Z29" s="861"/>
      <c r="AA29" s="861"/>
      <c r="AB29" s="861"/>
      <c r="AC29" s="862"/>
    </row>
    <row r="30" spans="1:29">
      <c r="A30" s="635"/>
      <c r="B30" s="717" t="s">
        <v>793</v>
      </c>
      <c r="C30" s="718">
        <v>1.26</v>
      </c>
      <c r="D30" s="718">
        <v>1.26</v>
      </c>
      <c r="E30" s="718">
        <v>1.34</v>
      </c>
      <c r="F30" s="718">
        <v>1.34</v>
      </c>
      <c r="G30" s="718">
        <v>1.82</v>
      </c>
      <c r="H30" s="718">
        <v>1.82</v>
      </c>
      <c r="I30" s="718">
        <v>1.9</v>
      </c>
      <c r="J30" s="718">
        <v>1.9</v>
      </c>
      <c r="K30" s="718">
        <v>1.35</v>
      </c>
      <c r="L30" s="576">
        <v>1.35</v>
      </c>
      <c r="P30" s="863"/>
      <c r="Q30" s="864"/>
      <c r="R30" s="864"/>
      <c r="S30" s="864"/>
      <c r="T30" s="864"/>
      <c r="U30" s="864"/>
      <c r="V30" s="864"/>
      <c r="W30" s="864"/>
      <c r="X30" s="864"/>
      <c r="Y30" s="864"/>
      <c r="Z30" s="864"/>
      <c r="AA30" s="864"/>
      <c r="AB30" s="864"/>
      <c r="AC30" s="865"/>
    </row>
    <row r="31" spans="1:29">
      <c r="A31" s="635"/>
      <c r="B31" s="717" t="s">
        <v>794</v>
      </c>
      <c r="C31" s="717">
        <v>76</v>
      </c>
      <c r="D31" s="717">
        <v>76</v>
      </c>
      <c r="E31" s="717">
        <v>76</v>
      </c>
      <c r="F31" s="717">
        <v>76</v>
      </c>
      <c r="G31" s="717">
        <v>76</v>
      </c>
      <c r="H31" s="717">
        <v>76</v>
      </c>
      <c r="I31" s="717">
        <v>76</v>
      </c>
      <c r="J31" s="717">
        <v>76</v>
      </c>
      <c r="K31" s="717">
        <v>76</v>
      </c>
      <c r="L31" s="577">
        <v>76</v>
      </c>
      <c r="P31" s="863"/>
      <c r="Q31" s="864"/>
      <c r="R31" s="864"/>
      <c r="S31" s="864"/>
      <c r="T31" s="864"/>
      <c r="U31" s="864"/>
      <c r="V31" s="864"/>
      <c r="W31" s="864"/>
      <c r="X31" s="864"/>
      <c r="Y31" s="864"/>
      <c r="Z31" s="864"/>
      <c r="AA31" s="864"/>
      <c r="AB31" s="864"/>
      <c r="AC31" s="865"/>
    </row>
    <row r="32" spans="1:29">
      <c r="P32" s="863"/>
      <c r="Q32" s="864"/>
      <c r="R32" s="864"/>
      <c r="S32" s="864"/>
      <c r="T32" s="864"/>
      <c r="U32" s="864"/>
      <c r="V32" s="864"/>
      <c r="W32" s="864"/>
      <c r="X32" s="864"/>
      <c r="Y32" s="864"/>
      <c r="Z32" s="864"/>
      <c r="AA32" s="864"/>
      <c r="AB32" s="864"/>
      <c r="AC32" s="865"/>
    </row>
    <row r="33" spans="12:29">
      <c r="P33" s="863"/>
      <c r="Q33" s="864"/>
      <c r="R33" s="864"/>
      <c r="S33" s="864"/>
      <c r="T33" s="864"/>
      <c r="U33" s="864"/>
      <c r="V33" s="864"/>
      <c r="W33" s="864"/>
      <c r="X33" s="864"/>
      <c r="Y33" s="864"/>
      <c r="Z33" s="864"/>
      <c r="AA33" s="864"/>
      <c r="AB33" s="864"/>
      <c r="AC33" s="865"/>
    </row>
    <row r="34" spans="12:29">
      <c r="P34" s="863"/>
      <c r="Q34" s="864"/>
      <c r="R34" s="864"/>
      <c r="S34" s="864"/>
      <c r="T34" s="864"/>
      <c r="U34" s="864"/>
      <c r="V34" s="864"/>
      <c r="W34" s="864"/>
      <c r="X34" s="864"/>
      <c r="Y34" s="864"/>
      <c r="Z34" s="864"/>
      <c r="AA34" s="864"/>
      <c r="AB34" s="864"/>
      <c r="AC34" s="865"/>
    </row>
    <row r="35" spans="12:29">
      <c r="P35" s="866"/>
      <c r="Q35" s="867"/>
      <c r="R35" s="867"/>
      <c r="S35" s="867"/>
      <c r="T35" s="867"/>
      <c r="U35" s="867"/>
      <c r="V35" s="867"/>
      <c r="W35" s="867"/>
      <c r="X35" s="867"/>
      <c r="Y35" s="867"/>
      <c r="Z35" s="867"/>
      <c r="AA35" s="867"/>
      <c r="AB35" s="867"/>
      <c r="AC35" s="868"/>
    </row>
    <row r="36" spans="12:29">
      <c r="L36" s="537"/>
    </row>
    <row r="37" spans="12:29" ht="15.75" thickBot="1">
      <c r="L37" s="538">
        <v>0</v>
      </c>
    </row>
    <row r="42" spans="12:29">
      <c r="L42" s="539"/>
    </row>
    <row r="43" spans="12:29" ht="15.75" thickBot="1">
      <c r="L43" s="540"/>
    </row>
    <row r="46" spans="12:29">
      <c r="M46" s="282"/>
      <c r="N46" s="282"/>
      <c r="O46" s="26"/>
    </row>
    <row r="48" spans="12:29">
      <c r="L48" s="535" t="str">
        <f t="shared" ref="L48:L49" si="18">IFERROR(((L36/L8)*100),"")</f>
        <v/>
      </c>
    </row>
    <row r="49" spans="2:12" ht="15.75" thickBot="1">
      <c r="L49" s="536">
        <f t="shared" si="18"/>
        <v>0</v>
      </c>
    </row>
    <row r="52" spans="2:12">
      <c r="B52" s="561"/>
      <c r="C52" s="52"/>
    </row>
    <row r="53" spans="2:12">
      <c r="B53" s="561"/>
      <c r="C53" s="52"/>
    </row>
    <row r="54" spans="2:12">
      <c r="B54" s="562"/>
      <c r="C54" s="721"/>
    </row>
  </sheetData>
  <mergeCells count="18">
    <mergeCell ref="A17:A21"/>
    <mergeCell ref="O17:O21"/>
    <mergeCell ref="A23:A27"/>
    <mergeCell ref="P29:AC35"/>
    <mergeCell ref="T3:U3"/>
    <mergeCell ref="V3:W3"/>
    <mergeCell ref="X3:Y3"/>
    <mergeCell ref="A5:A9"/>
    <mergeCell ref="O5:O9"/>
    <mergeCell ref="A11:A15"/>
    <mergeCell ref="O11:O15"/>
    <mergeCell ref="G1:R1"/>
    <mergeCell ref="C3:D3"/>
    <mergeCell ref="E3:F3"/>
    <mergeCell ref="G3:H3"/>
    <mergeCell ref="I3:J3"/>
    <mergeCell ref="K3:L3"/>
    <mergeCell ref="R3:S3"/>
  </mergeCells>
  <conditionalFormatting sqref="Q17:Y2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92CAC-886F-40B6-B299-13D43DDF9CAE}">
  <sheetPr codeName="Sheet36"/>
  <dimension ref="A2:Y54"/>
  <sheetViews>
    <sheetView zoomScale="69" zoomScaleNormal="69" workbookViewId="0">
      <pane xSplit="2" ySplit="5" topLeftCell="C6" activePane="bottomRight" state="frozen"/>
      <selection pane="topRight" activeCell="C1" sqref="C1"/>
      <selection pane="bottomLeft" activeCell="A6" sqref="A6"/>
      <selection pane="bottomRight" activeCell="C6" sqref="C6:G8"/>
    </sheetView>
  </sheetViews>
  <sheetFormatPr defaultRowHeight="15"/>
  <cols>
    <col min="1" max="1" width="9.140625" style="634"/>
    <col min="2" max="2" width="18.5703125" style="634" bestFit="1" customWidth="1"/>
    <col min="3" max="7" width="12.140625" style="634" bestFit="1" customWidth="1"/>
    <col min="8" max="14" width="9.140625" style="634"/>
    <col min="15" max="15" width="18.42578125" style="634" customWidth="1"/>
    <col min="16" max="16" width="14.85546875" style="634" bestFit="1" customWidth="1"/>
    <col min="17" max="17" width="24.5703125" style="634" bestFit="1" customWidth="1"/>
    <col min="18" max="18" width="15.28515625" style="634" customWidth="1"/>
    <col min="19" max="19" width="10.28515625" style="634" bestFit="1" customWidth="1"/>
    <col min="20" max="21" width="9.140625" style="634"/>
    <col min="22" max="22" width="17.140625" style="634" bestFit="1" customWidth="1"/>
    <col min="23" max="23" width="20.42578125" style="634" bestFit="1" customWidth="1"/>
    <col min="24" max="24" width="14.42578125" style="634" bestFit="1" customWidth="1"/>
    <col min="25" max="25" width="14.85546875" style="634" bestFit="1" customWidth="1"/>
    <col min="26" max="16384" width="9.140625" style="634"/>
  </cols>
  <sheetData>
    <row r="2" spans="1:25">
      <c r="B2" s="634" t="s">
        <v>794</v>
      </c>
      <c r="C2" s="634">
        <v>76</v>
      </c>
    </row>
    <row r="3" spans="1:25" ht="15.75" thickBot="1"/>
    <row r="4" spans="1:25" ht="15.75" thickBot="1">
      <c r="B4" s="243"/>
      <c r="C4" s="754" t="s">
        <v>99</v>
      </c>
      <c r="D4" s="754" t="s">
        <v>94</v>
      </c>
      <c r="E4" s="754" t="s">
        <v>789</v>
      </c>
      <c r="F4" s="754" t="s">
        <v>198</v>
      </c>
      <c r="G4" s="754" t="s">
        <v>93</v>
      </c>
    </row>
    <row r="5" spans="1:25">
      <c r="B5" s="724" t="s">
        <v>43</v>
      </c>
      <c r="C5" s="463" t="s">
        <v>780</v>
      </c>
      <c r="D5" s="463" t="s">
        <v>780</v>
      </c>
      <c r="E5" s="463" t="s">
        <v>780</v>
      </c>
      <c r="F5" s="463" t="s">
        <v>780</v>
      </c>
      <c r="G5" s="463" t="s">
        <v>780</v>
      </c>
    </row>
    <row r="6" spans="1:25">
      <c r="A6" s="879">
        <v>2019</v>
      </c>
      <c r="B6" s="725" t="s">
        <v>802</v>
      </c>
      <c r="C6" s="463">
        <v>110.04999999999997</v>
      </c>
      <c r="D6" s="463">
        <v>474.81999999999988</v>
      </c>
      <c r="E6" s="463">
        <v>780.46999999999969</v>
      </c>
      <c r="F6" s="463">
        <v>942.08</v>
      </c>
      <c r="G6" s="463">
        <v>365.73999999999984</v>
      </c>
    </row>
    <row r="7" spans="1:25">
      <c r="A7" s="879"/>
      <c r="B7" s="725" t="s">
        <v>783</v>
      </c>
      <c r="C7" s="463">
        <v>42.36</v>
      </c>
      <c r="D7" s="463">
        <v>682.03999999999962</v>
      </c>
      <c r="E7" s="463">
        <v>1146.7099999999998</v>
      </c>
      <c r="F7" s="463">
        <v>1422.3500000000004</v>
      </c>
      <c r="G7" s="463">
        <v>452.94999999999976</v>
      </c>
      <c r="P7" s="634" t="s">
        <v>1036</v>
      </c>
      <c r="Q7" s="634" t="s">
        <v>1037</v>
      </c>
      <c r="R7" s="634" t="s">
        <v>689</v>
      </c>
    </row>
    <row r="8" spans="1:25">
      <c r="A8" s="879">
        <v>2020</v>
      </c>
      <c r="B8" s="726" t="s">
        <v>689</v>
      </c>
      <c r="C8" s="290">
        <v>87.470000000000027</v>
      </c>
      <c r="D8" s="290">
        <v>775.47999999999968</v>
      </c>
      <c r="E8" s="290">
        <v>1310.0899999999997</v>
      </c>
      <c r="F8" s="290">
        <v>1550.3899999999994</v>
      </c>
      <c r="G8" s="290">
        <v>837.85999999999933</v>
      </c>
      <c r="N8" s="634" t="s">
        <v>780</v>
      </c>
      <c r="O8" s="634" t="s">
        <v>1038</v>
      </c>
      <c r="P8" s="301">
        <v>162760.44107477114</v>
      </c>
      <c r="Q8" s="301"/>
      <c r="R8" s="301">
        <v>0</v>
      </c>
      <c r="S8" s="301">
        <f>SUM(P8:R8)</f>
        <v>162760.44107477114</v>
      </c>
      <c r="T8" s="634">
        <v>5132</v>
      </c>
      <c r="U8" s="634">
        <f>S8/T8</f>
        <v>31.714817044967095</v>
      </c>
      <c r="V8" s="634" t="s">
        <v>1041</v>
      </c>
      <c r="W8" s="634" t="s">
        <v>1042</v>
      </c>
      <c r="X8" s="634" t="s">
        <v>1043</v>
      </c>
      <c r="Y8" s="634" t="s">
        <v>1044</v>
      </c>
    </row>
    <row r="9" spans="1:25">
      <c r="A9" s="879"/>
      <c r="B9" s="726" t="s">
        <v>690</v>
      </c>
      <c r="C9" s="290"/>
      <c r="D9" s="290"/>
      <c r="E9" s="290"/>
      <c r="F9" s="290"/>
      <c r="G9" s="290"/>
      <c r="N9" s="634" t="s">
        <v>780</v>
      </c>
      <c r="O9" s="634" t="s">
        <v>1039</v>
      </c>
      <c r="P9" s="301"/>
      <c r="Q9" s="301"/>
      <c r="R9" s="301">
        <v>371424.65803823224</v>
      </c>
      <c r="S9" s="301">
        <f>SUM(P9:R9)</f>
        <v>371424.65803823224</v>
      </c>
      <c r="T9" s="634">
        <v>2822</v>
      </c>
      <c r="U9" s="634">
        <f>S9/T9</f>
        <v>131.61752588172652</v>
      </c>
      <c r="V9" s="634" t="s">
        <v>1045</v>
      </c>
      <c r="W9" s="634" t="s">
        <v>1046</v>
      </c>
      <c r="X9" s="634">
        <v>3942</v>
      </c>
      <c r="Y9" s="634">
        <v>2426</v>
      </c>
    </row>
    <row r="10" spans="1:25">
      <c r="A10" s="879"/>
      <c r="B10" s="726" t="s">
        <v>782</v>
      </c>
      <c r="C10" s="290"/>
      <c r="D10" s="290"/>
      <c r="E10" s="290"/>
      <c r="F10" s="290"/>
      <c r="G10" s="290"/>
      <c r="W10" s="634" t="s">
        <v>1047</v>
      </c>
      <c r="X10" s="634">
        <v>4747</v>
      </c>
      <c r="Y10" s="634">
        <v>4137</v>
      </c>
    </row>
    <row r="11" spans="1:25" ht="15.75" thickBot="1">
      <c r="A11" s="879"/>
      <c r="B11" s="727" t="s">
        <v>783</v>
      </c>
      <c r="C11" s="728">
        <v>1.08</v>
      </c>
      <c r="D11" s="728">
        <v>0.28000000000000003</v>
      </c>
      <c r="E11" s="728">
        <v>1.52</v>
      </c>
      <c r="F11" s="728">
        <v>1.03</v>
      </c>
      <c r="G11" s="291">
        <v>1.36</v>
      </c>
      <c r="W11" s="634" t="s">
        <v>644</v>
      </c>
      <c r="X11" s="634">
        <v>2259</v>
      </c>
      <c r="Y11" s="634">
        <v>942</v>
      </c>
    </row>
    <row r="12" spans="1:25" ht="15.75" thickBot="1">
      <c r="A12" s="729"/>
      <c r="B12" s="730" t="s">
        <v>784</v>
      </c>
      <c r="C12" s="731">
        <f>SUM(C6:C11)</f>
        <v>240.96</v>
      </c>
      <c r="D12" s="731">
        <f>SUM(D6:D11)</f>
        <v>1932.6199999999992</v>
      </c>
      <c r="E12" s="731">
        <f>SUM(E6:E11)</f>
        <v>3238.7899999999991</v>
      </c>
      <c r="F12" s="731">
        <f>SUM(F6:F11)</f>
        <v>3915.85</v>
      </c>
      <c r="G12" s="731">
        <f>SUM(G6:G11)</f>
        <v>1657.9099999999987</v>
      </c>
      <c r="W12" s="634" t="s">
        <v>1048</v>
      </c>
      <c r="X12" s="634">
        <v>2344</v>
      </c>
      <c r="Y12" s="634">
        <v>1732</v>
      </c>
    </row>
    <row r="13" spans="1:25">
      <c r="A13" s="879">
        <v>2019</v>
      </c>
      <c r="B13" s="732" t="s">
        <v>802</v>
      </c>
      <c r="C13" s="733">
        <v>111923.26021749785</v>
      </c>
      <c r="D13" s="733">
        <v>259841.01580297001</v>
      </c>
      <c r="E13" s="733">
        <v>105853.22169397057</v>
      </c>
      <c r="F13" s="733">
        <v>158045.12494227872</v>
      </c>
      <c r="G13" s="734">
        <v>89718.282989736006</v>
      </c>
      <c r="V13" s="634" t="s">
        <v>1049</v>
      </c>
      <c r="W13" s="634" t="s">
        <v>1046</v>
      </c>
      <c r="X13" s="634">
        <v>5132</v>
      </c>
      <c r="Y13" s="634">
        <v>2822</v>
      </c>
    </row>
    <row r="14" spans="1:25">
      <c r="A14" s="879"/>
      <c r="B14" s="725" t="s">
        <v>783</v>
      </c>
      <c r="C14" s="735">
        <v>33598.191084421996</v>
      </c>
      <c r="D14" s="735">
        <v>747384.44569234981</v>
      </c>
      <c r="E14" s="735">
        <v>267927.70248437865</v>
      </c>
      <c r="F14" s="735">
        <v>244765.80478315399</v>
      </c>
      <c r="G14" s="735">
        <v>47569.833705890109</v>
      </c>
      <c r="W14" s="634" t="s">
        <v>1047</v>
      </c>
      <c r="X14" s="634">
        <v>4630</v>
      </c>
      <c r="Y14" s="634">
        <v>4369</v>
      </c>
    </row>
    <row r="15" spans="1:25">
      <c r="A15" s="879">
        <v>2020</v>
      </c>
      <c r="B15" s="726" t="s">
        <v>689</v>
      </c>
      <c r="C15" s="290">
        <v>32533.630278871879</v>
      </c>
      <c r="D15" s="290">
        <v>437672.1948806619</v>
      </c>
      <c r="E15" s="290">
        <v>131642.63088529036</v>
      </c>
      <c r="F15" s="290">
        <v>70600.49827593223</v>
      </c>
      <c r="G15" s="290">
        <v>26154.014065258667</v>
      </c>
      <c r="W15" s="634" t="s">
        <v>644</v>
      </c>
      <c r="X15" s="634">
        <v>3155</v>
      </c>
      <c r="Y15" s="634">
        <v>1339</v>
      </c>
    </row>
    <row r="16" spans="1:25">
      <c r="A16" s="879"/>
      <c r="B16" s="726" t="s">
        <v>690</v>
      </c>
      <c r="C16" s="290">
        <v>0</v>
      </c>
      <c r="D16" s="290"/>
      <c r="E16" s="290"/>
      <c r="F16" s="290"/>
      <c r="G16" s="290"/>
      <c r="W16" s="634" t="s">
        <v>1048</v>
      </c>
      <c r="X16" s="634">
        <v>2405</v>
      </c>
      <c r="Y16" s="634">
        <v>1380</v>
      </c>
    </row>
    <row r="17" spans="1:25">
      <c r="A17" s="879"/>
      <c r="B17" s="726" t="s">
        <v>782</v>
      </c>
      <c r="C17" s="290">
        <v>0</v>
      </c>
      <c r="D17" s="290"/>
      <c r="E17" s="290"/>
      <c r="F17" s="290"/>
      <c r="G17" s="290"/>
      <c r="V17" s="634" t="s">
        <v>1050</v>
      </c>
      <c r="W17" s="634" t="s">
        <v>1046</v>
      </c>
      <c r="X17" s="634">
        <v>4014</v>
      </c>
      <c r="Y17" s="634">
        <v>2517</v>
      </c>
    </row>
    <row r="18" spans="1:25" ht="15.75" thickBot="1">
      <c r="A18" s="879"/>
      <c r="B18" s="727" t="s">
        <v>783</v>
      </c>
      <c r="C18" s="728">
        <v>0.22588859999999999</v>
      </c>
      <c r="D18" s="728">
        <v>0</v>
      </c>
      <c r="E18" s="728">
        <v>0.2959966</v>
      </c>
      <c r="F18" s="728">
        <v>0.14194799999999999</v>
      </c>
      <c r="G18" s="291">
        <v>0</v>
      </c>
      <c r="W18" s="634" t="s">
        <v>1047</v>
      </c>
      <c r="X18" s="634">
        <v>3628</v>
      </c>
      <c r="Y18" s="634">
        <v>3916</v>
      </c>
    </row>
    <row r="19" spans="1:25" ht="15.75" thickBot="1">
      <c r="A19" s="729"/>
      <c r="B19" s="730" t="s">
        <v>1029</v>
      </c>
      <c r="C19" s="736">
        <f>SUM(C13:C18)</f>
        <v>178055.30746939173</v>
      </c>
      <c r="D19" s="736">
        <f>SUM(D13:D18)</f>
        <v>1444897.6563759819</v>
      </c>
      <c r="E19" s="736">
        <f>SUM(E13:E18)</f>
        <v>505423.85106023954</v>
      </c>
      <c r="F19" s="736">
        <f>SUM(F13:F18)</f>
        <v>473411.56994936493</v>
      </c>
      <c r="G19" s="736">
        <f>SUM(G13:G18)</f>
        <v>163442.13076088479</v>
      </c>
      <c r="W19" s="634" t="s">
        <v>644</v>
      </c>
      <c r="X19" s="634">
        <v>3089</v>
      </c>
      <c r="Y19" s="634">
        <v>1318</v>
      </c>
    </row>
    <row r="20" spans="1:25" ht="15.75" thickBot="1">
      <c r="A20" s="729"/>
      <c r="B20" s="737" t="s">
        <v>1030</v>
      </c>
      <c r="C20" s="738">
        <v>1.26</v>
      </c>
      <c r="D20" s="739">
        <v>1.34</v>
      </c>
      <c r="E20" s="739">
        <v>1.82</v>
      </c>
      <c r="F20" s="739">
        <v>1.9</v>
      </c>
      <c r="G20" s="739">
        <v>1.35</v>
      </c>
      <c r="W20" s="634" t="s">
        <v>1048</v>
      </c>
      <c r="X20" s="634">
        <v>1744</v>
      </c>
      <c r="Y20" s="634">
        <v>1164</v>
      </c>
    </row>
    <row r="21" spans="1:25">
      <c r="A21" s="879">
        <v>2019</v>
      </c>
      <c r="B21" s="732" t="s">
        <v>802</v>
      </c>
      <c r="C21" s="289">
        <f>(C13/C6)*100*C$20</f>
        <v>128144.75954025202</v>
      </c>
      <c r="D21" s="289">
        <f>(D13/D6)*100*D$20</f>
        <v>73330.306468973489</v>
      </c>
      <c r="E21" s="289">
        <f t="shared" ref="E21:F21" si="0">(E13/E6)*100*E$20</f>
        <v>24684.211242331738</v>
      </c>
      <c r="F21" s="289">
        <f t="shared" si="0"/>
        <v>31874.759828287362</v>
      </c>
      <c r="G21" s="289" t="s">
        <v>1031</v>
      </c>
    </row>
    <row r="22" spans="1:25">
      <c r="A22" s="879"/>
      <c r="B22" s="725" t="s">
        <v>783</v>
      </c>
      <c r="C22" s="290">
        <f t="shared" ref="C22:G27" si="1">(C14/C7)*100*C$20</f>
        <v>99937.962149130602</v>
      </c>
      <c r="D22" s="290">
        <f>(D14/D7)*100*D$20</f>
        <v>146838.18503720447</v>
      </c>
      <c r="E22" s="290">
        <f t="shared" si="1"/>
        <v>42524.12715695941</v>
      </c>
      <c r="F22" s="290">
        <f t="shared" si="1"/>
        <v>32696.244179561461</v>
      </c>
      <c r="G22" s="290">
        <f t="shared" si="1"/>
        <v>14178.005409637197</v>
      </c>
    </row>
    <row r="23" spans="1:25">
      <c r="A23" s="879">
        <v>2020</v>
      </c>
      <c r="B23" s="726" t="s">
        <v>689</v>
      </c>
      <c r="C23" s="290">
        <f t="shared" si="1"/>
        <v>46864.495428579583</v>
      </c>
      <c r="D23" s="290">
        <f>(D15/D8)*100*D$20</f>
        <v>75628.09371487172</v>
      </c>
      <c r="E23" s="290">
        <f t="shared" si="1"/>
        <v>18288.025113635591</v>
      </c>
      <c r="F23" s="290">
        <f t="shared" si="1"/>
        <v>8652.0776529951345</v>
      </c>
      <c r="G23" s="290">
        <f t="shared" si="1"/>
        <v>4214.0595073281011</v>
      </c>
    </row>
    <row r="24" spans="1:25">
      <c r="A24" s="879"/>
      <c r="B24" s="726" t="s">
        <v>690</v>
      </c>
      <c r="C24" s="290"/>
      <c r="D24" s="290"/>
      <c r="E24" s="290"/>
      <c r="F24" s="290"/>
      <c r="G24" s="290"/>
    </row>
    <row r="25" spans="1:25">
      <c r="A25" s="879"/>
      <c r="B25" s="726" t="s">
        <v>782</v>
      </c>
      <c r="C25" s="290"/>
      <c r="D25" s="290"/>
      <c r="E25" s="290"/>
      <c r="F25" s="290"/>
      <c r="G25" s="290"/>
    </row>
    <row r="26" spans="1:25">
      <c r="A26" s="879"/>
      <c r="B26" s="727" t="s">
        <v>783</v>
      </c>
      <c r="C26" s="290">
        <f t="shared" si="1"/>
        <v>26.353670000000001</v>
      </c>
      <c r="D26" s="290">
        <f>(D18/D11)*100*D$20</f>
        <v>0</v>
      </c>
      <c r="E26" s="290">
        <f t="shared" si="1"/>
        <v>35.441698157894741</v>
      </c>
      <c r="F26" s="290">
        <f t="shared" si="1"/>
        <v>26.184582524271843</v>
      </c>
      <c r="G26" s="290">
        <f t="shared" si="1"/>
        <v>0</v>
      </c>
    </row>
    <row r="27" spans="1:25" ht="15.75" thickBot="1">
      <c r="B27" s="740" t="s">
        <v>1032</v>
      </c>
      <c r="C27" s="291">
        <f t="shared" si="1"/>
        <v>93106.609981504633</v>
      </c>
      <c r="D27" s="291">
        <f>(D19/D12)*100*D$20</f>
        <v>100183.31899410213</v>
      </c>
      <c r="E27" s="291">
        <f t="shared" si="1"/>
        <v>28401.699675793625</v>
      </c>
      <c r="F27" s="291">
        <f t="shared" si="1"/>
        <v>22970.286985042669</v>
      </c>
      <c r="G27" s="291">
        <f t="shared" si="1"/>
        <v>13308.736694223129</v>
      </c>
    </row>
    <row r="28" spans="1:25" ht="15.75" thickBot="1">
      <c r="B28" s="741" t="s">
        <v>787</v>
      </c>
      <c r="C28" s="742" t="e">
        <f>C27/#REF!*100</f>
        <v>#REF!</v>
      </c>
      <c r="D28" s="742" t="e">
        <f>D27/#REF!*100</f>
        <v>#REF!</v>
      </c>
      <c r="E28" s="742" t="e">
        <f>E27/#REF!*100</f>
        <v>#REF!</v>
      </c>
      <c r="F28" s="742" t="e">
        <f>F27/#REF!*100</f>
        <v>#REF!</v>
      </c>
      <c r="G28" s="742" t="e">
        <f>G27/#REF!*100</f>
        <v>#REF!</v>
      </c>
    </row>
    <row r="30" spans="1:25" ht="15.75" thickBot="1"/>
    <row r="31" spans="1:25" ht="15.75" thickBot="1">
      <c r="A31" s="848">
        <v>2019</v>
      </c>
      <c r="B31" s="724" t="s">
        <v>802</v>
      </c>
      <c r="C31" s="743">
        <f t="shared" ref="C31:G32" si="2">C6*$U$8</f>
        <v>3490.2156157986278</v>
      </c>
      <c r="D31" s="743">
        <f t="shared" si="2"/>
        <v>15058.829429291272</v>
      </c>
      <c r="E31" s="743">
        <f t="shared" si="2"/>
        <v>24752.46325908546</v>
      </c>
      <c r="F31" s="743">
        <f t="shared" si="2"/>
        <v>29877.894841722602</v>
      </c>
      <c r="G31" s="743">
        <f t="shared" si="2"/>
        <v>11599.37718602626</v>
      </c>
    </row>
    <row r="32" spans="1:25">
      <c r="A32" s="848"/>
      <c r="B32" s="725" t="s">
        <v>783</v>
      </c>
      <c r="C32" s="743">
        <f t="shared" si="2"/>
        <v>1343.439650024806</v>
      </c>
      <c r="D32" s="743">
        <f t="shared" si="2"/>
        <v>21630.773817349345</v>
      </c>
      <c r="E32" s="743">
        <f t="shared" si="2"/>
        <v>36367.697853634214</v>
      </c>
      <c r="F32" s="743">
        <f t="shared" si="2"/>
        <v>45109.570023908957</v>
      </c>
      <c r="G32" s="743">
        <f t="shared" si="2"/>
        <v>14365.226380517837</v>
      </c>
    </row>
    <row r="33" spans="1:7">
      <c r="A33" s="848">
        <v>2020</v>
      </c>
      <c r="B33" s="726" t="s">
        <v>689</v>
      </c>
      <c r="C33" s="290">
        <f>C8*$U$9</f>
        <v>11512.584988874622</v>
      </c>
      <c r="D33" s="290">
        <f>D8*$U$9</f>
        <v>102066.75897076124</v>
      </c>
      <c r="E33" s="290">
        <f>E8*$U$9</f>
        <v>172430.80448239105</v>
      </c>
      <c r="F33" s="290">
        <f>F8*$U$9</f>
        <v>204058.4959517699</v>
      </c>
      <c r="G33" s="290">
        <f>G8*$U$9</f>
        <v>110277.0602352633</v>
      </c>
    </row>
    <row r="34" spans="1:7">
      <c r="A34" s="848"/>
      <c r="B34" s="726" t="s">
        <v>690</v>
      </c>
      <c r="C34" s="290"/>
      <c r="D34" s="290"/>
      <c r="E34" s="290"/>
      <c r="F34" s="290"/>
      <c r="G34" s="653"/>
    </row>
    <row r="35" spans="1:7">
      <c r="A35" s="848"/>
      <c r="B35" s="726" t="s">
        <v>782</v>
      </c>
      <c r="C35" s="290"/>
      <c r="D35" s="290"/>
      <c r="E35" s="290"/>
      <c r="F35" s="290"/>
      <c r="G35" s="653"/>
    </row>
    <row r="36" spans="1:7">
      <c r="A36" s="848"/>
      <c r="B36" s="726" t="s">
        <v>783</v>
      </c>
      <c r="C36" s="290"/>
      <c r="D36" s="290"/>
      <c r="E36" s="290"/>
      <c r="F36" s="290"/>
      <c r="G36" s="653"/>
    </row>
    <row r="37" spans="1:7" ht="15.75" thickBot="1">
      <c r="B37" s="740" t="s">
        <v>1033</v>
      </c>
      <c r="C37" s="746">
        <f>SUM(C31:C36)</f>
        <v>16346.240254698056</v>
      </c>
      <c r="D37" s="746">
        <f>SUM(D31:D36)</f>
        <v>138756.36221740185</v>
      </c>
      <c r="E37" s="746">
        <f>SUM(E31:E36)</f>
        <v>233550.96559511073</v>
      </c>
      <c r="F37" s="746">
        <f>SUM(F31:F36)</f>
        <v>279045.96081740147</v>
      </c>
      <c r="G37" s="747">
        <f>SUM(G31:G36)</f>
        <v>136241.66380180739</v>
      </c>
    </row>
    <row r="38" spans="1:7" ht="15.75" thickBot="1"/>
    <row r="39" spans="1:7">
      <c r="A39" s="879">
        <v>2019</v>
      </c>
      <c r="B39" s="724" t="s">
        <v>802</v>
      </c>
      <c r="C39" s="743">
        <f>(C31*1000)/C6</f>
        <v>31714.817044967098</v>
      </c>
      <c r="D39" s="743">
        <f>(D31*1000)/D6</f>
        <v>31714.817044967094</v>
      </c>
      <c r="E39" s="743">
        <f t="shared" ref="E39:G39" si="3">(E31*1000)/E6</f>
        <v>31714.817044967098</v>
      </c>
      <c r="F39" s="743">
        <f t="shared" si="3"/>
        <v>31714.817044967094</v>
      </c>
      <c r="G39" s="744">
        <f t="shared" si="3"/>
        <v>31714.817044967094</v>
      </c>
    </row>
    <row r="40" spans="1:7">
      <c r="A40" s="879"/>
      <c r="B40" s="725" t="s">
        <v>783</v>
      </c>
      <c r="C40" s="637">
        <f t="shared" ref="C40:G45" si="4">(C32*1000)/C7</f>
        <v>31714.817044967094</v>
      </c>
      <c r="D40" s="637">
        <f>(D32*1000)/D7</f>
        <v>31714.817044967094</v>
      </c>
      <c r="E40" s="637">
        <f t="shared" si="4"/>
        <v>31714.817044967098</v>
      </c>
      <c r="F40" s="637">
        <f t="shared" si="4"/>
        <v>31714.817044967094</v>
      </c>
      <c r="G40" s="745">
        <f t="shared" si="4"/>
        <v>31714.817044967091</v>
      </c>
    </row>
    <row r="41" spans="1:7">
      <c r="A41" s="879">
        <v>2020</v>
      </c>
      <c r="B41" s="726" t="s">
        <v>689</v>
      </c>
      <c r="C41" s="290">
        <f t="shared" si="4"/>
        <v>131617.52588172653</v>
      </c>
      <c r="D41" s="290">
        <f>(D33*1000)/D8</f>
        <v>131617.52588172653</v>
      </c>
      <c r="E41" s="290">
        <f t="shared" si="4"/>
        <v>131617.52588172653</v>
      </c>
      <c r="F41" s="290">
        <f t="shared" si="4"/>
        <v>131617.5258817265</v>
      </c>
      <c r="G41" s="653">
        <f t="shared" si="4"/>
        <v>131617.52588172653</v>
      </c>
    </row>
    <row r="42" spans="1:7">
      <c r="A42" s="879"/>
      <c r="B42" s="726" t="s">
        <v>690</v>
      </c>
      <c r="C42" s="290"/>
      <c r="D42" s="290"/>
      <c r="E42" s="290"/>
      <c r="F42" s="290"/>
      <c r="G42" s="653"/>
    </row>
    <row r="43" spans="1:7">
      <c r="A43" s="879"/>
      <c r="B43" s="726" t="s">
        <v>782</v>
      </c>
      <c r="C43" s="290"/>
      <c r="D43" s="290"/>
      <c r="E43" s="290"/>
      <c r="F43" s="290"/>
      <c r="G43" s="653"/>
    </row>
    <row r="44" spans="1:7">
      <c r="A44" s="879"/>
      <c r="B44" s="726" t="s">
        <v>783</v>
      </c>
      <c r="C44" s="290">
        <f t="shared" si="4"/>
        <v>0</v>
      </c>
      <c r="D44" s="290">
        <f>(D36*1000)/D11</f>
        <v>0</v>
      </c>
      <c r="E44" s="290">
        <f t="shared" si="4"/>
        <v>0</v>
      </c>
      <c r="F44" s="290">
        <f t="shared" si="4"/>
        <v>0</v>
      </c>
      <c r="G44" s="653">
        <f t="shared" si="4"/>
        <v>0</v>
      </c>
    </row>
    <row r="45" spans="1:7" ht="15.75" thickBot="1">
      <c r="B45" s="740" t="s">
        <v>1034</v>
      </c>
      <c r="C45" s="746">
        <f t="shared" si="4"/>
        <v>67837.982464716362</v>
      </c>
      <c r="D45" s="746">
        <f>(D37*1000)/D12</f>
        <v>71797.022807071189</v>
      </c>
      <c r="E45" s="746">
        <f t="shared" si="4"/>
        <v>72110.56153536067</v>
      </c>
      <c r="F45" s="746">
        <f t="shared" si="4"/>
        <v>71260.635830637402</v>
      </c>
      <c r="G45" s="747">
        <f t="shared" si="4"/>
        <v>82176.754951600189</v>
      </c>
    </row>
    <row r="47" spans="1:7" ht="15.75" thickBot="1"/>
    <row r="48" spans="1:7">
      <c r="A48" s="879">
        <v>2019</v>
      </c>
      <c r="B48" s="724" t="s">
        <v>802</v>
      </c>
      <c r="C48" s="743">
        <f t="shared" ref="C48:G50" si="5">(C13*$C$2*C$20)/(C31*1000)</f>
        <v>3.070804952540207</v>
      </c>
      <c r="D48" s="743">
        <f t="shared" si="5"/>
        <v>1.7572553812119169</v>
      </c>
      <c r="E48" s="743">
        <f t="shared" si="5"/>
        <v>0.59152163853170303</v>
      </c>
      <c r="F48" s="743">
        <f t="shared" si="5"/>
        <v>0.7638327988823348</v>
      </c>
      <c r="G48" s="744">
        <f t="shared" si="5"/>
        <v>0.79358535265464691</v>
      </c>
    </row>
    <row r="49" spans="1:7">
      <c r="A49" s="879"/>
      <c r="B49" s="725" t="s">
        <v>783</v>
      </c>
      <c r="C49" s="748">
        <f t="shared" si="5"/>
        <v>2.3948696007184567</v>
      </c>
      <c r="D49" s="748">
        <f t="shared" si="5"/>
        <v>3.5187660225202224</v>
      </c>
      <c r="E49" s="748">
        <f t="shared" si="5"/>
        <v>1.0190295783029852</v>
      </c>
      <c r="F49" s="748">
        <f t="shared" si="5"/>
        <v>0.78351849046564459</v>
      </c>
      <c r="G49" s="749">
        <f t="shared" si="5"/>
        <v>0.33975551856554786</v>
      </c>
    </row>
    <row r="50" spans="1:7">
      <c r="A50" s="879">
        <v>2020</v>
      </c>
      <c r="B50" s="726" t="s">
        <v>689</v>
      </c>
      <c r="C50" s="750">
        <f t="shared" si="5"/>
        <v>0.27060998364098154</v>
      </c>
      <c r="D50" s="750">
        <f t="shared" si="5"/>
        <v>0.43669983034746085</v>
      </c>
      <c r="E50" s="750">
        <f t="shared" si="5"/>
        <v>0.10560067128790132</v>
      </c>
      <c r="F50" s="750">
        <f t="shared" si="5"/>
        <v>4.9959752489081258E-2</v>
      </c>
      <c r="G50" s="751">
        <f t="shared" si="5"/>
        <v>2.433327327887426E-2</v>
      </c>
    </row>
    <row r="51" spans="1:7">
      <c r="A51" s="879"/>
      <c r="B51" s="726" t="s">
        <v>690</v>
      </c>
      <c r="C51" s="750"/>
      <c r="D51" s="750"/>
      <c r="E51" s="750"/>
      <c r="F51" s="750"/>
      <c r="G51" s="751"/>
    </row>
    <row r="52" spans="1:7">
      <c r="A52" s="879"/>
      <c r="B52" s="726" t="s">
        <v>782</v>
      </c>
      <c r="C52" s="750"/>
      <c r="D52" s="750"/>
      <c r="E52" s="750"/>
      <c r="F52" s="750"/>
      <c r="G52" s="751"/>
    </row>
    <row r="53" spans="1:7">
      <c r="A53" s="879"/>
      <c r="B53" s="726" t="s">
        <v>783</v>
      </c>
      <c r="C53" s="750"/>
      <c r="D53" s="750"/>
      <c r="E53" s="750"/>
      <c r="F53" s="750"/>
      <c r="G53" s="751"/>
    </row>
    <row r="54" spans="1:7" ht="15.75" thickBot="1">
      <c r="B54" s="740" t="s">
        <v>1035</v>
      </c>
      <c r="C54" s="752">
        <f>(C19*$C$2*C$20)/(C37*1000)</f>
        <v>1.043088562115589</v>
      </c>
      <c r="D54" s="752">
        <f>(D19*$C$2*D$20)/(D37*1000)</f>
        <v>1.0604802185198514</v>
      </c>
      <c r="E54" s="752">
        <f>(E19*$C$2*E$20)/(E37*1000)</f>
        <v>0.29933606525887929</v>
      </c>
      <c r="F54" s="752">
        <f>(F19*$C$2*F$20)/(F37*1000)</f>
        <v>0.24497982518880199</v>
      </c>
      <c r="G54" s="753">
        <f>(G19*$C$2*G$20)/(G37*1000)</f>
        <v>0.12308395352879067</v>
      </c>
    </row>
  </sheetData>
  <mergeCells count="12">
    <mergeCell ref="A33:A36"/>
    <mergeCell ref="A39:A40"/>
    <mergeCell ref="A41:A44"/>
    <mergeCell ref="A48:A49"/>
    <mergeCell ref="A50:A53"/>
    <mergeCell ref="A31:A32"/>
    <mergeCell ref="A6:A7"/>
    <mergeCell ref="A8:A11"/>
    <mergeCell ref="A13:A14"/>
    <mergeCell ref="A15:A18"/>
    <mergeCell ref="A21:A22"/>
    <mergeCell ref="A23:A26"/>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033A-A99D-41BB-A297-34C670C7222C}">
  <sheetPr codeName="Sheet40">
    <tabColor rgb="FF00B050"/>
  </sheetPr>
  <dimension ref="C2:W30"/>
  <sheetViews>
    <sheetView showGridLines="0" zoomScale="77" zoomScaleNormal="77" workbookViewId="0">
      <selection activeCell="P7" sqref="P7:Q7"/>
    </sheetView>
  </sheetViews>
  <sheetFormatPr defaultRowHeight="15"/>
  <cols>
    <col min="1" max="3" width="9.140625" style="396"/>
    <col min="4" max="4" width="5.28515625" style="396" bestFit="1" customWidth="1"/>
    <col min="5" max="5" width="6.28515625" style="396" bestFit="1" customWidth="1"/>
    <col min="6" max="6" width="8.85546875" style="396" bestFit="1" customWidth="1"/>
    <col min="7" max="10" width="9.140625" style="396"/>
    <col min="11" max="11" width="21.85546875" style="396" bestFit="1" customWidth="1"/>
    <col min="12" max="13" width="13.5703125" style="396" bestFit="1" customWidth="1"/>
    <col min="14" max="14" width="12.42578125" style="396" bestFit="1" customWidth="1"/>
    <col min="15" max="15" width="10.140625" style="396" bestFit="1" customWidth="1"/>
    <col min="16" max="16" width="13.5703125" style="396" bestFit="1" customWidth="1"/>
    <col min="17" max="17" width="12.42578125" style="396" bestFit="1" customWidth="1"/>
    <col min="18" max="21" width="13.5703125" style="396" bestFit="1" customWidth="1"/>
    <col min="22" max="22" width="6.28515625" style="396" bestFit="1" customWidth="1"/>
    <col min="23" max="16384" width="9.140625" style="396"/>
  </cols>
  <sheetData>
    <row r="2" spans="3:22" ht="15.75" thickBot="1">
      <c r="K2" s="722" t="s">
        <v>1013</v>
      </c>
      <c r="L2" s="723">
        <v>43.092395780183992</v>
      </c>
      <c r="M2" s="723">
        <v>43.092395780183992</v>
      </c>
      <c r="N2" s="723">
        <v>20.092947717214994</v>
      </c>
      <c r="O2" s="723">
        <v>20.092947717214994</v>
      </c>
      <c r="P2" s="723">
        <v>6.1692881919049993</v>
      </c>
      <c r="Q2" s="723">
        <v>6.1692881919049993</v>
      </c>
      <c r="R2" s="723">
        <v>8.1568933541599993</v>
      </c>
      <c r="S2" s="723">
        <v>8.1568933541599993</v>
      </c>
      <c r="T2" s="723">
        <v>3.8363684051539999</v>
      </c>
      <c r="U2" s="723">
        <v>3.8363684051539999</v>
      </c>
    </row>
    <row r="3" spans="3:22" ht="15.75" thickTop="1">
      <c r="C3" s="459"/>
      <c r="D3" s="459"/>
      <c r="E3" s="459"/>
      <c r="F3" s="459"/>
      <c r="G3" s="459"/>
    </row>
    <row r="4" spans="3:22" ht="15.75" thickBot="1">
      <c r="C4" s="459"/>
      <c r="D4" s="558"/>
      <c r="E4" s="558" t="s">
        <v>780</v>
      </c>
      <c r="F4" s="558" t="s">
        <v>781</v>
      </c>
      <c r="G4" s="558" t="s">
        <v>817</v>
      </c>
      <c r="K4" s="629" t="s">
        <v>818</v>
      </c>
      <c r="L4" s="628">
        <v>1.3285375752147508</v>
      </c>
      <c r="M4" s="628">
        <v>1.3285375752147508</v>
      </c>
      <c r="N4" s="628">
        <v>1.4315153010305433</v>
      </c>
      <c r="O4" s="628">
        <v>1.4315153010305433</v>
      </c>
      <c r="P4" s="628">
        <v>2.0543548114075789</v>
      </c>
      <c r="Q4" s="628">
        <v>2.0543548114075789</v>
      </c>
      <c r="R4" s="628">
        <v>2.3024649949435405</v>
      </c>
      <c r="S4" s="628">
        <v>2.3024649949435405</v>
      </c>
      <c r="T4" s="628">
        <v>1.9310161663844554</v>
      </c>
      <c r="U4" s="628">
        <v>1.9310161663844554</v>
      </c>
    </row>
    <row r="5" spans="3:22">
      <c r="C5" s="459"/>
      <c r="D5" s="558" t="s">
        <v>99</v>
      </c>
      <c r="E5" s="560">
        <v>109.35786096855023</v>
      </c>
      <c r="F5" s="560">
        <v>99.790321874083403</v>
      </c>
      <c r="G5" s="559" t="e">
        <f>#REF!</f>
        <v>#REF!</v>
      </c>
      <c r="K5" s="880" t="s">
        <v>1012</v>
      </c>
      <c r="L5" s="891" t="s">
        <v>99</v>
      </c>
      <c r="M5" s="891"/>
      <c r="N5" s="891" t="s">
        <v>94</v>
      </c>
      <c r="O5" s="891"/>
      <c r="P5" s="891" t="s">
        <v>789</v>
      </c>
      <c r="Q5" s="891"/>
      <c r="R5" s="891" t="s">
        <v>753</v>
      </c>
      <c r="S5" s="891"/>
      <c r="T5" s="891" t="s">
        <v>93</v>
      </c>
      <c r="U5" s="892"/>
    </row>
    <row r="6" spans="3:22">
      <c r="C6" s="459"/>
      <c r="D6" s="558" t="s">
        <v>94</v>
      </c>
      <c r="E6" s="560">
        <v>99.801183746845268</v>
      </c>
      <c r="F6" s="560">
        <v>100.25561390587478</v>
      </c>
      <c r="G6" s="559" t="e">
        <f>#REF!</f>
        <v>#REF!</v>
      </c>
      <c r="K6" s="881"/>
      <c r="L6" s="630" t="s">
        <v>780</v>
      </c>
      <c r="M6" s="630" t="s">
        <v>788</v>
      </c>
      <c r="N6" s="630" t="s">
        <v>780</v>
      </c>
      <c r="O6" s="630" t="s">
        <v>788</v>
      </c>
      <c r="P6" s="630" t="s">
        <v>780</v>
      </c>
      <c r="Q6" s="630" t="s">
        <v>788</v>
      </c>
      <c r="R6" s="630" t="s">
        <v>780</v>
      </c>
      <c r="S6" s="630" t="s">
        <v>788</v>
      </c>
      <c r="T6" s="630" t="s">
        <v>780</v>
      </c>
      <c r="U6" s="631" t="s">
        <v>788</v>
      </c>
    </row>
    <row r="7" spans="3:22">
      <c r="C7" s="459"/>
      <c r="D7" s="558" t="s">
        <v>196</v>
      </c>
      <c r="E7" s="560">
        <v>97.011659341143854</v>
      </c>
      <c r="F7" s="560">
        <v>102.55042500263423</v>
      </c>
      <c r="G7" s="559" t="e">
        <f>#REF!</f>
        <v>#REF!</v>
      </c>
      <c r="K7" s="632" t="s">
        <v>784</v>
      </c>
      <c r="L7" s="271">
        <v>240.96</v>
      </c>
      <c r="M7" s="271">
        <v>10753.960000000005</v>
      </c>
      <c r="N7" s="271">
        <v>1932.6199999999992</v>
      </c>
      <c r="O7" s="271">
        <v>1503.19</v>
      </c>
      <c r="P7" s="271">
        <v>3238.7899999999991</v>
      </c>
      <c r="Q7" s="271">
        <v>3794.8999999999992</v>
      </c>
      <c r="R7" s="271">
        <v>3915.85</v>
      </c>
      <c r="S7" s="271">
        <v>8886.5599999999977</v>
      </c>
      <c r="T7" s="271">
        <v>1657.9099999999987</v>
      </c>
      <c r="U7" s="274">
        <v>3960.1799999999994</v>
      </c>
    </row>
    <row r="8" spans="3:22">
      <c r="C8" s="459"/>
      <c r="D8" s="558" t="s">
        <v>198</v>
      </c>
      <c r="E8" s="560">
        <v>89.258947082540516</v>
      </c>
      <c r="F8" s="560">
        <v>104.73302966129003</v>
      </c>
      <c r="G8" s="559" t="e">
        <f>#REF!</f>
        <v>#REF!</v>
      </c>
      <c r="K8" s="632" t="s">
        <v>785</v>
      </c>
      <c r="L8" s="271">
        <v>178055.30746939173</v>
      </c>
      <c r="M8" s="271">
        <v>7251315.5174944084</v>
      </c>
      <c r="N8" s="271">
        <v>1444897.6563759819</v>
      </c>
      <c r="O8" s="271">
        <v>1128957.2663873183</v>
      </c>
      <c r="P8" s="271">
        <v>505423.85106023954</v>
      </c>
      <c r="Q8" s="271">
        <v>626017.98532736045</v>
      </c>
      <c r="R8" s="271">
        <v>473411.56994936493</v>
      </c>
      <c r="S8" s="271">
        <v>1260603.1992735351</v>
      </c>
      <c r="T8" s="271">
        <v>163442.13076088479</v>
      </c>
      <c r="U8" s="274">
        <v>250189.39462741517</v>
      </c>
      <c r="V8" s="461"/>
    </row>
    <row r="9" spans="3:22" ht="15.75" thickBot="1">
      <c r="C9" s="459"/>
      <c r="D9" s="558" t="s">
        <v>93</v>
      </c>
      <c r="E9" s="560">
        <v>133.89924399994047</v>
      </c>
      <c r="F9" s="560">
        <v>85.808247195849376</v>
      </c>
      <c r="G9" s="559" t="e">
        <f>#REF!</f>
        <v>#REF!</v>
      </c>
      <c r="K9" s="633" t="s">
        <v>683</v>
      </c>
      <c r="L9" s="275">
        <f>L8/L7</f>
        <v>738.94134905956059</v>
      </c>
      <c r="M9" s="275">
        <f t="shared" ref="M9:U9" si="0">M8/M7</f>
        <v>674.29258779969473</v>
      </c>
      <c r="N9" s="275">
        <f>N8/N7</f>
        <v>747.63670891120989</v>
      </c>
      <c r="O9" s="275">
        <f>O8/O7</f>
        <v>751.04096380851274</v>
      </c>
      <c r="P9" s="275">
        <f t="shared" si="0"/>
        <v>156.05329492194298</v>
      </c>
      <c r="Q9" s="275">
        <f t="shared" si="0"/>
        <v>164.96297276011504</v>
      </c>
      <c r="R9" s="275">
        <f t="shared" si="0"/>
        <v>120.89624728969827</v>
      </c>
      <c r="S9" s="275">
        <f t="shared" si="0"/>
        <v>141.85502593506772</v>
      </c>
      <c r="T9" s="275">
        <f t="shared" si="0"/>
        <v>98.583234772023161</v>
      </c>
      <c r="U9" s="276">
        <f t="shared" si="0"/>
        <v>63.17626840886404</v>
      </c>
    </row>
    <row r="10" spans="3:22">
      <c r="C10" s="459"/>
      <c r="D10" s="459"/>
      <c r="E10" s="460"/>
      <c r="F10" s="460"/>
      <c r="G10" s="459"/>
      <c r="K10" s="622"/>
      <c r="L10" s="622"/>
      <c r="M10" s="622"/>
      <c r="N10" s="622"/>
      <c r="O10" s="622"/>
      <c r="P10" s="622"/>
      <c r="Q10" s="622"/>
      <c r="R10" s="622"/>
      <c r="S10" s="622"/>
      <c r="T10" s="622"/>
      <c r="U10" s="622"/>
    </row>
    <row r="11" spans="3:22">
      <c r="C11" s="459"/>
      <c r="D11" s="459"/>
      <c r="E11" s="459"/>
      <c r="F11" s="459"/>
      <c r="G11" s="459"/>
      <c r="K11" s="622"/>
      <c r="L11" s="622"/>
      <c r="M11" s="622"/>
      <c r="N11" s="622"/>
      <c r="O11" s="622"/>
      <c r="P11" s="622"/>
      <c r="Q11" s="622"/>
      <c r="R11" s="622"/>
      <c r="S11" s="622"/>
      <c r="T11" s="622"/>
      <c r="U11" s="622"/>
    </row>
    <row r="12" spans="3:22">
      <c r="C12" s="219"/>
      <c r="D12" s="219"/>
      <c r="E12" s="219"/>
      <c r="F12" s="219"/>
    </row>
    <row r="14" spans="3:22" ht="15" customHeight="1">
      <c r="K14" s="882" t="s">
        <v>1027</v>
      </c>
      <c r="L14" s="883"/>
      <c r="M14" s="883"/>
      <c r="N14" s="883"/>
      <c r="O14" s="883"/>
      <c r="P14" s="883"/>
      <c r="Q14" s="883"/>
      <c r="R14" s="883"/>
      <c r="S14" s="883"/>
      <c r="T14" s="883"/>
      <c r="U14" s="884"/>
    </row>
    <row r="15" spans="3:22">
      <c r="K15" s="885"/>
      <c r="L15" s="886"/>
      <c r="M15" s="886"/>
      <c r="N15" s="886"/>
      <c r="O15" s="886"/>
      <c r="P15" s="886"/>
      <c r="Q15" s="886"/>
      <c r="R15" s="886"/>
      <c r="S15" s="886"/>
      <c r="T15" s="886"/>
      <c r="U15" s="887"/>
    </row>
    <row r="16" spans="3:22">
      <c r="K16" s="885"/>
      <c r="L16" s="886"/>
      <c r="M16" s="886"/>
      <c r="N16" s="886"/>
      <c r="O16" s="886"/>
      <c r="P16" s="886"/>
      <c r="Q16" s="886"/>
      <c r="R16" s="886"/>
      <c r="S16" s="886"/>
      <c r="T16" s="886"/>
      <c r="U16" s="887"/>
    </row>
    <row r="17" spans="3:23">
      <c r="K17" s="885"/>
      <c r="L17" s="886"/>
      <c r="M17" s="886"/>
      <c r="N17" s="886"/>
      <c r="O17" s="886"/>
      <c r="P17" s="886"/>
      <c r="Q17" s="886"/>
      <c r="R17" s="886"/>
      <c r="S17" s="886"/>
      <c r="T17" s="886"/>
      <c r="U17" s="887"/>
    </row>
    <row r="18" spans="3:23">
      <c r="K18" s="885"/>
      <c r="L18" s="886"/>
      <c r="M18" s="886"/>
      <c r="N18" s="886"/>
      <c r="O18" s="886"/>
      <c r="P18" s="886"/>
      <c r="Q18" s="886"/>
      <c r="R18" s="886"/>
      <c r="S18" s="886"/>
      <c r="T18" s="886"/>
      <c r="U18" s="887"/>
      <c r="V18" s="622"/>
      <c r="W18" s="622"/>
    </row>
    <row r="19" spans="3:23">
      <c r="K19" s="885"/>
      <c r="L19" s="886"/>
      <c r="M19" s="886"/>
      <c r="N19" s="886"/>
      <c r="O19" s="886"/>
      <c r="P19" s="886"/>
      <c r="Q19" s="886"/>
      <c r="R19" s="886"/>
      <c r="S19" s="886"/>
      <c r="T19" s="886"/>
      <c r="U19" s="887"/>
      <c r="V19" s="622"/>
      <c r="W19" s="622"/>
    </row>
    <row r="20" spans="3:23">
      <c r="K20" s="885"/>
      <c r="L20" s="886"/>
      <c r="M20" s="886"/>
      <c r="N20" s="886"/>
      <c r="O20" s="886"/>
      <c r="P20" s="886"/>
      <c r="Q20" s="886"/>
      <c r="R20" s="886"/>
      <c r="S20" s="886"/>
      <c r="T20" s="886"/>
      <c r="U20" s="887"/>
      <c r="V20" s="622"/>
      <c r="W20" s="622"/>
    </row>
    <row r="21" spans="3:23">
      <c r="K21" s="885"/>
      <c r="L21" s="886"/>
      <c r="M21" s="886"/>
      <c r="N21" s="886"/>
      <c r="O21" s="886"/>
      <c r="P21" s="886"/>
      <c r="Q21" s="886"/>
      <c r="R21" s="886"/>
      <c r="S21" s="886"/>
      <c r="T21" s="886"/>
      <c r="U21" s="887"/>
      <c r="V21" s="622"/>
      <c r="W21" s="622"/>
    </row>
    <row r="22" spans="3:23">
      <c r="K22" s="885"/>
      <c r="L22" s="886"/>
      <c r="M22" s="886"/>
      <c r="N22" s="886"/>
      <c r="O22" s="886"/>
      <c r="P22" s="886"/>
      <c r="Q22" s="886"/>
      <c r="R22" s="886"/>
      <c r="S22" s="886"/>
      <c r="T22" s="886"/>
      <c r="U22" s="887"/>
      <c r="V22" s="622"/>
      <c r="W22" s="622"/>
    </row>
    <row r="23" spans="3:23">
      <c r="C23" s="396" t="s">
        <v>820</v>
      </c>
      <c r="K23" s="885"/>
      <c r="L23" s="886"/>
      <c r="M23" s="886"/>
      <c r="N23" s="886"/>
      <c r="O23" s="886"/>
      <c r="P23" s="886"/>
      <c r="Q23" s="886"/>
      <c r="R23" s="886"/>
      <c r="S23" s="886"/>
      <c r="T23" s="886"/>
      <c r="U23" s="887"/>
      <c r="V23" s="622"/>
      <c r="W23" s="622"/>
    </row>
    <row r="24" spans="3:23">
      <c r="K24" s="885"/>
      <c r="L24" s="886"/>
      <c r="M24" s="886"/>
      <c r="N24" s="886"/>
      <c r="O24" s="886"/>
      <c r="P24" s="886"/>
      <c r="Q24" s="886"/>
      <c r="R24" s="886"/>
      <c r="S24" s="886"/>
      <c r="T24" s="886"/>
      <c r="U24" s="887"/>
      <c r="V24" s="622"/>
      <c r="W24" s="622"/>
    </row>
    <row r="25" spans="3:23">
      <c r="K25" s="888"/>
      <c r="L25" s="889"/>
      <c r="M25" s="889"/>
      <c r="N25" s="889"/>
      <c r="O25" s="889"/>
      <c r="P25" s="889"/>
      <c r="Q25" s="889"/>
      <c r="R25" s="889"/>
      <c r="S25" s="889"/>
      <c r="T25" s="889"/>
      <c r="U25" s="890"/>
      <c r="V25" s="622"/>
      <c r="W25" s="622"/>
    </row>
    <row r="26" spans="3:23">
      <c r="V26" s="622"/>
      <c r="W26" s="622"/>
    </row>
    <row r="27" spans="3:23">
      <c r="V27" s="622"/>
      <c r="W27" s="622"/>
    </row>
    <row r="28" spans="3:23">
      <c r="V28" s="622"/>
      <c r="W28" s="622"/>
    </row>
    <row r="29" spans="3:23">
      <c r="V29" s="622"/>
      <c r="W29" s="622"/>
    </row>
    <row r="30" spans="3:23">
      <c r="V30" s="622"/>
      <c r="W30" s="622"/>
    </row>
  </sheetData>
  <mergeCells count="7">
    <mergeCell ref="K5:K6"/>
    <mergeCell ref="K14:U25"/>
    <mergeCell ref="L5:M5"/>
    <mergeCell ref="P5:Q5"/>
    <mergeCell ref="R5:S5"/>
    <mergeCell ref="N5:O5"/>
    <mergeCell ref="T5:U5"/>
  </mergeCells>
  <conditionalFormatting sqref="L9:U9">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0A179-B2D9-449F-9289-7144B90152C6}">
  <sheetPr codeName="Sheet9">
    <tabColor rgb="FF00B050"/>
  </sheetPr>
  <dimension ref="A1:P36"/>
  <sheetViews>
    <sheetView showGridLines="0" tabSelected="1" zoomScale="75" zoomScaleNormal="75" workbookViewId="0">
      <selection activeCell="E22" sqref="E22"/>
    </sheetView>
  </sheetViews>
  <sheetFormatPr defaultRowHeight="15"/>
  <cols>
    <col min="1" max="1" width="0.140625" customWidth="1"/>
    <col min="2" max="2" width="22.140625" style="46" hidden="1" customWidth="1"/>
    <col min="3" max="3" width="22.140625" style="46" customWidth="1"/>
    <col min="4" max="4" width="53.28515625" style="46" customWidth="1"/>
    <col min="5" max="5" width="21.28515625" style="46" customWidth="1"/>
    <col min="6" max="6" width="12.85546875" style="46" customWidth="1"/>
    <col min="7" max="7" width="11.85546875" style="46" bestFit="1" customWidth="1"/>
    <col min="8" max="8" width="18.140625" style="46" customWidth="1"/>
    <col min="9" max="9" width="12.7109375" style="46" bestFit="1" customWidth="1"/>
    <col min="10" max="10" width="22.140625" style="203" bestFit="1" customWidth="1"/>
    <col min="11" max="11" width="20.28515625" style="100" bestFit="1" customWidth="1"/>
    <col min="12" max="12" width="13.42578125" style="100" bestFit="1" customWidth="1"/>
    <col min="13" max="13" width="9.140625" style="100"/>
    <col min="14" max="16384" width="9.140625" style="46"/>
  </cols>
  <sheetData>
    <row r="1" spans="1:16" ht="15.75" thickBot="1">
      <c r="A1" s="383"/>
      <c r="E1" s="893" t="s">
        <v>771</v>
      </c>
      <c r="F1" s="894"/>
      <c r="G1" s="894"/>
      <c r="H1" s="894"/>
      <c r="I1" s="895"/>
      <c r="J1" s="412"/>
      <c r="K1" s="383"/>
      <c r="L1" s="383"/>
      <c r="M1" s="383"/>
    </row>
    <row r="2" spans="1:16" customFormat="1">
      <c r="C2" s="1"/>
      <c r="E2" s="418">
        <v>4.2440966538154132</v>
      </c>
      <c r="F2" s="418">
        <v>3.6320969544000001</v>
      </c>
      <c r="G2" s="418">
        <v>2.9729489999999998</v>
      </c>
      <c r="H2" s="418">
        <v>3.597191</v>
      </c>
      <c r="I2" s="418">
        <v>3.8205799099668787</v>
      </c>
      <c r="J2" s="203"/>
      <c r="K2" s="100"/>
      <c r="L2" s="100"/>
      <c r="M2" s="100"/>
    </row>
    <row r="3" spans="1:16" customFormat="1" ht="15.75" thickBot="1">
      <c r="B3" s="77" t="s">
        <v>0</v>
      </c>
      <c r="C3" s="77" t="s">
        <v>0</v>
      </c>
      <c r="D3" s="77" t="s">
        <v>74</v>
      </c>
      <c r="E3" s="78" t="s">
        <v>99</v>
      </c>
      <c r="F3" s="78" t="s">
        <v>196</v>
      </c>
      <c r="G3" s="78" t="s">
        <v>198</v>
      </c>
      <c r="H3" s="78" t="s">
        <v>94</v>
      </c>
      <c r="I3" s="78" t="s">
        <v>93</v>
      </c>
      <c r="J3" s="203"/>
      <c r="K3" s="100"/>
      <c r="L3" s="100"/>
      <c r="M3" s="100"/>
      <c r="N3" s="100"/>
      <c r="O3" s="100"/>
    </row>
    <row r="4" spans="1:16" customFormat="1">
      <c r="B4" s="413" t="s">
        <v>135</v>
      </c>
      <c r="C4" s="415" t="s">
        <v>17</v>
      </c>
      <c r="D4" s="79" t="s">
        <v>65</v>
      </c>
      <c r="E4" s="80">
        <f>(1+1/E2)^VLOOKUP(E$3&amp;"_"&amp;$B4,Parameters!$A$1:$D$690,4,0)-1</f>
        <v>0.10005428878648503</v>
      </c>
      <c r="F4" s="80">
        <f>(1+1/F2)^VLOOKUP(F$3&amp;"_"&amp;$B4,Parameters!$A$1:$D$690,4,0)-1</f>
        <v>0.11939266294465734</v>
      </c>
      <c r="G4" s="80">
        <f>(1+1/G2)^VLOOKUP(G$3&amp;"_"&amp;$B4,Parameters!$A$1:$D$690,4,0)-1</f>
        <v>0.1291600228128964</v>
      </c>
      <c r="H4" s="80">
        <f>(1+1/I2)^VLOOKUP(H$3&amp;"_"&amp;$B4,Parameters!$A$1:$D$690,4,0)-1</f>
        <v>0.1066415372937628</v>
      </c>
      <c r="I4" s="81">
        <f>(1+1/H2)^VLOOKUP(I$3&amp;"_"&amp;$B4,Parameters!$A$1:$D$690,4,0)-1</f>
        <v>8.824387051856708E-2</v>
      </c>
      <c r="J4" s="203"/>
      <c r="K4" s="122"/>
      <c r="L4" s="122"/>
      <c r="M4" s="122"/>
      <c r="N4" s="122"/>
      <c r="O4" s="122"/>
      <c r="P4" s="122"/>
    </row>
    <row r="5" spans="1:16" customFormat="1">
      <c r="B5" s="414" t="s">
        <v>145</v>
      </c>
      <c r="C5" s="416" t="s">
        <v>18</v>
      </c>
      <c r="D5" s="12" t="s">
        <v>63</v>
      </c>
      <c r="E5" s="30">
        <f>VLOOKUP(E$3&amp;"_"&amp;$B5,Parameters!$A$1:$D$690,4,0)/100</f>
        <v>5.0259178999999994E-3</v>
      </c>
      <c r="F5" s="30">
        <f>VLOOKUP(F$3&amp;"_"&amp;$B5,Parameters!$A$1:$D$690,4,0)/100</f>
        <v>5.6005858999999903E-3</v>
      </c>
      <c r="G5" s="30">
        <f>VLOOKUP(G$3&amp;"_"&amp;$B5,Parameters!$A$1:$D$690,4,0)/100</f>
        <v>6.0513479999999998E-3</v>
      </c>
      <c r="H5" s="30">
        <f>VLOOKUP(H$3&amp;"_"&amp;$B5,Parameters!$A$1:$D$690,4,0)/100</f>
        <v>3.9095220999999201E-3</v>
      </c>
      <c r="I5" s="83">
        <f>VLOOKUP(I$3&amp;"_"&amp;$B5,Parameters!$A$1:$D$690,4,0)/100</f>
        <v>5.6032081000000197E-3</v>
      </c>
      <c r="J5" s="203"/>
      <c r="K5" s="122"/>
      <c r="L5" s="122"/>
      <c r="M5" s="122"/>
      <c r="N5" s="122"/>
      <c r="O5" s="122"/>
      <c r="P5" s="122"/>
    </row>
    <row r="6" spans="1:16" customFormat="1">
      <c r="B6" s="414" t="s">
        <v>218</v>
      </c>
      <c r="C6" s="416" t="s">
        <v>19</v>
      </c>
      <c r="D6" s="12" t="s">
        <v>64</v>
      </c>
      <c r="E6" s="30">
        <f>VLOOKUP(E$3&amp;"_"&amp;$B6,Parameters!$A$1:$D$690,4,0)/100</f>
        <v>7.6949239000000001E-3</v>
      </c>
      <c r="F6" s="30">
        <f>VLOOKUP(F$3&amp;"_"&amp;$B6,Parameters!$A$1:$D$690,4,0)/100</f>
        <v>4.6622399000000002E-3</v>
      </c>
      <c r="G6" s="30">
        <f>VLOOKUP(G$3&amp;"_"&amp;$B6,Parameters!$A$1:$D$690,4,0)/100</f>
        <v>6.983024E-3</v>
      </c>
      <c r="H6" s="30">
        <f>VLOOKUP(H$3&amp;"_"&amp;$B6,Parameters!$A$1:$D$690,4,0)/100</f>
        <v>6.6752180999999997E-3</v>
      </c>
      <c r="I6" s="83">
        <f>VLOOKUP(I$3&amp;"_"&amp;$B6,Parameters!$A$1:$D$690,4,0)/100</f>
        <v>5.7699289345952897E-3</v>
      </c>
      <c r="J6" s="203"/>
      <c r="K6" s="122"/>
      <c r="L6" s="122"/>
      <c r="M6" s="122"/>
      <c r="N6" s="122"/>
      <c r="O6" s="122"/>
      <c r="P6" s="122"/>
    </row>
    <row r="7" spans="1:16" s="59" customFormat="1">
      <c r="B7" s="414" t="s">
        <v>219</v>
      </c>
      <c r="C7" s="416" t="s">
        <v>21</v>
      </c>
      <c r="D7" s="12" t="s">
        <v>69</v>
      </c>
      <c r="E7" s="30">
        <f>VLOOKUP(E$3&amp;"_"&amp;$B7,Parameters!$A$1:$D$690,4,0)/100</f>
        <v>-9.5583389999999891E-4</v>
      </c>
      <c r="F7" s="30">
        <f>VLOOKUP(F$3&amp;"_"&amp;$B7,Parameters!$A$1:$D$690,4,0)/100</f>
        <v>-5.1163110000014501E-4</v>
      </c>
      <c r="G7" s="30">
        <f>VLOOKUP(G$3&amp;"_"&amp;$B7,Parameters!$A$1:$D$690,4,0)/100</f>
        <v>-8.0731999999999993E-4</v>
      </c>
      <c r="H7" s="30">
        <f>VLOOKUP(H$3&amp;"_"&amp;$B7,Parameters!$A$1:$D$690,4,0)/100</f>
        <v>-1.3549691E-3</v>
      </c>
      <c r="I7" s="83">
        <f>VLOOKUP(I$3&amp;"_"&amp;$B7,Parameters!$A$1:$D$690,4,0)/100</f>
        <v>-1.81047609999997E-3</v>
      </c>
      <c r="J7" s="203"/>
      <c r="K7" s="122"/>
      <c r="L7" s="122"/>
      <c r="M7" s="122"/>
      <c r="N7" s="122"/>
      <c r="O7" s="122"/>
      <c r="P7" s="122"/>
    </row>
    <row r="8" spans="1:16" customFormat="1">
      <c r="B8" s="414" t="s">
        <v>626</v>
      </c>
      <c r="C8" s="416" t="s">
        <v>27</v>
      </c>
      <c r="D8" s="12" t="s">
        <v>66</v>
      </c>
      <c r="E8" s="30">
        <f t="array" ref="E8:I8">TRANSPOSE('Visibiltiy Stocking Elasticity'!T22:T26)</f>
        <v>2.8911334106044039E-3</v>
      </c>
      <c r="F8" s="30">
        <v>3.145135038138634E-3</v>
      </c>
      <c r="G8" s="30">
        <v>5.381179225827034E-3</v>
      </c>
      <c r="H8" s="30">
        <v>2.2783677230945954E-3</v>
      </c>
      <c r="I8" s="83">
        <v>5.7100304308523864E-3</v>
      </c>
      <c r="J8" s="203"/>
      <c r="K8" s="122"/>
      <c r="L8" s="122"/>
      <c r="M8" s="122"/>
      <c r="N8" s="122"/>
      <c r="O8" s="122"/>
      <c r="P8" s="122"/>
    </row>
    <row r="9" spans="1:16" s="16" customFormat="1">
      <c r="B9" s="414" t="s">
        <v>627</v>
      </c>
      <c r="C9" s="416" t="s">
        <v>28</v>
      </c>
      <c r="D9" s="12" t="s">
        <v>68</v>
      </c>
      <c r="E9" s="309">
        <f t="array" ref="E9:I9">TRANSPOSE('Visibiltiy Stocking Elasticity'!U22:U26)</f>
        <v>7.8778683931011173E-3</v>
      </c>
      <c r="F9" s="30">
        <v>1.0433258861848316E-3</v>
      </c>
      <c r="G9" s="30">
        <v>5.2163580670256948E-3</v>
      </c>
      <c r="H9" s="30">
        <v>8.6109224076765954E-4</v>
      </c>
      <c r="I9" s="83">
        <v>4.2031987652288993E-3</v>
      </c>
      <c r="J9" s="203"/>
      <c r="K9" s="122"/>
      <c r="L9" s="122"/>
      <c r="M9" s="122"/>
      <c r="N9" s="122"/>
      <c r="O9" s="122"/>
      <c r="P9" s="122"/>
    </row>
    <row r="10" spans="1:16" customFormat="1">
      <c r="B10" s="414" t="s">
        <v>220</v>
      </c>
      <c r="C10" s="416" t="s">
        <v>29</v>
      </c>
      <c r="D10" s="12" t="s">
        <v>67</v>
      </c>
      <c r="E10" s="30">
        <f>VLOOKUP(E$3&amp;"_"&amp;$B10,Parameters!$A$1:$D$690,4,0)/100</f>
        <v>3.3385178999999999E-3</v>
      </c>
      <c r="F10" s="30">
        <f>VLOOKUP(F$3&amp;"_"&amp;$B10,Parameters!$A$1:$D$690,4,0)/100</f>
        <v>3.3264981000000098E-3</v>
      </c>
      <c r="G10" s="30">
        <f>VLOOKUP(G$3&amp;"_"&amp;$B10,Parameters!$A$1:$D$690,4,0)/100</f>
        <v>1.871464E-3</v>
      </c>
      <c r="H10" s="30">
        <f>VLOOKUP(H$3&amp;"_"&amp;$B10,Parameters!$A$1:$D$690,4,0)/100</f>
        <v>3.4071019000000004E-3</v>
      </c>
      <c r="I10" s="83">
        <f>VLOOKUP(I$3&amp;"_"&amp;$B10,Parameters!$A$1:$D$690,4,0)/100</f>
        <v>3.6504760999999703E-3</v>
      </c>
      <c r="J10" s="203"/>
      <c r="K10" s="122"/>
      <c r="L10" s="122"/>
      <c r="M10" s="122"/>
      <c r="N10" s="122"/>
      <c r="O10" s="122"/>
      <c r="P10" s="122"/>
    </row>
    <row r="11" spans="1:16" customFormat="1">
      <c r="B11" s="414" t="s">
        <v>25</v>
      </c>
      <c r="C11" s="416" t="s">
        <v>25</v>
      </c>
      <c r="D11" s="12" t="s">
        <v>70</v>
      </c>
      <c r="E11" s="98">
        <f>'Price Elasticity'!J2</f>
        <v>-1.5042391003478421</v>
      </c>
      <c r="F11" s="98">
        <f>'Price Elasticity'!K2</f>
        <v>-1.7639224169287209</v>
      </c>
      <c r="G11" s="98">
        <f>'Price Elasticity'!L2</f>
        <v>-1.5833728586580169</v>
      </c>
      <c r="H11" s="98">
        <f>'Price Elasticity'!M2</f>
        <v>-1.8076253859490843</v>
      </c>
      <c r="I11" s="209">
        <f>'Price Elasticity'!N2</f>
        <v>-1.7998690905290546</v>
      </c>
      <c r="J11" s="203"/>
      <c r="K11" s="122"/>
      <c r="L11" s="122"/>
      <c r="M11" s="122"/>
      <c r="N11" s="122"/>
      <c r="O11" s="122"/>
      <c r="P11" s="122"/>
    </row>
    <row r="12" spans="1:16" customFormat="1">
      <c r="B12" s="414" t="s">
        <v>3</v>
      </c>
      <c r="C12" s="416" t="s">
        <v>3</v>
      </c>
      <c r="D12" s="12" t="s">
        <v>75</v>
      </c>
      <c r="E12" s="30">
        <f>VLOOKUP(E$3&amp;"_"&amp;$B12,Parameters!$A$1:$D$690,4,0)/100</f>
        <v>-7.4710850000009603E-4</v>
      </c>
      <c r="F12" s="30">
        <f>VLOOKUP(F$3&amp;"_"&amp;$B12,Parameters!$A$1:$D$690,4,0)/100</f>
        <v>-8.6170270000004903E-4</v>
      </c>
      <c r="G12" s="30">
        <f>VLOOKUP(G$3&amp;"_"&amp;$B12,Parameters!$A$1:$D$690,4,0)/100</f>
        <v>-6.9611000000000011E-4</v>
      </c>
      <c r="H12" s="30">
        <f>VLOOKUP(H$3&amp;"_"&amp;$B12,Parameters!$A$1:$D$690,4,0)/100</f>
        <v>-9.0185929999999704E-4</v>
      </c>
      <c r="I12" s="83">
        <f>VLOOKUP(I$3&amp;"_"&amp;$B12,Parameters!$A$1:$D$690,4,0)/100</f>
        <v>-6.7589749999978892E-4</v>
      </c>
      <c r="J12" s="203"/>
      <c r="K12" s="122"/>
      <c r="L12" s="122"/>
      <c r="M12" s="122"/>
      <c r="N12" s="122"/>
      <c r="O12" s="122"/>
      <c r="P12" s="122"/>
    </row>
    <row r="13" spans="1:16" customFormat="1">
      <c r="B13" s="414" t="s">
        <v>221</v>
      </c>
      <c r="C13" s="416" t="s">
        <v>11</v>
      </c>
      <c r="D13" s="12" t="s">
        <v>71</v>
      </c>
      <c r="E13" s="30">
        <f>VLOOKUP(E$3&amp;"_"&amp;$B13,Parameters!$A$1:$D$690,4,0)/100</f>
        <v>2.1214938999999998E-3</v>
      </c>
      <c r="F13" s="30">
        <f>VLOOKUP(F$3&amp;"_"&amp;$B13,Parameters!$A$1:$D$690,4,0)/100</f>
        <v>2.0572239000000003E-3</v>
      </c>
      <c r="G13" s="30">
        <f>VLOOKUP(G$3&amp;"_"&amp;$B13,Parameters!$A$1:$D$690,4,0)/100</f>
        <v>1.7222439999999999E-3</v>
      </c>
      <c r="H13" s="30">
        <f>VLOOKUP(H$3&amp;"_"&amp;$B13,Parameters!$A$1:$D$690,4,0)/100</f>
        <v>2.9384999000000001E-3</v>
      </c>
      <c r="I13" s="83">
        <f>VLOOKUP(I$3&amp;"_"&amp;$B13,Parameters!$A$1:$D$690,4,0)/100</f>
        <v>3.2384959000000004E-3</v>
      </c>
      <c r="J13" s="203"/>
      <c r="K13" s="122"/>
      <c r="L13" s="122"/>
      <c r="M13" s="122"/>
      <c r="N13" s="122"/>
      <c r="O13" s="122"/>
      <c r="P13" s="122"/>
    </row>
    <row r="14" spans="1:16" customFormat="1">
      <c r="B14" s="414" t="s">
        <v>30</v>
      </c>
      <c r="C14" s="416" t="s">
        <v>30</v>
      </c>
      <c r="D14" s="12" t="s">
        <v>72</v>
      </c>
      <c r="E14" s="30">
        <f>'Weather '!W5</f>
        <v>1.4825617800726821E-2</v>
      </c>
      <c r="F14" s="30">
        <f>'Weather '!X5</f>
        <v>1.8482644751260428E-2</v>
      </c>
      <c r="G14" s="30">
        <f>'Weather '!Y5</f>
        <v>1.019577714387802E-2</v>
      </c>
      <c r="H14" s="30">
        <f>'Weather '!Z5</f>
        <v>2.4779791031828178E-2</v>
      </c>
      <c r="I14" s="83">
        <f>'Weather '!AA5</f>
        <v>1.5434178471478474E-2</v>
      </c>
      <c r="J14" s="203"/>
      <c r="K14" s="122"/>
      <c r="L14" s="122"/>
      <c r="M14" s="122"/>
      <c r="N14" s="122"/>
      <c r="O14" s="122"/>
      <c r="P14" s="122"/>
    </row>
    <row r="15" spans="1:16" customFormat="1" ht="15.75" thickBot="1">
      <c r="B15" s="414" t="s">
        <v>23</v>
      </c>
      <c r="C15" s="417" t="s">
        <v>23</v>
      </c>
      <c r="D15" s="82" t="s">
        <v>73</v>
      </c>
      <c r="E15" s="210">
        <f>'Weather '!W6</f>
        <v>-4.2122107786287171E-3</v>
      </c>
      <c r="F15" s="210">
        <f>'Weather '!X6</f>
        <v>-5.2213260823442912E-3</v>
      </c>
      <c r="G15" s="210">
        <f>'Weather '!Y6</f>
        <v>-9.5320245182556763E-3</v>
      </c>
      <c r="H15" s="210">
        <f>'Weather '!Z6</f>
        <v>-6.3579307976303024E-3</v>
      </c>
      <c r="I15" s="211">
        <f>'Weather '!AA6</f>
        <v>-7.7313881716658791E-3</v>
      </c>
      <c r="J15" s="203"/>
      <c r="K15" s="122"/>
      <c r="L15" s="122"/>
      <c r="M15" s="122"/>
      <c r="N15" s="122"/>
      <c r="O15" s="122"/>
      <c r="P15" s="122"/>
    </row>
    <row r="16" spans="1:16" s="383" customFormat="1"/>
    <row r="17" spans="5:9" s="383" customFormat="1"/>
    <row r="18" spans="5:9" s="383" customFormat="1"/>
    <row r="19" spans="5:9" s="383" customFormat="1">
      <c r="E19" s="819"/>
      <c r="F19" s="819"/>
      <c r="G19" s="819"/>
      <c r="H19" s="819"/>
      <c r="I19" s="819"/>
    </row>
    <row r="20" spans="5:9" s="383" customFormat="1"/>
    <row r="21" spans="5:9" s="383" customFormat="1"/>
    <row r="22" spans="5:9" s="383" customFormat="1"/>
    <row r="23" spans="5:9" s="383" customFormat="1"/>
    <row r="24" spans="5:9" s="383" customFormat="1"/>
    <row r="25" spans="5:9" s="383" customFormat="1"/>
    <row r="26" spans="5:9" s="383" customFormat="1"/>
    <row r="27" spans="5:9" s="383" customFormat="1"/>
    <row r="28" spans="5:9" s="383" customFormat="1"/>
    <row r="29" spans="5:9" s="383" customFormat="1"/>
    <row r="30" spans="5:9" s="383" customFormat="1"/>
    <row r="31" spans="5:9" s="383" customFormat="1"/>
    <row r="32" spans="5:9" s="383" customFormat="1"/>
    <row r="33" s="383" customFormat="1"/>
    <row r="34" s="383" customFormat="1"/>
    <row r="35" s="383" customFormat="1"/>
    <row r="36" s="383" customFormat="1"/>
  </sheetData>
  <mergeCells count="2">
    <mergeCell ref="E19:I19"/>
    <mergeCell ref="E1:I1"/>
  </mergeCells>
  <conditionalFormatting sqref="K4:P17">
    <cfRule type="colorScale" priority="3">
      <colorScale>
        <cfvo type="min"/>
        <cfvo type="percentile" val="50"/>
        <cfvo type="max"/>
        <color rgb="FFF8696B"/>
        <color rgb="FFFFEB84"/>
        <color rgb="FF63BE7B"/>
      </colorScale>
    </cfRule>
  </conditionalFormatting>
  <conditionalFormatting sqref="E22:I32">
    <cfRule type="colorScale" priority="194">
      <colorScale>
        <cfvo type="min"/>
        <cfvo type="percentile" val="50"/>
        <cfvo type="max"/>
        <color rgb="FFF8696B"/>
        <color rgb="FFFFEB84"/>
        <color rgb="FF63BE7B"/>
      </colorScale>
    </cfRule>
  </conditionalFormatting>
  <conditionalFormatting sqref="E22:I35">
    <cfRule type="colorScale" priority="1">
      <colorScale>
        <cfvo type="min"/>
        <cfvo type="percentile" val="50"/>
        <cfvo type="max"/>
        <color rgb="FFF8696B"/>
        <color rgb="FFFFEB84"/>
        <color rgb="FF63BE7B"/>
      </colorScale>
    </cfRule>
  </conditionalFormatting>
  <conditionalFormatting sqref="E16:I17">
    <cfRule type="colorScale" priority="196">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1"/>
  <ignoredErrors>
    <ignoredError sqref="E11:I11" formula="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3BBB3-CA7A-4D60-8673-05C8693094B2}">
  <sheetPr codeName="Sheet10">
    <tabColor rgb="FF00B050"/>
  </sheetPr>
  <dimension ref="A1:X85"/>
  <sheetViews>
    <sheetView showGridLines="0" topLeftCell="A2" workbookViewId="0">
      <selection activeCell="Q49" activeCellId="2" sqref="Q24:V24 Q35:V43 Q47:V49 Q52:V53 Q55:V55"/>
      <pivotSelection pane="bottomRight" showHeader="1" extendable="1" axis="axisRow" dimension="3" start="26" min="26" max="27" activeRow="48" activeCol="16" previousRow="48" previousCol="16" click="1" r:id="rId3">
        <pivotArea dataOnly="0" outline="0" fieldPosition="0">
          <references count="1">
            <reference field="16" count="1">
              <x v="4"/>
            </reference>
          </references>
        </pivotArea>
      </pivotSelection>
    </sheetView>
  </sheetViews>
  <sheetFormatPr defaultRowHeight="15"/>
  <cols>
    <col min="1" max="1" width="23.42578125" style="203" bestFit="1" customWidth="1"/>
    <col min="2" max="2" width="11.5703125" style="75" bestFit="1" customWidth="1"/>
    <col min="3" max="3" width="8.7109375" style="75" bestFit="1" customWidth="1"/>
    <col min="4" max="6" width="5.85546875" style="75" bestFit="1" customWidth="1"/>
    <col min="7" max="7" width="6.85546875" style="75" bestFit="1" customWidth="1"/>
    <col min="8" max="9" width="5.85546875" style="203" bestFit="1" customWidth="1"/>
    <col min="10" max="10" width="0.140625" style="203" customWidth="1"/>
    <col min="11" max="11" width="0.85546875" style="203" hidden="1" customWidth="1"/>
    <col min="12" max="12" width="1.28515625" style="205" customWidth="1"/>
    <col min="13" max="13" width="2.85546875" style="203" customWidth="1"/>
    <col min="14" max="14" width="16.140625" style="203" bestFit="1" customWidth="1"/>
    <col min="15" max="15" width="11.5703125" style="203" bestFit="1" customWidth="1"/>
    <col min="16" max="16" width="11.42578125" style="203" bestFit="1" customWidth="1"/>
    <col min="17" max="18" width="9.85546875" style="203" bestFit="1" customWidth="1"/>
    <col min="19" max="19" width="10.85546875" style="203" bestFit="1" customWidth="1"/>
    <col min="20" max="20" width="10" style="203" bestFit="1" customWidth="1"/>
    <col min="21" max="21" width="9.140625" style="203" bestFit="1" customWidth="1"/>
    <col min="22" max="22" width="8.85546875" style="203" bestFit="1" customWidth="1"/>
    <col min="23" max="23" width="7" style="203" bestFit="1" customWidth="1"/>
    <col min="24" max="16384" width="9.140625" style="203"/>
  </cols>
  <sheetData>
    <row r="1" spans="1:22">
      <c r="A1" s="388" t="s">
        <v>628</v>
      </c>
      <c r="B1" s="203"/>
      <c r="C1" s="203"/>
      <c r="D1" s="203"/>
      <c r="E1" s="203"/>
      <c r="F1" s="203"/>
      <c r="G1" s="203"/>
      <c r="N1" s="388" t="s">
        <v>629</v>
      </c>
    </row>
    <row r="2" spans="1:22">
      <c r="B2" s="203"/>
      <c r="C2" s="203"/>
      <c r="D2" s="203"/>
      <c r="E2" s="203"/>
      <c r="F2" s="203"/>
      <c r="G2" s="203"/>
    </row>
    <row r="3" spans="1:22">
      <c r="A3" s="283" t="s">
        <v>170</v>
      </c>
      <c r="B3"/>
      <c r="C3" s="283" t="s">
        <v>95</v>
      </c>
      <c r="D3"/>
      <c r="E3"/>
      <c r="F3"/>
      <c r="G3"/>
      <c r="H3"/>
      <c r="N3" s="283" t="s">
        <v>630</v>
      </c>
      <c r="O3"/>
      <c r="P3" s="283" t="s">
        <v>95</v>
      </c>
      <c r="Q3"/>
      <c r="R3"/>
      <c r="S3"/>
      <c r="T3"/>
      <c r="U3"/>
    </row>
    <row r="4" spans="1:22">
      <c r="A4" s="283" t="s">
        <v>7</v>
      </c>
      <c r="B4" s="283" t="s">
        <v>8</v>
      </c>
      <c r="C4" s="382" t="s">
        <v>99</v>
      </c>
      <c r="D4" s="382" t="s">
        <v>196</v>
      </c>
      <c r="E4" s="382" t="s">
        <v>198</v>
      </c>
      <c r="F4" s="382" t="s">
        <v>94</v>
      </c>
      <c r="G4" s="382" t="s">
        <v>93</v>
      </c>
      <c r="H4"/>
      <c r="N4" s="283" t="s">
        <v>7</v>
      </c>
      <c r="O4" s="283" t="s">
        <v>8</v>
      </c>
      <c r="P4" s="382" t="s">
        <v>99</v>
      </c>
      <c r="Q4" s="382" t="s">
        <v>196</v>
      </c>
      <c r="R4" s="382" t="s">
        <v>198</v>
      </c>
      <c r="S4" s="382" t="s">
        <v>94</v>
      </c>
      <c r="T4" s="382" t="s">
        <v>93</v>
      </c>
      <c r="U4"/>
    </row>
    <row r="5" spans="1:22">
      <c r="A5" s="382" t="s">
        <v>479</v>
      </c>
      <c r="B5" s="382" t="s">
        <v>112</v>
      </c>
      <c r="C5" s="10">
        <v>7.2958643540041335E-2</v>
      </c>
      <c r="D5" s="10">
        <v>-6.3441927429288364E-2</v>
      </c>
      <c r="E5" s="10">
        <v>-9.4553591822162331E-2</v>
      </c>
      <c r="F5" s="10">
        <v>-1.2192499747527966E-2</v>
      </c>
      <c r="G5" s="10">
        <v>-0.11111004339777378</v>
      </c>
      <c r="H5"/>
      <c r="N5" s="382" t="s">
        <v>479</v>
      </c>
      <c r="O5" s="382" t="s">
        <v>112</v>
      </c>
      <c r="P5" s="281">
        <v>35488.715342389245</v>
      </c>
      <c r="Q5" s="281">
        <v>6307.4539256713861</v>
      </c>
      <c r="R5" s="281">
        <v>-3674.8970170000175</v>
      </c>
      <c r="S5" s="281">
        <v>23464.127109659108</v>
      </c>
      <c r="T5" s="281">
        <v>-9224.0820720000029</v>
      </c>
      <c r="U5"/>
    </row>
    <row r="6" spans="1:22">
      <c r="A6" s="382" t="s">
        <v>484</v>
      </c>
      <c r="B6" s="382" t="s">
        <v>112</v>
      </c>
      <c r="C6" s="10">
        <v>1.1445002067237458E-2</v>
      </c>
      <c r="D6" s="10">
        <v>8.9726721527868068E-3</v>
      </c>
      <c r="E6" s="10">
        <v>2.4033110462796284E-2</v>
      </c>
      <c r="F6" s="10">
        <v>1.2545548542430297E-2</v>
      </c>
      <c r="G6" s="10">
        <v>1.9393731889242961E-2</v>
      </c>
      <c r="H6"/>
      <c r="N6" s="382" t="s">
        <v>484</v>
      </c>
      <c r="O6" s="382" t="s">
        <v>112</v>
      </c>
      <c r="P6" s="281">
        <v>-20.615369432143957</v>
      </c>
      <c r="Q6" s="281">
        <v>-22.753625336612711</v>
      </c>
      <c r="R6" s="281">
        <v>-33.761334999999995</v>
      </c>
      <c r="S6" s="281">
        <v>-13.557475942935049</v>
      </c>
      <c r="T6" s="281">
        <v>-19.891191999999997</v>
      </c>
      <c r="U6"/>
    </row>
    <row r="7" spans="1:22">
      <c r="B7" s="203"/>
      <c r="C7" s="203"/>
      <c r="D7" s="203"/>
      <c r="E7" s="203"/>
      <c r="F7" s="203"/>
      <c r="G7" s="203"/>
    </row>
    <row r="8" spans="1:22">
      <c r="B8" s="203"/>
      <c r="C8" s="203"/>
      <c r="D8" s="203"/>
      <c r="E8" s="203"/>
      <c r="F8" s="203"/>
      <c r="G8" s="203"/>
    </row>
    <row r="9" spans="1:22">
      <c r="B9" s="203"/>
      <c r="C9" s="203"/>
      <c r="D9" s="203"/>
      <c r="E9" s="203"/>
      <c r="F9" s="203"/>
      <c r="G9" s="203"/>
    </row>
    <row r="10" spans="1:22">
      <c r="A10" s="283" t="s">
        <v>170</v>
      </c>
      <c r="B10"/>
      <c r="C10"/>
      <c r="D10" s="283" t="s">
        <v>95</v>
      </c>
      <c r="E10"/>
      <c r="F10"/>
      <c r="G10"/>
      <c r="H10"/>
      <c r="I10"/>
      <c r="N10" s="283" t="s">
        <v>630</v>
      </c>
      <c r="O10"/>
      <c r="P10"/>
      <c r="Q10" s="283" t="s">
        <v>95</v>
      </c>
      <c r="R10"/>
      <c r="S10"/>
      <c r="T10"/>
      <c r="U10"/>
      <c r="V10"/>
    </row>
    <row r="11" spans="1:22">
      <c r="A11" s="283" t="s">
        <v>7</v>
      </c>
      <c r="B11" s="283" t="s">
        <v>8</v>
      </c>
      <c r="C11" s="283" t="s">
        <v>631</v>
      </c>
      <c r="D11" s="382" t="s">
        <v>99</v>
      </c>
      <c r="E11" s="382" t="s">
        <v>196</v>
      </c>
      <c r="F11" s="382" t="s">
        <v>198</v>
      </c>
      <c r="G11" s="382" t="s">
        <v>94</v>
      </c>
      <c r="H11" s="382" t="s">
        <v>93</v>
      </c>
      <c r="I11"/>
      <c r="N11" s="283" t="s">
        <v>7</v>
      </c>
      <c r="O11" s="283" t="s">
        <v>8</v>
      </c>
      <c r="P11" s="283" t="s">
        <v>631</v>
      </c>
      <c r="Q11" s="382" t="s">
        <v>99</v>
      </c>
      <c r="R11" s="382" t="s">
        <v>196</v>
      </c>
      <c r="S11" s="382" t="s">
        <v>198</v>
      </c>
      <c r="T11" s="382" t="s">
        <v>94</v>
      </c>
      <c r="U11" s="382" t="s">
        <v>93</v>
      </c>
      <c r="V11"/>
    </row>
    <row r="12" spans="1:22">
      <c r="A12" s="382" t="s">
        <v>479</v>
      </c>
      <c r="B12" s="382" t="s">
        <v>112</v>
      </c>
      <c r="C12" s="382" t="s">
        <v>17</v>
      </c>
      <c r="D12" s="212">
        <v>-3.0156423845363996E-2</v>
      </c>
      <c r="E12" s="212">
        <v>-3.7589025731810381E-2</v>
      </c>
      <c r="F12" s="212">
        <v>-3.6775748592986768E-2</v>
      </c>
      <c r="G12" s="212">
        <v>-2.9399482524873559E-2</v>
      </c>
      <c r="H12" s="212">
        <v>-5.8560365298821457E-2</v>
      </c>
      <c r="I12"/>
      <c r="N12" s="382" t="s">
        <v>479</v>
      </c>
      <c r="O12" s="382" t="s">
        <v>112</v>
      </c>
      <c r="P12" s="382" t="s">
        <v>17</v>
      </c>
      <c r="Q12" s="281">
        <v>-0.27839387618458655</v>
      </c>
      <c r="R12" s="281">
        <v>-0.30015911559999964</v>
      </c>
      <c r="S12" s="281">
        <v>-0.25778699999999999</v>
      </c>
      <c r="T12" s="281">
        <v>-0.19967664003312047</v>
      </c>
      <c r="U12" s="281">
        <v>-0.62268199999999974</v>
      </c>
      <c r="V12"/>
    </row>
    <row r="13" spans="1:22">
      <c r="A13"/>
      <c r="B13"/>
      <c r="C13" s="382" t="s">
        <v>18</v>
      </c>
      <c r="D13" s="212">
        <v>2.7210629784062204E-3</v>
      </c>
      <c r="E13" s="212">
        <v>-3.1190075079899012E-2</v>
      </c>
      <c r="F13" s="212">
        <v>-3.4391479111431367E-2</v>
      </c>
      <c r="G13" s="212">
        <v>-2.0557543844836757E-3</v>
      </c>
      <c r="H13" s="212">
        <v>-1.0199085509356045E-2</v>
      </c>
      <c r="I13"/>
      <c r="N13"/>
      <c r="O13"/>
      <c r="P13" s="382" t="s">
        <v>18</v>
      </c>
      <c r="Q13" s="281">
        <v>0.74609062209378862</v>
      </c>
      <c r="R13" s="281">
        <v>-4.8719009529999937</v>
      </c>
      <c r="S13" s="281">
        <v>-5.3392300000000006</v>
      </c>
      <c r="T13" s="281">
        <v>-0.54927458280197783</v>
      </c>
      <c r="U13" s="281">
        <v>-2.1593899999999948</v>
      </c>
      <c r="V13"/>
    </row>
    <row r="14" spans="1:22">
      <c r="A14"/>
      <c r="B14"/>
      <c r="C14" s="382" t="s">
        <v>19</v>
      </c>
      <c r="D14" s="212">
        <v>0.10043609743862741</v>
      </c>
      <c r="E14" s="212">
        <v>5.2873640760300912E-3</v>
      </c>
      <c r="F14" s="212">
        <v>-2.3345284702321896E-2</v>
      </c>
      <c r="G14" s="212">
        <v>1.9262737161829267E-2</v>
      </c>
      <c r="H14" s="212">
        <v>-4.2350592589596267E-2</v>
      </c>
      <c r="I14"/>
      <c r="N14"/>
      <c r="O14"/>
      <c r="P14" s="382" t="s">
        <v>19</v>
      </c>
      <c r="Q14" s="281">
        <v>35488.247645643336</v>
      </c>
      <c r="R14" s="281">
        <v>6312.6259857399855</v>
      </c>
      <c r="S14" s="281">
        <v>-3669.3000000000175</v>
      </c>
      <c r="T14" s="281">
        <v>23464.876060881943</v>
      </c>
      <c r="U14" s="281">
        <v>-9221.3000000000029</v>
      </c>
      <c r="V14"/>
    </row>
    <row r="15" spans="1:22">
      <c r="A15" s="382" t="s">
        <v>484</v>
      </c>
      <c r="B15" s="382" t="s">
        <v>112</v>
      </c>
      <c r="C15" s="382" t="s">
        <v>17</v>
      </c>
      <c r="D15" s="212">
        <v>1.1203883945566057E-2</v>
      </c>
      <c r="E15" s="212">
        <v>6.7213173968103182E-3</v>
      </c>
      <c r="F15" s="212">
        <v>1.5159840153360499E-2</v>
      </c>
      <c r="G15" s="212">
        <v>9.0580732016130212E-3</v>
      </c>
      <c r="H15" s="212">
        <v>1.0801696535893093E-2</v>
      </c>
      <c r="I15"/>
      <c r="N15" s="382" t="s">
        <v>484</v>
      </c>
      <c r="O15" s="382" t="s">
        <v>112</v>
      </c>
      <c r="P15" s="382" t="s">
        <v>17</v>
      </c>
      <c r="Q15" s="281">
        <v>0.86158443714628441</v>
      </c>
      <c r="R15" s="281">
        <v>-1.6203801431720526</v>
      </c>
      <c r="S15" s="281">
        <v>-3.1059679999999994</v>
      </c>
      <c r="T15" s="281">
        <v>-1.1316836119552867</v>
      </c>
      <c r="U15" s="281">
        <v>-0.96336199999999916</v>
      </c>
      <c r="V15"/>
    </row>
    <row r="16" spans="1:22">
      <c r="A16"/>
      <c r="B16"/>
      <c r="C16" s="382" t="s">
        <v>18</v>
      </c>
      <c r="D16" s="212">
        <v>2.4540835283503383E-4</v>
      </c>
      <c r="E16" s="212">
        <v>2.2484016929771459E-3</v>
      </c>
      <c r="F16" s="212">
        <v>8.8792428665253574E-3</v>
      </c>
      <c r="G16" s="212">
        <v>3.487475340817277E-3</v>
      </c>
      <c r="H16" s="212">
        <v>8.5920353533498681E-3</v>
      </c>
      <c r="I16"/>
      <c r="N16"/>
      <c r="O16"/>
      <c r="P16" s="382" t="s">
        <v>18</v>
      </c>
      <c r="Q16" s="281">
        <v>-21.476953869290242</v>
      </c>
      <c r="R16" s="281">
        <v>-21.133245193440658</v>
      </c>
      <c r="S16" s="281">
        <v>-30.655366999999998</v>
      </c>
      <c r="T16" s="281">
        <v>-12.425792330979764</v>
      </c>
      <c r="U16" s="281">
        <v>-18.92783</v>
      </c>
      <c r="V16"/>
    </row>
    <row r="17" spans="1:24">
      <c r="A17"/>
      <c r="B17"/>
      <c r="C17"/>
      <c r="D17"/>
      <c r="E17"/>
      <c r="F17"/>
      <c r="G17"/>
      <c r="H17"/>
      <c r="I17"/>
      <c r="N17"/>
      <c r="O17"/>
      <c r="P17"/>
      <c r="Q17"/>
      <c r="R17"/>
      <c r="S17"/>
      <c r="T17"/>
      <c r="U17"/>
      <c r="V17"/>
    </row>
    <row r="18" spans="1:24">
      <c r="B18" s="203"/>
      <c r="C18" s="203"/>
      <c r="D18" s="203"/>
      <c r="E18" s="203"/>
      <c r="F18" s="203"/>
      <c r="G18" s="203"/>
    </row>
    <row r="19" spans="1:24">
      <c r="B19" s="203"/>
      <c r="C19" s="203"/>
      <c r="D19" s="203"/>
      <c r="E19" s="203"/>
      <c r="F19" s="203"/>
      <c r="G19" s="203"/>
    </row>
    <row r="20" spans="1:24">
      <c r="B20" s="203"/>
      <c r="C20" s="203"/>
      <c r="D20" s="203"/>
      <c r="E20" s="203"/>
      <c r="F20" s="203"/>
      <c r="G20" s="203"/>
    </row>
    <row r="21" spans="1:24">
      <c r="A21" s="283" t="s">
        <v>170</v>
      </c>
      <c r="B21"/>
      <c r="C21"/>
      <c r="D21"/>
      <c r="E21" s="283" t="s">
        <v>95</v>
      </c>
      <c r="F21"/>
      <c r="G21"/>
      <c r="H21"/>
      <c r="I21"/>
      <c r="J21"/>
      <c r="N21" s="283" t="s">
        <v>630</v>
      </c>
      <c r="O21"/>
      <c r="P21"/>
      <c r="Q21"/>
      <c r="R21" s="283" t="s">
        <v>95</v>
      </c>
      <c r="S21"/>
      <c r="T21"/>
      <c r="U21"/>
      <c r="V21"/>
      <c r="W21"/>
    </row>
    <row r="22" spans="1:24">
      <c r="A22" s="283" t="s">
        <v>7</v>
      </c>
      <c r="B22" s="283" t="s">
        <v>8</v>
      </c>
      <c r="C22" s="283" t="s">
        <v>631</v>
      </c>
      <c r="D22" s="283" t="s">
        <v>0</v>
      </c>
      <c r="E22" s="382" t="s">
        <v>99</v>
      </c>
      <c r="F22" s="382" t="s">
        <v>196</v>
      </c>
      <c r="G22" s="382" t="s">
        <v>198</v>
      </c>
      <c r="H22" s="382" t="s">
        <v>94</v>
      </c>
      <c r="I22" s="382" t="s">
        <v>93</v>
      </c>
      <c r="J22"/>
      <c r="N22" s="283" t="s">
        <v>7</v>
      </c>
      <c r="O22" s="283" t="s">
        <v>8</v>
      </c>
      <c r="P22" s="283" t="s">
        <v>0</v>
      </c>
      <c r="Q22" s="283" t="s">
        <v>631</v>
      </c>
      <c r="R22" s="382" t="s">
        <v>99</v>
      </c>
      <c r="S22" s="382" t="s">
        <v>196</v>
      </c>
      <c r="T22" s="382" t="s">
        <v>198</v>
      </c>
      <c r="U22" s="382" t="s">
        <v>94</v>
      </c>
      <c r="V22" s="382" t="s">
        <v>93</v>
      </c>
      <c r="W22"/>
    </row>
    <row r="23" spans="1:24">
      <c r="A23" s="382" t="s">
        <v>479</v>
      </c>
      <c r="B23" s="382" t="s">
        <v>112</v>
      </c>
      <c r="C23" s="382" t="s">
        <v>17</v>
      </c>
      <c r="D23" s="382" t="s">
        <v>135</v>
      </c>
      <c r="E23" s="212">
        <v>-3.0156423845363996E-2</v>
      </c>
      <c r="F23" s="212">
        <v>-3.7589025731810381E-2</v>
      </c>
      <c r="G23" s="212">
        <v>-3.6775748592986768E-2</v>
      </c>
      <c r="H23" s="212">
        <v>-2.9399482524873559E-2</v>
      </c>
      <c r="I23" s="212">
        <v>-5.8560365298821457E-2</v>
      </c>
      <c r="J23"/>
      <c r="N23" s="382" t="s">
        <v>479</v>
      </c>
      <c r="O23" s="382" t="s">
        <v>112</v>
      </c>
      <c r="P23" s="382" t="s">
        <v>135</v>
      </c>
      <c r="Q23" s="382" t="s">
        <v>17</v>
      </c>
      <c r="R23" s="389">
        <v>-0.27839387618458655</v>
      </c>
      <c r="S23" s="389">
        <v>-0.30015911559999964</v>
      </c>
      <c r="T23" s="389">
        <v>-0.25778699999999999</v>
      </c>
      <c r="U23" s="389">
        <v>-0.19967664003312047</v>
      </c>
      <c r="V23" s="389">
        <v>-0.62268199999999974</v>
      </c>
      <c r="W23" s="48"/>
      <c r="X23" s="48"/>
    </row>
    <row r="24" spans="1:24">
      <c r="A24"/>
      <c r="B24"/>
      <c r="C24" s="382" t="s">
        <v>18</v>
      </c>
      <c r="D24" s="382" t="s">
        <v>145</v>
      </c>
      <c r="E24" s="212">
        <v>2.7210629784062204E-3</v>
      </c>
      <c r="F24" s="212">
        <v>-3.1190075079899012E-2</v>
      </c>
      <c r="G24" s="212">
        <v>-3.4391479111431367E-2</v>
      </c>
      <c r="H24" s="212">
        <v>-2.0557543844836757E-3</v>
      </c>
      <c r="I24" s="212">
        <v>-1.0199085509356045E-2</v>
      </c>
      <c r="J24"/>
      <c r="N24"/>
      <c r="O24"/>
      <c r="P24" s="382" t="s">
        <v>145</v>
      </c>
      <c r="Q24" s="382" t="s">
        <v>18</v>
      </c>
      <c r="R24" s="389">
        <v>0.74609062209378862</v>
      </c>
      <c r="S24" s="389">
        <v>-4.8719009529999937</v>
      </c>
      <c r="T24" s="389">
        <v>-5.3392300000000006</v>
      </c>
      <c r="U24" s="389">
        <v>-0.54927458280197783</v>
      </c>
      <c r="V24" s="389">
        <v>-2.1593899999999948</v>
      </c>
      <c r="W24" s="48"/>
      <c r="X24" s="48"/>
    </row>
    <row r="25" spans="1:24">
      <c r="A25"/>
      <c r="B25"/>
      <c r="C25" s="382" t="s">
        <v>19</v>
      </c>
      <c r="D25" s="382" t="s">
        <v>218</v>
      </c>
      <c r="E25" s="212">
        <v>0.10043609743862741</v>
      </c>
      <c r="F25" s="212">
        <v>5.2873640760300912E-3</v>
      </c>
      <c r="G25" s="212">
        <v>-2.3345284702321896E-2</v>
      </c>
      <c r="H25" s="212">
        <v>1.9262737161829267E-2</v>
      </c>
      <c r="I25" s="212">
        <v>-4.2350592589596267E-2</v>
      </c>
      <c r="J25"/>
      <c r="N25"/>
      <c r="O25"/>
      <c r="P25" s="382" t="s">
        <v>218</v>
      </c>
      <c r="Q25" s="382" t="s">
        <v>19</v>
      </c>
      <c r="R25" s="389">
        <v>35488.247645643336</v>
      </c>
      <c r="S25" s="389">
        <v>6312.6259857399855</v>
      </c>
      <c r="T25" s="389">
        <v>-3669.3000000000175</v>
      </c>
      <c r="U25" s="389">
        <v>23464.876060881943</v>
      </c>
      <c r="V25" s="389">
        <v>-9221.3000000000029</v>
      </c>
      <c r="W25" s="48"/>
      <c r="X25" s="48"/>
    </row>
    <row r="26" spans="1:24">
      <c r="A26" s="382" t="s">
        <v>484</v>
      </c>
      <c r="B26" s="382" t="s">
        <v>112</v>
      </c>
      <c r="C26" s="382" t="s">
        <v>17</v>
      </c>
      <c r="D26" s="382" t="s">
        <v>126</v>
      </c>
      <c r="E26" s="212">
        <v>5.3520674859014729E-5</v>
      </c>
      <c r="F26" s="212">
        <v>2.7388005081561457E-4</v>
      </c>
      <c r="G26" s="212">
        <v>6.8759641828222608E-4</v>
      </c>
      <c r="H26" s="212">
        <v>2.3224006421851198E-3</v>
      </c>
      <c r="I26" s="212">
        <v>4.9739079791801455E-4</v>
      </c>
      <c r="J26"/>
      <c r="N26" s="382" t="s">
        <v>484</v>
      </c>
      <c r="O26" s="382" t="s">
        <v>112</v>
      </c>
      <c r="P26" s="382" t="s">
        <v>126</v>
      </c>
      <c r="Q26" s="382" t="s">
        <v>17</v>
      </c>
      <c r="R26" s="389">
        <v>-8.4428967369175822E-2</v>
      </c>
      <c r="S26" s="389">
        <v>-0.1084100456999999</v>
      </c>
      <c r="T26" s="389">
        <v>-0.15505900000000006</v>
      </c>
      <c r="U26" s="389">
        <v>-0.15057557988960224</v>
      </c>
      <c r="V26" s="389">
        <v>-8.4819999999998785E-3</v>
      </c>
      <c r="W26" s="48"/>
      <c r="X26" s="48"/>
    </row>
    <row r="27" spans="1:24">
      <c r="A27"/>
      <c r="B27"/>
      <c r="C27"/>
      <c r="D27" s="382" t="s">
        <v>127</v>
      </c>
      <c r="E27" s="212">
        <v>1.1484418728140969E-4</v>
      </c>
      <c r="F27" s="212">
        <v>-2.7766985847936405E-5</v>
      </c>
      <c r="G27" s="212">
        <v>4.4428457802604432E-4</v>
      </c>
      <c r="H27" s="212">
        <v>4.5125706426801359E-4</v>
      </c>
      <c r="I27" s="212">
        <v>2.3000223651994758E-3</v>
      </c>
      <c r="J27"/>
      <c r="N27"/>
      <c r="O27"/>
      <c r="P27" s="382" t="s">
        <v>127</v>
      </c>
      <c r="Q27" s="382" t="s">
        <v>17</v>
      </c>
      <c r="R27" s="389">
        <v>-7.1366688092587616E-2</v>
      </c>
      <c r="S27" s="389">
        <v>1.3438492699999527E-2</v>
      </c>
      <c r="T27" s="389">
        <v>-4.6587999999999852E-2</v>
      </c>
      <c r="U27" s="389">
        <v>-7.1703609845036098E-2</v>
      </c>
      <c r="V27" s="389">
        <v>-0.12958099999999995</v>
      </c>
      <c r="W27" s="48"/>
      <c r="X27" s="48"/>
    </row>
    <row r="28" spans="1:24">
      <c r="A28"/>
      <c r="B28"/>
      <c r="C28"/>
      <c r="D28" s="382" t="s">
        <v>128</v>
      </c>
      <c r="E28" s="212">
        <v>3.4697065024933344E-5</v>
      </c>
      <c r="F28" s="212">
        <v>4.839358481383676E-4</v>
      </c>
      <c r="G28" s="212">
        <v>5.6303125264444559E-4</v>
      </c>
      <c r="H28" s="212">
        <v>2.4808837508759722E-3</v>
      </c>
      <c r="I28" s="212">
        <v>3.9653702943278523E-4</v>
      </c>
      <c r="J28"/>
      <c r="N28"/>
      <c r="O28"/>
      <c r="P28" s="382" t="s">
        <v>128</v>
      </c>
      <c r="Q28" s="382" t="s">
        <v>17</v>
      </c>
      <c r="R28" s="389">
        <v>-6.3173222136013729E-2</v>
      </c>
      <c r="S28" s="389">
        <v>-0.22102407569999949</v>
      </c>
      <c r="T28" s="389">
        <v>-9.4488000000000127E-2</v>
      </c>
      <c r="U28" s="389">
        <v>-0.11563296161941206</v>
      </c>
      <c r="V28" s="389">
        <v>-3.2804999999999751E-2</v>
      </c>
      <c r="W28" s="48"/>
      <c r="X28" s="48"/>
    </row>
    <row r="29" spans="1:24">
      <c r="A29"/>
      <c r="B29"/>
      <c r="C29"/>
      <c r="D29" s="382" t="s">
        <v>129</v>
      </c>
      <c r="E29" s="212">
        <v>1.6952826271353567E-5</v>
      </c>
      <c r="F29" s="212">
        <v>6.6066141139685028E-4</v>
      </c>
      <c r="G29" s="212">
        <v>1.528446908998968E-3</v>
      </c>
      <c r="H29" s="212">
        <v>3.1758001366384683E-4</v>
      </c>
      <c r="I29" s="212">
        <v>1.5533361113953721E-3</v>
      </c>
      <c r="J29"/>
      <c r="N29"/>
      <c r="O29"/>
      <c r="P29" s="382" t="s">
        <v>129</v>
      </c>
      <c r="Q29" s="382" t="s">
        <v>17</v>
      </c>
      <c r="R29" s="389">
        <v>-1.5593096103084569E-2</v>
      </c>
      <c r="S29" s="389">
        <v>-0.26266807849999996</v>
      </c>
      <c r="T29" s="389">
        <v>-0.28854200000000008</v>
      </c>
      <c r="U29" s="389">
        <v>-0.16300126551125249</v>
      </c>
      <c r="V29" s="389">
        <v>-0.13148999999999988</v>
      </c>
      <c r="W29" s="48"/>
      <c r="X29" s="48"/>
    </row>
    <row r="30" spans="1:24">
      <c r="A30"/>
      <c r="B30"/>
      <c r="C30"/>
      <c r="D30" s="382" t="s">
        <v>130</v>
      </c>
      <c r="E30" s="212">
        <v>7.9354641171394463E-4</v>
      </c>
      <c r="F30" s="212">
        <v>1.7155974957040266E-4</v>
      </c>
      <c r="G30" s="212">
        <v>2.8130591992182446E-4</v>
      </c>
      <c r="H30" s="212">
        <v>-4.1467301182603641E-4</v>
      </c>
      <c r="I30" s="212">
        <v>8.0110578663774093E-4</v>
      </c>
      <c r="J30"/>
      <c r="N30"/>
      <c r="O30"/>
      <c r="P30" s="382" t="s">
        <v>130</v>
      </c>
      <c r="Q30" s="382" t="s">
        <v>17</v>
      </c>
      <c r="R30" s="389">
        <v>-8.6958861366748685E-2</v>
      </c>
      <c r="S30" s="389">
        <v>-0.10953720609999995</v>
      </c>
      <c r="T30" s="389">
        <v>-4.7299999999999898E-2</v>
      </c>
      <c r="U30" s="389">
        <v>6.9752208971541663E-2</v>
      </c>
      <c r="V30" s="389">
        <v>-6.8312999999999846E-2</v>
      </c>
      <c r="W30" s="48"/>
      <c r="X30" s="48"/>
    </row>
    <row r="31" spans="1:24">
      <c r="A31"/>
      <c r="B31"/>
      <c r="C31"/>
      <c r="D31" s="382" t="s">
        <v>131</v>
      </c>
      <c r="E31" s="212">
        <v>-5.5519676157732736E-6</v>
      </c>
      <c r="F31" s="212">
        <v>-1.5222926546386155E-5</v>
      </c>
      <c r="G31" s="212">
        <v>3.7879586286455473E-4</v>
      </c>
      <c r="H31" s="212">
        <v>1.8801154301794219E-4</v>
      </c>
      <c r="I31" s="212">
        <v>5.2142499657648229E-4</v>
      </c>
      <c r="J31"/>
      <c r="N31"/>
      <c r="O31"/>
      <c r="P31" s="382" t="s">
        <v>131</v>
      </c>
      <c r="Q31" s="382" t="s">
        <v>17</v>
      </c>
      <c r="R31" s="389">
        <v>7.6543681277560838E-2</v>
      </c>
      <c r="S31" s="389">
        <v>1.1005160000003844E-3</v>
      </c>
      <c r="T31" s="389">
        <v>-9.3272999999999939E-2</v>
      </c>
      <c r="U31" s="389">
        <v>-0.15491075465362369</v>
      </c>
      <c r="V31" s="389">
        <v>-1.4046000000000003E-2</v>
      </c>
      <c r="W31" s="48"/>
      <c r="X31" s="48"/>
    </row>
    <row r="32" spans="1:24">
      <c r="A32"/>
      <c r="B32"/>
      <c r="C32"/>
      <c r="D32" s="382" t="s">
        <v>132</v>
      </c>
      <c r="E32" s="212">
        <v>2.3958471440946072E-5</v>
      </c>
      <c r="F32" s="212">
        <v>1.7161570944435715E-4</v>
      </c>
      <c r="G32" s="212">
        <v>9.1545499151150008E-4</v>
      </c>
      <c r="H32" s="212">
        <v>4.9369721438706406E-4</v>
      </c>
      <c r="I32" s="212">
        <v>6.1950762183238489E-4</v>
      </c>
      <c r="J32"/>
      <c r="N32"/>
      <c r="O32"/>
      <c r="P32" s="382" t="s">
        <v>132</v>
      </c>
      <c r="Q32" s="382" t="s">
        <v>17</v>
      </c>
      <c r="R32" s="389">
        <v>-9.4372509601608368E-2</v>
      </c>
      <c r="S32" s="389">
        <v>-0.10605541860000045</v>
      </c>
      <c r="T32" s="389">
        <v>-9.3043999999999905E-2</v>
      </c>
      <c r="U32" s="389">
        <v>-0.14122832283852738</v>
      </c>
      <c r="V32" s="389">
        <v>-0.23665499999999984</v>
      </c>
      <c r="W32" s="48"/>
      <c r="X32" s="48"/>
    </row>
    <row r="33" spans="1:24">
      <c r="A33"/>
      <c r="B33"/>
      <c r="C33"/>
      <c r="D33" s="382" t="s">
        <v>133</v>
      </c>
      <c r="E33" s="212">
        <v>1.6241718234168787E-5</v>
      </c>
      <c r="F33" s="212">
        <v>2.4099116601300794E-4</v>
      </c>
      <c r="G33" s="212">
        <v>4.4533427095899415E-4</v>
      </c>
      <c r="H33" s="212">
        <v>1.4031209153488773E-3</v>
      </c>
      <c r="I33" s="212">
        <v>-1.0907106216336505E-3</v>
      </c>
      <c r="J33"/>
      <c r="N33"/>
      <c r="O33"/>
      <c r="P33" s="382" t="s">
        <v>133</v>
      </c>
      <c r="Q33" s="382" t="s">
        <v>17</v>
      </c>
      <c r="R33" s="389">
        <v>-2.0337232916848969E-2</v>
      </c>
      <c r="S33" s="389">
        <v>-2.3209963100001119E-2</v>
      </c>
      <c r="T33" s="389">
        <v>-4.2282999999999848E-2</v>
      </c>
      <c r="U33" s="389">
        <v>-0.19949223695039819</v>
      </c>
      <c r="V33" s="389">
        <v>0.1164670000000001</v>
      </c>
      <c r="W33" s="48"/>
      <c r="X33" s="48"/>
    </row>
    <row r="34" spans="1:24">
      <c r="A34"/>
      <c r="B34"/>
      <c r="C34"/>
      <c r="D34" s="382" t="s">
        <v>134</v>
      </c>
      <c r="E34" s="212">
        <v>1.0811844692443338E-2</v>
      </c>
      <c r="F34" s="212">
        <v>2.1997165443120655E-3</v>
      </c>
      <c r="G34" s="212">
        <v>9.8452259735117668E-3</v>
      </c>
      <c r="H34" s="212">
        <v>1.815795069692221E-3</v>
      </c>
      <c r="I34" s="212">
        <v>5.2030824485344886E-3</v>
      </c>
      <c r="J34"/>
      <c r="N34"/>
      <c r="O34"/>
      <c r="P34" s="382" t="s">
        <v>134</v>
      </c>
      <c r="Q34" s="382" t="s">
        <v>17</v>
      </c>
      <c r="R34" s="389">
        <v>-0.16400834259053632</v>
      </c>
      <c r="S34" s="389">
        <v>-0.17934556199999996</v>
      </c>
      <c r="T34" s="389">
        <v>-0.23280099999999981</v>
      </c>
      <c r="U34" s="389">
        <v>-0.20489108961897617</v>
      </c>
      <c r="V34" s="389">
        <v>-0.45845700000000011</v>
      </c>
      <c r="W34" s="48"/>
      <c r="X34" s="48"/>
    </row>
    <row r="35" spans="1:24">
      <c r="A35"/>
      <c r="B35"/>
      <c r="C35"/>
      <c r="D35" s="382" t="s">
        <v>199</v>
      </c>
      <c r="E35" s="212">
        <v>-2.2426937074081171E-5</v>
      </c>
      <c r="F35" s="212"/>
      <c r="G35" s="212"/>
      <c r="H35" s="212"/>
      <c r="I35" s="212"/>
      <c r="J35"/>
      <c r="N35"/>
      <c r="O35"/>
      <c r="P35" s="382" t="s">
        <v>136</v>
      </c>
      <c r="Q35" s="382" t="s">
        <v>18</v>
      </c>
      <c r="R35" s="389">
        <v>-0.93103425815212404</v>
      </c>
      <c r="S35" s="389">
        <v>-0.76323425099999653</v>
      </c>
      <c r="T35" s="389">
        <v>-0.10476999999999848</v>
      </c>
      <c r="U35" s="389">
        <v>-1.1390977547762242</v>
      </c>
      <c r="V35" s="389">
        <v>-3.5408800000000049</v>
      </c>
      <c r="W35" s="48"/>
      <c r="X35" s="48"/>
    </row>
    <row r="36" spans="1:24">
      <c r="A36"/>
      <c r="B36"/>
      <c r="C36"/>
      <c r="D36" s="382" t="s">
        <v>200</v>
      </c>
      <c r="E36" s="212">
        <v>-6.3374319701319664E-4</v>
      </c>
      <c r="F36" s="212"/>
      <c r="G36" s="212"/>
      <c r="H36" s="212"/>
      <c r="I36" s="212"/>
      <c r="J36"/>
      <c r="N36"/>
      <c r="O36"/>
      <c r="P36" s="382" t="s">
        <v>137</v>
      </c>
      <c r="Q36" s="382" t="s">
        <v>18</v>
      </c>
      <c r="R36" s="389">
        <v>2.1195577306557603</v>
      </c>
      <c r="S36" s="389">
        <v>-5.4315733189999964</v>
      </c>
      <c r="T36" s="389">
        <v>-12.536649999999998</v>
      </c>
      <c r="U36" s="389">
        <v>-0.31955091723553508</v>
      </c>
      <c r="V36" s="389">
        <v>-3.4167499999999986</v>
      </c>
      <c r="W36" s="48"/>
      <c r="X36" s="48"/>
    </row>
    <row r="37" spans="1:24">
      <c r="A37"/>
      <c r="B37"/>
      <c r="C37"/>
      <c r="D37" s="382" t="s">
        <v>201</v>
      </c>
      <c r="E37" s="212">
        <v>0</v>
      </c>
      <c r="F37" s="212"/>
      <c r="G37" s="212">
        <v>7.0363976640171869E-5</v>
      </c>
      <c r="H37" s="212"/>
      <c r="I37" s="212"/>
      <c r="J37"/>
      <c r="N37"/>
      <c r="O37"/>
      <c r="P37" s="382" t="s">
        <v>138</v>
      </c>
      <c r="Q37" s="382" t="s">
        <v>18</v>
      </c>
      <c r="R37" s="389">
        <v>-1.3706142050014947</v>
      </c>
      <c r="S37" s="389">
        <v>0.12741844419999993</v>
      </c>
      <c r="T37" s="389">
        <v>-0.72406000000000148</v>
      </c>
      <c r="U37" s="389">
        <v>3.9967717022308751</v>
      </c>
      <c r="V37" s="389">
        <v>-0.27304000000000173</v>
      </c>
      <c r="W37" s="48"/>
      <c r="X37" s="48"/>
    </row>
    <row r="38" spans="1:24">
      <c r="A38"/>
      <c r="B38"/>
      <c r="C38"/>
      <c r="D38" s="382" t="s">
        <v>273</v>
      </c>
      <c r="E38" s="212"/>
      <c r="F38" s="212">
        <v>2.5006466412946897E-3</v>
      </c>
      <c r="G38" s="212"/>
      <c r="H38" s="212"/>
      <c r="I38" s="212"/>
      <c r="J38"/>
      <c r="N38"/>
      <c r="O38"/>
      <c r="P38" s="382" t="s">
        <v>139</v>
      </c>
      <c r="Q38" s="382" t="s">
        <v>18</v>
      </c>
      <c r="R38" s="389">
        <v>-2.1370536271413769</v>
      </c>
      <c r="S38" s="389">
        <v>-4.1062991610000061</v>
      </c>
      <c r="T38" s="389">
        <v>-5.1815800000000003</v>
      </c>
      <c r="U38" s="389">
        <v>-1.5999734001817885</v>
      </c>
      <c r="V38" s="389">
        <v>-3.5554899999999989</v>
      </c>
      <c r="W38" s="48"/>
      <c r="X38" s="48"/>
    </row>
    <row r="39" spans="1:24">
      <c r="A39"/>
      <c r="B39"/>
      <c r="C39"/>
      <c r="D39" s="382" t="s">
        <v>274</v>
      </c>
      <c r="E39" s="212"/>
      <c r="F39" s="212">
        <v>6.1300188219285765E-5</v>
      </c>
      <c r="G39" s="212"/>
      <c r="H39" s="212"/>
      <c r="I39" s="212"/>
      <c r="J39"/>
      <c r="N39"/>
      <c r="O39"/>
      <c r="P39" s="382" t="s">
        <v>140</v>
      </c>
      <c r="Q39" s="382" t="s">
        <v>18</v>
      </c>
      <c r="R39" s="389">
        <v>0.95321951481528089</v>
      </c>
      <c r="S39" s="389">
        <v>-3.5162414470000041</v>
      </c>
      <c r="T39" s="389">
        <v>-2.7800100000000008</v>
      </c>
      <c r="U39" s="389">
        <v>-1.9727504107631439</v>
      </c>
      <c r="V39" s="389">
        <v>-1.8908699999999996</v>
      </c>
      <c r="W39" s="48"/>
      <c r="X39" s="48"/>
    </row>
    <row r="40" spans="1:24">
      <c r="A40"/>
      <c r="B40"/>
      <c r="C40"/>
      <c r="D40" s="382" t="s">
        <v>278</v>
      </c>
      <c r="E40" s="212"/>
      <c r="F40" s="212"/>
      <c r="G40" s="212">
        <v>0</v>
      </c>
      <c r="H40" s="212"/>
      <c r="I40" s="212"/>
      <c r="J40"/>
      <c r="N40"/>
      <c r="O40"/>
      <c r="P40" s="382" t="s">
        <v>141</v>
      </c>
      <c r="Q40" s="382" t="s">
        <v>18</v>
      </c>
      <c r="R40" s="389">
        <v>-0.45926906973751347</v>
      </c>
      <c r="S40" s="389">
        <v>4.6956503000002314E-2</v>
      </c>
      <c r="T40" s="389">
        <v>1.1464600000000011</v>
      </c>
      <c r="U40" s="389">
        <v>-2.6941622409388799</v>
      </c>
      <c r="V40" s="389">
        <v>-1.6904899999999987</v>
      </c>
      <c r="W40" s="48"/>
      <c r="X40" s="48"/>
    </row>
    <row r="41" spans="1:24">
      <c r="A41"/>
      <c r="B41"/>
      <c r="C41" s="382" t="s">
        <v>18</v>
      </c>
      <c r="D41" s="382" t="s">
        <v>136</v>
      </c>
      <c r="E41" s="212">
        <v>1.3756370134126067E-5</v>
      </c>
      <c r="F41" s="212">
        <v>1.4053196864393066E-5</v>
      </c>
      <c r="G41" s="212">
        <v>-5.5351093466721781E-5</v>
      </c>
      <c r="H41" s="212">
        <v>5.150394155741026E-4</v>
      </c>
      <c r="I41" s="212">
        <v>8.2087187973732979E-4</v>
      </c>
      <c r="J41"/>
      <c r="N41"/>
      <c r="O41"/>
      <c r="P41" s="382" t="s">
        <v>142</v>
      </c>
      <c r="Q41" s="382" t="s">
        <v>18</v>
      </c>
      <c r="R41" s="389">
        <v>-0.58165833663044531</v>
      </c>
      <c r="S41" s="389">
        <v>-1.3982119839999996</v>
      </c>
      <c r="T41" s="389">
        <v>-3.25291</v>
      </c>
      <c r="U41" s="389">
        <v>-3.944942363009396</v>
      </c>
      <c r="V41" s="389">
        <v>-2.0869299999999988</v>
      </c>
      <c r="W41" s="48"/>
      <c r="X41" s="48"/>
    </row>
    <row r="42" spans="1:24">
      <c r="A42"/>
      <c r="B42"/>
      <c r="C42"/>
      <c r="D42" s="382" t="s">
        <v>137</v>
      </c>
      <c r="E42" s="212">
        <v>-4.5664968831885072E-6</v>
      </c>
      <c r="F42" s="212">
        <v>1.2614441523269799E-4</v>
      </c>
      <c r="G42" s="212">
        <v>3.1088675499995645E-3</v>
      </c>
      <c r="H42" s="212">
        <v>3.9971375524260728E-4</v>
      </c>
      <c r="I42" s="212">
        <v>2.2519883340296441E-3</v>
      </c>
      <c r="J42"/>
      <c r="N42"/>
      <c r="O42"/>
      <c r="P42" s="382" t="s">
        <v>143</v>
      </c>
      <c r="Q42" s="382" t="s">
        <v>18</v>
      </c>
      <c r="R42" s="389">
        <v>-1.0871993277947407</v>
      </c>
      <c r="S42" s="389">
        <v>0.55163024099999802</v>
      </c>
      <c r="T42" s="389">
        <v>0.66691000000000145</v>
      </c>
      <c r="U42" s="389">
        <v>-2.3417666602987133</v>
      </c>
      <c r="V42" s="389">
        <v>-1.6972200000000015</v>
      </c>
      <c r="W42" s="48"/>
      <c r="X42" s="48"/>
    </row>
    <row r="43" spans="1:24">
      <c r="A43"/>
      <c r="B43"/>
      <c r="C43"/>
      <c r="D43" s="382" t="s">
        <v>138</v>
      </c>
      <c r="E43" s="212">
        <v>1.2083696081077545E-5</v>
      </c>
      <c r="F43" s="212">
        <v>-2.1507225155947535E-6</v>
      </c>
      <c r="G43" s="212">
        <v>1.599004734402489E-4</v>
      </c>
      <c r="H43" s="212">
        <v>-1.2850567282646176E-3</v>
      </c>
      <c r="I43" s="212">
        <v>2.8614614818267495E-5</v>
      </c>
      <c r="J43"/>
      <c r="N43"/>
      <c r="O43"/>
      <c r="P43" s="382" t="s">
        <v>144</v>
      </c>
      <c r="Q43" s="382" t="s">
        <v>18</v>
      </c>
      <c r="R43" s="389">
        <v>1.0198322532869639</v>
      </c>
      <c r="S43" s="389">
        <v>-4.1170462059999977</v>
      </c>
      <c r="T43" s="389">
        <v>-3.4897800000000032</v>
      </c>
      <c r="U43" s="389">
        <v>-2.4103202860069572</v>
      </c>
      <c r="V43" s="389">
        <v>-0.7761599999999973</v>
      </c>
      <c r="W43" s="48"/>
      <c r="X43" s="48"/>
    </row>
    <row r="44" spans="1:24">
      <c r="A44"/>
      <c r="B44"/>
      <c r="C44"/>
      <c r="D44" s="382" t="s">
        <v>139</v>
      </c>
      <c r="E44" s="212">
        <v>5.4946421278317852E-5</v>
      </c>
      <c r="F44" s="212">
        <v>4.6117428271537846E-4</v>
      </c>
      <c r="G44" s="212">
        <v>1.4641650534165404E-3</v>
      </c>
      <c r="H44" s="212">
        <v>1.9334066060455043E-4</v>
      </c>
      <c r="I44" s="212">
        <v>8.4929854023423643E-4</v>
      </c>
      <c r="J44"/>
      <c r="N44"/>
      <c r="O44"/>
      <c r="P44" s="382" t="s">
        <v>199</v>
      </c>
      <c r="Q44" s="382" t="s">
        <v>17</v>
      </c>
      <c r="R44" s="389">
        <v>0.14106340570969866</v>
      </c>
      <c r="S44" s="389"/>
      <c r="T44" s="389"/>
      <c r="U44" s="389"/>
      <c r="V44" s="389"/>
      <c r="W44" s="48"/>
      <c r="X44" s="48"/>
    </row>
    <row r="45" spans="1:24">
      <c r="A45"/>
      <c r="B45"/>
      <c r="C45"/>
      <c r="D45" s="382" t="s">
        <v>140</v>
      </c>
      <c r="E45" s="212">
        <v>-4.5770176509475382E-5</v>
      </c>
      <c r="F45" s="212">
        <v>1.0909249341884259E-4</v>
      </c>
      <c r="G45" s="212">
        <v>1.2291343775520419E-3</v>
      </c>
      <c r="H45" s="212">
        <v>4.9327783544844922E-4</v>
      </c>
      <c r="I45" s="212">
        <v>8.3729701797799353E-4</v>
      </c>
      <c r="J45"/>
      <c r="N45"/>
      <c r="O45"/>
      <c r="P45" s="382" t="s">
        <v>200</v>
      </c>
      <c r="Q45" s="382" t="s">
        <v>17</v>
      </c>
      <c r="R45" s="389">
        <v>1.244216270335629</v>
      </c>
      <c r="S45" s="389"/>
      <c r="T45" s="389"/>
      <c r="U45" s="389"/>
      <c r="V45" s="389"/>
      <c r="W45" s="48"/>
      <c r="X45" s="48"/>
    </row>
    <row r="46" spans="1:24">
      <c r="A46"/>
      <c r="B46"/>
      <c r="C46"/>
      <c r="D46" s="382" t="s">
        <v>141</v>
      </c>
      <c r="E46" s="212">
        <v>7.2673121217150088E-7</v>
      </c>
      <c r="F46" s="212">
        <v>-9.0494894045266152E-6</v>
      </c>
      <c r="G46" s="212">
        <v>-3.2247243000000812E-4</v>
      </c>
      <c r="H46" s="212">
        <v>5.5447605231319266E-4</v>
      </c>
      <c r="I46" s="212">
        <v>1.2868247900493139E-3</v>
      </c>
      <c r="J46"/>
      <c r="N46"/>
      <c r="O46"/>
      <c r="P46" s="382" t="s">
        <v>201</v>
      </c>
      <c r="Q46" s="382" t="s">
        <v>17</v>
      </c>
      <c r="R46" s="389">
        <v>0</v>
      </c>
      <c r="S46" s="389"/>
      <c r="T46" s="389">
        <v>-2.0125899999999999</v>
      </c>
      <c r="U46" s="389"/>
      <c r="V46" s="389"/>
      <c r="W46" s="48"/>
      <c r="X46" s="48"/>
    </row>
    <row r="47" spans="1:24">
      <c r="A47"/>
      <c r="B47"/>
      <c r="C47"/>
      <c r="D47" s="382" t="s">
        <v>142</v>
      </c>
      <c r="E47" s="212">
        <v>3.7721126806609107E-6</v>
      </c>
      <c r="F47" s="212">
        <v>5.0796882637196444E-5</v>
      </c>
      <c r="G47" s="212">
        <v>8.9471707159294398E-4</v>
      </c>
      <c r="H47" s="212">
        <v>5.8420136340163779E-4</v>
      </c>
      <c r="I47" s="212">
        <v>2.8019023930373512E-4</v>
      </c>
      <c r="J47"/>
      <c r="N47"/>
      <c r="O47"/>
      <c r="P47" s="382" t="s">
        <v>202</v>
      </c>
      <c r="Q47" s="382" t="s">
        <v>18</v>
      </c>
      <c r="R47" s="389">
        <v>0.19476015967248461</v>
      </c>
      <c r="S47" s="389"/>
      <c r="T47" s="389"/>
      <c r="U47" s="389"/>
      <c r="V47" s="389"/>
      <c r="W47" s="48"/>
      <c r="X47" s="48"/>
    </row>
    <row r="48" spans="1:24">
      <c r="A48"/>
      <c r="B48"/>
      <c r="C48"/>
      <c r="D48" s="382" t="s">
        <v>143</v>
      </c>
      <c r="E48" s="212">
        <v>1.9941915235165983E-5</v>
      </c>
      <c r="F48" s="212">
        <v>-9.3148487160101684E-5</v>
      </c>
      <c r="G48" s="212">
        <v>-4.9605929245177295E-4</v>
      </c>
      <c r="H48" s="212">
        <v>9.9594853283052208E-4</v>
      </c>
      <c r="I48" s="212">
        <v>1.2389961453908407E-3</v>
      </c>
      <c r="J48"/>
      <c r="N48"/>
      <c r="O48"/>
      <c r="P48" s="382" t="s">
        <v>203</v>
      </c>
      <c r="Q48" s="382" t="s">
        <v>18</v>
      </c>
      <c r="R48" s="389">
        <v>1.6726539367369622</v>
      </c>
      <c r="S48" s="389"/>
      <c r="T48" s="389"/>
      <c r="U48" s="389"/>
      <c r="V48" s="389"/>
      <c r="W48" s="48"/>
      <c r="X48" s="48"/>
    </row>
    <row r="49" spans="1:24">
      <c r="A49"/>
      <c r="B49"/>
      <c r="C49"/>
      <c r="D49" s="382" t="s">
        <v>144</v>
      </c>
      <c r="E49" s="212">
        <v>-1.2626659194362312E-4</v>
      </c>
      <c r="F49" s="212">
        <v>1.0636313634439145E-3</v>
      </c>
      <c r="G49" s="212">
        <v>2.7460728166346779E-3</v>
      </c>
      <c r="H49" s="212">
        <v>1.0365344536668324E-3</v>
      </c>
      <c r="I49" s="212">
        <v>9.9795379180850677E-4</v>
      </c>
      <c r="J49"/>
      <c r="N49"/>
      <c r="O49"/>
      <c r="P49" s="382" t="s">
        <v>204</v>
      </c>
      <c r="Q49" s="382" t="s">
        <v>18</v>
      </c>
      <c r="R49" s="389">
        <v>-20.87014864</v>
      </c>
      <c r="S49" s="389"/>
      <c r="T49" s="389">
        <v>-4.3989770000000004</v>
      </c>
      <c r="U49" s="389"/>
      <c r="V49" s="389"/>
      <c r="W49" s="48"/>
      <c r="X49" s="48"/>
    </row>
    <row r="50" spans="1:24">
      <c r="A50"/>
      <c r="B50"/>
      <c r="C50"/>
      <c r="D50" s="382" t="s">
        <v>202</v>
      </c>
      <c r="E50" s="212">
        <v>-2.8485567117952974E-6</v>
      </c>
      <c r="F50" s="212"/>
      <c r="G50" s="212"/>
      <c r="H50" s="212"/>
      <c r="I50" s="212"/>
      <c r="J50"/>
      <c r="N50"/>
      <c r="O50"/>
      <c r="P50" s="382" t="s">
        <v>273</v>
      </c>
      <c r="Q50" s="382" t="s">
        <v>17</v>
      </c>
      <c r="R50" s="389"/>
      <c r="S50" s="389">
        <v>-0.56347144273020833</v>
      </c>
      <c r="T50" s="389"/>
      <c r="U50" s="389"/>
      <c r="V50" s="389"/>
      <c r="W50" s="48"/>
      <c r="X50" s="48"/>
    </row>
    <row r="51" spans="1:24">
      <c r="A51"/>
      <c r="B51"/>
      <c r="C51"/>
      <c r="D51" s="382" t="s">
        <v>203</v>
      </c>
      <c r="E51" s="212">
        <v>-2.8661860350524525E-5</v>
      </c>
      <c r="F51" s="212"/>
      <c r="G51" s="212"/>
      <c r="H51" s="212"/>
      <c r="I51" s="212"/>
      <c r="J51"/>
      <c r="N51"/>
      <c r="O51"/>
      <c r="P51" s="382" t="s">
        <v>274</v>
      </c>
      <c r="Q51" s="382" t="s">
        <v>17</v>
      </c>
      <c r="R51" s="389"/>
      <c r="S51" s="389">
        <v>-6.1197359441843346E-2</v>
      </c>
      <c r="T51" s="389"/>
      <c r="U51" s="389"/>
      <c r="V51" s="389"/>
      <c r="W51" s="48"/>
      <c r="X51" s="48"/>
    </row>
    <row r="52" spans="1:24">
      <c r="A52"/>
      <c r="B52"/>
      <c r="C52"/>
      <c r="D52" s="382" t="s">
        <v>204</v>
      </c>
      <c r="E52" s="212">
        <v>3.4829478861212083E-4</v>
      </c>
      <c r="F52" s="212"/>
      <c r="G52" s="212">
        <v>1.502683398078423E-4</v>
      </c>
      <c r="H52" s="212"/>
      <c r="I52" s="212"/>
      <c r="J52"/>
      <c r="N52"/>
      <c r="O52"/>
      <c r="P52" s="382" t="s">
        <v>275</v>
      </c>
      <c r="Q52" s="382" t="s">
        <v>18</v>
      </c>
      <c r="R52" s="389"/>
      <c r="S52" s="389">
        <v>-2.4528497036406591</v>
      </c>
      <c r="T52" s="389"/>
      <c r="U52" s="389"/>
      <c r="V52" s="389"/>
      <c r="W52" s="48"/>
      <c r="X52" s="48"/>
    </row>
    <row r="53" spans="1:24">
      <c r="A53"/>
      <c r="B53"/>
      <c r="C53"/>
      <c r="D53" s="382" t="s">
        <v>275</v>
      </c>
      <c r="E53" s="212"/>
      <c r="F53" s="212">
        <v>5.2785775774494574E-4</v>
      </c>
      <c r="G53" s="212"/>
      <c r="H53" s="212"/>
      <c r="I53" s="212"/>
      <c r="J53"/>
      <c r="N53"/>
      <c r="O53"/>
      <c r="P53" s="382" t="s">
        <v>276</v>
      </c>
      <c r="Q53" s="382" t="s">
        <v>18</v>
      </c>
      <c r="R53" s="389"/>
      <c r="S53" s="389">
        <v>-7.3794309999998475E-2</v>
      </c>
      <c r="T53" s="389"/>
      <c r="U53" s="389"/>
      <c r="V53" s="389"/>
      <c r="W53" s="48"/>
      <c r="X53" s="48"/>
    </row>
    <row r="54" spans="1:24">
      <c r="A54"/>
      <c r="B54"/>
      <c r="C54"/>
      <c r="D54" s="382" t="s">
        <v>276</v>
      </c>
      <c r="E54" s="212"/>
      <c r="F54" s="212">
        <v>0</v>
      </c>
      <c r="G54" s="212"/>
      <c r="H54" s="212"/>
      <c r="I54" s="212"/>
      <c r="J54"/>
      <c r="N54"/>
      <c r="O54"/>
      <c r="P54" s="382" t="s">
        <v>278</v>
      </c>
      <c r="Q54" s="382" t="s">
        <v>17</v>
      </c>
      <c r="R54" s="389"/>
      <c r="S54" s="389"/>
      <c r="T54" s="389">
        <v>0</v>
      </c>
      <c r="U54" s="389"/>
      <c r="V54" s="389"/>
      <c r="W54" s="48"/>
      <c r="X54" s="48"/>
    </row>
    <row r="55" spans="1:24">
      <c r="A55"/>
      <c r="B55"/>
      <c r="C55"/>
      <c r="D55" s="382" t="s">
        <v>279</v>
      </c>
      <c r="E55" s="212"/>
      <c r="F55" s="212"/>
      <c r="G55" s="212">
        <v>0</v>
      </c>
      <c r="H55" s="212"/>
      <c r="I55" s="212"/>
      <c r="J55"/>
      <c r="N55"/>
      <c r="O55"/>
      <c r="P55" s="382" t="s">
        <v>279</v>
      </c>
      <c r="Q55" s="382" t="s">
        <v>18</v>
      </c>
      <c r="R55" s="389"/>
      <c r="S55" s="389"/>
      <c r="T55" s="389">
        <v>0</v>
      </c>
      <c r="U55" s="389"/>
      <c r="V55" s="389"/>
      <c r="W55" s="48"/>
      <c r="X55" s="48"/>
    </row>
    <row r="56" spans="1:24">
      <c r="A56"/>
      <c r="B56"/>
      <c r="C56"/>
      <c r="D56"/>
      <c r="E56"/>
      <c r="F56"/>
      <c r="G56"/>
      <c r="H56"/>
      <c r="I56"/>
      <c r="J56"/>
      <c r="N56"/>
      <c r="O56"/>
      <c r="P56"/>
      <c r="Q56"/>
      <c r="R56"/>
      <c r="S56"/>
      <c r="T56"/>
      <c r="U56"/>
      <c r="V56"/>
      <c r="W56"/>
    </row>
    <row r="57" spans="1:24">
      <c r="A57"/>
      <c r="B57"/>
      <c r="C57"/>
      <c r="D57"/>
      <c r="E57"/>
      <c r="F57"/>
      <c r="G57"/>
      <c r="H57"/>
      <c r="I57"/>
      <c r="J57"/>
      <c r="N57"/>
      <c r="O57"/>
      <c r="P57"/>
      <c r="Q57"/>
      <c r="R57"/>
      <c r="S57"/>
      <c r="T57"/>
      <c r="U57"/>
      <c r="V57"/>
      <c r="W57"/>
    </row>
    <row r="58" spans="1:24">
      <c r="A58"/>
      <c r="B58"/>
      <c r="C58"/>
      <c r="D58"/>
      <c r="E58"/>
      <c r="F58"/>
      <c r="G58"/>
      <c r="H58"/>
      <c r="I58"/>
      <c r="J58"/>
      <c r="N58"/>
      <c r="O58"/>
      <c r="P58"/>
      <c r="Q58"/>
      <c r="R58"/>
      <c r="S58"/>
      <c r="T58"/>
      <c r="U58"/>
      <c r="V58"/>
      <c r="W58"/>
    </row>
    <row r="59" spans="1:24">
      <c r="B59" s="203"/>
      <c r="C59" s="203"/>
      <c r="D59" s="203"/>
      <c r="E59" s="203"/>
      <c r="F59" s="203"/>
      <c r="G59" s="203"/>
    </row>
    <row r="60" spans="1:24">
      <c r="B60" s="203"/>
      <c r="C60" s="203"/>
      <c r="D60" s="203"/>
      <c r="E60" s="203"/>
      <c r="F60" s="203"/>
      <c r="G60" s="203"/>
    </row>
    <row r="61" spans="1:24">
      <c r="B61" s="203"/>
      <c r="C61" s="203"/>
      <c r="D61" s="203"/>
      <c r="E61" s="203"/>
      <c r="F61" s="203"/>
      <c r="G61" s="203"/>
    </row>
    <row r="62" spans="1:24">
      <c r="B62" s="203"/>
      <c r="C62" s="203"/>
      <c r="D62" s="203"/>
      <c r="E62" s="203"/>
      <c r="F62" s="203"/>
      <c r="G62" s="203"/>
    </row>
    <row r="63" spans="1:24">
      <c r="B63" s="203"/>
      <c r="C63" s="203"/>
      <c r="D63" s="203"/>
      <c r="E63" s="203"/>
      <c r="F63" s="203"/>
      <c r="G63" s="203"/>
    </row>
    <row r="64" spans="1:24">
      <c r="B64" s="203"/>
      <c r="C64" s="203"/>
      <c r="D64" s="203"/>
      <c r="E64" s="203"/>
      <c r="F64" s="203"/>
      <c r="G64" s="203"/>
    </row>
    <row r="65" spans="2:7">
      <c r="B65" s="203"/>
      <c r="C65" s="203"/>
      <c r="D65" s="203"/>
      <c r="E65" s="203"/>
      <c r="F65" s="203"/>
      <c r="G65" s="203"/>
    </row>
    <row r="66" spans="2:7">
      <c r="B66" s="203"/>
      <c r="C66" s="203"/>
      <c r="D66" s="203"/>
      <c r="E66" s="203"/>
      <c r="F66" s="203"/>
      <c r="G66" s="203"/>
    </row>
    <row r="67" spans="2:7">
      <c r="B67" s="203"/>
      <c r="C67" s="203"/>
      <c r="D67" s="203"/>
      <c r="E67" s="203"/>
      <c r="F67" s="203"/>
      <c r="G67" s="203"/>
    </row>
    <row r="68" spans="2:7">
      <c r="B68" s="203"/>
      <c r="C68" s="203"/>
      <c r="D68" s="203"/>
      <c r="E68" s="203"/>
      <c r="F68" s="203"/>
      <c r="G68" s="203"/>
    </row>
    <row r="69" spans="2:7">
      <c r="B69" s="203"/>
      <c r="C69" s="203"/>
      <c r="D69" s="203"/>
      <c r="E69" s="203"/>
      <c r="F69" s="203"/>
      <c r="G69" s="203"/>
    </row>
    <row r="70" spans="2:7">
      <c r="B70" s="203"/>
      <c r="C70" s="203"/>
      <c r="D70" s="203"/>
      <c r="E70" s="203"/>
      <c r="F70" s="203"/>
      <c r="G70" s="203"/>
    </row>
    <row r="71" spans="2:7">
      <c r="B71" s="203"/>
      <c r="C71" s="203"/>
      <c r="D71" s="203"/>
      <c r="E71" s="203"/>
      <c r="F71" s="203"/>
      <c r="G71" s="203"/>
    </row>
    <row r="72" spans="2:7">
      <c r="B72" s="203"/>
      <c r="C72" s="203"/>
      <c r="D72" s="203"/>
      <c r="E72" s="203"/>
      <c r="F72" s="203"/>
      <c r="G72" s="203"/>
    </row>
    <row r="73" spans="2:7">
      <c r="B73" s="203"/>
      <c r="C73" s="203"/>
      <c r="D73" s="203"/>
      <c r="E73" s="203"/>
      <c r="F73" s="203"/>
      <c r="G73" s="203"/>
    </row>
    <row r="74" spans="2:7">
      <c r="B74" s="203"/>
      <c r="C74" s="203"/>
      <c r="D74" s="203"/>
      <c r="E74" s="203"/>
      <c r="F74" s="203"/>
      <c r="G74" s="203"/>
    </row>
    <row r="75" spans="2:7">
      <c r="B75" s="203"/>
      <c r="C75" s="203"/>
      <c r="D75" s="203"/>
      <c r="E75" s="203"/>
      <c r="F75" s="203"/>
      <c r="G75" s="203"/>
    </row>
    <row r="76" spans="2:7">
      <c r="B76" s="203"/>
      <c r="C76" s="203"/>
      <c r="D76" s="203"/>
      <c r="E76" s="203"/>
      <c r="F76" s="203"/>
      <c r="G76" s="203"/>
    </row>
    <row r="77" spans="2:7">
      <c r="B77" s="203"/>
      <c r="C77" s="203"/>
      <c r="D77" s="203"/>
      <c r="E77" s="203"/>
      <c r="F77" s="203"/>
      <c r="G77" s="203"/>
    </row>
    <row r="78" spans="2:7">
      <c r="B78" s="203"/>
      <c r="C78" s="203"/>
      <c r="D78" s="203"/>
      <c r="E78" s="203"/>
      <c r="F78" s="203"/>
      <c r="G78" s="203"/>
    </row>
    <row r="79" spans="2:7">
      <c r="B79" s="203"/>
      <c r="C79" s="203"/>
      <c r="D79" s="203"/>
      <c r="E79" s="203"/>
      <c r="F79" s="203"/>
      <c r="G79" s="203"/>
    </row>
    <row r="80" spans="2:7">
      <c r="B80" s="203"/>
      <c r="C80" s="203"/>
      <c r="D80" s="203"/>
      <c r="E80" s="203"/>
      <c r="F80" s="203"/>
      <c r="G80" s="203"/>
    </row>
    <row r="81" spans="2:7">
      <c r="B81" s="203"/>
      <c r="C81" s="203"/>
      <c r="D81" s="203"/>
      <c r="E81" s="203"/>
      <c r="F81" s="203"/>
      <c r="G81" s="203"/>
    </row>
    <row r="82" spans="2:7">
      <c r="B82" s="203"/>
      <c r="C82" s="203"/>
      <c r="D82" s="203"/>
      <c r="E82" s="203"/>
      <c r="F82" s="203"/>
      <c r="G82" s="203"/>
    </row>
    <row r="83" spans="2:7">
      <c r="B83" s="203"/>
      <c r="C83" s="203"/>
      <c r="D83" s="203"/>
      <c r="E83" s="203"/>
      <c r="F83" s="203"/>
      <c r="G83" s="203"/>
    </row>
    <row r="84" spans="2:7">
      <c r="B84" s="203"/>
      <c r="C84" s="203"/>
      <c r="D84" s="203"/>
      <c r="E84" s="203"/>
      <c r="F84" s="203"/>
      <c r="G84" s="203"/>
    </row>
    <row r="85" spans="2:7">
      <c r="B85" s="203"/>
      <c r="C85" s="203"/>
      <c r="D85" s="203"/>
      <c r="E85" s="203"/>
      <c r="F85" s="203"/>
      <c r="G85" s="203"/>
    </row>
  </sheetData>
  <conditionalFormatting pivot="1" sqref="C5:G6">
    <cfRule type="colorScale" priority="3">
      <colorScale>
        <cfvo type="min"/>
        <cfvo type="percentile" val="50"/>
        <cfvo type="max"/>
        <color rgb="FFF8696B"/>
        <color rgb="FFFFEB84"/>
        <color rgb="FF63BE7B"/>
      </colorScale>
    </cfRule>
  </conditionalFormatting>
  <conditionalFormatting pivot="1" sqref="D12:H16">
    <cfRule type="colorScale" priority="2">
      <colorScale>
        <cfvo type="min"/>
        <cfvo type="percentile" val="50"/>
        <cfvo type="max"/>
        <color rgb="FFF8696B"/>
        <color rgb="FFFFEB84"/>
        <color rgb="FF63BE7B"/>
      </colorScale>
    </cfRule>
  </conditionalFormatting>
  <conditionalFormatting pivot="1" sqref="E23:I55">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7"/>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567BC-6D9C-437E-A71C-8A7DC225CEC2}">
  <sheetPr codeName="Sheet12">
    <tabColor rgb="FF00B050"/>
  </sheetPr>
  <dimension ref="A1:Z63"/>
  <sheetViews>
    <sheetView showGridLines="0" zoomScale="75" zoomScaleNormal="75" workbookViewId="0">
      <selection activeCell="V6" sqref="V6"/>
    </sheetView>
  </sheetViews>
  <sheetFormatPr defaultRowHeight="15"/>
  <cols>
    <col min="1" max="1" width="5.28515625" style="19" customWidth="1"/>
    <col min="2" max="3" width="24.28515625" style="19" bestFit="1" customWidth="1"/>
    <col min="4" max="4" width="12.140625" style="19" bestFit="1" customWidth="1"/>
    <col min="5" max="5" width="9.7109375" style="19" bestFit="1" customWidth="1"/>
    <col min="6" max="9" width="6.28515625" style="19" bestFit="1" customWidth="1"/>
    <col min="10" max="10" width="6.28515625" style="19" customWidth="1"/>
    <col min="11" max="11" width="1.140625" style="19" customWidth="1"/>
    <col min="12" max="12" width="4.5703125" style="899" customWidth="1"/>
    <col min="13" max="13" width="14.140625" style="19" bestFit="1" customWidth="1"/>
    <col min="14" max="14" width="11.85546875" style="19" bestFit="1" customWidth="1"/>
    <col min="15" max="15" width="12" style="19" bestFit="1" customWidth="1"/>
    <col min="16" max="16" width="9.140625" style="19" bestFit="1" customWidth="1"/>
    <col min="17" max="17" width="19.42578125" style="19" bestFit="1" customWidth="1"/>
    <col min="18" max="18" width="12.7109375" style="19" bestFit="1" customWidth="1"/>
    <col min="19" max="22" width="5.28515625" style="19" bestFit="1" customWidth="1"/>
    <col min="23" max="23" width="7.28515625" style="19" customWidth="1"/>
    <col min="24" max="27" width="15.5703125" style="19" bestFit="1" customWidth="1"/>
    <col min="28" max="16384" width="9.140625" style="19"/>
  </cols>
  <sheetData>
    <row r="1" spans="1:26" ht="15.75" thickBot="1">
      <c r="B1"/>
      <c r="C1" s="169" t="s">
        <v>170</v>
      </c>
      <c r="D1" s="168"/>
      <c r="E1" s="169" t="s">
        <v>95</v>
      </c>
      <c r="F1" s="168"/>
      <c r="G1" s="168"/>
      <c r="H1" s="168"/>
      <c r="I1" s="168"/>
      <c r="J1"/>
      <c r="K1"/>
      <c r="L1" s="899" t="s">
        <v>659</v>
      </c>
      <c r="M1" s="168"/>
      <c r="N1" s="168"/>
      <c r="O1" s="168"/>
      <c r="P1" s="168"/>
      <c r="Q1" s="168"/>
      <c r="R1" s="169" t="s">
        <v>95</v>
      </c>
      <c r="S1" s="168"/>
      <c r="T1" s="168"/>
      <c r="U1" s="168"/>
      <c r="V1" s="168"/>
      <c r="W1"/>
    </row>
    <row r="2" spans="1:26" ht="15.75" thickBot="1">
      <c r="B2"/>
      <c r="C2" s="169" t="s">
        <v>7</v>
      </c>
      <c r="D2" s="169" t="s">
        <v>8</v>
      </c>
      <c r="E2" s="168" t="s">
        <v>99</v>
      </c>
      <c r="F2" s="168" t="s">
        <v>196</v>
      </c>
      <c r="G2" s="168" t="s">
        <v>198</v>
      </c>
      <c r="H2" s="168" t="s">
        <v>94</v>
      </c>
      <c r="I2" s="168" t="s">
        <v>93</v>
      </c>
      <c r="J2"/>
      <c r="K2"/>
      <c r="M2" s="216" t="s">
        <v>7</v>
      </c>
      <c r="N2" s="216" t="s">
        <v>8</v>
      </c>
      <c r="O2" s="216" t="s">
        <v>632</v>
      </c>
      <c r="P2" s="216" t="s">
        <v>631</v>
      </c>
      <c r="Q2" s="216" t="s">
        <v>633</v>
      </c>
      <c r="R2" s="206" t="s">
        <v>99</v>
      </c>
      <c r="S2" s="206" t="s">
        <v>196</v>
      </c>
      <c r="T2" s="206" t="s">
        <v>198</v>
      </c>
      <c r="U2" s="206" t="s">
        <v>94</v>
      </c>
      <c r="V2" s="206" t="s">
        <v>93</v>
      </c>
      <c r="W2"/>
    </row>
    <row r="3" spans="1:26">
      <c r="B3"/>
      <c r="C3" s="214" t="s">
        <v>484</v>
      </c>
      <c r="D3" s="168" t="s">
        <v>24</v>
      </c>
      <c r="E3" s="201">
        <v>-9.1283282204162475E-3</v>
      </c>
      <c r="F3" s="201">
        <v>-3.8083898296084619E-3</v>
      </c>
      <c r="G3" s="201">
        <v>-1.3079604673923769E-2</v>
      </c>
      <c r="H3" s="201">
        <v>1.607655137162535E-2</v>
      </c>
      <c r="I3" s="201">
        <v>-2.2650627681210893E-3</v>
      </c>
      <c r="J3"/>
      <c r="K3"/>
      <c r="M3" s="206" t="s">
        <v>480</v>
      </c>
      <c r="N3" s="206" t="s">
        <v>487</v>
      </c>
      <c r="O3" s="168" t="s">
        <v>649</v>
      </c>
      <c r="P3" s="168" t="s">
        <v>635</v>
      </c>
      <c r="Q3" s="168" t="s">
        <v>636</v>
      </c>
      <c r="R3" s="207">
        <v>78.418560040000003</v>
      </c>
      <c r="S3" s="207">
        <v>78.223246930000002</v>
      </c>
      <c r="T3" s="207">
        <v>79.776030000000006</v>
      </c>
      <c r="U3" s="207">
        <v>72.036425210000019</v>
      </c>
      <c r="V3" s="207">
        <v>74.700029999999998</v>
      </c>
      <c r="W3"/>
      <c r="Z3" s="49"/>
    </row>
    <row r="4" spans="1:26">
      <c r="B4"/>
      <c r="C4" s="214" t="s">
        <v>480</v>
      </c>
      <c r="D4" s="168" t="s">
        <v>487</v>
      </c>
      <c r="E4" s="201">
        <v>2.6230993228108072E-2</v>
      </c>
      <c r="F4" s="201">
        <v>7.8083132584094448E-3</v>
      </c>
      <c r="G4" s="201">
        <v>1.8350890282971124E-2</v>
      </c>
      <c r="H4" s="201">
        <v>3.3423472293486883E-3</v>
      </c>
      <c r="I4" s="201">
        <v>3.1778404567810503E-2</v>
      </c>
      <c r="J4"/>
      <c r="K4"/>
      <c r="M4" s="168"/>
      <c r="N4" s="168"/>
      <c r="O4" s="168"/>
      <c r="P4" s="168"/>
      <c r="Q4" s="168" t="s">
        <v>637</v>
      </c>
      <c r="R4" s="217">
        <v>79.772849367893826</v>
      </c>
      <c r="S4" s="217">
        <v>79.390715728205379</v>
      </c>
      <c r="T4" s="217">
        <v>80.19896</v>
      </c>
      <c r="U4" s="217">
        <v>79.725970986299487</v>
      </c>
      <c r="V4" s="217">
        <v>72.583979999999997</v>
      </c>
      <c r="W4"/>
    </row>
    <row r="5" spans="1:26" ht="15.75" thickBot="1">
      <c r="B5"/>
      <c r="C5"/>
      <c r="D5"/>
      <c r="E5"/>
      <c r="F5"/>
      <c r="G5"/>
      <c r="H5"/>
      <c r="I5"/>
      <c r="J5"/>
      <c r="K5"/>
      <c r="M5" s="168"/>
      <c r="N5" s="168"/>
      <c r="O5" s="168"/>
      <c r="P5" s="168" t="s">
        <v>638</v>
      </c>
      <c r="Q5" s="168" t="s">
        <v>636</v>
      </c>
      <c r="R5" s="217">
        <v>51.273125470000004</v>
      </c>
      <c r="S5" s="217">
        <v>51.31685169</v>
      </c>
      <c r="T5" s="217">
        <v>50.432259999999999</v>
      </c>
      <c r="U5" s="217">
        <v>48.939913500000003</v>
      </c>
      <c r="V5" s="217">
        <v>50.25544</v>
      </c>
      <c r="W5"/>
    </row>
    <row r="6" spans="1:26">
      <c r="B6" s="900"/>
      <c r="C6" s="901"/>
      <c r="D6" s="901"/>
      <c r="E6" s="901"/>
      <c r="F6" s="901"/>
      <c r="G6" s="901"/>
      <c r="H6" s="901"/>
      <c r="I6" s="901"/>
      <c r="J6" s="902"/>
      <c r="K6"/>
      <c r="M6" s="168"/>
      <c r="N6" s="168"/>
      <c r="O6" s="168"/>
      <c r="P6" s="168"/>
      <c r="Q6" s="168" t="s">
        <v>637</v>
      </c>
      <c r="R6" s="217">
        <v>52.044866630583144</v>
      </c>
      <c r="S6" s="217">
        <v>52.090883254206645</v>
      </c>
      <c r="T6" s="217">
        <v>51.870449999999998</v>
      </c>
      <c r="U6" s="217">
        <v>52.039300434727068</v>
      </c>
      <c r="V6" s="217">
        <v>51.908270000000002</v>
      </c>
      <c r="W6"/>
    </row>
    <row r="7" spans="1:26">
      <c r="B7" s="903"/>
      <c r="C7" s="904"/>
      <c r="D7" s="904"/>
      <c r="E7" s="904"/>
      <c r="F7" s="904"/>
      <c r="G7" s="904"/>
      <c r="H7" s="904"/>
      <c r="I7" s="904"/>
      <c r="J7" s="905"/>
      <c r="K7"/>
      <c r="M7" s="168"/>
      <c r="N7" s="168"/>
      <c r="O7" s="168"/>
      <c r="P7" s="168" t="s">
        <v>639</v>
      </c>
      <c r="Q7" s="168" t="s">
        <v>636</v>
      </c>
      <c r="R7" s="217">
        <v>57.861937230000002</v>
      </c>
      <c r="S7" s="217">
        <v>53.472297249999997</v>
      </c>
      <c r="T7" s="217">
        <v>58.392659999999999</v>
      </c>
      <c r="U7" s="217">
        <v>55.53137581</v>
      </c>
      <c r="V7" s="217">
        <v>54.683950000000003</v>
      </c>
      <c r="W7"/>
    </row>
    <row r="8" spans="1:26">
      <c r="B8" s="903"/>
      <c r="C8" s="904"/>
      <c r="D8" s="904"/>
      <c r="E8" s="904"/>
      <c r="F8" s="904"/>
      <c r="G8" s="904"/>
      <c r="H8" s="904"/>
      <c r="I8" s="904"/>
      <c r="J8" s="905"/>
      <c r="K8"/>
      <c r="M8" s="168"/>
      <c r="N8" s="168"/>
      <c r="O8" s="168"/>
      <c r="P8" s="168"/>
      <c r="Q8" s="168" t="s">
        <v>637</v>
      </c>
      <c r="R8" s="217">
        <v>59.12392512056082</v>
      </c>
      <c r="S8" s="217">
        <v>56.262062659475056</v>
      </c>
      <c r="T8" s="217">
        <v>59.542990000000003</v>
      </c>
      <c r="U8" s="217">
        <v>53.71776602430274</v>
      </c>
      <c r="V8" s="217">
        <v>55.520800000000001</v>
      </c>
      <c r="W8"/>
    </row>
    <row r="9" spans="1:26">
      <c r="B9" s="903"/>
      <c r="C9" s="904"/>
      <c r="D9" s="904"/>
      <c r="E9" s="904"/>
      <c r="F9" s="904"/>
      <c r="G9" s="904"/>
      <c r="H9" s="904"/>
      <c r="I9" s="904"/>
      <c r="J9" s="905"/>
      <c r="K9"/>
      <c r="M9" s="168"/>
      <c r="N9" s="168"/>
      <c r="O9" s="168"/>
      <c r="P9" s="168" t="s">
        <v>640</v>
      </c>
      <c r="Q9" s="168" t="s">
        <v>636</v>
      </c>
      <c r="R9" s="217">
        <v>40.185383709999996</v>
      </c>
      <c r="S9" s="217">
        <v>40.175845870000003</v>
      </c>
      <c r="T9" s="217">
        <v>40.399799999999999</v>
      </c>
      <c r="U9" s="217">
        <v>42.208503250000007</v>
      </c>
      <c r="V9" s="217">
        <v>41.303460000000001</v>
      </c>
      <c r="W9"/>
    </row>
    <row r="10" spans="1:26">
      <c r="B10" s="903"/>
      <c r="C10" s="904"/>
      <c r="D10" s="904"/>
      <c r="E10" s="904"/>
      <c r="F10" s="904"/>
      <c r="G10" s="904"/>
      <c r="H10" s="904"/>
      <c r="I10" s="904"/>
      <c r="J10" s="905"/>
      <c r="K10"/>
      <c r="M10" s="168"/>
      <c r="N10" s="168"/>
      <c r="O10" s="168"/>
      <c r="P10" s="168"/>
      <c r="Q10" s="168" t="s">
        <v>637</v>
      </c>
      <c r="R10" s="217">
        <v>41.470100907961445</v>
      </c>
      <c r="S10" s="217">
        <v>41.661196051407671</v>
      </c>
      <c r="T10" s="217">
        <v>41.35886</v>
      </c>
      <c r="U10" s="217">
        <v>42.584605702284819</v>
      </c>
      <c r="V10" s="217">
        <v>41.975299999999997</v>
      </c>
      <c r="W10"/>
    </row>
    <row r="11" spans="1:26" ht="15.75" thickBot="1">
      <c r="B11" s="896"/>
      <c r="C11" s="897"/>
      <c r="D11" s="897"/>
      <c r="E11" s="897"/>
      <c r="F11" s="897"/>
      <c r="G11" s="897"/>
      <c r="H11" s="897"/>
      <c r="I11" s="897"/>
      <c r="J11" s="898"/>
      <c r="K11"/>
      <c r="M11" s="168"/>
      <c r="N11" s="168"/>
      <c r="O11" s="168"/>
      <c r="P11" s="168" t="s">
        <v>641</v>
      </c>
      <c r="Q11" s="168" t="s">
        <v>636</v>
      </c>
      <c r="R11" s="217">
        <v>62.21562028999999</v>
      </c>
      <c r="S11" s="217">
        <v>74.277466490000009</v>
      </c>
      <c r="T11" s="217">
        <v>65.943160000000006</v>
      </c>
      <c r="U11" s="217">
        <v>65.169009689999996</v>
      </c>
      <c r="V11" s="217">
        <v>58.325209999999998</v>
      </c>
      <c r="W11"/>
    </row>
    <row r="12" spans="1:26">
      <c r="J12"/>
      <c r="K12"/>
      <c r="M12" s="168"/>
      <c r="N12" s="168"/>
      <c r="O12" s="168"/>
      <c r="P12" s="168"/>
      <c r="Q12" s="168" t="s">
        <v>637</v>
      </c>
      <c r="R12" s="217">
        <v>57.582346952091108</v>
      </c>
      <c r="S12" s="217">
        <v>75.017461413710691</v>
      </c>
      <c r="T12" s="217">
        <v>68.014619999999994</v>
      </c>
      <c r="U12" s="217">
        <v>58.833545159401638</v>
      </c>
      <c r="V12" s="217">
        <v>61.782620000000001</v>
      </c>
      <c r="W12"/>
    </row>
    <row r="13" spans="1:26">
      <c r="B13" s="283" t="s">
        <v>170</v>
      </c>
      <c r="C13"/>
      <c r="D13"/>
      <c r="E13" s="283" t="s">
        <v>95</v>
      </c>
      <c r="F13"/>
      <c r="G13"/>
      <c r="H13"/>
      <c r="I13"/>
      <c r="J13"/>
      <c r="K13"/>
      <c r="M13"/>
      <c r="N13"/>
      <c r="O13"/>
      <c r="P13"/>
      <c r="Q13"/>
      <c r="R13"/>
      <c r="S13"/>
      <c r="T13"/>
      <c r="U13"/>
      <c r="V13"/>
    </row>
    <row r="14" spans="1:26">
      <c r="B14" s="283" t="s">
        <v>7</v>
      </c>
      <c r="C14" s="283" t="s">
        <v>8</v>
      </c>
      <c r="D14" s="283" t="s">
        <v>631</v>
      </c>
      <c r="E14" s="382" t="s">
        <v>99</v>
      </c>
      <c r="F14" s="382" t="s">
        <v>196</v>
      </c>
      <c r="G14" s="382" t="s">
        <v>198</v>
      </c>
      <c r="H14" s="382" t="s">
        <v>94</v>
      </c>
      <c r="I14" s="382" t="s">
        <v>93</v>
      </c>
      <c r="J14"/>
      <c r="K14"/>
      <c r="M14"/>
      <c r="N14"/>
      <c r="O14"/>
      <c r="P14"/>
      <c r="Q14"/>
      <c r="R14"/>
      <c r="S14"/>
      <c r="T14"/>
      <c r="U14"/>
      <c r="V14"/>
    </row>
    <row r="15" spans="1:26">
      <c r="B15" s="382" t="s">
        <v>480</v>
      </c>
      <c r="C15" s="382" t="s">
        <v>487</v>
      </c>
      <c r="D15" s="382" t="s">
        <v>635</v>
      </c>
      <c r="E15" s="13">
        <v>2.6568780413908175E-3</v>
      </c>
      <c r="F15" s="13">
        <v>3.5968808095644166E-3</v>
      </c>
      <c r="G15" s="13">
        <v>4.5265132532356514E-3</v>
      </c>
      <c r="H15" s="13">
        <v>-1.6361753715404138E-2</v>
      </c>
      <c r="I15" s="13">
        <v>4.6460962392115713E-3</v>
      </c>
      <c r="K15" s="10"/>
      <c r="M15"/>
      <c r="N15"/>
      <c r="O15"/>
      <c r="P15"/>
      <c r="Q15"/>
      <c r="R15"/>
      <c r="S15"/>
      <c r="T15"/>
      <c r="U15"/>
      <c r="V15"/>
    </row>
    <row r="16" spans="1:26">
      <c r="A16"/>
      <c r="B16"/>
      <c r="C16"/>
      <c r="D16" s="382" t="s">
        <v>638</v>
      </c>
      <c r="E16" s="13">
        <v>5.5999459063953878E-3</v>
      </c>
      <c r="F16" s="13">
        <v>6.3810922483176283E-3</v>
      </c>
      <c r="G16" s="13">
        <v>1.8449135719349904E-3</v>
      </c>
      <c r="H16" s="13">
        <v>-1.8556767641605982E-3</v>
      </c>
      <c r="I16" s="13">
        <v>4.9544963262125145E-3</v>
      </c>
      <c r="J16"/>
      <c r="K16" s="10"/>
    </row>
    <row r="17" spans="1:23">
      <c r="A17"/>
      <c r="B17"/>
      <c r="C17"/>
      <c r="D17" s="382" t="s">
        <v>639</v>
      </c>
      <c r="E17" s="13">
        <v>6.898159068786853E-4</v>
      </c>
      <c r="F17" s="13">
        <v>-6.0145393723720396E-3</v>
      </c>
      <c r="G17" s="13">
        <v>7.3291562619351679E-3</v>
      </c>
      <c r="H17" s="13">
        <v>8.4605602840606784E-3</v>
      </c>
      <c r="I17" s="13">
        <v>1.1145929154016373E-2</v>
      </c>
      <c r="J17"/>
      <c r="K17" s="10"/>
      <c r="S17" s="10"/>
      <c r="T17" s="10"/>
    </row>
    <row r="18" spans="1:23" ht="15.75" thickBot="1">
      <c r="A18"/>
      <c r="B18"/>
      <c r="C18"/>
      <c r="D18" s="382" t="s">
        <v>640</v>
      </c>
      <c r="E18" s="13">
        <v>3.4963178715438272E-3</v>
      </c>
      <c r="F18" s="13">
        <v>3.5324072953573911E-4</v>
      </c>
      <c r="G18" s="13">
        <v>2.9378386936429819E-3</v>
      </c>
      <c r="H18" s="13">
        <v>3.5987101457522373E-3</v>
      </c>
      <c r="I18" s="13">
        <v>1.0657936664418142E-2</v>
      </c>
      <c r="J18"/>
      <c r="K18" s="10"/>
      <c r="M18" s="168"/>
      <c r="N18" s="168"/>
      <c r="O18" s="168"/>
      <c r="P18" s="168"/>
      <c r="Q18" s="168"/>
      <c r="R18" s="169" t="s">
        <v>95</v>
      </c>
      <c r="S18" s="168"/>
      <c r="T18" s="168"/>
      <c r="U18" s="168"/>
      <c r="V18" s="168"/>
      <c r="W18"/>
    </row>
    <row r="19" spans="1:23" ht="15.75" thickBot="1">
      <c r="A19"/>
      <c r="B19"/>
      <c r="C19"/>
      <c r="D19" s="382" t="s">
        <v>641</v>
      </c>
      <c r="E19" s="13">
        <v>1.3788035501899354E-2</v>
      </c>
      <c r="F19" s="13">
        <v>3.491638843363701E-3</v>
      </c>
      <c r="G19" s="13">
        <v>1.7124685022223331E-3</v>
      </c>
      <c r="H19" s="13">
        <v>9.5005072791005084E-3</v>
      </c>
      <c r="I19" s="13">
        <v>3.7394618395190145E-4</v>
      </c>
      <c r="J19"/>
      <c r="K19" s="10"/>
      <c r="M19" s="216" t="s">
        <v>7</v>
      </c>
      <c r="N19" s="216" t="s">
        <v>8</v>
      </c>
      <c r="O19" s="216" t="s">
        <v>632</v>
      </c>
      <c r="P19" s="216" t="s">
        <v>631</v>
      </c>
      <c r="Q19" s="216" t="s">
        <v>633</v>
      </c>
      <c r="R19" s="206" t="s">
        <v>99</v>
      </c>
      <c r="S19" s="206" t="s">
        <v>196</v>
      </c>
      <c r="T19" s="206" t="s">
        <v>198</v>
      </c>
      <c r="U19" s="206" t="s">
        <v>94</v>
      </c>
      <c r="V19" s="206" t="s">
        <v>93</v>
      </c>
      <c r="W19"/>
    </row>
    <row r="20" spans="1:23">
      <c r="A20"/>
      <c r="B20"/>
      <c r="C20"/>
      <c r="D20"/>
      <c r="E20"/>
      <c r="F20"/>
      <c r="G20"/>
      <c r="H20"/>
      <c r="I20"/>
      <c r="J20"/>
      <c r="K20" s="10"/>
      <c r="M20" s="206" t="s">
        <v>484</v>
      </c>
      <c r="N20" s="206" t="s">
        <v>24</v>
      </c>
      <c r="O20" s="206" t="s">
        <v>650</v>
      </c>
      <c r="P20" s="206" t="s">
        <v>25</v>
      </c>
      <c r="Q20" s="206" t="s">
        <v>642</v>
      </c>
      <c r="R20" s="207">
        <v>55.787312190000009</v>
      </c>
      <c r="S20" s="207">
        <v>54.957144970000002</v>
      </c>
      <c r="T20" s="207">
        <v>57.976869999999998</v>
      </c>
      <c r="U20" s="207">
        <v>55.563326589999988</v>
      </c>
      <c r="V20" s="207">
        <v>49.745109999999997</v>
      </c>
      <c r="W20"/>
    </row>
    <row r="21" spans="1:23" ht="15.75" thickBot="1">
      <c r="A21"/>
      <c r="B21"/>
      <c r="K21" s="10"/>
      <c r="M21" s="168"/>
      <c r="N21" s="168"/>
      <c r="O21" s="168"/>
      <c r="P21" s="168"/>
      <c r="Q21" s="168" t="s">
        <v>643</v>
      </c>
      <c r="R21" s="217">
        <v>54.480234767903028</v>
      </c>
      <c r="S21" s="217">
        <v>54.594924275598871</v>
      </c>
      <c r="T21" s="217">
        <v>55.477530000000002</v>
      </c>
      <c r="U21" s="217">
        <v>55.531400122202243</v>
      </c>
      <c r="V21" s="217">
        <v>49.174140000000001</v>
      </c>
      <c r="W21"/>
    </row>
    <row r="22" spans="1:23">
      <c r="A22"/>
      <c r="B22"/>
      <c r="K22" s="10"/>
      <c r="M22" s="168"/>
      <c r="N22" s="168"/>
      <c r="O22" s="168" t="s">
        <v>644</v>
      </c>
      <c r="P22" s="168" t="s">
        <v>25</v>
      </c>
      <c r="Q22" s="206" t="s">
        <v>642</v>
      </c>
      <c r="R22" s="217">
        <v>70.95404431</v>
      </c>
      <c r="S22" s="217">
        <v>62.844436399999992</v>
      </c>
      <c r="T22" s="217">
        <v>57.029290000000003</v>
      </c>
      <c r="U22" s="217">
        <v>54.328213990000009</v>
      </c>
      <c r="V22" s="217">
        <v>55.191099999999999</v>
      </c>
      <c r="W22"/>
    </row>
    <row r="23" spans="1:23" ht="15.75" thickBot="1">
      <c r="B23" s="169" t="s">
        <v>170</v>
      </c>
      <c r="C23" s="168"/>
      <c r="D23" s="168"/>
      <c r="E23" s="169" t="s">
        <v>95</v>
      </c>
      <c r="F23" s="168"/>
      <c r="G23" s="168"/>
      <c r="H23" s="168"/>
      <c r="I23" s="168"/>
      <c r="K23" s="10"/>
      <c r="M23" s="168"/>
      <c r="N23" s="168"/>
      <c r="O23" s="168"/>
      <c r="P23" s="168"/>
      <c r="Q23" s="168" t="s">
        <v>643</v>
      </c>
      <c r="R23" s="217">
        <v>72.151221535875806</v>
      </c>
      <c r="S23" s="217">
        <v>64.488139986151708</v>
      </c>
      <c r="T23" s="217">
        <v>56.833260000000003</v>
      </c>
      <c r="U23" s="217">
        <v>57.041594419638344</v>
      </c>
      <c r="V23" s="217">
        <v>54.92445</v>
      </c>
      <c r="W23"/>
    </row>
    <row r="24" spans="1:23">
      <c r="B24" s="169" t="s">
        <v>7</v>
      </c>
      <c r="C24" s="169" t="s">
        <v>8</v>
      </c>
      <c r="D24" s="169" t="s">
        <v>632</v>
      </c>
      <c r="E24" s="168" t="s">
        <v>99</v>
      </c>
      <c r="F24" s="168" t="s">
        <v>196</v>
      </c>
      <c r="G24" s="168" t="s">
        <v>198</v>
      </c>
      <c r="H24" s="168" t="s">
        <v>94</v>
      </c>
      <c r="I24" s="168" t="s">
        <v>93</v>
      </c>
      <c r="K24" s="10"/>
      <c r="M24" s="168"/>
      <c r="N24" s="168"/>
      <c r="O24" s="168" t="s">
        <v>645</v>
      </c>
      <c r="P24" s="168" t="s">
        <v>25</v>
      </c>
      <c r="Q24" s="206" t="s">
        <v>642</v>
      </c>
      <c r="R24" s="217">
        <v>55.247122930000003</v>
      </c>
      <c r="S24" s="217">
        <v>50.685785190000004</v>
      </c>
      <c r="T24" s="217">
        <v>55.224350000000001</v>
      </c>
      <c r="U24" s="217">
        <v>48.959550739999997</v>
      </c>
      <c r="V24" s="217">
        <v>54.329909999999998</v>
      </c>
      <c r="W24"/>
    </row>
    <row r="25" spans="1:23" ht="15.75" thickBot="1">
      <c r="B25" s="168" t="s">
        <v>484</v>
      </c>
      <c r="C25" s="168" t="s">
        <v>24</v>
      </c>
      <c r="D25" s="168" t="s">
        <v>650</v>
      </c>
      <c r="E25" s="201">
        <v>-1.7487575731718885E-3</v>
      </c>
      <c r="F25" s="201">
        <v>-2.3118313328752971E-3</v>
      </c>
      <c r="G25" s="201">
        <v>-2.6280319951298005E-3</v>
      </c>
      <c r="H25" s="201">
        <v>-2.2777621360598995E-4</v>
      </c>
      <c r="I25" s="201">
        <v>-5.795825649661118E-4</v>
      </c>
      <c r="K25" s="10"/>
      <c r="M25" s="168"/>
      <c r="N25" s="168"/>
      <c r="O25" s="168"/>
      <c r="P25" s="168"/>
      <c r="Q25" s="168" t="s">
        <v>643</v>
      </c>
      <c r="R25" s="217">
        <v>54.049047498495852</v>
      </c>
      <c r="S25" s="217">
        <v>51.973161099287594</v>
      </c>
      <c r="T25" s="217">
        <v>55.789090000000002</v>
      </c>
      <c r="U25" s="217">
        <v>49.838184601131474</v>
      </c>
      <c r="V25" s="217">
        <v>53.05236</v>
      </c>
      <c r="W25"/>
    </row>
    <row r="26" spans="1:23">
      <c r="B26" s="168"/>
      <c r="C26" s="168"/>
      <c r="D26" s="168" t="s">
        <v>644</v>
      </c>
      <c r="E26" s="201">
        <v>3.0722026724261365E-4</v>
      </c>
      <c r="F26" s="201">
        <v>-1.780998420032255E-4</v>
      </c>
      <c r="G26" s="201">
        <v>-8.9433613132443041E-4</v>
      </c>
      <c r="H26" s="201">
        <v>6.7875048388042047E-3</v>
      </c>
      <c r="I26" s="201">
        <v>-2.8646621312334171E-4</v>
      </c>
      <c r="K26" s="10"/>
      <c r="M26" s="168"/>
      <c r="N26" s="168"/>
      <c r="O26" s="168" t="s">
        <v>646</v>
      </c>
      <c r="P26" s="168" t="s">
        <v>25</v>
      </c>
      <c r="Q26" s="206" t="s">
        <v>642</v>
      </c>
      <c r="R26" s="217">
        <v>58.207130550000002</v>
      </c>
      <c r="S26" s="217">
        <v>54.79935313</v>
      </c>
      <c r="T26" s="217">
        <v>57.264420000000001</v>
      </c>
      <c r="U26" s="217">
        <v>50.869359180000004</v>
      </c>
      <c r="V26" s="217">
        <v>54.547379999999997</v>
      </c>
      <c r="W26"/>
    </row>
    <row r="27" spans="1:23" ht="15.75" thickBot="1">
      <c r="B27" s="168"/>
      <c r="C27" s="168"/>
      <c r="D27" s="168" t="s">
        <v>645</v>
      </c>
      <c r="E27" s="201">
        <v>-4.8297255686146102E-3</v>
      </c>
      <c r="F27" s="201">
        <v>2.8230718828991445E-4</v>
      </c>
      <c r="G27" s="201">
        <v>-3.9007606309379809E-4</v>
      </c>
      <c r="H27" s="201">
        <v>5.4999537095936767E-4</v>
      </c>
      <c r="I27" s="201">
        <v>-1.8744016242632695E-3</v>
      </c>
      <c r="K27" s="10"/>
      <c r="M27" s="168"/>
      <c r="N27" s="168"/>
      <c r="O27" s="168"/>
      <c r="P27" s="168"/>
      <c r="Q27" s="168" t="s">
        <v>643</v>
      </c>
      <c r="R27" s="217">
        <v>57.915228186402615</v>
      </c>
      <c r="S27" s="217">
        <v>57.631617596983332</v>
      </c>
      <c r="T27" s="217">
        <v>56.539160000000003</v>
      </c>
      <c r="U27" s="217">
        <v>51.816119952644229</v>
      </c>
      <c r="V27" s="217">
        <v>54.307600000000001</v>
      </c>
      <c r="W27"/>
    </row>
    <row r="28" spans="1:23">
      <c r="B28" s="168"/>
      <c r="C28" s="168"/>
      <c r="D28" s="168" t="s">
        <v>646</v>
      </c>
      <c r="E28" s="201">
        <v>-5.6155519383424188E-4</v>
      </c>
      <c r="F28" s="201">
        <v>2.0130556085662548E-3</v>
      </c>
      <c r="G28" s="201">
        <v>-1.9268640026646263E-3</v>
      </c>
      <c r="H28" s="201">
        <v>1.2922807652455651E-3</v>
      </c>
      <c r="I28" s="201">
        <v>-1.0312712227605054E-3</v>
      </c>
      <c r="K28" s="10"/>
      <c r="M28" s="168"/>
      <c r="N28" s="168"/>
      <c r="O28" s="168" t="s">
        <v>647</v>
      </c>
      <c r="P28" s="168" t="s">
        <v>25</v>
      </c>
      <c r="Q28" s="206" t="s">
        <v>642</v>
      </c>
      <c r="R28" s="217">
        <v>55.317426739999995</v>
      </c>
      <c r="S28" s="217">
        <v>52.48207747</v>
      </c>
      <c r="T28" s="217">
        <v>55.468330000000002</v>
      </c>
      <c r="U28" s="217">
        <v>46.796596430000001</v>
      </c>
      <c r="V28" s="217">
        <v>50.389479999999999</v>
      </c>
      <c r="W28"/>
    </row>
    <row r="29" spans="1:23" ht="15.75" thickBot="1">
      <c r="B29" s="168"/>
      <c r="C29" s="168"/>
      <c r="D29" s="168" t="s">
        <v>647</v>
      </c>
      <c r="E29" s="201">
        <v>-1.4605703679984501E-3</v>
      </c>
      <c r="F29" s="201">
        <v>-4.1999967973944616E-4</v>
      </c>
      <c r="G29" s="201">
        <v>-1.2225642133027919E-3</v>
      </c>
      <c r="H29" s="201">
        <v>-6.7012535975718361E-4</v>
      </c>
      <c r="I29" s="201">
        <v>1.2444256261274656E-3</v>
      </c>
      <c r="K29" s="10"/>
      <c r="M29" s="168"/>
      <c r="N29" s="168"/>
      <c r="O29" s="168"/>
      <c r="P29" s="168"/>
      <c r="Q29" s="168" t="s">
        <v>643</v>
      </c>
      <c r="R29" s="217">
        <v>53.469130414306221</v>
      </c>
      <c r="S29" s="217">
        <v>51.699736548892112</v>
      </c>
      <c r="T29" s="217">
        <v>55.086489999999998</v>
      </c>
      <c r="U29" s="217">
        <v>46.82926281050046</v>
      </c>
      <c r="V29" s="217">
        <v>51.540109999999999</v>
      </c>
      <c r="W29"/>
    </row>
    <row r="30" spans="1:23">
      <c r="B30" s="168"/>
      <c r="C30" s="168"/>
      <c r="D30" s="168" t="s">
        <v>648</v>
      </c>
      <c r="E30" s="201">
        <v>-1.5811294842979281E-3</v>
      </c>
      <c r="F30" s="201">
        <v>-3.3250645099376125E-3</v>
      </c>
      <c r="G30" s="201">
        <v>-1.411238589527769E-3</v>
      </c>
      <c r="H30" s="201">
        <v>3.7473063659655211E-3</v>
      </c>
      <c r="I30" s="201">
        <v>1.8706955657747737E-3</v>
      </c>
      <c r="K30" s="10"/>
      <c r="M30" s="168"/>
      <c r="N30" s="168"/>
      <c r="O30" s="168" t="s">
        <v>648</v>
      </c>
      <c r="P30" s="206" t="s">
        <v>25</v>
      </c>
      <c r="Q30" s="206" t="s">
        <v>642</v>
      </c>
      <c r="R30" s="217">
        <v>56.485245949999999</v>
      </c>
      <c r="S30" s="217">
        <v>55.624202909999994</v>
      </c>
      <c r="T30" s="217">
        <v>57.411839999999998</v>
      </c>
      <c r="U30" s="217">
        <v>50.452797109999999</v>
      </c>
      <c r="V30" s="217">
        <v>52.074330000000003</v>
      </c>
      <c r="W30"/>
    </row>
    <row r="31" spans="1:23">
      <c r="B31" s="168"/>
      <c r="C31" s="168"/>
      <c r="D31" s="168" t="s">
        <v>634</v>
      </c>
      <c r="E31" s="201">
        <v>-2.4214164833199743E-4</v>
      </c>
      <c r="F31" s="201">
        <v>-7.5607021931200374E-4</v>
      </c>
      <c r="G31" s="201">
        <v>-6.0335637064042979E-4</v>
      </c>
      <c r="H31" s="201">
        <v>1.0193927807797556E-3</v>
      </c>
      <c r="I31" s="201">
        <v>2.5745919492384207E-3</v>
      </c>
      <c r="K31" s="10"/>
      <c r="M31" s="168"/>
      <c r="N31" s="168"/>
      <c r="O31" s="168"/>
      <c r="P31" s="168"/>
      <c r="Q31" s="168" t="s">
        <v>643</v>
      </c>
      <c r="R31" s="217">
        <v>55.098646923204321</v>
      </c>
      <c r="S31" s="217">
        <v>54.619736343704332</v>
      </c>
      <c r="T31" s="217">
        <v>56.525790000000001</v>
      </c>
      <c r="U31" s="217">
        <v>51.545512497337754</v>
      </c>
      <c r="V31" s="217">
        <v>52.89678</v>
      </c>
      <c r="W31"/>
    </row>
    <row r="32" spans="1:23">
      <c r="B32" s="168"/>
      <c r="C32" s="168"/>
      <c r="D32" s="168" t="s">
        <v>651</v>
      </c>
      <c r="E32" s="201">
        <v>5.4030116093697412E-4</v>
      </c>
      <c r="F32" s="201">
        <v>-1.006544703637993E-3</v>
      </c>
      <c r="G32" s="201">
        <v>-2.3008894318286332E-3</v>
      </c>
      <c r="H32" s="201">
        <v>2.8237361745715862E-3</v>
      </c>
      <c r="I32" s="201">
        <v>-1.5820682988664252E-4</v>
      </c>
      <c r="K32" s="10"/>
      <c r="M32" s="168"/>
      <c r="N32" s="168"/>
      <c r="O32" s="168" t="s">
        <v>634</v>
      </c>
      <c r="P32" s="168" t="s">
        <v>25</v>
      </c>
      <c r="Q32" s="168" t="s">
        <v>642</v>
      </c>
      <c r="R32" s="217">
        <v>54.864846869999994</v>
      </c>
      <c r="S32" s="217">
        <v>53.823679479999996</v>
      </c>
      <c r="T32" s="217">
        <v>57.90936</v>
      </c>
      <c r="U32" s="217">
        <v>51.974835679999998</v>
      </c>
      <c r="V32" s="217">
        <v>52.540590000000002</v>
      </c>
      <c r="W32"/>
    </row>
    <row r="33" spans="2:23">
      <c r="B33" s="168"/>
      <c r="C33" s="168"/>
      <c r="D33" s="168" t="s">
        <v>655</v>
      </c>
      <c r="E33" s="201">
        <v>4.4803018765328005E-4</v>
      </c>
      <c r="F33" s="201">
        <v>1.8938576610409469E-3</v>
      </c>
      <c r="G33" s="201">
        <v>-1.7022478764114884E-3</v>
      </c>
      <c r="H33" s="201">
        <v>7.5423664866252163E-4</v>
      </c>
      <c r="I33" s="201">
        <v>-4.0248474542618779E-3</v>
      </c>
      <c r="J33" s="10"/>
      <c r="K33" s="10"/>
      <c r="M33" s="168"/>
      <c r="N33" s="168"/>
      <c r="O33" s="168"/>
      <c r="P33" s="168"/>
      <c r="Q33" s="168" t="s">
        <v>643</v>
      </c>
      <c r="R33" s="217">
        <v>54.890375580696173</v>
      </c>
      <c r="S33" s="217">
        <v>54.73445697230683</v>
      </c>
      <c r="T33" s="217">
        <v>58.745269999999998</v>
      </c>
      <c r="U33" s="217">
        <v>52.622685061823873</v>
      </c>
      <c r="V33" s="217">
        <v>53.340580000000003</v>
      </c>
      <c r="W33"/>
    </row>
    <row r="34" spans="2:23">
      <c r="B34" s="168" t="s">
        <v>480</v>
      </c>
      <c r="C34" s="168" t="s">
        <v>487</v>
      </c>
      <c r="D34" s="168" t="s">
        <v>649</v>
      </c>
      <c r="E34" s="201">
        <v>2.6230993228108072E-2</v>
      </c>
      <c r="F34" s="201">
        <v>7.8083132584094448E-3</v>
      </c>
      <c r="G34" s="201">
        <v>1.8350890282971124E-2</v>
      </c>
      <c r="H34" s="201">
        <v>3.3423472293486883E-3</v>
      </c>
      <c r="I34" s="201">
        <v>3.1778404567810503E-2</v>
      </c>
      <c r="J34" s="10"/>
      <c r="K34" s="10"/>
      <c r="M34" s="168"/>
      <c r="N34" s="168"/>
      <c r="O34" s="168" t="s">
        <v>651</v>
      </c>
      <c r="P34" s="168" t="s">
        <v>25</v>
      </c>
      <c r="Q34" s="168" t="s">
        <v>642</v>
      </c>
      <c r="R34" s="217">
        <v>55.579045929999992</v>
      </c>
      <c r="S34" s="217">
        <v>58.348128440000004</v>
      </c>
      <c r="T34" s="217">
        <v>59.205300000000001</v>
      </c>
      <c r="U34" s="217">
        <v>56.480414519999997</v>
      </c>
      <c r="V34" s="217">
        <v>58.665570000000002</v>
      </c>
      <c r="W34"/>
    </row>
    <row r="35" spans="2:23">
      <c r="B35"/>
      <c r="C35"/>
      <c r="D35"/>
      <c r="E35"/>
      <c r="F35"/>
      <c r="G35"/>
      <c r="H35"/>
      <c r="I35"/>
      <c r="J35" s="10"/>
      <c r="K35" s="10"/>
      <c r="M35" s="168"/>
      <c r="N35" s="168"/>
      <c r="O35" s="168"/>
      <c r="P35" s="168"/>
      <c r="Q35" s="168" t="s">
        <v>643</v>
      </c>
      <c r="R35" s="217">
        <v>56.291609572373794</v>
      </c>
      <c r="S35" s="217">
        <v>58.490562129937132</v>
      </c>
      <c r="T35" s="217">
        <v>58.376550000000002</v>
      </c>
      <c r="U35" s="217">
        <v>59.351400973757926</v>
      </c>
      <c r="V35" s="217">
        <v>58.36497</v>
      </c>
      <c r="W35"/>
    </row>
    <row r="36" spans="2:23">
      <c r="B36"/>
      <c r="C36"/>
      <c r="D36"/>
      <c r="E36"/>
      <c r="F36"/>
      <c r="G36"/>
      <c r="H36"/>
      <c r="I36"/>
      <c r="K36" s="10"/>
      <c r="M36" s="168"/>
      <c r="N36" s="168"/>
      <c r="O36" s="168" t="s">
        <v>655</v>
      </c>
      <c r="P36" s="168" t="s">
        <v>25</v>
      </c>
      <c r="Q36" s="168" t="s">
        <v>642</v>
      </c>
      <c r="R36" s="217">
        <v>63.980207589999999</v>
      </c>
      <c r="S36" s="217">
        <v>59.922660129999997</v>
      </c>
      <c r="T36" s="217">
        <v>55.418950000000002</v>
      </c>
      <c r="U36" s="217">
        <v>49.926170040000002</v>
      </c>
      <c r="V36" s="217">
        <v>61.160620000000002</v>
      </c>
      <c r="W36"/>
    </row>
    <row r="37" spans="2:23">
      <c r="K37" s="10"/>
      <c r="M37" s="168"/>
      <c r="N37" s="168"/>
      <c r="O37" s="168"/>
      <c r="P37" s="168"/>
      <c r="Q37" s="168" t="s">
        <v>643</v>
      </c>
      <c r="R37" s="217">
        <v>66.372847258439506</v>
      </c>
      <c r="S37" s="217">
        <v>63.360757357577768</v>
      </c>
      <c r="T37" s="217">
        <v>54.176589999999997</v>
      </c>
      <c r="U37" s="217">
        <v>50.4589549610332</v>
      </c>
      <c r="V37" s="217">
        <v>60.221469999999997</v>
      </c>
      <c r="W37"/>
    </row>
    <row r="38" spans="2:23">
      <c r="M38"/>
      <c r="N38"/>
      <c r="O38"/>
      <c r="P38"/>
      <c r="Q38"/>
      <c r="R38"/>
      <c r="S38"/>
      <c r="T38"/>
      <c r="U38"/>
      <c r="V38"/>
      <c r="W38" s="203"/>
    </row>
    <row r="39" spans="2:23">
      <c r="J39"/>
      <c r="M39"/>
      <c r="N39"/>
      <c r="O39"/>
      <c r="P39"/>
      <c r="Q39"/>
      <c r="R39"/>
      <c r="S39"/>
      <c r="T39"/>
      <c r="U39"/>
      <c r="V39"/>
      <c r="W39" s="203"/>
    </row>
    <row r="40" spans="2:23">
      <c r="J40"/>
      <c r="M40"/>
      <c r="N40"/>
      <c r="O40"/>
      <c r="P40"/>
      <c r="Q40"/>
      <c r="R40"/>
      <c r="S40"/>
      <c r="T40"/>
      <c r="U40"/>
      <c r="V40"/>
      <c r="W40" s="203"/>
    </row>
    <row r="41" spans="2:23">
      <c r="J41"/>
      <c r="M41"/>
      <c r="N41"/>
      <c r="O41"/>
      <c r="P41"/>
      <c r="Q41"/>
      <c r="R41"/>
      <c r="S41"/>
      <c r="T41"/>
      <c r="U41"/>
      <c r="V41"/>
      <c r="W41" s="203"/>
    </row>
    <row r="42" spans="2:23">
      <c r="J42"/>
      <c r="M42"/>
      <c r="N42"/>
      <c r="O42"/>
      <c r="P42"/>
      <c r="Q42"/>
      <c r="R42"/>
      <c r="S42"/>
      <c r="T42"/>
      <c r="U42"/>
      <c r="V42"/>
    </row>
    <row r="43" spans="2:23">
      <c r="J43"/>
      <c r="M43"/>
      <c r="N43"/>
      <c r="O43"/>
      <c r="P43"/>
      <c r="Q43"/>
      <c r="R43"/>
      <c r="S43"/>
      <c r="T43"/>
      <c r="U43"/>
      <c r="V43"/>
    </row>
    <row r="44" spans="2:23">
      <c r="J44"/>
      <c r="K44" s="5"/>
      <c r="M44"/>
      <c r="N44"/>
      <c r="O44"/>
      <c r="P44"/>
      <c r="Q44"/>
      <c r="R44"/>
      <c r="S44"/>
      <c r="T44"/>
      <c r="U44"/>
      <c r="V44"/>
    </row>
    <row r="45" spans="2:23">
      <c r="J45"/>
      <c r="K45" s="5"/>
      <c r="M45"/>
      <c r="N45"/>
      <c r="O45"/>
      <c r="P45"/>
      <c r="Q45"/>
      <c r="R45"/>
      <c r="S45"/>
      <c r="T45"/>
      <c r="U45"/>
      <c r="V45"/>
    </row>
    <row r="46" spans="2:23">
      <c r="J46"/>
      <c r="K46" s="5"/>
      <c r="M46"/>
      <c r="N46"/>
      <c r="O46"/>
      <c r="P46"/>
      <c r="Q46"/>
      <c r="R46"/>
      <c r="S46"/>
      <c r="T46"/>
      <c r="U46"/>
      <c r="V46"/>
    </row>
    <row r="47" spans="2:23">
      <c r="J47"/>
      <c r="K47" s="5"/>
      <c r="M47"/>
      <c r="N47"/>
      <c r="O47"/>
      <c r="P47"/>
      <c r="Q47"/>
      <c r="R47"/>
      <c r="S47"/>
      <c r="T47"/>
      <c r="U47"/>
      <c r="V47"/>
    </row>
    <row r="48" spans="2:23">
      <c r="J48"/>
      <c r="K48" s="5"/>
      <c r="M48"/>
      <c r="N48"/>
      <c r="O48"/>
      <c r="P48"/>
      <c r="Q48"/>
      <c r="R48"/>
      <c r="S48"/>
      <c r="T48"/>
      <c r="U48"/>
      <c r="V48"/>
    </row>
    <row r="49" spans="2:22">
      <c r="J49"/>
      <c r="M49"/>
      <c r="N49"/>
      <c r="O49"/>
      <c r="P49"/>
      <c r="Q49"/>
      <c r="R49"/>
      <c r="S49"/>
      <c r="T49"/>
      <c r="U49"/>
      <c r="V49"/>
    </row>
    <row r="50" spans="2:22">
      <c r="J50"/>
      <c r="M50"/>
      <c r="N50"/>
      <c r="O50"/>
      <c r="P50"/>
      <c r="Q50"/>
      <c r="R50"/>
      <c r="S50"/>
      <c r="T50"/>
      <c r="U50"/>
      <c r="V50"/>
    </row>
    <row r="51" spans="2:22">
      <c r="B51"/>
      <c r="C51"/>
      <c r="D51"/>
      <c r="E51"/>
      <c r="F51"/>
      <c r="G51"/>
      <c r="H51"/>
      <c r="I51"/>
      <c r="J51" s="203"/>
      <c r="M51"/>
      <c r="N51"/>
      <c r="O51"/>
      <c r="P51"/>
      <c r="Q51"/>
      <c r="R51"/>
      <c r="S51"/>
      <c r="T51"/>
      <c r="U51"/>
      <c r="V51"/>
    </row>
    <row r="52" spans="2:22">
      <c r="B52"/>
      <c r="C52"/>
      <c r="D52"/>
      <c r="E52"/>
      <c r="F52"/>
      <c r="G52"/>
      <c r="H52"/>
      <c r="I52"/>
      <c r="M52"/>
      <c r="N52"/>
      <c r="O52"/>
      <c r="P52"/>
      <c r="Q52"/>
      <c r="R52"/>
      <c r="S52"/>
      <c r="T52"/>
      <c r="U52"/>
      <c r="V52"/>
    </row>
    <row r="53" spans="2:22">
      <c r="B53"/>
      <c r="C53"/>
      <c r="D53"/>
      <c r="E53"/>
      <c r="F53"/>
      <c r="G53"/>
      <c r="H53"/>
      <c r="I53"/>
      <c r="M53"/>
      <c r="N53"/>
      <c r="O53"/>
      <c r="P53"/>
      <c r="Q53"/>
      <c r="R53"/>
      <c r="S53"/>
      <c r="T53"/>
      <c r="U53"/>
      <c r="V53"/>
    </row>
    <row r="54" spans="2:22">
      <c r="B54"/>
      <c r="C54"/>
      <c r="D54"/>
      <c r="E54"/>
      <c r="F54"/>
      <c r="G54"/>
      <c r="H54"/>
      <c r="I54"/>
      <c r="M54"/>
      <c r="N54"/>
      <c r="O54"/>
      <c r="P54"/>
      <c r="Q54"/>
      <c r="R54"/>
      <c r="S54"/>
      <c r="T54"/>
      <c r="U54"/>
      <c r="V54"/>
    </row>
    <row r="55" spans="2:22">
      <c r="B55"/>
      <c r="C55"/>
      <c r="D55"/>
      <c r="E55"/>
      <c r="F55"/>
      <c r="G55"/>
      <c r="H55"/>
      <c r="I55"/>
      <c r="M55"/>
      <c r="N55"/>
      <c r="O55"/>
      <c r="P55"/>
      <c r="Q55"/>
      <c r="R55"/>
      <c r="S55"/>
      <c r="T55"/>
      <c r="U55"/>
      <c r="V55"/>
    </row>
    <row r="56" spans="2:22">
      <c r="B56"/>
      <c r="C56"/>
      <c r="D56"/>
      <c r="E56"/>
      <c r="F56"/>
      <c r="G56"/>
      <c r="H56"/>
      <c r="I56"/>
      <c r="M56"/>
      <c r="N56"/>
      <c r="O56"/>
      <c r="P56"/>
      <c r="Q56"/>
      <c r="R56"/>
      <c r="S56"/>
      <c r="T56"/>
      <c r="U56"/>
      <c r="V56"/>
    </row>
    <row r="57" spans="2:22">
      <c r="B57"/>
      <c r="C57"/>
      <c r="D57"/>
      <c r="E57"/>
      <c r="F57"/>
      <c r="G57"/>
      <c r="H57"/>
      <c r="I57"/>
      <c r="M57"/>
      <c r="N57"/>
      <c r="O57"/>
      <c r="P57"/>
      <c r="Q57"/>
      <c r="R57"/>
      <c r="S57"/>
      <c r="T57"/>
      <c r="U57"/>
      <c r="V57"/>
    </row>
    <row r="58" spans="2:22">
      <c r="B58"/>
      <c r="C58"/>
      <c r="D58"/>
      <c r="E58"/>
      <c r="F58"/>
      <c r="G58"/>
      <c r="H58"/>
      <c r="I58"/>
      <c r="M58"/>
      <c r="N58"/>
      <c r="O58"/>
      <c r="P58"/>
      <c r="Q58"/>
      <c r="R58"/>
      <c r="S58"/>
      <c r="T58"/>
      <c r="U58"/>
      <c r="V58"/>
    </row>
    <row r="59" spans="2:22">
      <c r="B59"/>
      <c r="C59"/>
      <c r="D59"/>
      <c r="E59"/>
      <c r="F59"/>
      <c r="G59"/>
      <c r="H59"/>
      <c r="I59"/>
      <c r="M59"/>
      <c r="N59"/>
      <c r="O59"/>
      <c r="P59"/>
      <c r="Q59"/>
      <c r="R59"/>
      <c r="S59"/>
      <c r="T59"/>
      <c r="U59"/>
      <c r="V59"/>
    </row>
    <row r="60" spans="2:22">
      <c r="B60"/>
      <c r="C60"/>
      <c r="D60"/>
      <c r="E60"/>
      <c r="F60"/>
      <c r="G60"/>
      <c r="H60"/>
      <c r="I60"/>
      <c r="M60"/>
      <c r="N60"/>
      <c r="O60"/>
      <c r="P60"/>
      <c r="Q60"/>
      <c r="R60"/>
      <c r="S60"/>
      <c r="T60"/>
      <c r="U60"/>
      <c r="V60"/>
    </row>
    <row r="61" spans="2:22">
      <c r="M61"/>
      <c r="N61"/>
      <c r="O61"/>
      <c r="P61"/>
      <c r="Q61"/>
      <c r="R61"/>
      <c r="S61"/>
      <c r="T61"/>
      <c r="U61"/>
      <c r="V61"/>
    </row>
    <row r="63" spans="2:22">
      <c r="B63" s="203"/>
      <c r="C63" s="203"/>
      <c r="D63" s="203"/>
      <c r="E63" s="203"/>
      <c r="F63" s="203"/>
      <c r="G63" s="203"/>
      <c r="H63" s="203"/>
      <c r="I63" s="203"/>
      <c r="J63" s="203"/>
    </row>
  </sheetData>
  <mergeCells count="7">
    <mergeCell ref="B11:J11"/>
    <mergeCell ref="L1:L1048576"/>
    <mergeCell ref="B6:J6"/>
    <mergeCell ref="B7:J7"/>
    <mergeCell ref="B9:J9"/>
    <mergeCell ref="B8:J8"/>
    <mergeCell ref="B10:J10"/>
  </mergeCells>
  <conditionalFormatting pivot="1" sqref="R3:V12">
    <cfRule type="colorScale" priority="7">
      <colorScale>
        <cfvo type="min"/>
        <cfvo type="percentile" val="50"/>
        <cfvo type="max"/>
        <color rgb="FFF8696B"/>
        <color rgb="FFFFEB84"/>
        <color rgb="FF63BE7B"/>
      </colorScale>
    </cfRule>
  </conditionalFormatting>
  <conditionalFormatting pivot="1" sqref="R20:V37">
    <cfRule type="colorScale" priority="4">
      <colorScale>
        <cfvo type="min"/>
        <cfvo type="percentile" val="50"/>
        <cfvo type="max"/>
        <color rgb="FFF8696B"/>
        <color rgb="FFFFEB84"/>
        <color rgb="FF63BE7B"/>
      </colorScale>
    </cfRule>
  </conditionalFormatting>
  <conditionalFormatting pivot="1" sqref="E3:I4">
    <cfRule type="colorScale" priority="3">
      <colorScale>
        <cfvo type="min"/>
        <cfvo type="percentile" val="50"/>
        <cfvo type="max"/>
        <color rgb="FFF8696B"/>
        <color rgb="FFFFEB84"/>
        <color rgb="FF63BE7B"/>
      </colorScale>
    </cfRule>
  </conditionalFormatting>
  <conditionalFormatting pivot="1" sqref="E25:I34">
    <cfRule type="colorScale" priority="2">
      <colorScale>
        <cfvo type="min"/>
        <cfvo type="percentile" val="50"/>
        <cfvo type="max"/>
        <color rgb="FFF8696B"/>
        <color rgb="FFFFEB84"/>
        <color rgb="FF63BE7B"/>
      </colorScale>
    </cfRule>
  </conditionalFormatting>
  <conditionalFormatting pivot="1" sqref="E15:I1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8AD80-EBAF-4120-A951-D61703E5D751}">
  <sheetPr codeName="Sheet13" filterMode="1">
    <tabColor rgb="FF00B050"/>
  </sheetPr>
  <dimension ref="B1:AG262"/>
  <sheetViews>
    <sheetView showGridLines="0" topLeftCell="Q1" zoomScale="75" zoomScaleNormal="75" workbookViewId="0">
      <selection activeCell="AC63" sqref="AC63"/>
    </sheetView>
  </sheetViews>
  <sheetFormatPr defaultRowHeight="15"/>
  <cols>
    <col min="1" max="1" width="5.5703125" style="203" bestFit="1" customWidth="1"/>
    <col min="2" max="2" width="23.7109375" style="203" bestFit="1" customWidth="1"/>
    <col min="3" max="3" width="18.28515625" style="29" bestFit="1" customWidth="1"/>
    <col min="4" max="4" width="12.28515625" style="203" bestFit="1" customWidth="1"/>
    <col min="5" max="5" width="45.28515625" style="203" bestFit="1" customWidth="1"/>
    <col min="6" max="6" width="12" style="203" bestFit="1" customWidth="1"/>
    <col min="7" max="10" width="8.7109375" style="203" bestFit="1" customWidth="1"/>
    <col min="11" max="11" width="10.42578125" style="203" bestFit="1" customWidth="1"/>
    <col min="12" max="12" width="16.85546875" style="203" bestFit="1" customWidth="1"/>
    <col min="13" max="13" width="12.85546875" style="203" bestFit="1" customWidth="1"/>
    <col min="14" max="15" width="11.5703125" style="19" bestFit="1" customWidth="1"/>
    <col min="16" max="16" width="8.7109375" style="19" bestFit="1" customWidth="1"/>
    <col min="17" max="17" width="7.5703125" style="19" bestFit="1" customWidth="1"/>
    <col min="18" max="18" width="6.42578125" style="19" bestFit="1" customWidth="1"/>
    <col min="19" max="21" width="9.140625" style="203"/>
    <col min="22" max="22" width="6" style="203" bestFit="1" customWidth="1"/>
    <col min="23" max="23" width="45.28515625" style="203" bestFit="1" customWidth="1"/>
    <col min="24" max="24" width="12.140625" style="203" bestFit="1" customWidth="1"/>
    <col min="25" max="25" width="10.85546875" style="203" bestFit="1" customWidth="1"/>
    <col min="26" max="26" width="20.140625" style="203" bestFit="1" customWidth="1"/>
    <col min="27" max="27" width="12.28515625" style="203" bestFit="1" customWidth="1"/>
    <col min="28" max="28" width="13.28515625" style="203" bestFit="1" customWidth="1"/>
    <col min="29" max="29" width="13.85546875" style="203" bestFit="1" customWidth="1"/>
    <col min="30" max="30" width="17.140625" style="203" bestFit="1" customWidth="1"/>
    <col min="31" max="31" width="13.85546875" style="203" bestFit="1" customWidth="1"/>
    <col min="32" max="32" width="11.7109375" style="203" bestFit="1" customWidth="1"/>
    <col min="33" max="33" width="13.85546875" style="203" bestFit="1" customWidth="1"/>
    <col min="34" max="16384" width="9.140625" style="203"/>
  </cols>
  <sheetData>
    <row r="1" spans="2:33" ht="15.75" thickBot="1">
      <c r="B1" s="243"/>
      <c r="C1" s="244"/>
      <c r="D1" s="215"/>
      <c r="E1" s="910" t="s">
        <v>672</v>
      </c>
      <c r="F1" s="910"/>
      <c r="G1" s="910"/>
      <c r="H1" s="910"/>
      <c r="I1" s="910"/>
      <c r="V1" s="199" t="s">
        <v>83</v>
      </c>
      <c r="W1" s="199" t="s">
        <v>0</v>
      </c>
      <c r="X1" s="61" t="s">
        <v>7</v>
      </c>
      <c r="Y1" s="61" t="s">
        <v>8</v>
      </c>
      <c r="Z1" s="61" t="s">
        <v>9</v>
      </c>
      <c r="AA1" s="61" t="s">
        <v>10</v>
      </c>
      <c r="AB1" s="199" t="s">
        <v>673</v>
      </c>
      <c r="AC1" s="199" t="s">
        <v>674</v>
      </c>
      <c r="AD1" s="199" t="s">
        <v>675</v>
      </c>
      <c r="AE1" s="199" t="s">
        <v>676</v>
      </c>
      <c r="AF1" s="199" t="s">
        <v>677</v>
      </c>
      <c r="AG1" s="245" t="s">
        <v>678</v>
      </c>
    </row>
    <row r="2" spans="2:33" ht="15.75" hidden="1" thickBot="1">
      <c r="C2" s="264" t="s">
        <v>679</v>
      </c>
      <c r="D2" s="185"/>
      <c r="E2" s="181" t="s">
        <v>83</v>
      </c>
      <c r="F2" s="183"/>
      <c r="G2" s="184"/>
      <c r="H2" s="184"/>
      <c r="I2" s="185"/>
      <c r="J2"/>
      <c r="V2" s="203" t="s">
        <v>99</v>
      </c>
      <c r="W2" s="518" t="s">
        <v>1</v>
      </c>
      <c r="X2" s="203" t="str">
        <f>IFERROR(VLOOKUP($W2&amp;$V2,'lEVELS MAPPING'!$A$1:$K$583,4,0),0)</f>
        <v>7.Others</v>
      </c>
      <c r="Y2" s="203" t="str">
        <f>IFERROR(VLOOKUP($W2&amp;$V2,'lEVELS MAPPING'!$A$1:$K$583,5,0),0)</f>
        <v>Others</v>
      </c>
      <c r="Z2" s="203" t="str">
        <f>IFERROR(VLOOKUP($W2&amp;$V2,'lEVELS MAPPING'!$A$1:$K$583,6,0),0)</f>
        <v>Error</v>
      </c>
      <c r="AA2" s="203">
        <f>IFERROR(VLOOKUP($W2&amp;$V2,'lEVELS MAPPING'!$A$1:$K$583,7,0),0)</f>
        <v>0</v>
      </c>
      <c r="AB2" s="204">
        <v>-7732792.4661017777</v>
      </c>
      <c r="AC2" s="204">
        <v>-14548636.167356711</v>
      </c>
      <c r="AD2" s="204">
        <v>-10996621.827232677</v>
      </c>
      <c r="AE2" s="203">
        <v>43092395.780183993</v>
      </c>
      <c r="AF2" s="13">
        <f>AD2/AE2</f>
        <v>-0.25518706092199833</v>
      </c>
      <c r="AG2" s="203">
        <f>IFERROR(VLOOKUP($W2&amp;$V2,'lEVELS MAPPING'!$A$1:$K$583,11,0),0)</f>
        <v>0</v>
      </c>
    </row>
    <row r="3" spans="2:33" ht="15.75" hidden="1" thickBot="1">
      <c r="C3" s="181" t="s">
        <v>7</v>
      </c>
      <c r="D3" s="181" t="s">
        <v>8</v>
      </c>
      <c r="E3" s="183" t="s">
        <v>99</v>
      </c>
      <c r="F3" s="184" t="s">
        <v>196</v>
      </c>
      <c r="G3" s="184" t="s">
        <v>198</v>
      </c>
      <c r="H3" s="184" t="s">
        <v>94</v>
      </c>
      <c r="I3" s="185" t="s">
        <v>93</v>
      </c>
      <c r="J3"/>
      <c r="V3" s="203" t="s">
        <v>99</v>
      </c>
      <c r="W3" s="518" t="s">
        <v>242</v>
      </c>
      <c r="X3" s="203" t="str">
        <f>IFERROR(VLOOKUP($W3&amp;$V3,'lEVELS MAPPING'!$A$1:$K$583,4,0),0)</f>
        <v>3.Marketing</v>
      </c>
      <c r="Y3" s="203" t="str">
        <f>IFERROR(VLOOKUP($W3&amp;$V3,'lEVELS MAPPING'!$A$1:$K$583,5,0),0)</f>
        <v>Promotion</v>
      </c>
      <c r="Z3" s="203" t="str">
        <f>IFERROR(VLOOKUP($W3&amp;$V3,'lEVELS MAPPING'!$A$1:$K$583,6,0),0)</f>
        <v>Activation</v>
      </c>
      <c r="AA3" s="203" t="str">
        <f>IFERROR(VLOOKUP($W3&amp;$V3,'lEVELS MAPPING'!$A$1:$K$583,7,0),0)</f>
        <v>Incremental</v>
      </c>
      <c r="AB3" s="204">
        <v>339431.27980619995</v>
      </c>
      <c r="AC3" s="204">
        <v>330023.12497860001</v>
      </c>
      <c r="AD3" s="204">
        <v>66272.6372959</v>
      </c>
      <c r="AE3" s="203">
        <v>43092395.780183993</v>
      </c>
      <c r="AF3" s="13">
        <f t="shared" ref="AF3:AF67" si="0">AD3/AE3</f>
        <v>1.5379195353620934E-3</v>
      </c>
      <c r="AG3" s="203">
        <f>IFERROR(VLOOKUP($W3&amp;$V3,'lEVELS MAPPING'!$A$1:$K$583,11,0),0)</f>
        <v>0</v>
      </c>
    </row>
    <row r="4" spans="2:33" ht="15.75" hidden="1" thickBot="1">
      <c r="C4" s="311" t="s">
        <v>481</v>
      </c>
      <c r="D4" s="311" t="s">
        <v>32</v>
      </c>
      <c r="E4" s="319">
        <v>1.632472112951517E-2</v>
      </c>
      <c r="F4" s="320">
        <v>1.2920514489579458E-2</v>
      </c>
      <c r="G4" s="320">
        <v>8.9389066984205869E-3</v>
      </c>
      <c r="H4" s="320">
        <v>7.081164153724331E-3</v>
      </c>
      <c r="I4" s="321">
        <v>7.2897174818474138E-3</v>
      </c>
      <c r="J4"/>
      <c r="V4" s="203" t="s">
        <v>99</v>
      </c>
      <c r="W4" s="518" t="s">
        <v>243</v>
      </c>
      <c r="X4" s="203" t="str">
        <f>IFERROR(VLOOKUP($W4&amp;$V4,'lEVELS MAPPING'!$A$1:$K$583,4,0),0)</f>
        <v>3.Marketing</v>
      </c>
      <c r="Y4" s="203" t="str">
        <f>IFERROR(VLOOKUP($W4&amp;$V4,'lEVELS MAPPING'!$A$1:$K$583,5,0),0)</f>
        <v>Promotion</v>
      </c>
      <c r="Z4" s="203" t="str">
        <f>IFERROR(VLOOKUP($W4&amp;$V4,'lEVELS MAPPING'!$A$1:$K$583,6,0),0)</f>
        <v>Activation</v>
      </c>
      <c r="AA4" s="203" t="str">
        <f>IFERROR(VLOOKUP($W4&amp;$V4,'lEVELS MAPPING'!$A$1:$K$583,7,0),0)</f>
        <v>Incremental</v>
      </c>
      <c r="AB4" s="204">
        <v>131582.71826600001</v>
      </c>
      <c r="AC4" s="204">
        <v>124086.7483922</v>
      </c>
      <c r="AD4" s="204">
        <v>7041.8173993</v>
      </c>
      <c r="AE4" s="203">
        <v>43092395.780183993</v>
      </c>
      <c r="AF4" s="13">
        <f t="shared" si="0"/>
        <v>1.6341206544237151E-4</v>
      </c>
      <c r="AG4" s="203">
        <f>IFERROR(VLOOKUP($W4&amp;$V4,'lEVELS MAPPING'!$A$1:$K$583,11,0),0)</f>
        <v>0</v>
      </c>
    </row>
    <row r="5" spans="2:33" ht="15.75" hidden="1" thickBot="1">
      <c r="C5" s="312"/>
      <c r="D5" s="312" t="s">
        <v>35</v>
      </c>
      <c r="E5" s="322">
        <v>2.4584812828885989E-2</v>
      </c>
      <c r="F5" s="201">
        <v>1.092869654122623E-2</v>
      </c>
      <c r="G5" s="201">
        <v>1.2484506019068779E-2</v>
      </c>
      <c r="H5" s="201">
        <v>4.2819891060874834E-3</v>
      </c>
      <c r="I5" s="230">
        <v>2.6936419931820931E-3</v>
      </c>
      <c r="J5"/>
      <c r="V5" s="203" t="s">
        <v>99</v>
      </c>
      <c r="W5" s="518" t="s">
        <v>233</v>
      </c>
      <c r="X5" s="203" t="str">
        <f>IFERROR(VLOOKUP($W5&amp;$V5,'lEVELS MAPPING'!$A$1:$K$583,4,0),0)</f>
        <v>3.Marketing</v>
      </c>
      <c r="Y5" s="203" t="str">
        <f>IFERROR(VLOOKUP($W5&amp;$V5,'lEVELS MAPPING'!$A$1:$K$583,5,0),0)</f>
        <v>Non TV</v>
      </c>
      <c r="Z5" s="203" t="str">
        <f>IFERROR(VLOOKUP($W5&amp;$V5,'lEVELS MAPPING'!$A$1:$K$583,6,0),0)</f>
        <v>Cinema</v>
      </c>
      <c r="AA5" s="203" t="str">
        <f>IFERROR(VLOOKUP($W5&amp;$V5,'lEVELS MAPPING'!$A$1:$K$583,7,0),0)</f>
        <v>Incremental</v>
      </c>
      <c r="AB5" s="204">
        <v>85657.187548999995</v>
      </c>
      <c r="AC5" s="204">
        <v>150163.72904119999</v>
      </c>
      <c r="AD5" s="204">
        <v>132073.9676757</v>
      </c>
      <c r="AE5" s="203">
        <v>43092395.780183993</v>
      </c>
      <c r="AF5" s="13">
        <f t="shared" si="0"/>
        <v>3.0649019457960635E-3</v>
      </c>
      <c r="AG5" s="203">
        <f>IFERROR(VLOOKUP($W5&amp;$V5,'lEVELS MAPPING'!$A$1:$K$583,11,0),0)</f>
        <v>1923046.8</v>
      </c>
    </row>
    <row r="6" spans="2:33" ht="15.75" hidden="1" thickBot="1">
      <c r="C6" s="312"/>
      <c r="D6" s="312" t="s">
        <v>15</v>
      </c>
      <c r="E6" s="322">
        <v>0.15068670982074775</v>
      </c>
      <c r="F6" s="201">
        <v>0.14505912494583306</v>
      </c>
      <c r="G6" s="201">
        <v>0.19502830026001325</v>
      </c>
      <c r="H6" s="201">
        <v>0.12718165624567207</v>
      </c>
      <c r="I6" s="230">
        <v>4.5442019291944885E-2</v>
      </c>
      <c r="J6"/>
      <c r="V6" s="203" t="s">
        <v>99</v>
      </c>
      <c r="W6" s="518" t="s">
        <v>231</v>
      </c>
      <c r="X6" s="203" t="str">
        <f>IFERROR(VLOOKUP($W6&amp;$V6,'lEVELS MAPPING'!$A$1:$K$583,4,0),0)</f>
        <v>3.Marketing</v>
      </c>
      <c r="Y6" s="203" t="str">
        <f>IFERROR(VLOOKUP($W6&amp;$V6,'lEVELS MAPPING'!$A$1:$K$583,5,0),0)</f>
        <v>Non TV</v>
      </c>
      <c r="Z6" s="203" t="str">
        <f>IFERROR(VLOOKUP($W6&amp;$V6,'lEVELS MAPPING'!$A$1:$K$583,6,0),0)</f>
        <v>Cinema</v>
      </c>
      <c r="AA6" s="203" t="str">
        <f>IFERROR(VLOOKUP($W6&amp;$V6,'lEVELS MAPPING'!$A$1:$K$583,7,0),0)</f>
        <v>Baseline</v>
      </c>
      <c r="AB6" s="204">
        <v>141685.8823696</v>
      </c>
      <c r="AC6" s="204">
        <v>93425.168639299984</v>
      </c>
      <c r="AD6" s="204">
        <v>40642.266395999999</v>
      </c>
      <c r="AE6" s="203">
        <v>43092395.780183993</v>
      </c>
      <c r="AF6" s="13">
        <f t="shared" si="0"/>
        <v>9.4314241898542372E-4</v>
      </c>
      <c r="AG6" s="203">
        <f>IFERROR(VLOOKUP($W6&amp;$V6,'lEVELS MAPPING'!$A$1:$K$583,11,0),0)</f>
        <v>0</v>
      </c>
    </row>
    <row r="7" spans="2:33" ht="15.75" hidden="1" thickBot="1">
      <c r="C7" s="313"/>
      <c r="D7" s="313" t="s">
        <v>383</v>
      </c>
      <c r="E7" s="323">
        <v>6.3590815693654615E-2</v>
      </c>
      <c r="F7" s="318">
        <v>5.0992688260176562E-2</v>
      </c>
      <c r="G7" s="318">
        <v>8.1946042323418983E-2</v>
      </c>
      <c r="H7" s="318">
        <v>1.7641934804582906E-3</v>
      </c>
      <c r="I7" s="231">
        <v>5.3811263137165145E-3</v>
      </c>
      <c r="J7"/>
      <c r="V7" s="203" t="s">
        <v>99</v>
      </c>
      <c r="W7" s="518" t="s">
        <v>232</v>
      </c>
      <c r="X7" s="203" t="str">
        <f>IFERROR(VLOOKUP($W7&amp;$V7,'lEVELS MAPPING'!$A$1:$K$583,4,0),0)</f>
        <v>3.Marketing</v>
      </c>
      <c r="Y7" s="203" t="str">
        <f>IFERROR(VLOOKUP($W7&amp;$V7,'lEVELS MAPPING'!$A$1:$K$583,5,0),0)</f>
        <v>Non TV</v>
      </c>
      <c r="Z7" s="203" t="str">
        <f>IFERROR(VLOOKUP($W7&amp;$V7,'lEVELS MAPPING'!$A$1:$K$583,6,0),0)</f>
        <v>Cinema</v>
      </c>
      <c r="AA7" s="203" t="str">
        <f>IFERROR(VLOOKUP($W7&amp;$V7,'lEVELS MAPPING'!$A$1:$K$583,7,0),0)</f>
        <v>Baseline</v>
      </c>
      <c r="AB7" s="204">
        <v>0</v>
      </c>
      <c r="AC7" s="204">
        <v>173616.93411979999</v>
      </c>
      <c r="AD7" s="204">
        <v>154555.81078549998</v>
      </c>
      <c r="AE7" s="203">
        <v>43092395.780183993</v>
      </c>
      <c r="AF7" s="13">
        <f t="shared" si="0"/>
        <v>3.5866144823763165E-3</v>
      </c>
      <c r="AG7" s="203">
        <f>IFERROR(VLOOKUP($W7&amp;$V7,'lEVELS MAPPING'!$A$1:$K$583,11,0),0)</f>
        <v>0</v>
      </c>
    </row>
    <row r="8" spans="2:33" ht="15.75" hidden="1" thickBot="1">
      <c r="C8"/>
      <c r="D8"/>
      <c r="E8"/>
      <c r="F8"/>
      <c r="G8"/>
      <c r="H8"/>
      <c r="I8"/>
      <c r="V8" s="203" t="s">
        <v>99</v>
      </c>
      <c r="W8" s="518" t="s">
        <v>369</v>
      </c>
      <c r="X8" s="203" t="str">
        <f>IFERROR(VLOOKUP($W8&amp;$V8,'lEVELS MAPPING'!$A$1:$K$583,4,0),0)</f>
        <v>3.Marketing</v>
      </c>
      <c r="Y8" s="203" t="str">
        <f>IFERROR(VLOOKUP($W8&amp;$V8,'lEVELS MAPPING'!$A$1:$K$583,5,0),0)</f>
        <v>Non TV</v>
      </c>
      <c r="Z8" s="203" t="str">
        <f>IFERROR(VLOOKUP($W8&amp;$V8,'lEVELS MAPPING'!$A$1:$K$583,6,0),0)</f>
        <v>Cinema</v>
      </c>
      <c r="AA8" s="203" t="str">
        <f>IFERROR(VLOOKUP($W8&amp;$V8,'lEVELS MAPPING'!$A$1:$K$583,7,0),0)</f>
        <v>Baseline</v>
      </c>
      <c r="AB8" s="204">
        <v>0</v>
      </c>
      <c r="AC8" s="204">
        <v>0</v>
      </c>
      <c r="AD8" s="204">
        <v>50823.935420000002</v>
      </c>
      <c r="AE8" s="203">
        <v>43092395.780183993</v>
      </c>
      <c r="AF8" s="13">
        <f t="shared" si="0"/>
        <v>1.1794177255600941E-3</v>
      </c>
      <c r="AG8" s="203">
        <f>IFERROR(VLOOKUP($W8&amp;$V8,'lEVELS MAPPING'!$A$1:$K$583,11,0),0)</f>
        <v>1923046.8</v>
      </c>
    </row>
    <row r="9" spans="2:33" ht="15.75" hidden="1" thickBot="1">
      <c r="B9" s="19"/>
      <c r="C9" s="208"/>
      <c r="D9" s="19"/>
      <c r="E9" s="911" t="s">
        <v>680</v>
      </c>
      <c r="F9" s="911"/>
      <c r="G9" s="911"/>
      <c r="H9" s="911"/>
      <c r="I9" s="911"/>
      <c r="V9" s="203" t="s">
        <v>99</v>
      </c>
      <c r="W9" s="518" t="s">
        <v>244</v>
      </c>
      <c r="X9" s="203" t="str">
        <f>IFERROR(VLOOKUP($W9&amp;$V9,'lEVELS MAPPING'!$A$1:$K$583,4,0),0)</f>
        <v>3.Marketing</v>
      </c>
      <c r="Y9" s="203" t="str">
        <f>IFERROR(VLOOKUP($W9&amp;$V9,'lEVELS MAPPING'!$A$1:$K$583,5,0),0)</f>
        <v>Promotion</v>
      </c>
      <c r="Z9" s="203" t="str">
        <f>IFERROR(VLOOKUP($W9&amp;$V9,'lEVELS MAPPING'!$A$1:$K$583,6,0),0)</f>
        <v>Consumer Promo</v>
      </c>
      <c r="AA9" s="203" t="str">
        <f>IFERROR(VLOOKUP($W9&amp;$V9,'lEVELS MAPPING'!$A$1:$K$583,7,0),0)</f>
        <v>Incremental</v>
      </c>
      <c r="AB9" s="204">
        <v>32632.8091379</v>
      </c>
      <c r="AC9" s="204">
        <v>58777.592362899995</v>
      </c>
      <c r="AD9" s="204">
        <v>4653.6973223999994</v>
      </c>
      <c r="AE9" s="203">
        <v>43092395.780183993</v>
      </c>
      <c r="AF9" s="13">
        <f t="shared" si="0"/>
        <v>1.0799346933827241E-4</v>
      </c>
      <c r="AG9" s="203">
        <f>IFERROR(VLOOKUP($W9&amp;$V9,'lEVELS MAPPING'!$A$1:$K$583,11,0),0)</f>
        <v>0</v>
      </c>
    </row>
    <row r="10" spans="2:33" ht="15.75" thickBot="1">
      <c r="B10" s="265" t="s">
        <v>679</v>
      </c>
      <c r="C10" s="247"/>
      <c r="D10" s="248"/>
      <c r="E10" s="266" t="s">
        <v>83</v>
      </c>
      <c r="F10" s="246"/>
      <c r="G10" s="247"/>
      <c r="H10" s="247"/>
      <c r="I10" s="248"/>
      <c r="J10"/>
      <c r="V10" s="203" t="s">
        <v>99</v>
      </c>
      <c r="W10" s="518" t="s">
        <v>251</v>
      </c>
      <c r="X10" s="203" t="str">
        <f>IFERROR(VLOOKUP($W10&amp;$V10,'lEVELS MAPPING'!$A$1:$K$583,4,0),0)</f>
        <v>3.Marketing</v>
      </c>
      <c r="Y10" s="203" t="str">
        <f>IFERROR(VLOOKUP($W10&amp;$V10,'lEVELS MAPPING'!$A$1:$K$583,5,0),0)</f>
        <v>TV</v>
      </c>
      <c r="Z10" s="203" t="str">
        <f>IFERROR(VLOOKUP($W10&amp;$V10,'lEVELS MAPPING'!$A$1:$K$583,6,0),0)</f>
        <v>TV</v>
      </c>
      <c r="AA10" s="203" t="str">
        <f>IFERROR(VLOOKUP($W10&amp;$V10,'lEVELS MAPPING'!$A$1:$K$583,7,0),0)</f>
        <v>Incremental</v>
      </c>
      <c r="AB10" s="204">
        <v>0</v>
      </c>
      <c r="AC10" s="204">
        <v>1950231.1727036</v>
      </c>
      <c r="AD10" s="204">
        <v>1974.8153771000002</v>
      </c>
      <c r="AE10" s="203">
        <v>43092395.780183993</v>
      </c>
      <c r="AF10" s="13">
        <f t="shared" si="0"/>
        <v>4.5827467731745784E-5</v>
      </c>
      <c r="AG10" s="203">
        <f>IFERROR(VLOOKUP($W10&amp;$V10,'lEVELS MAPPING'!$A$1:$K$583,11,0),0)</f>
        <v>0</v>
      </c>
    </row>
    <row r="11" spans="2:33" ht="15.75" hidden="1" thickBot="1">
      <c r="B11" s="266" t="s">
        <v>7</v>
      </c>
      <c r="C11" s="266" t="s">
        <v>8</v>
      </c>
      <c r="D11" s="266" t="s">
        <v>10</v>
      </c>
      <c r="E11" s="246" t="s">
        <v>99</v>
      </c>
      <c r="F11" s="247" t="s">
        <v>196</v>
      </c>
      <c r="G11" s="247" t="s">
        <v>198</v>
      </c>
      <c r="H11" s="247" t="s">
        <v>94</v>
      </c>
      <c r="I11" s="248" t="s">
        <v>93</v>
      </c>
      <c r="J11"/>
      <c r="V11" s="203" t="s">
        <v>99</v>
      </c>
      <c r="W11" s="518" t="s">
        <v>245</v>
      </c>
      <c r="X11" s="203" t="str">
        <f>IFERROR(VLOOKUP($W11&amp;$V11,'lEVELS MAPPING'!$A$1:$K$583,4,0),0)</f>
        <v>3.Marketing</v>
      </c>
      <c r="Y11" s="203" t="str">
        <f>IFERROR(VLOOKUP($W11&amp;$V11,'lEVELS MAPPING'!$A$1:$K$583,5,0),0)</f>
        <v>Promotion</v>
      </c>
      <c r="Z11" s="203" t="str">
        <f>IFERROR(VLOOKUP($W11&amp;$V11,'lEVELS MAPPING'!$A$1:$K$583,6,0),0)</f>
        <v>Sampling</v>
      </c>
      <c r="AA11" s="203" t="str">
        <f>IFERROR(VLOOKUP($W11&amp;$V11,'lEVELS MAPPING'!$A$1:$K$583,7,0),0)</f>
        <v>Incremental</v>
      </c>
      <c r="AB11" s="204">
        <v>5487.3733142999999</v>
      </c>
      <c r="AC11" s="204">
        <v>6544.9200533000003</v>
      </c>
      <c r="AD11" s="204">
        <v>0</v>
      </c>
      <c r="AE11" s="203">
        <v>43092395.780183993</v>
      </c>
      <c r="AF11" s="13">
        <f t="shared" si="0"/>
        <v>0</v>
      </c>
      <c r="AG11" s="203">
        <f>IFERROR(VLOOKUP($W11&amp;$V11,'lEVELS MAPPING'!$A$1:$K$583,11,0),0)</f>
        <v>0</v>
      </c>
    </row>
    <row r="12" spans="2:33" hidden="1">
      <c r="B12" s="249" t="s">
        <v>481</v>
      </c>
      <c r="C12" s="249" t="s">
        <v>32</v>
      </c>
      <c r="D12" s="249" t="s">
        <v>37</v>
      </c>
      <c r="E12" s="319">
        <v>1.3866350982622223E-2</v>
      </c>
      <c r="F12" s="320">
        <v>1.0259156437601322E-2</v>
      </c>
      <c r="G12" s="320">
        <v>6.084558818179913E-3</v>
      </c>
      <c r="H12" s="320">
        <v>3.9710179977444976E-3</v>
      </c>
      <c r="I12" s="321">
        <v>5.9188052796551325E-3</v>
      </c>
      <c r="J12"/>
      <c r="V12" s="203" t="s">
        <v>99</v>
      </c>
      <c r="W12" s="518" t="s">
        <v>225</v>
      </c>
      <c r="X12" s="203" t="str">
        <f>IFERROR(VLOOKUP($W12&amp;$V12,'lEVELS MAPPING'!$A$1:$K$583,4,0),0)</f>
        <v>3.Marketing</v>
      </c>
      <c r="Y12" s="203" t="str">
        <f>IFERROR(VLOOKUP($W12&amp;$V12,'lEVELS MAPPING'!$A$1:$K$583,5,0),0)</f>
        <v>Digital</v>
      </c>
      <c r="Z12" s="203" t="str">
        <f>IFERROR(VLOOKUP($W12&amp;$V12,'lEVELS MAPPING'!$A$1:$K$583,6,0),0)</f>
        <v>Facebook/Instagram</v>
      </c>
      <c r="AA12" s="203" t="str">
        <f>IFERROR(VLOOKUP($W12&amp;$V12,'lEVELS MAPPING'!$A$1:$K$583,7,0),0)</f>
        <v>Incremental</v>
      </c>
      <c r="AB12" s="204">
        <v>1198.4409009999999</v>
      </c>
      <c r="AC12" s="204">
        <v>65819.190281899995</v>
      </c>
      <c r="AD12" s="204">
        <v>35399.490837599995</v>
      </c>
      <c r="AE12" s="203">
        <v>43092395.780183993</v>
      </c>
      <c r="AF12" s="13">
        <f t="shared" si="0"/>
        <v>8.2147882930840488E-4</v>
      </c>
      <c r="AG12" s="203">
        <f>IFERROR(VLOOKUP($W12&amp;$V12,'lEVELS MAPPING'!$A$1:$K$583,11,0),0)</f>
        <v>8010659</v>
      </c>
    </row>
    <row r="13" spans="2:33" ht="15.75" hidden="1" thickBot="1">
      <c r="B13" s="250"/>
      <c r="C13" s="250"/>
      <c r="D13" s="251" t="s">
        <v>16</v>
      </c>
      <c r="E13" s="322">
        <v>2.4583701468929484E-3</v>
      </c>
      <c r="F13" s="201">
        <v>2.6613580519781349E-3</v>
      </c>
      <c r="G13" s="201">
        <v>2.8543478802406748E-3</v>
      </c>
      <c r="H13" s="201">
        <v>3.110146155979833E-3</v>
      </c>
      <c r="I13" s="230">
        <v>1.3709122021922818E-3</v>
      </c>
      <c r="J13"/>
      <c r="V13" s="203" t="s">
        <v>99</v>
      </c>
      <c r="W13" s="518" t="s">
        <v>224</v>
      </c>
      <c r="X13" s="203" t="str">
        <f>IFERROR(VLOOKUP($W13&amp;$V13,'lEVELS MAPPING'!$A$1:$K$583,4,0),0)</f>
        <v>3.Marketing</v>
      </c>
      <c r="Y13" s="203" t="str">
        <f>IFERROR(VLOOKUP($W13&amp;$V13,'lEVELS MAPPING'!$A$1:$K$583,5,0),0)</f>
        <v>Digital</v>
      </c>
      <c r="Z13" s="203" t="str">
        <f>IFERROR(VLOOKUP($W13&amp;$V13,'lEVELS MAPPING'!$A$1:$K$583,6,0),0)</f>
        <v>Facebook</v>
      </c>
      <c r="AA13" s="203" t="str">
        <f>IFERROR(VLOOKUP($W13&amp;$V13,'lEVELS MAPPING'!$A$1:$K$583,7,0),0)</f>
        <v>Incremental</v>
      </c>
      <c r="AB13" s="204">
        <v>28394.804236900003</v>
      </c>
      <c r="AC13" s="204">
        <v>5926.2130275999998</v>
      </c>
      <c r="AD13" s="204">
        <v>25595.784448799997</v>
      </c>
      <c r="AE13" s="203">
        <v>43092395.780183993</v>
      </c>
      <c r="AF13" s="13">
        <f t="shared" si="0"/>
        <v>5.9397450490720225E-4</v>
      </c>
      <c r="AG13" s="203">
        <f>IFERROR(VLOOKUP($W13&amp;$V13,'lEVELS MAPPING'!$A$1:$K$583,11,0),0)</f>
        <v>13027755</v>
      </c>
    </row>
    <row r="14" spans="2:33" hidden="1">
      <c r="B14" s="250"/>
      <c r="C14" s="250" t="s">
        <v>35</v>
      </c>
      <c r="D14" s="249" t="s">
        <v>37</v>
      </c>
      <c r="E14" s="322">
        <v>1.9909564089728052E-2</v>
      </c>
      <c r="F14" s="201">
        <v>1.070042393823001E-2</v>
      </c>
      <c r="G14" s="201">
        <v>1.2279714335568704E-2</v>
      </c>
      <c r="H14" s="201">
        <v>4.0882950326954761E-3</v>
      </c>
      <c r="I14" s="230">
        <v>2.4096367452757401E-3</v>
      </c>
      <c r="J14"/>
      <c r="V14" s="203" t="s">
        <v>99</v>
      </c>
      <c r="W14" s="518" t="s">
        <v>146</v>
      </c>
      <c r="X14" s="203" t="str">
        <f>IFERROR(VLOOKUP($W14&amp;$V14,'lEVELS MAPPING'!$A$1:$K$583,4,0),0)</f>
        <v>3.Marketing</v>
      </c>
      <c r="Y14" s="203" t="str">
        <f>IFERROR(VLOOKUP($W14&amp;$V14,'lEVELS MAPPING'!$A$1:$K$583,5,0),0)</f>
        <v>Promotion</v>
      </c>
      <c r="Z14" s="203" t="str">
        <f>IFERROR(VLOOKUP($W14&amp;$V14,'lEVELS MAPPING'!$A$1:$K$583,6,0),0)</f>
        <v>Free Volume</v>
      </c>
      <c r="AA14" s="203" t="str">
        <f>IFERROR(VLOOKUP($W14&amp;$V14,'lEVELS MAPPING'!$A$1:$K$583,7,0),0)</f>
        <v>Incremental</v>
      </c>
      <c r="AB14" s="204">
        <v>0</v>
      </c>
      <c r="AC14" s="204">
        <v>0</v>
      </c>
      <c r="AD14" s="204">
        <v>2286551.0622800998</v>
      </c>
      <c r="AE14" s="203">
        <v>43092395.780183993</v>
      </c>
      <c r="AF14" s="13">
        <f t="shared" si="0"/>
        <v>5.3061590586512913E-2</v>
      </c>
      <c r="AG14" s="203">
        <f>IFERROR(VLOOKUP($W14&amp;$V14,'lEVELS MAPPING'!$A$1:$K$583,11,0),0)</f>
        <v>3456476</v>
      </c>
    </row>
    <row r="15" spans="2:33" ht="15.75" hidden="1" thickBot="1">
      <c r="B15" s="250"/>
      <c r="C15" s="250"/>
      <c r="D15" s="251" t="s">
        <v>16</v>
      </c>
      <c r="E15" s="322">
        <v>4.6752487391579362E-3</v>
      </c>
      <c r="F15" s="201">
        <v>2.2827260299622035E-4</v>
      </c>
      <c r="G15" s="201">
        <v>2.0479168350007781E-4</v>
      </c>
      <c r="H15" s="201">
        <v>1.9369407339200689E-4</v>
      </c>
      <c r="I15" s="230">
        <v>2.8400524790635304E-4</v>
      </c>
      <c r="J15"/>
      <c r="V15" s="203" t="s">
        <v>99</v>
      </c>
      <c r="W15" s="518" t="s">
        <v>226</v>
      </c>
      <c r="X15" s="203" t="str">
        <f>IFERROR(VLOOKUP($W15&amp;$V15,'lEVELS MAPPING'!$A$1:$K$583,4,0),0)</f>
        <v>3.Marketing</v>
      </c>
      <c r="Y15" s="203" t="str">
        <f>IFERROR(VLOOKUP($W15&amp;$V15,'lEVELS MAPPING'!$A$1:$K$583,5,0),0)</f>
        <v>Digital</v>
      </c>
      <c r="Z15" s="203" t="str">
        <f>IFERROR(VLOOKUP($W15&amp;$V15,'lEVELS MAPPING'!$A$1:$K$583,6,0),0)</f>
        <v>Hotstar</v>
      </c>
      <c r="AA15" s="203" t="str">
        <f>IFERROR(VLOOKUP($W15&amp;$V15,'lEVELS MAPPING'!$A$1:$K$583,7,0),0)</f>
        <v>Incremental</v>
      </c>
      <c r="AB15" s="204">
        <v>58598.769149100008</v>
      </c>
      <c r="AC15" s="204">
        <v>588111.24945619993</v>
      </c>
      <c r="AD15" s="204">
        <v>9689.0547554999994</v>
      </c>
      <c r="AE15" s="203">
        <v>43092395.780183993</v>
      </c>
      <c r="AF15" s="13">
        <f t="shared" si="0"/>
        <v>2.2484372428314845E-4</v>
      </c>
      <c r="AG15" s="203">
        <f>IFERROR(VLOOKUP($W15&amp;$V15,'lEVELS MAPPING'!$A$1:$K$583,11,0),0)</f>
        <v>2674834.8370524459</v>
      </c>
    </row>
    <row r="16" spans="2:33" hidden="1">
      <c r="B16" s="250"/>
      <c r="C16" s="250" t="s">
        <v>15</v>
      </c>
      <c r="D16" s="249" t="s">
        <v>37</v>
      </c>
      <c r="E16" s="322">
        <v>9.7777909313240555E-2</v>
      </c>
      <c r="F16" s="201">
        <v>7.749297912418901E-2</v>
      </c>
      <c r="G16" s="201">
        <v>0.13468296105502428</v>
      </c>
      <c r="H16" s="201">
        <v>8.1224632833450189E-2</v>
      </c>
      <c r="I16" s="230">
        <v>1.5023569798074638E-2</v>
      </c>
      <c r="J16"/>
      <c r="V16" s="203" t="s">
        <v>99</v>
      </c>
      <c r="W16" s="518" t="s">
        <v>252</v>
      </c>
      <c r="X16" s="203" t="str">
        <f>IFERROR(VLOOKUP($W16&amp;$V16,'lEVELS MAPPING'!$A$1:$K$583,4,0),0)</f>
        <v>3.Marketing</v>
      </c>
      <c r="Y16" s="203" t="str">
        <f>IFERROR(VLOOKUP($W16&amp;$V16,'lEVELS MAPPING'!$A$1:$K$583,5,0),0)</f>
        <v>TV</v>
      </c>
      <c r="Z16" s="203" t="str">
        <f>IFERROR(VLOOKUP($W16&amp;$V16,'lEVELS MAPPING'!$A$1:$K$583,6,0),0)</f>
        <v>TV</v>
      </c>
      <c r="AA16" s="203" t="str">
        <f>IFERROR(VLOOKUP($W16&amp;$V16,'lEVELS MAPPING'!$A$1:$K$583,7,0),0)</f>
        <v>Incremental</v>
      </c>
      <c r="AB16" s="204">
        <v>0</v>
      </c>
      <c r="AC16" s="204">
        <v>0</v>
      </c>
      <c r="AD16" s="204">
        <v>0</v>
      </c>
      <c r="AE16" s="203">
        <v>43092395.780183993</v>
      </c>
      <c r="AF16" s="13">
        <f t="shared" si="0"/>
        <v>0</v>
      </c>
      <c r="AG16" s="203">
        <f>IFERROR(VLOOKUP($W16&amp;$V16,'lEVELS MAPPING'!$A$1:$K$583,11,0),0)</f>
        <v>0</v>
      </c>
    </row>
    <row r="17" spans="2:33" ht="15.75" hidden="1" thickBot="1">
      <c r="B17" s="250"/>
      <c r="C17" s="251"/>
      <c r="D17" s="251" t="s">
        <v>16</v>
      </c>
      <c r="E17" s="322">
        <v>5.2908800507507209E-2</v>
      </c>
      <c r="F17" s="201">
        <v>6.7566145821644039E-2</v>
      </c>
      <c r="G17" s="201">
        <v>6.0345339204988961E-2</v>
      </c>
      <c r="H17" s="201">
        <v>4.5957023412221874E-2</v>
      </c>
      <c r="I17" s="230">
        <v>3.0418449493870243E-2</v>
      </c>
      <c r="J17"/>
      <c r="V17" s="203" t="s">
        <v>99</v>
      </c>
      <c r="W17" s="518" t="s">
        <v>271</v>
      </c>
      <c r="X17" s="203" t="str">
        <f>IFERROR(VLOOKUP($W17&amp;$V17,'lEVELS MAPPING'!$A$1:$K$583,4,0),0)</f>
        <v>3.Marketing</v>
      </c>
      <c r="Y17" s="203" t="str">
        <f>IFERROR(VLOOKUP($W17&amp;$V17,'lEVELS MAPPING'!$A$1:$K$583,5,0),0)</f>
        <v>Promotion</v>
      </c>
      <c r="Z17" s="203" t="str">
        <f>IFERROR(VLOOKUP($W17&amp;$V17,'lEVELS MAPPING'!$A$1:$K$583,6,0),0)</f>
        <v>Activation</v>
      </c>
      <c r="AA17" s="203" t="str">
        <f>IFERROR(VLOOKUP($W17&amp;$V17,'lEVELS MAPPING'!$A$1:$K$583,7,0),0)</f>
        <v>Incremental</v>
      </c>
      <c r="AB17" s="204">
        <v>250842.05349080003</v>
      </c>
      <c r="AC17" s="204">
        <v>278143.50935000001</v>
      </c>
      <c r="AD17" s="204">
        <v>221956.13103210001</v>
      </c>
      <c r="AE17" s="203">
        <v>43092395.780183993</v>
      </c>
      <c r="AF17" s="13">
        <f t="shared" si="0"/>
        <v>5.1507029723830387E-3</v>
      </c>
      <c r="AG17" s="203">
        <f>IFERROR(VLOOKUP($W17&amp;$V17,'lEVELS MAPPING'!$A$1:$K$583,11,0),0)</f>
        <v>0</v>
      </c>
    </row>
    <row r="18" spans="2:33" ht="15.75" hidden="1" thickBot="1">
      <c r="B18" s="251"/>
      <c r="C18" s="251" t="s">
        <v>383</v>
      </c>
      <c r="D18" s="324" t="s">
        <v>16</v>
      </c>
      <c r="E18" s="323">
        <v>6.3590815693654615E-2</v>
      </c>
      <c r="F18" s="318">
        <v>5.0992688260176562E-2</v>
      </c>
      <c r="G18" s="318">
        <v>8.1946042323418983E-2</v>
      </c>
      <c r="H18" s="318">
        <v>1.7641934804582906E-3</v>
      </c>
      <c r="I18" s="231">
        <v>5.3811263137165145E-3</v>
      </c>
      <c r="J18"/>
      <c r="V18" s="203" t="s">
        <v>99</v>
      </c>
      <c r="W18" s="518" t="s">
        <v>272</v>
      </c>
      <c r="X18" s="203" t="str">
        <f>IFERROR(VLOOKUP($W18&amp;$V18,'lEVELS MAPPING'!$A$1:$K$583,4,0),0)</f>
        <v>3.Marketing</v>
      </c>
      <c r="Y18" s="203" t="str">
        <f>IFERROR(VLOOKUP($W18&amp;$V18,'lEVELS MAPPING'!$A$1:$K$583,5,0),0)</f>
        <v>Promotion</v>
      </c>
      <c r="Z18" s="203" t="str">
        <f>IFERROR(VLOOKUP($W18&amp;$V18,'lEVELS MAPPING'!$A$1:$K$583,6,0),0)</f>
        <v>Activation</v>
      </c>
      <c r="AA18" s="203" t="str">
        <f>IFERROR(VLOOKUP($W18&amp;$V18,'lEVELS MAPPING'!$A$1:$K$583,7,0),0)</f>
        <v>Incremental</v>
      </c>
      <c r="AB18" s="204">
        <v>89057.601300999973</v>
      </c>
      <c r="AC18" s="204">
        <v>219484.29374990001</v>
      </c>
      <c r="AD18" s="204">
        <v>153805.2525259</v>
      </c>
      <c r="AE18" s="203">
        <v>43092395.780183993</v>
      </c>
      <c r="AF18" s="13">
        <f t="shared" si="0"/>
        <v>3.569197064615916E-3</v>
      </c>
      <c r="AG18" s="203">
        <f>IFERROR(VLOOKUP($W18&amp;$V18,'lEVELS MAPPING'!$A$1:$K$583,11,0),0)</f>
        <v>0</v>
      </c>
    </row>
    <row r="19" spans="2:33" hidden="1">
      <c r="B19"/>
      <c r="C19"/>
      <c r="D19"/>
      <c r="E19"/>
      <c r="F19"/>
      <c r="G19"/>
      <c r="H19"/>
      <c r="I19"/>
      <c r="J19" s="13"/>
      <c r="V19" s="203" t="s">
        <v>99</v>
      </c>
      <c r="W19" s="518" t="s">
        <v>246</v>
      </c>
      <c r="X19" s="203" t="str">
        <f>IFERROR(VLOOKUP($W19&amp;$V19,'lEVELS MAPPING'!$A$1:$K$583,4,0),0)</f>
        <v>3.Marketing</v>
      </c>
      <c r="Y19" s="203" t="str">
        <f>IFERROR(VLOOKUP($W19&amp;$V19,'lEVELS MAPPING'!$A$1:$K$583,5,0),0)</f>
        <v>TV</v>
      </c>
      <c r="Z19" s="203" t="str">
        <f>IFERROR(VLOOKUP($W19&amp;$V19,'lEVELS MAPPING'!$A$1:$K$583,6,0),0)</f>
        <v>TV</v>
      </c>
      <c r="AA19" s="203" t="str">
        <f>IFERROR(VLOOKUP($W19&amp;$V19,'lEVELS MAPPING'!$A$1:$K$583,7,0),0)</f>
        <v>Baseline</v>
      </c>
      <c r="AB19" s="204">
        <v>0</v>
      </c>
      <c r="AC19" s="204">
        <v>315054.43751139997</v>
      </c>
      <c r="AD19" s="204">
        <v>249485.1659806</v>
      </c>
      <c r="AE19" s="203">
        <v>43092395.780183993</v>
      </c>
      <c r="AF19" s="13">
        <f t="shared" si="0"/>
        <v>5.7895403925377845E-3</v>
      </c>
      <c r="AG19" s="203">
        <f>IFERROR(VLOOKUP($W19&amp;$V19,'lEVELS MAPPING'!$A$1:$K$583,11,0),0)</f>
        <v>0</v>
      </c>
    </row>
    <row r="20" spans="2:33" ht="15.75" hidden="1" thickBot="1">
      <c r="B20" s="265" t="s">
        <v>681</v>
      </c>
      <c r="C20" s="247"/>
      <c r="D20" s="248"/>
      <c r="E20" s="266" t="s">
        <v>83</v>
      </c>
      <c r="F20" s="246"/>
      <c r="G20" s="247"/>
      <c r="H20" s="247"/>
      <c r="I20" s="248"/>
      <c r="J20"/>
      <c r="V20" s="203" t="s">
        <v>99</v>
      </c>
      <c r="W20" s="518" t="s">
        <v>247</v>
      </c>
      <c r="X20" s="203" t="str">
        <f>IFERROR(VLOOKUP($W20&amp;$V20,'lEVELS MAPPING'!$A$1:$K$583,4,0),0)</f>
        <v>3.Marketing</v>
      </c>
      <c r="Y20" s="203" t="str">
        <f>IFERROR(VLOOKUP($W20&amp;$V20,'lEVELS MAPPING'!$A$1:$K$583,5,0),0)</f>
        <v>TV</v>
      </c>
      <c r="Z20" s="203" t="str">
        <f>IFERROR(VLOOKUP($W20&amp;$V20,'lEVELS MAPPING'!$A$1:$K$583,6,0),0)</f>
        <v>TV</v>
      </c>
      <c r="AA20" s="203" t="str">
        <f>IFERROR(VLOOKUP($W20&amp;$V20,'lEVELS MAPPING'!$A$1:$K$583,7,0),0)</f>
        <v>Baseline</v>
      </c>
      <c r="AB20" s="204">
        <v>45807.071319099996</v>
      </c>
      <c r="AC20" s="204">
        <v>35616.2217657</v>
      </c>
      <c r="AD20" s="204">
        <v>13702.3611767</v>
      </c>
      <c r="AE20" s="203">
        <v>43092395.780183993</v>
      </c>
      <c r="AF20" s="13">
        <f t="shared" si="0"/>
        <v>3.1797631411807046E-4</v>
      </c>
      <c r="AG20" s="203">
        <f>IFERROR(VLOOKUP($W20&amp;$V20,'lEVELS MAPPING'!$A$1:$K$583,11,0),0)</f>
        <v>0</v>
      </c>
    </row>
    <row r="21" spans="2:33" ht="15.75" hidden="1" thickBot="1">
      <c r="B21" s="266" t="s">
        <v>7</v>
      </c>
      <c r="C21" s="266" t="s">
        <v>8</v>
      </c>
      <c r="D21" s="266" t="s">
        <v>10</v>
      </c>
      <c r="E21" s="246" t="s">
        <v>99</v>
      </c>
      <c r="F21" s="247" t="s">
        <v>196</v>
      </c>
      <c r="G21" s="247" t="s">
        <v>198</v>
      </c>
      <c r="H21" s="247" t="s">
        <v>94</v>
      </c>
      <c r="I21" s="248" t="s">
        <v>93</v>
      </c>
      <c r="J21"/>
      <c r="V21" s="203" t="s">
        <v>99</v>
      </c>
      <c r="W21" s="518" t="s">
        <v>248</v>
      </c>
      <c r="X21" s="203" t="str">
        <f>IFERROR(VLOOKUP($W21&amp;$V21,'lEVELS MAPPING'!$A$1:$K$583,4,0),0)</f>
        <v>3.Marketing</v>
      </c>
      <c r="Y21" s="203" t="str">
        <f>IFERROR(VLOOKUP($W21&amp;$V21,'lEVELS MAPPING'!$A$1:$K$583,5,0),0)</f>
        <v>TV</v>
      </c>
      <c r="Z21" s="203" t="str">
        <f>IFERROR(VLOOKUP($W21&amp;$V21,'lEVELS MAPPING'!$A$1:$K$583,6,0),0)</f>
        <v>TV</v>
      </c>
      <c r="AA21" s="203" t="str">
        <f>IFERROR(VLOOKUP($W21&amp;$V21,'lEVELS MAPPING'!$A$1:$K$583,7,0),0)</f>
        <v>Baseline</v>
      </c>
      <c r="AB21" s="204">
        <v>1696712.9900511</v>
      </c>
      <c r="AC21" s="204">
        <v>1230728.1880552</v>
      </c>
      <c r="AD21" s="204">
        <v>506412.17314909998</v>
      </c>
      <c r="AE21" s="203">
        <v>43092395.780183993</v>
      </c>
      <c r="AF21" s="13">
        <f t="shared" si="0"/>
        <v>1.1751775782723439E-2</v>
      </c>
      <c r="AG21" s="203">
        <f>IFERROR(VLOOKUP($W21&amp;$V21,'lEVELS MAPPING'!$A$1:$K$583,11,0),0)</f>
        <v>0</v>
      </c>
    </row>
    <row r="22" spans="2:33" ht="15.75" hidden="1" thickBot="1">
      <c r="B22" s="249" t="s">
        <v>481</v>
      </c>
      <c r="C22" s="315" t="s">
        <v>32</v>
      </c>
      <c r="D22" s="334" t="s">
        <v>16</v>
      </c>
      <c r="E22" s="325">
        <v>105937.05934409998</v>
      </c>
      <c r="F22" s="326">
        <v>16418.684804500001</v>
      </c>
      <c r="G22" s="326">
        <v>23282.610243899999</v>
      </c>
      <c r="H22" s="326">
        <v>62492.004104999993</v>
      </c>
      <c r="I22" s="327">
        <v>5259.3237033000005</v>
      </c>
      <c r="J22"/>
      <c r="V22" s="203" t="s">
        <v>99</v>
      </c>
      <c r="W22" s="518" t="s">
        <v>249</v>
      </c>
      <c r="X22" s="203" t="str">
        <f>IFERROR(VLOOKUP($W22&amp;$V22,'lEVELS MAPPING'!$A$1:$K$583,4,0),0)</f>
        <v>3.Marketing</v>
      </c>
      <c r="Y22" s="203" t="str">
        <f>IFERROR(VLOOKUP($W22&amp;$V22,'lEVELS MAPPING'!$A$1:$K$583,5,0),0)</f>
        <v>TV</v>
      </c>
      <c r="Z22" s="203" t="str">
        <f>IFERROR(VLOOKUP($W22&amp;$V22,'lEVELS MAPPING'!$A$1:$K$583,6,0),0)</f>
        <v>TV</v>
      </c>
      <c r="AA22" s="203" t="str">
        <f>IFERROR(VLOOKUP($W22&amp;$V22,'lEVELS MAPPING'!$A$1:$K$583,7,0),0)</f>
        <v>Baseline</v>
      </c>
      <c r="AB22" s="204">
        <v>17884.556536</v>
      </c>
      <c r="AC22" s="204">
        <v>2065792.9349520002</v>
      </c>
      <c r="AD22" s="204">
        <v>2504175.5752357999</v>
      </c>
      <c r="AE22" s="203">
        <v>43092395.780183993</v>
      </c>
      <c r="AF22" s="13">
        <f t="shared" si="0"/>
        <v>5.8111774244572013E-2</v>
      </c>
      <c r="AG22" s="203">
        <f>IFERROR(VLOOKUP($W22&amp;$V22,'lEVELS MAPPING'!$A$1:$K$583,11,0),0)</f>
        <v>0</v>
      </c>
    </row>
    <row r="23" spans="2:33" ht="15.75" hidden="1" thickBot="1">
      <c r="B23" s="250"/>
      <c r="C23" s="316" t="s">
        <v>35</v>
      </c>
      <c r="D23" s="334" t="s">
        <v>16</v>
      </c>
      <c r="E23" s="328">
        <v>201467.6690386</v>
      </c>
      <c r="F23" s="329">
        <v>1408.2794742000001</v>
      </c>
      <c r="G23" s="329">
        <v>1670.4638496000002</v>
      </c>
      <c r="H23" s="329">
        <v>3891.8848897999997</v>
      </c>
      <c r="I23" s="330">
        <v>1089.5486449</v>
      </c>
      <c r="J23"/>
      <c r="V23" s="203" t="s">
        <v>99</v>
      </c>
      <c r="W23" s="518" t="s">
        <v>250</v>
      </c>
      <c r="X23" s="203" t="str">
        <f>IFERROR(VLOOKUP($W23&amp;$V23,'lEVELS MAPPING'!$A$1:$K$583,4,0),0)</f>
        <v>3.Marketing</v>
      </c>
      <c r="Y23" s="203" t="str">
        <f>IFERROR(VLOOKUP($W23&amp;$V23,'lEVELS MAPPING'!$A$1:$K$583,5,0),0)</f>
        <v>TV</v>
      </c>
      <c r="Z23" s="203" t="str">
        <f>IFERROR(VLOOKUP($W23&amp;$V23,'lEVELS MAPPING'!$A$1:$K$583,6,0),0)</f>
        <v>TV</v>
      </c>
      <c r="AA23" s="203" t="str">
        <f>IFERROR(VLOOKUP($W23&amp;$V23,'lEVELS MAPPING'!$A$1:$K$583,7,0),0)</f>
        <v>Baseline</v>
      </c>
      <c r="AB23" s="204">
        <v>513232.43081250001</v>
      </c>
      <c r="AC23" s="204">
        <v>742792.21155320015</v>
      </c>
      <c r="AD23" s="204">
        <v>299485.38718020002</v>
      </c>
      <c r="AE23" s="203">
        <v>43092395.780183993</v>
      </c>
      <c r="AF23" s="13">
        <f t="shared" si="0"/>
        <v>6.9498430467381479E-3</v>
      </c>
      <c r="AG23" s="203">
        <f>IFERROR(VLOOKUP($W23&amp;$V23,'lEVELS MAPPING'!$A$1:$K$583,11,0),0)</f>
        <v>0</v>
      </c>
    </row>
    <row r="24" spans="2:33" ht="15.75" hidden="1" thickBot="1">
      <c r="B24" s="250"/>
      <c r="C24" s="317" t="s">
        <v>15</v>
      </c>
      <c r="D24" s="334" t="s">
        <v>16</v>
      </c>
      <c r="E24" s="328">
        <v>2279966.9717243006</v>
      </c>
      <c r="F24" s="329">
        <v>416835.02559000003</v>
      </c>
      <c r="G24" s="329">
        <v>492230.47494380001</v>
      </c>
      <c r="H24" s="329">
        <v>923412.06866059999</v>
      </c>
      <c r="I24" s="330">
        <v>116696.36624789999</v>
      </c>
      <c r="J24"/>
      <c r="V24" s="203" t="s">
        <v>99</v>
      </c>
      <c r="W24" s="518" t="s">
        <v>239</v>
      </c>
      <c r="X24" s="203" t="str">
        <f>IFERROR(VLOOKUP($W24&amp;$V24,'lEVELS MAPPING'!$A$1:$K$583,4,0),0)</f>
        <v>3.Marketing</v>
      </c>
      <c r="Y24" s="203" t="str">
        <f>IFERROR(VLOOKUP($W24&amp;$V24,'lEVELS MAPPING'!$A$1:$K$583,5,0),0)</f>
        <v>Non TV</v>
      </c>
      <c r="Z24" s="203" t="str">
        <f>IFERROR(VLOOKUP($W24&amp;$V24,'lEVELS MAPPING'!$A$1:$K$583,6,0),0)</f>
        <v>OOH</v>
      </c>
      <c r="AA24" s="203" t="str">
        <f>IFERROR(VLOOKUP($W24&amp;$V24,'lEVELS MAPPING'!$A$1:$K$583,7,0),0)</f>
        <v>Incremental</v>
      </c>
      <c r="AB24" s="204">
        <v>231584.36440840003</v>
      </c>
      <c r="AC24" s="204">
        <v>282563.79233670002</v>
      </c>
      <c r="AD24" s="204">
        <v>69393.701362899999</v>
      </c>
      <c r="AE24" s="203">
        <v>43092395.780183993</v>
      </c>
      <c r="AF24" s="13">
        <f t="shared" si="0"/>
        <v>1.6103467933618729E-3</v>
      </c>
      <c r="AG24" s="203">
        <f>IFERROR(VLOOKUP($W24&amp;$V24,'lEVELS MAPPING'!$A$1:$K$583,11,0),0)</f>
        <v>2913029.9935000003</v>
      </c>
    </row>
    <row r="25" spans="2:33" ht="15.75" hidden="1" thickBot="1">
      <c r="B25" s="251"/>
      <c r="C25" s="317" t="s">
        <v>383</v>
      </c>
      <c r="D25" s="334" t="s">
        <v>16</v>
      </c>
      <c r="E25" s="331">
        <v>2740280.5978556997</v>
      </c>
      <c r="F25" s="332">
        <v>314588.58955700003</v>
      </c>
      <c r="G25" s="332">
        <v>668425.09900560009</v>
      </c>
      <c r="H25" s="332">
        <v>35447.847365900001</v>
      </c>
      <c r="I25" s="333">
        <v>20643.980793899998</v>
      </c>
      <c r="J25"/>
      <c r="V25" s="203" t="s">
        <v>99</v>
      </c>
      <c r="W25" s="518" t="s">
        <v>234</v>
      </c>
      <c r="X25" s="203" t="str">
        <f>IFERROR(VLOOKUP($W25&amp;$V25,'lEVELS MAPPING'!$A$1:$K$583,4,0),0)</f>
        <v>3.Marketing</v>
      </c>
      <c r="Y25" s="203" t="str">
        <f>IFERROR(VLOOKUP($W25&amp;$V25,'lEVELS MAPPING'!$A$1:$K$583,5,0),0)</f>
        <v>Non TV</v>
      </c>
      <c r="Z25" s="203" t="str">
        <f>IFERROR(VLOOKUP($W25&amp;$V25,'lEVELS MAPPING'!$A$1:$K$583,6,0),0)</f>
        <v>OOH</v>
      </c>
      <c r="AA25" s="203" t="str">
        <f>IFERROR(VLOOKUP($W25&amp;$V25,'lEVELS MAPPING'!$A$1:$K$583,7,0),0)</f>
        <v>Baseline</v>
      </c>
      <c r="AB25" s="204">
        <v>40221.070845399998</v>
      </c>
      <c r="AC25" s="204">
        <v>25863.644383099996</v>
      </c>
      <c r="AD25" s="204">
        <v>11411.284282299999</v>
      </c>
      <c r="AE25" s="203">
        <v>43092395.780183993</v>
      </c>
      <c r="AF25" s="13">
        <f t="shared" si="0"/>
        <v>2.6480969729576905E-4</v>
      </c>
      <c r="AG25" s="203">
        <f>IFERROR(VLOOKUP($W25&amp;$V25,'lEVELS MAPPING'!$A$1:$K$583,11,0),0)</f>
        <v>0</v>
      </c>
    </row>
    <row r="26" spans="2:33" hidden="1">
      <c r="V26" s="203" t="s">
        <v>99</v>
      </c>
      <c r="W26" s="518" t="s">
        <v>235</v>
      </c>
      <c r="X26" s="203" t="str">
        <f>IFERROR(VLOOKUP($W26&amp;$V26,'lEVELS MAPPING'!$A$1:$K$583,4,0),0)</f>
        <v>3.Marketing</v>
      </c>
      <c r="Y26" s="203" t="str">
        <f>IFERROR(VLOOKUP($W26&amp;$V26,'lEVELS MAPPING'!$A$1:$K$583,5,0),0)</f>
        <v>Non TV</v>
      </c>
      <c r="Z26" s="203" t="str">
        <f>IFERROR(VLOOKUP($W26&amp;$V26,'lEVELS MAPPING'!$A$1:$K$583,6,0),0)</f>
        <v>OOH</v>
      </c>
      <c r="AA26" s="203" t="str">
        <f>IFERROR(VLOOKUP($W26&amp;$V26,'lEVELS MAPPING'!$A$1:$K$583,7,0),0)</f>
        <v>Baseline</v>
      </c>
      <c r="AB26" s="204">
        <v>154004.7793542</v>
      </c>
      <c r="AC26" s="204">
        <v>105940.45843629999</v>
      </c>
      <c r="AD26" s="204">
        <v>47754.764393299993</v>
      </c>
      <c r="AE26" s="203">
        <v>43092395.780183993</v>
      </c>
      <c r="AF26" s="13">
        <f t="shared" si="0"/>
        <v>1.1081946948807147E-3</v>
      </c>
      <c r="AG26" s="203">
        <f>IFERROR(VLOOKUP($W26&amp;$V26,'lEVELS MAPPING'!$A$1:$K$583,11,0),0)</f>
        <v>0</v>
      </c>
    </row>
    <row r="27" spans="2:33" ht="15.75" hidden="1" thickBot="1">
      <c r="B27" s="264" t="s">
        <v>669</v>
      </c>
      <c r="C27" s="184"/>
      <c r="D27" s="185"/>
      <c r="E27" s="181" t="s">
        <v>83</v>
      </c>
      <c r="F27" s="183"/>
      <c r="G27" s="184"/>
      <c r="H27" s="184"/>
      <c r="I27" s="185"/>
      <c r="J27"/>
      <c r="M27" s="906" t="s">
        <v>670</v>
      </c>
      <c r="N27" s="906"/>
      <c r="O27" s="906"/>
      <c r="P27" s="906"/>
      <c r="Q27" s="906"/>
      <c r="V27" s="203" t="s">
        <v>99</v>
      </c>
      <c r="W27" s="518" t="s">
        <v>236</v>
      </c>
      <c r="X27" s="203" t="str">
        <f>IFERROR(VLOOKUP($W27&amp;$V27,'lEVELS MAPPING'!$A$1:$K$583,4,0),0)</f>
        <v>3.Marketing</v>
      </c>
      <c r="Y27" s="203" t="str">
        <f>IFERROR(VLOOKUP($W27&amp;$V27,'lEVELS MAPPING'!$A$1:$K$583,5,0),0)</f>
        <v>Non TV</v>
      </c>
      <c r="Z27" s="203" t="str">
        <f>IFERROR(VLOOKUP($W27&amp;$V27,'lEVELS MAPPING'!$A$1:$K$583,6,0),0)</f>
        <v>OOH</v>
      </c>
      <c r="AA27" s="203" t="str">
        <f>IFERROR(VLOOKUP($W27&amp;$V27,'lEVELS MAPPING'!$A$1:$K$583,7,0),0)</f>
        <v>Baseline</v>
      </c>
      <c r="AB27" s="204">
        <v>186138.21695510001</v>
      </c>
      <c r="AC27" s="204">
        <v>133517.63957940001</v>
      </c>
      <c r="AD27" s="204">
        <v>59780.094132300008</v>
      </c>
      <c r="AE27" s="203">
        <v>43092395.780183993</v>
      </c>
      <c r="AF27" s="13">
        <f t="shared" si="0"/>
        <v>1.3872539006009464E-3</v>
      </c>
      <c r="AG27" s="203">
        <f>IFERROR(VLOOKUP($W27&amp;$V27,'lEVELS MAPPING'!$A$1:$K$583,11,0),0)</f>
        <v>0</v>
      </c>
    </row>
    <row r="28" spans="2:33" ht="15.75" hidden="1" thickBot="1">
      <c r="B28" s="181" t="s">
        <v>7</v>
      </c>
      <c r="C28" s="181" t="s">
        <v>8</v>
      </c>
      <c r="D28" s="181" t="s">
        <v>10</v>
      </c>
      <c r="E28" s="183" t="s">
        <v>99</v>
      </c>
      <c r="F28" s="184" t="s">
        <v>196</v>
      </c>
      <c r="G28" s="184" t="s">
        <v>198</v>
      </c>
      <c r="H28" s="184" t="s">
        <v>94</v>
      </c>
      <c r="I28" s="185" t="s">
        <v>93</v>
      </c>
      <c r="J28"/>
      <c r="M28" s="278" t="s">
        <v>99</v>
      </c>
      <c r="N28" s="277" t="s">
        <v>196</v>
      </c>
      <c r="O28" s="277" t="s">
        <v>198</v>
      </c>
      <c r="P28" s="277" t="s">
        <v>94</v>
      </c>
      <c r="Q28" s="277" t="s">
        <v>93</v>
      </c>
      <c r="V28" s="203" t="s">
        <v>99</v>
      </c>
      <c r="W28" s="518" t="s">
        <v>237</v>
      </c>
      <c r="X28" s="203" t="str">
        <f>IFERROR(VLOOKUP($W28&amp;$V28,'lEVELS MAPPING'!$A$1:$K$583,4,0),0)</f>
        <v>3.Marketing</v>
      </c>
      <c r="Y28" s="203" t="str">
        <f>IFERROR(VLOOKUP($W28&amp;$V28,'lEVELS MAPPING'!$A$1:$K$583,5,0),0)</f>
        <v>Non TV</v>
      </c>
      <c r="Z28" s="203" t="str">
        <f>IFERROR(VLOOKUP($W28&amp;$V28,'lEVELS MAPPING'!$A$1:$K$583,6,0),0)</f>
        <v>OOH</v>
      </c>
      <c r="AA28" s="203" t="str">
        <f>IFERROR(VLOOKUP($W28&amp;$V28,'lEVELS MAPPING'!$A$1:$K$583,7,0),0)</f>
        <v>Baseline</v>
      </c>
      <c r="AB28" s="204">
        <v>211698.53135169999</v>
      </c>
      <c r="AC28" s="204">
        <v>353182.84517539997</v>
      </c>
      <c r="AD28" s="204">
        <v>166179.7704836</v>
      </c>
      <c r="AE28" s="203">
        <v>43092395.780183993</v>
      </c>
      <c r="AF28" s="13">
        <f t="shared" si="0"/>
        <v>3.8563595148269209E-3</v>
      </c>
      <c r="AG28" s="203">
        <f>IFERROR(VLOOKUP($W28&amp;$V28,'lEVELS MAPPING'!$A$1:$K$583,11,0),0)</f>
        <v>0</v>
      </c>
    </row>
    <row r="29" spans="2:33" ht="15.75" hidden="1" thickBot="1">
      <c r="B29" s="311" t="s">
        <v>481</v>
      </c>
      <c r="C29" s="311" t="s">
        <v>32</v>
      </c>
      <c r="D29" s="314" t="s">
        <v>16</v>
      </c>
      <c r="E29" s="235">
        <v>29706370.837052446</v>
      </c>
      <c r="F29" s="236">
        <v>10416841.008005966</v>
      </c>
      <c r="G29" s="236">
        <v>26491283</v>
      </c>
      <c r="H29" s="236">
        <v>37245453.560448915</v>
      </c>
      <c r="I29" s="237">
        <v>9964148</v>
      </c>
      <c r="J29"/>
      <c r="L29" s="59" t="str">
        <f>C29</f>
        <v>Digital</v>
      </c>
      <c r="M29" s="285">
        <f>IFERROR(E22/E29*1000000,"-")</f>
        <v>3566.139395660065</v>
      </c>
      <c r="N29" s="285">
        <f t="shared" ref="N29:Q29" si="1">IFERROR(F22/F29*1000000,"-")</f>
        <v>1576.1673612836423</v>
      </c>
      <c r="O29" s="285">
        <f t="shared" si="1"/>
        <v>878.87816697666165</v>
      </c>
      <c r="P29" s="285">
        <f t="shared" si="1"/>
        <v>1677.8424782390214</v>
      </c>
      <c r="Q29" s="285">
        <f t="shared" si="1"/>
        <v>527.82472754318792</v>
      </c>
      <c r="V29" s="203" t="s">
        <v>99</v>
      </c>
      <c r="W29" s="518" t="s">
        <v>238</v>
      </c>
      <c r="X29" s="203" t="str">
        <f>IFERROR(VLOOKUP($W29&amp;$V29,'lEVELS MAPPING'!$A$1:$K$583,4,0),0)</f>
        <v>3.Marketing</v>
      </c>
      <c r="Y29" s="203" t="str">
        <f>IFERROR(VLOOKUP($W29&amp;$V29,'lEVELS MAPPING'!$A$1:$K$583,5,0),0)</f>
        <v>Non TV</v>
      </c>
      <c r="Z29" s="203" t="str">
        <f>IFERROR(VLOOKUP($W29&amp;$V29,'lEVELS MAPPING'!$A$1:$K$583,6,0),0)</f>
        <v>OOH</v>
      </c>
      <c r="AA29" s="203" t="str">
        <f>IFERROR(VLOOKUP($W29&amp;$V29,'lEVELS MAPPING'!$A$1:$K$583,7,0),0)</f>
        <v>Baseline</v>
      </c>
      <c r="AB29" s="204">
        <v>0</v>
      </c>
      <c r="AC29" s="204">
        <v>312747.34743949998</v>
      </c>
      <c r="AD29" s="204">
        <v>255201.6480892</v>
      </c>
      <c r="AE29" s="203">
        <v>43092395.780183993</v>
      </c>
      <c r="AF29" s="13">
        <f t="shared" si="0"/>
        <v>5.9221967929328793E-3</v>
      </c>
      <c r="AG29" s="203">
        <f>IFERROR(VLOOKUP($W29&amp;$V29,'lEVELS MAPPING'!$A$1:$K$583,11,0),0)</f>
        <v>0</v>
      </c>
    </row>
    <row r="30" spans="2:33" ht="15.75" hidden="1" thickBot="1">
      <c r="B30" s="312"/>
      <c r="C30" s="312" t="s">
        <v>35</v>
      </c>
      <c r="D30" s="314" t="s">
        <v>16</v>
      </c>
      <c r="E30" s="238">
        <v>4836076.7935000006</v>
      </c>
      <c r="F30" s="263">
        <v>0</v>
      </c>
      <c r="G30" s="263">
        <v>0</v>
      </c>
      <c r="H30" s="263">
        <v>900000.00899999985</v>
      </c>
      <c r="I30" s="239">
        <v>0</v>
      </c>
      <c r="J30"/>
      <c r="L30" s="59" t="str">
        <f>C30</f>
        <v>Non TV</v>
      </c>
      <c r="M30" s="286">
        <f>IFERROR(E23/E30*1000000,"-")</f>
        <v>41659.31965956073</v>
      </c>
      <c r="N30" s="286" t="str">
        <f t="shared" ref="N30:Q30" si="2">IFERROR(F23/F30*1000000,"-")</f>
        <v>-</v>
      </c>
      <c r="O30" s="286" t="str">
        <f t="shared" si="2"/>
        <v>-</v>
      </c>
      <c r="P30" s="286">
        <f t="shared" si="2"/>
        <v>4324.3165009790573</v>
      </c>
      <c r="Q30" s="286" t="str">
        <f t="shared" si="2"/>
        <v>-</v>
      </c>
      <c r="V30" s="203" t="s">
        <v>99</v>
      </c>
      <c r="W30" s="518" t="s">
        <v>370</v>
      </c>
      <c r="X30" s="203" t="str">
        <f>IFERROR(VLOOKUP($W30&amp;$V30,'lEVELS MAPPING'!$A$1:$K$583,4,0),0)</f>
        <v>3.Marketing</v>
      </c>
      <c r="Y30" s="203" t="str">
        <f>IFERROR(VLOOKUP($W30&amp;$V30,'lEVELS MAPPING'!$A$1:$K$583,5,0),0)</f>
        <v>Non TV</v>
      </c>
      <c r="Z30" s="203" t="str">
        <f>IFERROR(VLOOKUP($W30&amp;$V30,'lEVELS MAPPING'!$A$1:$K$583,6,0),0)</f>
        <v>OOH</v>
      </c>
      <c r="AA30" s="203" t="str">
        <f>IFERROR(VLOOKUP($W30&amp;$V30,'lEVELS MAPPING'!$A$1:$K$583,7,0),0)</f>
        <v>Baseline</v>
      </c>
      <c r="AB30" s="204">
        <v>0</v>
      </c>
      <c r="AC30" s="204">
        <v>0</v>
      </c>
      <c r="AD30" s="204">
        <v>71601.241583299998</v>
      </c>
      <c r="AE30" s="203">
        <v>43092395.780183993</v>
      </c>
      <c r="AF30" s="13">
        <f t="shared" si="0"/>
        <v>1.6615748622689894E-3</v>
      </c>
      <c r="AG30" s="203">
        <f>IFERROR(VLOOKUP($W30&amp;$V30,'lEVELS MAPPING'!$A$1:$K$583,11,0),0)</f>
        <v>2913029.9935000003</v>
      </c>
    </row>
    <row r="31" spans="2:33" ht="15.75" hidden="1" thickBot="1">
      <c r="B31" s="312"/>
      <c r="C31" s="313" t="s">
        <v>15</v>
      </c>
      <c r="D31" s="314" t="s">
        <v>16</v>
      </c>
      <c r="E31" s="238">
        <v>4590.6399999999994</v>
      </c>
      <c r="F31" s="263">
        <v>2671.43</v>
      </c>
      <c r="G31" s="263">
        <v>3611.8900000000003</v>
      </c>
      <c r="H31" s="263">
        <v>1330.3799999999994</v>
      </c>
      <c r="I31" s="239">
        <v>3375.45</v>
      </c>
      <c r="J31"/>
      <c r="L31" s="59" t="str">
        <f>C31</f>
        <v>TV</v>
      </c>
      <c r="M31" s="286">
        <f>IFERROR(E24/E31*100,"-")</f>
        <v>49665.557998978373</v>
      </c>
      <c r="N31" s="286">
        <f t="shared" ref="N31:Q31" si="3">IFERROR(F24/F31*100,"-")</f>
        <v>15603.441811688874</v>
      </c>
      <c r="O31" s="286">
        <f t="shared" si="3"/>
        <v>13628.058300330298</v>
      </c>
      <c r="P31" s="286">
        <f t="shared" si="3"/>
        <v>69409.647518799175</v>
      </c>
      <c r="Q31" s="286">
        <f t="shared" si="3"/>
        <v>3457.2091498289119</v>
      </c>
      <c r="V31" s="203" t="s">
        <v>99</v>
      </c>
      <c r="W31" s="518" t="s">
        <v>240</v>
      </c>
      <c r="X31" s="203" t="str">
        <f>IFERROR(VLOOKUP($W31&amp;$V31,'lEVELS MAPPING'!$A$1:$K$583,4,0),0)</f>
        <v>3.Marketing</v>
      </c>
      <c r="Y31" s="203" t="str">
        <f>IFERROR(VLOOKUP($W31&amp;$V31,'lEVELS MAPPING'!$A$1:$K$583,5,0),0)</f>
        <v>Non TV</v>
      </c>
      <c r="Z31" s="203" t="str">
        <f>IFERROR(VLOOKUP($W31&amp;$V31,'lEVELS MAPPING'!$A$1:$K$583,6,0),0)</f>
        <v>Print</v>
      </c>
      <c r="AA31" s="203" t="str">
        <f>IFERROR(VLOOKUP($W31&amp;$V31,'lEVELS MAPPING'!$A$1:$K$583,7,0),0)</f>
        <v>Incremental</v>
      </c>
      <c r="AB31" s="204">
        <v>135866.64498050002</v>
      </c>
      <c r="AC31" s="204">
        <v>0</v>
      </c>
      <c r="AD31" s="204">
        <v>0</v>
      </c>
      <c r="AE31" s="203">
        <v>43092395.780183993</v>
      </c>
      <c r="AF31" s="13">
        <f t="shared" si="0"/>
        <v>0</v>
      </c>
      <c r="AG31" s="203">
        <f>IFERROR(VLOOKUP($W31&amp;$V31,'lEVELS MAPPING'!$A$1:$K$583,11,0),0)</f>
        <v>0</v>
      </c>
    </row>
    <row r="32" spans="2:33" ht="15.75" hidden="1" thickBot="1">
      <c r="B32" s="313"/>
      <c r="C32" s="313" t="s">
        <v>383</v>
      </c>
      <c r="D32" s="314" t="s">
        <v>16</v>
      </c>
      <c r="E32" s="240">
        <v>3456476</v>
      </c>
      <c r="F32" s="241">
        <v>950174</v>
      </c>
      <c r="G32" s="241">
        <v>2135736</v>
      </c>
      <c r="H32" s="241">
        <v>0</v>
      </c>
      <c r="I32" s="242">
        <v>0</v>
      </c>
      <c r="J32"/>
      <c r="L32" s="59" t="str">
        <f>C32</f>
        <v>Promotion</v>
      </c>
      <c r="M32" s="287">
        <f>IFERROR(E25/E32*10^6,"-")</f>
        <v>792796.07260565378</v>
      </c>
      <c r="N32" s="287">
        <f t="shared" ref="N32:Q32" si="4">IFERROR(F25/F32*10^6,"-")</f>
        <v>331085.24286814837</v>
      </c>
      <c r="O32" s="287">
        <f t="shared" si="4"/>
        <v>312971.78069087194</v>
      </c>
      <c r="P32" s="287" t="str">
        <f t="shared" si="4"/>
        <v>-</v>
      </c>
      <c r="Q32" s="287" t="str">
        <f t="shared" si="4"/>
        <v>-</v>
      </c>
      <c r="V32" s="203" t="s">
        <v>99</v>
      </c>
      <c r="W32" s="518" t="s">
        <v>241</v>
      </c>
      <c r="X32" s="203" t="str">
        <f>IFERROR(VLOOKUP($W32&amp;$V32,'lEVELS MAPPING'!$A$1:$K$583,4,0),0)</f>
        <v>3.Marketing</v>
      </c>
      <c r="Y32" s="203" t="str">
        <f>IFERROR(VLOOKUP($W32&amp;$V32,'lEVELS MAPPING'!$A$1:$K$583,5,0),0)</f>
        <v>Non TV</v>
      </c>
      <c r="Z32" s="203" t="str">
        <f>IFERROR(VLOOKUP($W32&amp;$V32,'lEVELS MAPPING'!$A$1:$K$583,6,0),0)</f>
        <v>Radio</v>
      </c>
      <c r="AA32" s="203" t="str">
        <f>IFERROR(VLOOKUP($W32&amp;$V32,'lEVELS MAPPING'!$A$1:$K$583,7,0),0)</f>
        <v>Incremental</v>
      </c>
      <c r="AB32" s="204">
        <v>0</v>
      </c>
      <c r="AC32" s="204">
        <v>0</v>
      </c>
      <c r="AD32" s="204">
        <v>0</v>
      </c>
      <c r="AE32" s="203">
        <v>43092395.780183993</v>
      </c>
      <c r="AF32" s="13">
        <f t="shared" si="0"/>
        <v>0</v>
      </c>
      <c r="AG32" s="203">
        <f>IFERROR(VLOOKUP($W32&amp;$V32,'lEVELS MAPPING'!$A$1:$K$583,11,0),0)</f>
        <v>0</v>
      </c>
    </row>
    <row r="33" spans="2:33" hidden="1">
      <c r="V33" s="203" t="s">
        <v>99</v>
      </c>
      <c r="W33" s="518" t="s">
        <v>253</v>
      </c>
      <c r="X33" s="203" t="str">
        <f>IFERROR(VLOOKUP($W33&amp;$V33,'lEVELS MAPPING'!$A$1:$K$583,4,0),0)</f>
        <v>3.Marketing</v>
      </c>
      <c r="Y33" s="203" t="str">
        <f>IFERROR(VLOOKUP($W33&amp;$V33,'lEVELS MAPPING'!$A$1:$K$583,5,0),0)</f>
        <v>TV</v>
      </c>
      <c r="Z33" s="203" t="str">
        <f>IFERROR(VLOOKUP($W33&amp;$V33,'lEVELS MAPPING'!$A$1:$K$583,6,0),0)</f>
        <v>TV</v>
      </c>
      <c r="AA33" s="203" t="str">
        <f>IFERROR(VLOOKUP($W33&amp;$V33,'lEVELS MAPPING'!$A$1:$K$583,7,0),0)</f>
        <v>Incremental</v>
      </c>
      <c r="AB33" s="204">
        <v>-0.1002313</v>
      </c>
      <c r="AC33" s="204">
        <v>-9.9999999999999995E-8</v>
      </c>
      <c r="AD33" s="204">
        <v>0</v>
      </c>
      <c r="AE33" s="203">
        <v>43092395.780183993</v>
      </c>
      <c r="AF33" s="13">
        <f t="shared" si="0"/>
        <v>0</v>
      </c>
      <c r="AG33" s="203">
        <f>IFERROR(VLOOKUP($W33&amp;$V33,'lEVELS MAPPING'!$A$1:$K$583,11,0),0)</f>
        <v>0</v>
      </c>
    </row>
    <row r="34" spans="2:33" hidden="1">
      <c r="L34" s="252" t="s">
        <v>682</v>
      </c>
      <c r="M34" s="288">
        <v>43.092395780183992</v>
      </c>
      <c r="N34" s="288">
        <v>6.1692881919049993</v>
      </c>
      <c r="O34" s="288">
        <v>8.1568933541599993</v>
      </c>
      <c r="P34" s="288">
        <v>20.092947717214994</v>
      </c>
      <c r="Q34" s="288">
        <v>3.8363684051539999</v>
      </c>
      <c r="V34" s="203" t="s">
        <v>99</v>
      </c>
      <c r="W34" s="518" t="s">
        <v>254</v>
      </c>
      <c r="X34" s="203" t="str">
        <f>IFERROR(VLOOKUP($W34&amp;$V34,'lEVELS MAPPING'!$A$1:$K$583,4,0),0)</f>
        <v>3.Marketing</v>
      </c>
      <c r="Y34" s="203" t="str">
        <f>IFERROR(VLOOKUP($W34&amp;$V34,'lEVELS MAPPING'!$A$1:$K$583,5,0),0)</f>
        <v>TV</v>
      </c>
      <c r="Z34" s="203" t="str">
        <f>IFERROR(VLOOKUP($W34&amp;$V34,'lEVELS MAPPING'!$A$1:$K$583,6,0),0)</f>
        <v>TV</v>
      </c>
      <c r="AA34" s="203" t="str">
        <f>IFERROR(VLOOKUP($W34&amp;$V34,'lEVELS MAPPING'!$A$1:$K$583,7,0),0)</f>
        <v>Incremental</v>
      </c>
      <c r="AB34" s="204">
        <v>0</v>
      </c>
      <c r="AC34" s="204">
        <v>0</v>
      </c>
      <c r="AD34" s="204">
        <v>0</v>
      </c>
      <c r="AE34" s="203">
        <v>43092395.780183993</v>
      </c>
      <c r="AF34" s="13">
        <f t="shared" si="0"/>
        <v>0</v>
      </c>
      <c r="AG34" s="203">
        <f>IFERROR(VLOOKUP($W34&amp;$V34,'lEVELS MAPPING'!$A$1:$K$583,11,0),0)</f>
        <v>0</v>
      </c>
    </row>
    <row r="35" spans="2:33" hidden="1">
      <c r="V35" s="203" t="s">
        <v>99</v>
      </c>
      <c r="W35" s="518" t="s">
        <v>371</v>
      </c>
      <c r="X35" s="203" t="str">
        <f>IFERROR(VLOOKUP($W35&amp;$V35,'lEVELS MAPPING'!$A$1:$K$583,4,0),0)</f>
        <v>3.Marketing</v>
      </c>
      <c r="Y35" s="203" t="str">
        <f>IFERROR(VLOOKUP($W35&amp;$V35,'lEVELS MAPPING'!$A$1:$K$583,5,0),0)</f>
        <v>Digital</v>
      </c>
      <c r="Z35" s="203" t="str">
        <f>IFERROR(VLOOKUP($W35&amp;$V35,'lEVELS MAPPING'!$A$1:$K$583,6,0),0)</f>
        <v>Total Digital</v>
      </c>
      <c r="AA35" s="203" t="str">
        <f>IFERROR(VLOOKUP($W35&amp;$V35,'lEVELS MAPPING'!$A$1:$K$583,7,0),0)</f>
        <v>Baseline</v>
      </c>
      <c r="AB35" s="204">
        <v>0</v>
      </c>
      <c r="AC35" s="204">
        <v>0</v>
      </c>
      <c r="AD35" s="204">
        <v>235344.9048892</v>
      </c>
      <c r="AE35" s="203">
        <v>43092395.780183993</v>
      </c>
      <c r="AF35" s="13">
        <f t="shared" si="0"/>
        <v>5.4614021947097958E-3</v>
      </c>
      <c r="AG35" s="203">
        <f>IFERROR(VLOOKUP($W35&amp;$V35,'lEVELS MAPPING'!$A$1:$K$583,11,0),0)</f>
        <v>29706370.837052446</v>
      </c>
    </row>
    <row r="36" spans="2:33" hidden="1">
      <c r="V36" s="203" t="s">
        <v>99</v>
      </c>
      <c r="W36" s="518" t="s">
        <v>227</v>
      </c>
      <c r="X36" s="203" t="str">
        <f>IFERROR(VLOOKUP($W36&amp;$V36,'lEVELS MAPPING'!$A$1:$K$583,4,0),0)</f>
        <v>3.Marketing</v>
      </c>
      <c r="Y36" s="203" t="str">
        <f>IFERROR(VLOOKUP($W36&amp;$V36,'lEVELS MAPPING'!$A$1:$K$583,5,0),0)</f>
        <v>Digital</v>
      </c>
      <c r="Z36" s="203" t="str">
        <f>IFERROR(VLOOKUP($W36&amp;$V36,'lEVELS MAPPING'!$A$1:$K$583,6,0),0)</f>
        <v>Total Digital</v>
      </c>
      <c r="AA36" s="203" t="str">
        <f>IFERROR(VLOOKUP($W36&amp;$V36,'lEVELS MAPPING'!$A$1:$K$583,7,0),0)</f>
        <v>Baseline</v>
      </c>
      <c r="AB36" s="204">
        <v>488806.10584660002</v>
      </c>
      <c r="AC36" s="204">
        <v>235832.50818319997</v>
      </c>
      <c r="AD36" s="204">
        <v>33350.564049699999</v>
      </c>
      <c r="AE36" s="203">
        <v>43092395.780183993</v>
      </c>
      <c r="AF36" s="13">
        <f t="shared" si="0"/>
        <v>7.73931535851999E-4</v>
      </c>
      <c r="AG36" s="203">
        <f>IFERROR(VLOOKUP($W36&amp;$V36,'lEVELS MAPPING'!$A$1:$K$583,11,0),0)</f>
        <v>0</v>
      </c>
    </row>
    <row r="37" spans="2:33" hidden="1">
      <c r="V37" s="203" t="s">
        <v>99</v>
      </c>
      <c r="W37" s="518" t="s">
        <v>228</v>
      </c>
      <c r="X37" s="203" t="str">
        <f>IFERROR(VLOOKUP($W37&amp;$V37,'lEVELS MAPPING'!$A$1:$K$583,4,0),0)</f>
        <v>3.Marketing</v>
      </c>
      <c r="Y37" s="203" t="str">
        <f>IFERROR(VLOOKUP($W37&amp;$V37,'lEVELS MAPPING'!$A$1:$K$583,5,0),0)</f>
        <v>Digital</v>
      </c>
      <c r="Z37" s="203" t="str">
        <f>IFERROR(VLOOKUP($W37&amp;$V37,'lEVELS MAPPING'!$A$1:$K$583,6,0),0)</f>
        <v>Total Digital</v>
      </c>
      <c r="AA37" s="203" t="str">
        <f>IFERROR(VLOOKUP($W37&amp;$V37,'lEVELS MAPPING'!$A$1:$K$583,7,0),0)</f>
        <v>Baseline</v>
      </c>
      <c r="AB37" s="204">
        <v>16564.335335399999</v>
      </c>
      <c r="AC37" s="204">
        <v>29430.448892099997</v>
      </c>
      <c r="AD37" s="204">
        <v>10698.8420513</v>
      </c>
      <c r="AE37" s="203">
        <v>43092395.780183993</v>
      </c>
      <c r="AF37" s="13">
        <f t="shared" si="0"/>
        <v>2.4827679820530786E-4</v>
      </c>
      <c r="AG37" s="203">
        <f>IFERROR(VLOOKUP($W37&amp;$V37,'lEVELS MAPPING'!$A$1:$K$583,11,0),0)</f>
        <v>0</v>
      </c>
    </row>
    <row r="38" spans="2:33" hidden="1">
      <c r="M38" s="253"/>
      <c r="V38" s="203" t="s">
        <v>99</v>
      </c>
      <c r="W38" s="518" t="s">
        <v>229</v>
      </c>
      <c r="X38" s="203" t="str">
        <f>IFERROR(VLOOKUP($W38&amp;$V38,'lEVELS MAPPING'!$A$1:$K$583,4,0),0)</f>
        <v>3.Marketing</v>
      </c>
      <c r="Y38" s="203" t="str">
        <f>IFERROR(VLOOKUP($W38&amp;$V38,'lEVELS MAPPING'!$A$1:$K$583,5,0),0)</f>
        <v>Digital</v>
      </c>
      <c r="Z38" s="203" t="str">
        <f>IFERROR(VLOOKUP($W38&amp;$V38,'lEVELS MAPPING'!$A$1:$K$583,6,0),0)</f>
        <v>Total Digital</v>
      </c>
      <c r="AA38" s="203" t="str">
        <f>IFERROR(VLOOKUP($W38&amp;$V38,'lEVELS MAPPING'!$A$1:$K$583,7,0),0)</f>
        <v>Baseline</v>
      </c>
      <c r="AB38" s="204">
        <v>0</v>
      </c>
      <c r="AC38" s="421">
        <v>533069.38772889995</v>
      </c>
      <c r="AD38" s="421">
        <v>318139.97357989999</v>
      </c>
      <c r="AE38" s="203">
        <v>43092395.780183993</v>
      </c>
      <c r="AF38" s="13">
        <f t="shared" si="0"/>
        <v>7.3827404538551189E-3</v>
      </c>
      <c r="AG38" s="203">
        <f>IFERROR(VLOOKUP($W38&amp;$V38,'lEVELS MAPPING'!$A$1:$K$583,11,0),0)</f>
        <v>0</v>
      </c>
    </row>
    <row r="39" spans="2:33" hidden="1">
      <c r="V39" s="203" t="s">
        <v>99</v>
      </c>
      <c r="W39" s="518" t="s">
        <v>255</v>
      </c>
      <c r="X39" s="203" t="str">
        <f>IFERROR(VLOOKUP($W39&amp;$V39,'lEVELS MAPPING'!$A$1:$K$583,4,0),0)</f>
        <v>3.Marketing</v>
      </c>
      <c r="Y39" s="203" t="str">
        <f>IFERROR(VLOOKUP($W39&amp;$V39,'lEVELS MAPPING'!$A$1:$K$583,5,0),0)</f>
        <v>TV</v>
      </c>
      <c r="Z39" s="203" t="str">
        <f>IFERROR(VLOOKUP($W39&amp;$V39,'lEVELS MAPPING'!$A$1:$K$583,6,0),0)</f>
        <v>TV</v>
      </c>
      <c r="AA39" s="203" t="str">
        <f>IFERROR(VLOOKUP($W39&amp;$V39,'lEVELS MAPPING'!$A$1:$K$583,7,0),0)</f>
        <v>Incremental</v>
      </c>
      <c r="AB39" s="204">
        <v>30.728236800000001</v>
      </c>
      <c r="AC39" s="204">
        <v>0</v>
      </c>
      <c r="AD39" s="204">
        <v>0</v>
      </c>
      <c r="AE39" s="203">
        <v>43092395.780183993</v>
      </c>
      <c r="AF39" s="13">
        <f t="shared" si="0"/>
        <v>0</v>
      </c>
      <c r="AG39" s="203">
        <f>IFERROR(VLOOKUP($W39&amp;$V39,'lEVELS MAPPING'!$A$1:$K$583,11,0),0)</f>
        <v>0</v>
      </c>
    </row>
    <row r="40" spans="2:33" hidden="1">
      <c r="V40" s="203" t="s">
        <v>99</v>
      </c>
      <c r="W40" s="518" t="s">
        <v>256</v>
      </c>
      <c r="X40" s="203" t="str">
        <f>IFERROR(VLOOKUP($W40&amp;$V40,'lEVELS MAPPING'!$A$1:$K$583,4,0),0)</f>
        <v>3.Marketing</v>
      </c>
      <c r="Y40" s="203" t="str">
        <f>IFERROR(VLOOKUP($W40&amp;$V40,'lEVELS MAPPING'!$A$1:$K$583,5,0),0)</f>
        <v>TV</v>
      </c>
      <c r="Z40" s="203" t="str">
        <f>IFERROR(VLOOKUP($W40&amp;$V40,'lEVELS MAPPING'!$A$1:$K$583,6,0),0)</f>
        <v>TV</v>
      </c>
      <c r="AA40" s="203" t="str">
        <f>IFERROR(VLOOKUP($W40&amp;$V40,'lEVELS MAPPING'!$A$1:$K$583,7,0),0)</f>
        <v>Incremental</v>
      </c>
      <c r="AB40" s="204">
        <v>241472.64122580003</v>
      </c>
      <c r="AC40" s="204">
        <v>10.842939999999999</v>
      </c>
      <c r="AD40" s="204">
        <v>0</v>
      </c>
      <c r="AE40" s="203">
        <v>43092395.780183993</v>
      </c>
      <c r="AF40" s="13">
        <f t="shared" si="0"/>
        <v>0</v>
      </c>
      <c r="AG40" s="203">
        <f>IFERROR(VLOOKUP($W40&amp;$V40,'lEVELS MAPPING'!$A$1:$K$583,11,0),0)</f>
        <v>0</v>
      </c>
    </row>
    <row r="41" spans="2:33" hidden="1">
      <c r="V41" s="203" t="s">
        <v>99</v>
      </c>
      <c r="W41" s="518" t="s">
        <v>257</v>
      </c>
      <c r="X41" s="203" t="str">
        <f>IFERROR(VLOOKUP($W41&amp;$V41,'lEVELS MAPPING'!$A$1:$K$583,4,0),0)</f>
        <v>3.Marketing</v>
      </c>
      <c r="Y41" s="203" t="str">
        <f>IFERROR(VLOOKUP($W41&amp;$V41,'lEVELS MAPPING'!$A$1:$K$583,5,0),0)</f>
        <v>TV</v>
      </c>
      <c r="Z41" s="203" t="str">
        <f>IFERROR(VLOOKUP($W41&amp;$V41,'lEVELS MAPPING'!$A$1:$K$583,6,0),0)</f>
        <v>TV</v>
      </c>
      <c r="AA41" s="203" t="str">
        <f>IFERROR(VLOOKUP($W41&amp;$V41,'lEVELS MAPPING'!$A$1:$K$583,7,0),0)</f>
        <v>Incremental</v>
      </c>
      <c r="AB41" s="204">
        <v>890848.45110089995</v>
      </c>
      <c r="AC41" s="204">
        <v>112.57128949999999</v>
      </c>
      <c r="AD41" s="204">
        <v>0</v>
      </c>
      <c r="AE41" s="203">
        <v>43092395.780183993</v>
      </c>
      <c r="AF41" s="13">
        <f t="shared" si="0"/>
        <v>0</v>
      </c>
      <c r="AG41" s="203">
        <f>IFERROR(VLOOKUP($W41&amp;$V41,'lEVELS MAPPING'!$A$1:$K$583,11,0),0)</f>
        <v>0</v>
      </c>
    </row>
    <row r="42" spans="2:33" hidden="1">
      <c r="V42" s="203" t="s">
        <v>99</v>
      </c>
      <c r="W42" s="518" t="s">
        <v>258</v>
      </c>
      <c r="X42" s="203" t="str">
        <f>IFERROR(VLOOKUP($W42&amp;$V42,'lEVELS MAPPING'!$A$1:$K$583,4,0),0)</f>
        <v>3.Marketing</v>
      </c>
      <c r="Y42" s="203" t="str">
        <f>IFERROR(VLOOKUP($W42&amp;$V42,'lEVELS MAPPING'!$A$1:$K$583,5,0),0)</f>
        <v>TV</v>
      </c>
      <c r="Z42" s="203" t="str">
        <f>IFERROR(VLOOKUP($W42&amp;$V42,'lEVELS MAPPING'!$A$1:$K$583,6,0),0)</f>
        <v>TV</v>
      </c>
      <c r="AA42" s="203" t="str">
        <f>IFERROR(VLOOKUP($W42&amp;$V42,'lEVELS MAPPING'!$A$1:$K$583,7,0),0)</f>
        <v>Incremental</v>
      </c>
      <c r="AB42" s="204">
        <v>309123.00403999997</v>
      </c>
      <c r="AC42" s="204">
        <v>3562032.5601423001</v>
      </c>
      <c r="AD42" s="204">
        <v>584315.59135770018</v>
      </c>
      <c r="AE42" s="203">
        <v>43092395.780183993</v>
      </c>
      <c r="AF42" s="13">
        <f t="shared" si="0"/>
        <v>1.355959864330396E-2</v>
      </c>
      <c r="AG42" s="203">
        <f>IFERROR(VLOOKUP($W42&amp;$V42,'lEVELS MAPPING'!$A$1:$K$583,11,0),0)</f>
        <v>0</v>
      </c>
    </row>
    <row r="43" spans="2:33" hidden="1">
      <c r="V43" s="203" t="s">
        <v>99</v>
      </c>
      <c r="W43" s="518" t="s">
        <v>259</v>
      </c>
      <c r="X43" s="203" t="str">
        <f>IFERROR(VLOOKUP($W43&amp;$V43,'lEVELS MAPPING'!$A$1:$K$583,4,0),0)</f>
        <v>3.Marketing</v>
      </c>
      <c r="Y43" s="203" t="str">
        <f>IFERROR(VLOOKUP($W43&amp;$V43,'lEVELS MAPPING'!$A$1:$K$583,5,0),0)</f>
        <v>TV</v>
      </c>
      <c r="Z43" s="203" t="str">
        <f>IFERROR(VLOOKUP($W43&amp;$V43,'lEVELS MAPPING'!$A$1:$K$583,6,0),0)</f>
        <v>TV</v>
      </c>
      <c r="AA43" s="203" t="str">
        <f>IFERROR(VLOOKUP($W43&amp;$V43,'lEVELS MAPPING'!$A$1:$K$583,7,0),0)</f>
        <v>Incremental</v>
      </c>
      <c r="AB43" s="204">
        <v>503374.49909179995</v>
      </c>
      <c r="AC43" s="204">
        <v>12746.954138200001</v>
      </c>
      <c r="AD43" s="204">
        <v>0</v>
      </c>
      <c r="AE43" s="203">
        <v>43092395.780183993</v>
      </c>
      <c r="AF43" s="13">
        <f t="shared" si="0"/>
        <v>0</v>
      </c>
      <c r="AG43" s="203">
        <f>IFERROR(VLOOKUP($W43&amp;$V43,'lEVELS MAPPING'!$A$1:$K$583,11,0),0)</f>
        <v>0</v>
      </c>
    </row>
    <row r="44" spans="2:33" hidden="1">
      <c r="V44" s="203" t="s">
        <v>99</v>
      </c>
      <c r="W44" s="518" t="s">
        <v>4</v>
      </c>
      <c r="X44" s="203" t="str">
        <f>IFERROR(VLOOKUP($W44&amp;$V44,'lEVELS MAPPING'!$A$1:$K$583,4,0),0)</f>
        <v>3.Marketing</v>
      </c>
      <c r="Y44" s="203" t="str">
        <f>IFERROR(VLOOKUP($W44&amp;$V44,'lEVELS MAPPING'!$A$1:$K$583,5,0),0)</f>
        <v>TV</v>
      </c>
      <c r="Z44" s="203" t="str">
        <f>IFERROR(VLOOKUP($W44&amp;$V44,'lEVELS MAPPING'!$A$1:$K$583,6,0),0)</f>
        <v>TV</v>
      </c>
      <c r="AA44" s="203" t="str">
        <f>IFERROR(VLOOKUP($W44&amp;$V44,'lEVELS MAPPING'!$A$1:$K$583,7,0),0)</f>
        <v>Baseline</v>
      </c>
      <c r="AB44" s="204">
        <v>146921.87209339999</v>
      </c>
      <c r="AC44" s="204">
        <v>80356.284106599996</v>
      </c>
      <c r="AD44" s="204">
        <v>31642.794741400001</v>
      </c>
      <c r="AE44" s="203">
        <v>43092395.780183993</v>
      </c>
      <c r="AF44" s="13">
        <f t="shared" si="0"/>
        <v>7.3430112595296727E-4</v>
      </c>
      <c r="AG44" s="203">
        <f>IFERROR(VLOOKUP($W44&amp;$V44,'lEVELS MAPPING'!$A$1:$K$583,11,0),0)</f>
        <v>0</v>
      </c>
    </row>
    <row r="45" spans="2:33" hidden="1">
      <c r="B45" s="200" t="s">
        <v>681</v>
      </c>
      <c r="C45" s="519"/>
      <c r="D45" s="519"/>
      <c r="E45" s="519"/>
      <c r="F45" s="200" t="s">
        <v>83</v>
      </c>
      <c r="G45" s="519"/>
      <c r="H45" s="519"/>
      <c r="I45" s="519"/>
      <c r="J45" s="519"/>
      <c r="K45"/>
      <c r="L45" s="19"/>
      <c r="V45" s="203" t="s">
        <v>99</v>
      </c>
      <c r="W45" s="518" t="s">
        <v>5</v>
      </c>
      <c r="X45" s="203" t="str">
        <f>IFERROR(VLOOKUP($W45&amp;$V45,'lEVELS MAPPING'!$A$1:$K$583,4,0),0)</f>
        <v>3.Marketing</v>
      </c>
      <c r="Y45" s="203" t="str">
        <f>IFERROR(VLOOKUP($W45&amp;$V45,'lEVELS MAPPING'!$A$1:$K$583,5,0),0)</f>
        <v>TV</v>
      </c>
      <c r="Z45" s="203" t="str">
        <f>IFERROR(VLOOKUP($W45&amp;$V45,'lEVELS MAPPING'!$A$1:$K$583,6,0),0)</f>
        <v>TV</v>
      </c>
      <c r="AA45" s="203" t="str">
        <f>IFERROR(VLOOKUP($W45&amp;$V45,'lEVELS MAPPING'!$A$1:$K$583,7,0),0)</f>
        <v>Baseline</v>
      </c>
      <c r="AB45" s="204">
        <v>252130.53309279997</v>
      </c>
      <c r="AC45" s="204">
        <v>144648.98591299998</v>
      </c>
      <c r="AD45" s="204">
        <v>58866.328725900006</v>
      </c>
      <c r="AE45" s="203">
        <v>43092395.780183993</v>
      </c>
      <c r="AF45" s="13">
        <f t="shared" si="0"/>
        <v>1.3660491058835407E-3</v>
      </c>
      <c r="AG45" s="203">
        <f>IFERROR(VLOOKUP($W45&amp;$V45,'lEVELS MAPPING'!$A$1:$K$583,11,0),0)</f>
        <v>0</v>
      </c>
    </row>
    <row r="46" spans="2:33" hidden="1">
      <c r="B46" s="200" t="s">
        <v>7</v>
      </c>
      <c r="C46" s="200" t="s">
        <v>8</v>
      </c>
      <c r="D46" s="200" t="s">
        <v>10</v>
      </c>
      <c r="E46" s="200" t="s">
        <v>0</v>
      </c>
      <c r="F46" s="519" t="s">
        <v>99</v>
      </c>
      <c r="G46" s="519" t="s">
        <v>196</v>
      </c>
      <c r="H46" s="519" t="s">
        <v>198</v>
      </c>
      <c r="I46" s="519" t="s">
        <v>94</v>
      </c>
      <c r="J46" s="519" t="s">
        <v>93</v>
      </c>
      <c r="K46"/>
      <c r="L46" s="19"/>
      <c r="V46" s="203" t="s">
        <v>99</v>
      </c>
      <c r="W46" s="518" t="s">
        <v>6</v>
      </c>
      <c r="X46" s="203" t="str">
        <f>IFERROR(VLOOKUP($W46&amp;$V46,'lEVELS MAPPING'!$A$1:$K$583,4,0),0)</f>
        <v>3.Marketing</v>
      </c>
      <c r="Y46" s="203" t="str">
        <f>IFERROR(VLOOKUP($W46&amp;$V46,'lEVELS MAPPING'!$A$1:$K$583,5,0),0)</f>
        <v>TV</v>
      </c>
      <c r="Z46" s="203" t="str">
        <f>IFERROR(VLOOKUP($W46&amp;$V46,'lEVELS MAPPING'!$A$1:$K$583,6,0),0)</f>
        <v>TV</v>
      </c>
      <c r="AA46" s="203" t="str">
        <f>IFERROR(VLOOKUP($W46&amp;$V46,'lEVELS MAPPING'!$A$1:$K$583,7,0),0)</f>
        <v>Baseline</v>
      </c>
      <c r="AB46" s="204">
        <v>473840.62690180005</v>
      </c>
      <c r="AC46" s="204">
        <v>282408.57208120002</v>
      </c>
      <c r="AD46" s="204">
        <v>118092.51347489998</v>
      </c>
      <c r="AE46" s="203">
        <v>43092395.780183993</v>
      </c>
      <c r="AF46" s="13">
        <f t="shared" si="0"/>
        <v>2.740449012797862E-3</v>
      </c>
      <c r="AG46" s="203">
        <f>IFERROR(VLOOKUP($W46&amp;$V46,'lEVELS MAPPING'!$A$1:$K$583,11,0),0)</f>
        <v>0</v>
      </c>
    </row>
    <row r="47" spans="2:33" hidden="1">
      <c r="B47" s="519" t="s">
        <v>481</v>
      </c>
      <c r="C47" s="519" t="s">
        <v>32</v>
      </c>
      <c r="D47" s="519" t="s">
        <v>16</v>
      </c>
      <c r="E47" s="519" t="s">
        <v>225</v>
      </c>
      <c r="F47" s="281">
        <v>35399.490837599995</v>
      </c>
      <c r="G47" s="281">
        <v>16418.684804500001</v>
      </c>
      <c r="H47" s="281">
        <v>9437.4045554999993</v>
      </c>
      <c r="I47" s="281">
        <v>4593.7368810999997</v>
      </c>
      <c r="J47" s="281">
        <v>2760.8868928000002</v>
      </c>
      <c r="K47"/>
      <c r="L47" s="4"/>
      <c r="V47" s="203" t="s">
        <v>99</v>
      </c>
      <c r="W47" s="518" t="s">
        <v>372</v>
      </c>
      <c r="X47" s="203" t="str">
        <f>IFERROR(VLOOKUP($W47&amp;$V47,'lEVELS MAPPING'!$A$1:$K$583,4,0),0)</f>
        <v>3.Marketing</v>
      </c>
      <c r="Y47" s="203" t="str">
        <f>IFERROR(VLOOKUP($W47&amp;$V47,'lEVELS MAPPING'!$A$1:$K$583,5,0),0)</f>
        <v>TV</v>
      </c>
      <c r="Z47" s="203" t="str">
        <f>IFERROR(VLOOKUP($W47&amp;$V47,'lEVELS MAPPING'!$A$1:$K$583,6,0),0)</f>
        <v>TV</v>
      </c>
      <c r="AA47" s="203" t="str">
        <f>IFERROR(VLOOKUP($W47&amp;$V47,'lEVELS MAPPING'!$A$1:$K$583,7,0),0)</f>
        <v>Baseline</v>
      </c>
      <c r="AB47" s="204">
        <v>0</v>
      </c>
      <c r="AC47" s="204">
        <v>0</v>
      </c>
      <c r="AD47" s="204">
        <v>416955.85297120002</v>
      </c>
      <c r="AE47" s="203">
        <v>43092395.780183993</v>
      </c>
      <c r="AF47" s="13">
        <f t="shared" si="0"/>
        <v>9.6758568518238858E-3</v>
      </c>
      <c r="AG47" s="203">
        <f>IFERROR(VLOOKUP($W47&amp;$V47,'lEVELS MAPPING'!$A$1:$K$583,11,0),0)</f>
        <v>4205.7299999999996</v>
      </c>
    </row>
    <row r="48" spans="2:33" hidden="1">
      <c r="B48" s="519"/>
      <c r="C48" s="519"/>
      <c r="D48" s="519"/>
      <c r="E48" s="519" t="s">
        <v>224</v>
      </c>
      <c r="F48" s="281">
        <v>25595.784448799997</v>
      </c>
      <c r="G48" s="281">
        <v>0</v>
      </c>
      <c r="H48" s="281">
        <v>0</v>
      </c>
      <c r="I48" s="281">
        <v>0</v>
      </c>
      <c r="J48" s="281">
        <v>0</v>
      </c>
      <c r="K48"/>
      <c r="L48" s="4"/>
      <c r="V48" s="203" t="s">
        <v>99</v>
      </c>
      <c r="W48" s="518" t="s">
        <v>373</v>
      </c>
      <c r="X48" s="203" t="str">
        <f>IFERROR(VLOOKUP($W48&amp;$V48,'lEVELS MAPPING'!$A$1:$K$583,4,0),0)</f>
        <v>3.Marketing</v>
      </c>
      <c r="Y48" s="203" t="str">
        <f>IFERROR(VLOOKUP($W48&amp;$V48,'lEVELS MAPPING'!$A$1:$K$583,5,0),0)</f>
        <v>TV</v>
      </c>
      <c r="Z48" s="203" t="str">
        <f>IFERROR(VLOOKUP($W48&amp;$V48,'lEVELS MAPPING'!$A$1:$K$583,6,0),0)</f>
        <v>TV</v>
      </c>
      <c r="AA48" s="203" t="str">
        <f>IFERROR(VLOOKUP($W48&amp;$V48,'lEVELS MAPPING'!$A$1:$K$583,7,0),0)</f>
        <v>Incremental</v>
      </c>
      <c r="AB48" s="204">
        <v>0</v>
      </c>
      <c r="AC48" s="204">
        <v>0</v>
      </c>
      <c r="AD48" s="204">
        <v>1564479.2480519</v>
      </c>
      <c r="AE48" s="203">
        <v>43092395.780183993</v>
      </c>
      <c r="AF48" s="13">
        <f t="shared" si="0"/>
        <v>3.6305227865082515E-2</v>
      </c>
      <c r="AG48" s="203">
        <f>IFERROR(VLOOKUP($W48&amp;$V48,'lEVELS MAPPING'!$A$1:$K$583,11,0),0)</f>
        <v>4205.7299999999996</v>
      </c>
    </row>
    <row r="49" spans="2:33" hidden="1">
      <c r="B49" s="519"/>
      <c r="C49" s="519"/>
      <c r="D49" s="519"/>
      <c r="E49" s="519" t="s">
        <v>226</v>
      </c>
      <c r="F49" s="281">
        <v>9689.0547554999994</v>
      </c>
      <c r="G49" s="281">
        <v>0</v>
      </c>
      <c r="H49" s="281">
        <v>2560.0039576999998</v>
      </c>
      <c r="I49" s="281">
        <v>21597.2774933</v>
      </c>
      <c r="J49" s="281">
        <v>2498.4368104999999</v>
      </c>
      <c r="K49"/>
      <c r="L49" s="4"/>
      <c r="V49" s="203" t="s">
        <v>99</v>
      </c>
      <c r="W49" s="518" t="s">
        <v>374</v>
      </c>
      <c r="X49" s="203" t="str">
        <f>IFERROR(VLOOKUP($W49&amp;$V49,'lEVELS MAPPING'!$A$1:$K$583,4,0),0)</f>
        <v>3.Marketing</v>
      </c>
      <c r="Y49" s="203" t="str">
        <f>IFERROR(VLOOKUP($W49&amp;$V49,'lEVELS MAPPING'!$A$1:$K$583,5,0),0)</f>
        <v>TV</v>
      </c>
      <c r="Z49" s="203" t="str">
        <f>IFERROR(VLOOKUP($W49&amp;$V49,'lEVELS MAPPING'!$A$1:$K$583,6,0),0)</f>
        <v>TV</v>
      </c>
      <c r="AA49" s="203" t="str">
        <f>IFERROR(VLOOKUP($W49&amp;$V49,'lEVELS MAPPING'!$A$1:$K$583,7,0),0)</f>
        <v>Baseline</v>
      </c>
      <c r="AB49" s="204">
        <v>0</v>
      </c>
      <c r="AC49" s="204">
        <v>0</v>
      </c>
      <c r="AD49" s="204">
        <v>14666.214049299999</v>
      </c>
      <c r="AE49" s="203">
        <v>43092395.780183993</v>
      </c>
      <c r="AF49" s="13">
        <f t="shared" si="0"/>
        <v>3.4034343609283025E-4</v>
      </c>
      <c r="AG49" s="203">
        <f>IFERROR(VLOOKUP($W49&amp;$V49,'lEVELS MAPPING'!$A$1:$K$583,11,0),0)</f>
        <v>383.74</v>
      </c>
    </row>
    <row r="50" spans="2:33" hidden="1">
      <c r="B50" s="519"/>
      <c r="C50" s="519"/>
      <c r="D50" s="519"/>
      <c r="E50" s="519" t="s">
        <v>230</v>
      </c>
      <c r="F50" s="281">
        <v>35252.729302200001</v>
      </c>
      <c r="G50" s="281">
        <v>0</v>
      </c>
      <c r="H50" s="281">
        <v>11285.201730699999</v>
      </c>
      <c r="I50" s="281">
        <v>36300.989730599998</v>
      </c>
      <c r="J50" s="281">
        <v>0</v>
      </c>
      <c r="K50"/>
      <c r="L50" s="4"/>
      <c r="V50" s="203" t="s">
        <v>99</v>
      </c>
      <c r="W50" s="518" t="s">
        <v>375</v>
      </c>
      <c r="X50" s="203" t="str">
        <f>IFERROR(VLOOKUP($W50&amp;$V50,'lEVELS MAPPING'!$A$1:$K$583,4,0),0)</f>
        <v>3.Marketing</v>
      </c>
      <c r="Y50" s="203" t="str">
        <f>IFERROR(VLOOKUP($W50&amp;$V50,'lEVELS MAPPING'!$A$1:$K$583,5,0),0)</f>
        <v>TV</v>
      </c>
      <c r="Z50" s="203" t="str">
        <f>IFERROR(VLOOKUP($W50&amp;$V50,'lEVELS MAPPING'!$A$1:$K$583,6,0),0)</f>
        <v>TV</v>
      </c>
      <c r="AA50" s="203" t="str">
        <f>IFERROR(VLOOKUP($W50&amp;$V50,'lEVELS MAPPING'!$A$1:$K$583,7,0),0)</f>
        <v>Incremental</v>
      </c>
      <c r="AB50" s="204">
        <v>0</v>
      </c>
      <c r="AC50" s="204">
        <v>0</v>
      </c>
      <c r="AD50" s="204">
        <v>129197.0950265</v>
      </c>
      <c r="AE50" s="203">
        <v>43092395.780183993</v>
      </c>
      <c r="AF50" s="13">
        <f t="shared" si="0"/>
        <v>2.9981413817310011E-3</v>
      </c>
      <c r="AG50" s="203">
        <f>IFERROR(VLOOKUP($W50&amp;$V50,'lEVELS MAPPING'!$A$1:$K$583,11,0),0)</f>
        <v>383.74</v>
      </c>
    </row>
    <row r="51" spans="2:33" hidden="1">
      <c r="B51" s="519"/>
      <c r="C51" s="519" t="s">
        <v>35</v>
      </c>
      <c r="D51" s="519" t="s">
        <v>16</v>
      </c>
      <c r="E51" s="519" t="s">
        <v>233</v>
      </c>
      <c r="F51" s="281">
        <v>132073.9676757</v>
      </c>
      <c r="G51" s="281">
        <v>992.04655980000007</v>
      </c>
      <c r="H51" s="281">
        <v>1118.1229121000001</v>
      </c>
      <c r="I51" s="281">
        <v>2145.1298612999999</v>
      </c>
      <c r="J51" s="281">
        <v>0</v>
      </c>
      <c r="K51"/>
      <c r="L51" s="4"/>
      <c r="V51" s="203" t="s">
        <v>99</v>
      </c>
      <c r="W51" s="518" t="s">
        <v>376</v>
      </c>
      <c r="X51" s="203" t="str">
        <f>IFERROR(VLOOKUP($W51&amp;$V51,'lEVELS MAPPING'!$A$1:$K$583,4,0),0)</f>
        <v>3.Marketing</v>
      </c>
      <c r="Y51" s="203" t="str">
        <f>IFERROR(VLOOKUP($W51&amp;$V51,'lEVELS MAPPING'!$A$1:$K$583,5,0),0)</f>
        <v>TV</v>
      </c>
      <c r="Z51" s="203" t="str">
        <f>IFERROR(VLOOKUP($W51&amp;$V51,'lEVELS MAPPING'!$A$1:$K$583,6,0),0)</f>
        <v>TV</v>
      </c>
      <c r="AA51" s="203" t="str">
        <f>IFERROR(VLOOKUP($W51&amp;$V51,'lEVELS MAPPING'!$A$1:$K$583,7,0),0)</f>
        <v>Baseline</v>
      </c>
      <c r="AB51" s="204">
        <v>0</v>
      </c>
      <c r="AC51" s="204">
        <v>0</v>
      </c>
      <c r="AD51" s="204">
        <v>0</v>
      </c>
      <c r="AE51" s="203">
        <v>43092395.780183993</v>
      </c>
      <c r="AF51" s="13">
        <f t="shared" si="0"/>
        <v>0</v>
      </c>
      <c r="AG51" s="203">
        <f>IFERROR(VLOOKUP($W51&amp;$V51,'lEVELS MAPPING'!$A$1:$K$583,11,0),0)</f>
        <v>0.09</v>
      </c>
    </row>
    <row r="52" spans="2:33">
      <c r="B52" s="519"/>
      <c r="C52" s="519"/>
      <c r="D52" s="519"/>
      <c r="E52" s="519" t="s">
        <v>239</v>
      </c>
      <c r="F52" s="281">
        <v>69393.701362899999</v>
      </c>
      <c r="G52" s="281">
        <v>416.23291440000003</v>
      </c>
      <c r="H52" s="281">
        <v>552.3409375</v>
      </c>
      <c r="I52" s="281">
        <v>1746.7550285</v>
      </c>
      <c r="J52" s="281">
        <v>0</v>
      </c>
      <c r="K52"/>
      <c r="L52" s="4"/>
      <c r="V52" s="203" t="s">
        <v>99</v>
      </c>
      <c r="W52" s="518" t="s">
        <v>377</v>
      </c>
      <c r="X52" s="203" t="str">
        <f>IFERROR(VLOOKUP($W52&amp;$V52,'lEVELS MAPPING'!$A$1:$K$583,4,0),0)</f>
        <v>3.Marketing</v>
      </c>
      <c r="Y52" s="203" t="str">
        <f>IFERROR(VLOOKUP($W52&amp;$V52,'lEVELS MAPPING'!$A$1:$K$583,5,0),0)</f>
        <v>TV</v>
      </c>
      <c r="Z52" s="203" t="str">
        <f>IFERROR(VLOOKUP($W52&amp;$V52,'lEVELS MAPPING'!$A$1:$K$583,6,0),0)</f>
        <v>TV</v>
      </c>
      <c r="AA52" s="203" t="str">
        <f>IFERROR(VLOOKUP($W52&amp;$V52,'lEVELS MAPPING'!$A$1:$K$583,7,0),0)</f>
        <v>Incremental</v>
      </c>
      <c r="AB52" s="204">
        <v>0</v>
      </c>
      <c r="AC52" s="204">
        <v>0</v>
      </c>
      <c r="AD52" s="204">
        <v>0</v>
      </c>
      <c r="AE52" s="203">
        <v>43092395.780183993</v>
      </c>
      <c r="AF52" s="13">
        <f t="shared" si="0"/>
        <v>0</v>
      </c>
      <c r="AG52" s="203">
        <f>IFERROR(VLOOKUP($W52&amp;$V52,'lEVELS MAPPING'!$A$1:$K$583,11,0),0)</f>
        <v>0.09</v>
      </c>
    </row>
    <row r="53" spans="2:33" hidden="1">
      <c r="B53" s="519"/>
      <c r="C53" s="519"/>
      <c r="D53" s="519"/>
      <c r="E53" s="519" t="s">
        <v>240</v>
      </c>
      <c r="F53" s="281">
        <v>0</v>
      </c>
      <c r="G53" s="281">
        <v>0</v>
      </c>
      <c r="H53" s="281">
        <v>0</v>
      </c>
      <c r="I53" s="281">
        <v>0</v>
      </c>
      <c r="J53" s="281">
        <v>1022.1114846999999</v>
      </c>
      <c r="K53"/>
      <c r="L53" s="4"/>
      <c r="V53" s="203" t="s">
        <v>99</v>
      </c>
      <c r="W53" s="518" t="s">
        <v>378</v>
      </c>
      <c r="X53" s="203" t="str">
        <f>IFERROR(VLOOKUP($W53&amp;$V53,'lEVELS MAPPING'!$A$1:$K$583,4,0),0)</f>
        <v>3.Marketing</v>
      </c>
      <c r="Y53" s="203" t="str">
        <f>IFERROR(VLOOKUP($W53&amp;$V53,'lEVELS MAPPING'!$A$1:$K$583,5,0),0)</f>
        <v>TV</v>
      </c>
      <c r="Z53" s="203" t="str">
        <f>IFERROR(VLOOKUP($W53&amp;$V53,'lEVELS MAPPING'!$A$1:$K$583,6,0),0)</f>
        <v>TV</v>
      </c>
      <c r="AA53" s="203" t="str">
        <f>IFERROR(VLOOKUP($W53&amp;$V53,'lEVELS MAPPING'!$A$1:$K$583,7,0),0)</f>
        <v>Baseline</v>
      </c>
      <c r="AB53" s="204">
        <v>0</v>
      </c>
      <c r="AC53" s="204">
        <v>0</v>
      </c>
      <c r="AD53" s="204">
        <v>0</v>
      </c>
      <c r="AE53" s="203">
        <v>43092395.780183993</v>
      </c>
      <c r="AF53" s="13">
        <f t="shared" si="0"/>
        <v>0</v>
      </c>
      <c r="AG53" s="203">
        <f>IFERROR(VLOOKUP($W53&amp;$V53,'lEVELS MAPPING'!$A$1:$K$583,11,0),0)</f>
        <v>1.08</v>
      </c>
    </row>
    <row r="54" spans="2:33" hidden="1">
      <c r="B54" s="519"/>
      <c r="C54" s="519"/>
      <c r="D54" s="519"/>
      <c r="E54" s="519" t="s">
        <v>241</v>
      </c>
      <c r="F54" s="281">
        <v>0</v>
      </c>
      <c r="G54" s="281"/>
      <c r="H54" s="281"/>
      <c r="I54" s="281">
        <v>0</v>
      </c>
      <c r="J54" s="281">
        <v>67.437160199999994</v>
      </c>
      <c r="K54"/>
      <c r="L54" s="4"/>
      <c r="V54" s="203" t="s">
        <v>99</v>
      </c>
      <c r="W54" s="518" t="s">
        <v>379</v>
      </c>
      <c r="X54" s="203" t="str">
        <f>IFERROR(VLOOKUP($W54&amp;$V54,'lEVELS MAPPING'!$A$1:$K$583,4,0),0)</f>
        <v>3.Marketing</v>
      </c>
      <c r="Y54" s="203" t="str">
        <f>IFERROR(VLOOKUP($W54&amp;$V54,'lEVELS MAPPING'!$A$1:$K$583,5,0),0)</f>
        <v>TV</v>
      </c>
      <c r="Z54" s="203" t="str">
        <f>IFERROR(VLOOKUP($W54&amp;$V54,'lEVELS MAPPING'!$A$1:$K$583,6,0),0)</f>
        <v>TV</v>
      </c>
      <c r="AA54" s="203" t="str">
        <f>IFERROR(VLOOKUP($W54&amp;$V54,'lEVELS MAPPING'!$A$1:$K$583,7,0),0)</f>
        <v>Incremental</v>
      </c>
      <c r="AB54" s="204">
        <v>0</v>
      </c>
      <c r="AC54" s="204">
        <v>0</v>
      </c>
      <c r="AD54" s="204">
        <v>0.2219111</v>
      </c>
      <c r="AE54" s="203">
        <v>43092395.780183993</v>
      </c>
      <c r="AF54" s="13">
        <f t="shared" si="0"/>
        <v>5.1496579844847163E-9</v>
      </c>
      <c r="AG54" s="203">
        <f>IFERROR(VLOOKUP($W54&amp;$V54,'lEVELS MAPPING'!$A$1:$K$583,11,0),0)</f>
        <v>1.08</v>
      </c>
    </row>
    <row r="55" spans="2:33" hidden="1">
      <c r="B55" s="519"/>
      <c r="C55" s="519" t="s">
        <v>15</v>
      </c>
      <c r="D55" s="519" t="s">
        <v>16</v>
      </c>
      <c r="E55" s="519" t="s">
        <v>251</v>
      </c>
      <c r="F55" s="281">
        <v>1974.8153771000002</v>
      </c>
      <c r="G55" s="281">
        <v>170.20818340000002</v>
      </c>
      <c r="H55" s="281">
        <v>631.59105999999997</v>
      </c>
      <c r="I55" s="281">
        <v>101.45486970000002</v>
      </c>
      <c r="J55" s="281">
        <v>32.525479400000002</v>
      </c>
      <c r="K55"/>
      <c r="L55" s="4"/>
      <c r="V55" s="203" t="s">
        <v>99</v>
      </c>
      <c r="W55" s="518" t="s">
        <v>260</v>
      </c>
      <c r="X55" s="203" t="str">
        <f>IFERROR(VLOOKUP($W55&amp;$V55,'lEVELS MAPPING'!$A$1:$K$583,4,0),0)</f>
        <v>3.Marketing</v>
      </c>
      <c r="Y55" s="203" t="str">
        <f>IFERROR(VLOOKUP($W55&amp;$V55,'lEVELS MAPPING'!$A$1:$K$583,5,0),0)</f>
        <v>TV</v>
      </c>
      <c r="Z55" s="203" t="str">
        <f>IFERROR(VLOOKUP($W55&amp;$V55,'lEVELS MAPPING'!$A$1:$K$583,6,0),0)</f>
        <v>TV</v>
      </c>
      <c r="AA55" s="203" t="str">
        <f>IFERROR(VLOOKUP($W55&amp;$V55,'lEVELS MAPPING'!$A$1:$K$583,7,0),0)</f>
        <v>Incremental</v>
      </c>
      <c r="AB55" s="204">
        <v>7.12058E-2</v>
      </c>
      <c r="AC55" s="204">
        <v>0</v>
      </c>
      <c r="AD55" s="204">
        <v>0</v>
      </c>
      <c r="AE55" s="203">
        <v>43092395.780183993</v>
      </c>
      <c r="AF55" s="13">
        <f t="shared" si="0"/>
        <v>0</v>
      </c>
      <c r="AG55" s="203">
        <f>IFERROR(VLOOKUP($W55&amp;$V55,'lEVELS MAPPING'!$A$1:$K$583,11,0),0)</f>
        <v>0</v>
      </c>
    </row>
    <row r="56" spans="2:33" hidden="1">
      <c r="B56" s="519"/>
      <c r="C56" s="519"/>
      <c r="D56" s="519"/>
      <c r="E56" s="519" t="s">
        <v>252</v>
      </c>
      <c r="F56" s="281">
        <v>0</v>
      </c>
      <c r="G56" s="281">
        <v>0</v>
      </c>
      <c r="H56" s="281">
        <v>0</v>
      </c>
      <c r="I56" s="281">
        <v>0</v>
      </c>
      <c r="J56" s="281">
        <v>0</v>
      </c>
      <c r="K56"/>
      <c r="L56" s="4"/>
      <c r="V56" s="203" t="s">
        <v>99</v>
      </c>
      <c r="W56" s="518" t="s">
        <v>230</v>
      </c>
      <c r="X56" s="203" t="str">
        <f>IFERROR(VLOOKUP($W56&amp;$V56,'lEVELS MAPPING'!$A$1:$K$583,4,0),0)</f>
        <v>3.Marketing</v>
      </c>
      <c r="Y56" s="203" t="str">
        <f>IFERROR(VLOOKUP($W56&amp;$V56,'lEVELS MAPPING'!$A$1:$K$583,5,0),0)</f>
        <v>Digital</v>
      </c>
      <c r="Z56" s="203" t="str">
        <f>IFERROR(VLOOKUP($W56&amp;$V56,'lEVELS MAPPING'!$A$1:$K$583,6,0),0)</f>
        <v>YouTube</v>
      </c>
      <c r="AA56" s="203" t="str">
        <f>IFERROR(VLOOKUP($W56&amp;$V56,'lEVELS MAPPING'!$A$1:$K$583,7,0),0)</f>
        <v>Incremental</v>
      </c>
      <c r="AB56" s="282">
        <v>11960.275794000001</v>
      </c>
      <c r="AC56" s="282">
        <v>19833.657497</v>
      </c>
      <c r="AD56" s="282">
        <v>35252.729302200001</v>
      </c>
      <c r="AE56" s="203">
        <v>43092395.780183993</v>
      </c>
      <c r="AF56" s="13">
        <f t="shared" si="0"/>
        <v>8.1807308839419279E-4</v>
      </c>
      <c r="AG56" s="203">
        <f>IFERROR(VLOOKUP($W56&amp;$V56,'lEVELS MAPPING'!$A$1:$K$583,11,0),0)</f>
        <v>5993122</v>
      </c>
    </row>
    <row r="57" spans="2:33" hidden="1">
      <c r="B57" s="519"/>
      <c r="C57" s="519"/>
      <c r="D57" s="519"/>
      <c r="E57" s="519" t="s">
        <v>253</v>
      </c>
      <c r="F57" s="281">
        <v>0</v>
      </c>
      <c r="G57" s="281">
        <v>0</v>
      </c>
      <c r="H57" s="281">
        <v>0</v>
      </c>
      <c r="I57" s="281">
        <v>0</v>
      </c>
      <c r="J57" s="281">
        <v>0</v>
      </c>
      <c r="K57"/>
      <c r="L57" s="4"/>
      <c r="V57" s="340" t="s">
        <v>196</v>
      </c>
      <c r="W57" s="340" t="s">
        <v>1</v>
      </c>
      <c r="X57" s="340" t="str">
        <f>IFERROR(VLOOKUP($W57&amp;$V57,'lEVELS MAPPING'!$A$1:$K$583,4,0),0)</f>
        <v>7.Others</v>
      </c>
      <c r="Y57" s="340" t="str">
        <f>IFERROR(VLOOKUP($W57&amp;$V57,'lEVELS MAPPING'!$A$1:$K$583,5,0),0)</f>
        <v>Others</v>
      </c>
      <c r="Z57" s="340" t="str">
        <f>IFERROR(VLOOKUP($W57&amp;$V57,'lEVELS MAPPING'!$A$1:$K$583,6,0),0)</f>
        <v>Error</v>
      </c>
      <c r="AA57" s="340">
        <f>IFERROR(VLOOKUP($W57&amp;$V57,'lEVELS MAPPING'!$A$1:$K$583,7,0),0)</f>
        <v>0</v>
      </c>
      <c r="AB57" s="204">
        <v>-1369856.7174651746</v>
      </c>
      <c r="AC57" s="204">
        <v>-2088447.5695943593</v>
      </c>
      <c r="AD57" s="204">
        <v>-1356633.1108352114</v>
      </c>
      <c r="AE57" s="340">
        <v>6169287.1919050002</v>
      </c>
      <c r="AF57" s="13">
        <f>AD57/AE57</f>
        <v>-0.21990111152797537</v>
      </c>
      <c r="AG57" s="340">
        <f>IFERROR(VLOOKUP($W57&amp;$V57,'lEVELS MAPPING'!$A$1:$K$583,11,0),0)</f>
        <v>0</v>
      </c>
    </row>
    <row r="58" spans="2:33" hidden="1">
      <c r="B58" s="519"/>
      <c r="C58" s="519"/>
      <c r="D58" s="519"/>
      <c r="E58" s="519" t="s">
        <v>254</v>
      </c>
      <c r="F58" s="281">
        <v>0</v>
      </c>
      <c r="G58" s="281">
        <v>0</v>
      </c>
      <c r="H58" s="281">
        <v>0</v>
      </c>
      <c r="I58" s="281">
        <v>0</v>
      </c>
      <c r="J58" s="281">
        <v>0</v>
      </c>
      <c r="K58"/>
      <c r="L58" s="4"/>
      <c r="V58" s="203" t="s">
        <v>196</v>
      </c>
      <c r="W58" s="340" t="s">
        <v>242</v>
      </c>
      <c r="X58" s="203" t="str">
        <f>IFERROR(VLOOKUP($W58&amp;$V58,'lEVELS MAPPING'!$A$1:$K$583,4,0),0)</f>
        <v>3.Marketing</v>
      </c>
      <c r="Y58" s="203" t="str">
        <f>IFERROR(VLOOKUP($W58&amp;$V58,'lEVELS MAPPING'!$A$1:$K$583,5,0),0)</f>
        <v>Promotion</v>
      </c>
      <c r="Z58" s="203" t="str">
        <f>IFERROR(VLOOKUP($W58&amp;$V58,'lEVELS MAPPING'!$A$1:$K$583,6,0),0)</f>
        <v>Activation</v>
      </c>
      <c r="AA58" s="203" t="str">
        <f>IFERROR(VLOOKUP($W58&amp;$V58,'lEVELS MAPPING'!$A$1:$K$583,7,0),0)</f>
        <v>Incremental</v>
      </c>
      <c r="AB58" s="204">
        <v>67671.804132499994</v>
      </c>
      <c r="AC58" s="204">
        <v>6139.9430859999993</v>
      </c>
      <c r="AD58" s="204">
        <v>0</v>
      </c>
      <c r="AE58" s="203">
        <v>6169288.1919050002</v>
      </c>
      <c r="AF58" s="13">
        <f t="shared" si="0"/>
        <v>0</v>
      </c>
      <c r="AG58" s="203">
        <f>IFERROR(VLOOKUP($W58&amp;$V58,'lEVELS MAPPING'!$A$1:$K$583,11,0),0)</f>
        <v>0</v>
      </c>
    </row>
    <row r="59" spans="2:33" hidden="1">
      <c r="B59" s="519"/>
      <c r="C59" s="519"/>
      <c r="D59" s="519"/>
      <c r="E59" s="519" t="s">
        <v>255</v>
      </c>
      <c r="F59" s="281">
        <v>0</v>
      </c>
      <c r="G59" s="281">
        <v>0</v>
      </c>
      <c r="H59" s="281">
        <v>0</v>
      </c>
      <c r="I59" s="281">
        <v>0</v>
      </c>
      <c r="J59" s="281">
        <v>0</v>
      </c>
      <c r="K59"/>
      <c r="L59" s="4"/>
      <c r="V59" s="203" t="s">
        <v>196</v>
      </c>
      <c r="W59" s="340" t="s">
        <v>243</v>
      </c>
      <c r="X59" s="203" t="str">
        <f>IFERROR(VLOOKUP($W59&amp;$V59,'lEVELS MAPPING'!$A$1:$K$583,4,0),0)</f>
        <v>3.Marketing</v>
      </c>
      <c r="Y59" s="203" t="str">
        <f>IFERROR(VLOOKUP($W59&amp;$V59,'lEVELS MAPPING'!$A$1:$K$583,5,0),0)</f>
        <v>Promotion</v>
      </c>
      <c r="Z59" s="203" t="str">
        <f>IFERROR(VLOOKUP($W59&amp;$V59,'lEVELS MAPPING'!$A$1:$K$583,6,0),0)</f>
        <v>Activation</v>
      </c>
      <c r="AA59" s="203" t="str">
        <f>IFERROR(VLOOKUP($W59&amp;$V59,'lEVELS MAPPING'!$A$1:$K$583,7,0),0)</f>
        <v>Incremental</v>
      </c>
      <c r="AB59" s="204">
        <v>0</v>
      </c>
      <c r="AC59" s="204">
        <v>0</v>
      </c>
      <c r="AD59" s="204">
        <v>0</v>
      </c>
      <c r="AE59" s="203">
        <v>6169288.1919050002</v>
      </c>
      <c r="AF59" s="13">
        <f t="shared" si="0"/>
        <v>0</v>
      </c>
      <c r="AG59" s="203">
        <f>IFERROR(VLOOKUP($W59&amp;$V59,'lEVELS MAPPING'!$A$1:$K$583,11,0),0)</f>
        <v>0</v>
      </c>
    </row>
    <row r="60" spans="2:33" hidden="1">
      <c r="B60" s="519"/>
      <c r="C60" s="519"/>
      <c r="D60" s="519"/>
      <c r="E60" s="519" t="s">
        <v>256</v>
      </c>
      <c r="F60" s="281">
        <v>0</v>
      </c>
      <c r="G60" s="281">
        <v>0</v>
      </c>
      <c r="H60" s="281">
        <v>0</v>
      </c>
      <c r="I60" s="281">
        <v>0</v>
      </c>
      <c r="J60" s="281">
        <v>0</v>
      </c>
      <c r="K60"/>
      <c r="L60" s="4"/>
      <c r="V60" s="203" t="s">
        <v>196</v>
      </c>
      <c r="W60" s="340" t="s">
        <v>233</v>
      </c>
      <c r="X60" s="203" t="str">
        <f>IFERROR(VLOOKUP($W60&amp;$V60,'lEVELS MAPPING'!$A$1:$K$583,4,0),0)</f>
        <v>3.Marketing</v>
      </c>
      <c r="Y60" s="203" t="str">
        <f>IFERROR(VLOOKUP($W60&amp;$V60,'lEVELS MAPPING'!$A$1:$K$583,5,0),0)</f>
        <v>Non TV</v>
      </c>
      <c r="Z60" s="203" t="str">
        <f>IFERROR(VLOOKUP($W60&amp;$V60,'lEVELS MAPPING'!$A$1:$K$583,6,0),0)</f>
        <v>Cinema</v>
      </c>
      <c r="AA60" s="203" t="str">
        <f>IFERROR(VLOOKUP($W60&amp;$V60,'lEVELS MAPPING'!$A$1:$K$583,7,0),0)</f>
        <v>Incremental</v>
      </c>
      <c r="AB60" s="204">
        <v>9553.9933272000017</v>
      </c>
      <c r="AC60" s="204">
        <v>7767.7380933999993</v>
      </c>
      <c r="AD60" s="204">
        <v>992.04655980000007</v>
      </c>
      <c r="AE60" s="203">
        <v>6169288.1919050002</v>
      </c>
      <c r="AF60" s="13">
        <f t="shared" si="0"/>
        <v>1.6080405533683916E-4</v>
      </c>
      <c r="AG60" s="203">
        <f>IFERROR(VLOOKUP($W60&amp;$V60,'lEVELS MAPPING'!$A$1:$K$583,11,0),0)</f>
        <v>0</v>
      </c>
    </row>
    <row r="61" spans="2:33" hidden="1">
      <c r="B61" s="519"/>
      <c r="C61" s="519"/>
      <c r="D61" s="519"/>
      <c r="E61" s="519" t="s">
        <v>257</v>
      </c>
      <c r="F61" s="281">
        <v>0</v>
      </c>
      <c r="G61" s="281">
        <v>0</v>
      </c>
      <c r="H61" s="281">
        <v>0</v>
      </c>
      <c r="I61" s="281">
        <v>0</v>
      </c>
      <c r="J61" s="281">
        <v>0</v>
      </c>
      <c r="K61"/>
      <c r="L61" s="4"/>
      <c r="V61" s="203" t="s">
        <v>196</v>
      </c>
      <c r="W61" s="340" t="s">
        <v>277</v>
      </c>
      <c r="X61" s="203" t="str">
        <f>IFERROR(VLOOKUP($W61&amp;$V61,'lEVELS MAPPING'!$A$1:$K$583,4,0),0)</f>
        <v>3.Marketing</v>
      </c>
      <c r="Y61" s="203" t="str">
        <f>IFERROR(VLOOKUP($W61&amp;$V61,'lEVELS MAPPING'!$A$1:$K$583,5,0),0)</f>
        <v>Non TV</v>
      </c>
      <c r="Z61" s="203" t="str">
        <f>IFERROR(VLOOKUP($W61&amp;$V61,'lEVELS MAPPING'!$A$1:$K$583,6,0),0)</f>
        <v>Cinema</v>
      </c>
      <c r="AA61" s="203" t="str">
        <f>IFERROR(VLOOKUP($W61&amp;$V61,'lEVELS MAPPING'!$A$1:$K$583,7,0),0)</f>
        <v>Baseline</v>
      </c>
      <c r="AB61" s="204">
        <v>20965.820545500006</v>
      </c>
      <c r="AC61" s="204">
        <v>17049.1849501</v>
      </c>
      <c r="AD61" s="204">
        <v>2177.414464</v>
      </c>
      <c r="AE61" s="203">
        <v>6169288.1919050002</v>
      </c>
      <c r="AF61" s="13">
        <f t="shared" si="0"/>
        <v>3.5294419652125885E-4</v>
      </c>
      <c r="AG61" s="203">
        <f>IFERROR(VLOOKUP($W61&amp;$V61,'lEVELS MAPPING'!$A$1:$K$583,11,0),0)</f>
        <v>0</v>
      </c>
    </row>
    <row r="62" spans="2:33" hidden="1">
      <c r="B62" s="519"/>
      <c r="C62" s="519"/>
      <c r="D62" s="519"/>
      <c r="E62" s="519" t="s">
        <v>258</v>
      </c>
      <c r="F62" s="281">
        <v>584315.59135770018</v>
      </c>
      <c r="G62" s="281">
        <v>148382.20750260001</v>
      </c>
      <c r="H62" s="281">
        <v>327170.10449319996</v>
      </c>
      <c r="I62" s="281">
        <v>172459.09650439996</v>
      </c>
      <c r="J62" s="281">
        <v>11345.753408799999</v>
      </c>
      <c r="K62"/>
      <c r="L62" s="4"/>
      <c r="V62" s="203" t="s">
        <v>196</v>
      </c>
      <c r="W62" s="340" t="s">
        <v>244</v>
      </c>
      <c r="X62" s="203" t="str">
        <f>IFERROR(VLOOKUP($W62&amp;$V62,'lEVELS MAPPING'!$A$1:$K$583,4,0),0)</f>
        <v>3.Marketing</v>
      </c>
      <c r="Y62" s="203" t="str">
        <f>IFERROR(VLOOKUP($W62&amp;$V62,'lEVELS MAPPING'!$A$1:$K$583,5,0),0)</f>
        <v>Promotion</v>
      </c>
      <c r="Z62" s="203" t="str">
        <f>IFERROR(VLOOKUP($W62&amp;$V62,'lEVELS MAPPING'!$A$1:$K$583,6,0),0)</f>
        <v>Consumer Promo</v>
      </c>
      <c r="AA62" s="203" t="str">
        <f>IFERROR(VLOOKUP($W62&amp;$V62,'lEVELS MAPPING'!$A$1:$K$583,7,0),0)</f>
        <v>Incremental</v>
      </c>
      <c r="AB62" s="204">
        <v>1211.0981379999998</v>
      </c>
      <c r="AC62" s="204">
        <v>3254.8868182000001</v>
      </c>
      <c r="AD62" s="204">
        <v>0</v>
      </c>
      <c r="AE62" s="203">
        <v>6169288.1919050002</v>
      </c>
      <c r="AF62" s="13">
        <f t="shared" si="0"/>
        <v>0</v>
      </c>
      <c r="AG62" s="203">
        <f>IFERROR(VLOOKUP($W62&amp;$V62,'lEVELS MAPPING'!$A$1:$K$583,11,0),0)</f>
        <v>0</v>
      </c>
    </row>
    <row r="63" spans="2:33" ht="15.75" thickBot="1">
      <c r="B63" s="519"/>
      <c r="C63" s="519"/>
      <c r="D63" s="519"/>
      <c r="E63" s="519" t="s">
        <v>259</v>
      </c>
      <c r="F63" s="281">
        <v>0</v>
      </c>
      <c r="G63" s="281">
        <v>0</v>
      </c>
      <c r="H63" s="281">
        <v>0</v>
      </c>
      <c r="I63" s="281">
        <v>0</v>
      </c>
      <c r="J63" s="281">
        <v>0</v>
      </c>
      <c r="K63"/>
      <c r="L63" s="4"/>
      <c r="V63" s="203" t="s">
        <v>196</v>
      </c>
      <c r="W63" s="340" t="s">
        <v>251</v>
      </c>
      <c r="X63" s="203" t="str">
        <f>IFERROR(VLOOKUP($W63&amp;$V63,'lEVELS MAPPING'!$A$1:$K$583,4,0),0)</f>
        <v>3.Marketing</v>
      </c>
      <c r="Y63" s="203" t="str">
        <f>IFERROR(VLOOKUP($W63&amp;$V63,'lEVELS MAPPING'!$A$1:$K$583,5,0),0)</f>
        <v>TV</v>
      </c>
      <c r="Z63" s="203" t="str">
        <f>IFERROR(VLOOKUP($W63&amp;$V63,'lEVELS MAPPING'!$A$1:$K$583,6,0),0)</f>
        <v>TV</v>
      </c>
      <c r="AA63" s="203" t="str">
        <f>IFERROR(VLOOKUP($W63&amp;$V63,'lEVELS MAPPING'!$A$1:$K$583,7,0),0)</f>
        <v>Incremental</v>
      </c>
      <c r="AB63" s="204">
        <v>0</v>
      </c>
      <c r="AC63" s="204">
        <v>215958.36658819995</v>
      </c>
      <c r="AD63" s="204">
        <v>170.20818340000002</v>
      </c>
      <c r="AE63" s="203">
        <v>6169288.1919050002</v>
      </c>
      <c r="AF63" s="13">
        <f t="shared" si="0"/>
        <v>2.7589598362958279E-5</v>
      </c>
      <c r="AG63" s="203">
        <f>IFERROR(VLOOKUP($W63&amp;$V63,'lEVELS MAPPING'!$A$1:$K$583,11,0),0)</f>
        <v>0</v>
      </c>
    </row>
    <row r="64" spans="2:33" ht="15.75" hidden="1" thickBot="1">
      <c r="B64" s="519"/>
      <c r="C64" s="519"/>
      <c r="D64" s="519"/>
      <c r="E64" s="519" t="s">
        <v>373</v>
      </c>
      <c r="F64" s="281">
        <v>1564479.2480519</v>
      </c>
      <c r="G64" s="281">
        <v>268282.31390740001</v>
      </c>
      <c r="H64" s="281">
        <v>164428.63744260001</v>
      </c>
      <c r="I64" s="281">
        <v>750851.51728649996</v>
      </c>
      <c r="J64" s="281">
        <v>105318.08735969999</v>
      </c>
      <c r="K64"/>
      <c r="L64" s="4"/>
      <c r="V64" s="203" t="s">
        <v>196</v>
      </c>
      <c r="W64" s="340" t="s">
        <v>245</v>
      </c>
      <c r="X64" s="203" t="str">
        <f>IFERROR(VLOOKUP($W64&amp;$V64,'lEVELS MAPPING'!$A$1:$K$583,4,0),0)</f>
        <v>3.Marketing</v>
      </c>
      <c r="Y64" s="203" t="str">
        <f>IFERROR(VLOOKUP($W64&amp;$V64,'lEVELS MAPPING'!$A$1:$K$583,5,0),0)</f>
        <v>Promotion</v>
      </c>
      <c r="Z64" s="203" t="str">
        <f>IFERROR(VLOOKUP($W64&amp;$V64,'lEVELS MAPPING'!$A$1:$K$583,6,0),0)</f>
        <v>Sampling</v>
      </c>
      <c r="AA64" s="203" t="str">
        <f>IFERROR(VLOOKUP($W64&amp;$V64,'lEVELS MAPPING'!$A$1:$K$583,7,0),0)</f>
        <v>Incremental</v>
      </c>
      <c r="AB64" s="204">
        <v>616.22914900000001</v>
      </c>
      <c r="AC64" s="204">
        <v>0</v>
      </c>
      <c r="AD64" s="204">
        <v>0</v>
      </c>
      <c r="AE64" s="203">
        <v>6169288.1919050002</v>
      </c>
      <c r="AF64" s="13">
        <f t="shared" si="0"/>
        <v>0</v>
      </c>
      <c r="AG64" s="203">
        <f>IFERROR(VLOOKUP($W64&amp;$V64,'lEVELS MAPPING'!$A$1:$K$583,11,0),0)</f>
        <v>0</v>
      </c>
    </row>
    <row r="65" spans="2:33" ht="15.75" hidden="1" thickBot="1">
      <c r="B65" s="519"/>
      <c r="C65" s="519"/>
      <c r="D65" s="519"/>
      <c r="E65" s="519" t="s">
        <v>375</v>
      </c>
      <c r="F65" s="281">
        <v>129197.0950265</v>
      </c>
      <c r="G65" s="281"/>
      <c r="H65" s="281"/>
      <c r="I65" s="281"/>
      <c r="J65" s="281"/>
      <c r="K65"/>
      <c r="L65" s="4"/>
      <c r="V65" s="203" t="s">
        <v>196</v>
      </c>
      <c r="W65" s="340" t="s">
        <v>225</v>
      </c>
      <c r="X65" s="203" t="str">
        <f>IFERROR(VLOOKUP($W65&amp;$V65,'lEVELS MAPPING'!$A$1:$K$583,4,0),0)</f>
        <v>3.Marketing</v>
      </c>
      <c r="Y65" s="203" t="str">
        <f>IFERROR(VLOOKUP($W65&amp;$V65,'lEVELS MAPPING'!$A$1:$K$583,5,0),0)</f>
        <v>Digital</v>
      </c>
      <c r="Z65" s="203" t="str">
        <f>IFERROR(VLOOKUP($W65&amp;$V65,'lEVELS MAPPING'!$A$1:$K$583,6,0),0)</f>
        <v>Facebook/Instagram</v>
      </c>
      <c r="AA65" s="203" t="str">
        <f>IFERROR(VLOOKUP($W65&amp;$V65,'lEVELS MAPPING'!$A$1:$K$583,7,0),0)</f>
        <v>Incremental</v>
      </c>
      <c r="AB65" s="204">
        <v>1449.3366349999999</v>
      </c>
      <c r="AC65" s="204">
        <v>0</v>
      </c>
      <c r="AD65" s="204">
        <v>16418.684804500001</v>
      </c>
      <c r="AE65" s="203">
        <v>6169288.1919050002</v>
      </c>
      <c r="AF65" s="13">
        <f t="shared" si="0"/>
        <v>2.6613580519781349E-3</v>
      </c>
      <c r="AG65" s="203">
        <f>IFERROR(VLOOKUP($W65&amp;$V65,'lEVELS MAPPING'!$A$1:$K$583,11,0),0)</f>
        <v>8085078</v>
      </c>
    </row>
    <row r="66" spans="2:33" ht="15.75" hidden="1" thickBot="1">
      <c r="B66" s="519"/>
      <c r="C66" s="519"/>
      <c r="D66" s="519"/>
      <c r="E66" s="519" t="s">
        <v>377</v>
      </c>
      <c r="F66" s="281">
        <v>0</v>
      </c>
      <c r="G66" s="281"/>
      <c r="H66" s="281"/>
      <c r="I66" s="281"/>
      <c r="J66" s="281"/>
      <c r="K66"/>
      <c r="L66" s="4"/>
      <c r="V66" s="203" t="s">
        <v>196</v>
      </c>
      <c r="W66" s="340" t="s">
        <v>224</v>
      </c>
      <c r="X66" s="203" t="str">
        <f>IFERROR(VLOOKUP($W66&amp;$V66,'lEVELS MAPPING'!$A$1:$K$583,4,0),0)</f>
        <v>3.Marketing</v>
      </c>
      <c r="Y66" s="203" t="str">
        <f>IFERROR(VLOOKUP($W66&amp;$V66,'lEVELS MAPPING'!$A$1:$K$583,5,0),0)</f>
        <v>Digital</v>
      </c>
      <c r="Z66" s="203" t="str">
        <f>IFERROR(VLOOKUP($W66&amp;$V66,'lEVELS MAPPING'!$A$1:$K$583,6,0),0)</f>
        <v>Facebook</v>
      </c>
      <c r="AA66" s="203" t="str">
        <f>IFERROR(VLOOKUP($W66&amp;$V66,'lEVELS MAPPING'!$A$1:$K$583,7,0),0)</f>
        <v>Incremental</v>
      </c>
      <c r="AB66" s="204">
        <v>2603.0196473000001</v>
      </c>
      <c r="AC66" s="204">
        <v>42698.821600099996</v>
      </c>
      <c r="AD66" s="204">
        <v>0</v>
      </c>
      <c r="AE66" s="203">
        <v>6169288.1919050002</v>
      </c>
      <c r="AF66" s="13">
        <f t="shared" si="0"/>
        <v>0</v>
      </c>
      <c r="AG66" s="203">
        <f>IFERROR(VLOOKUP($W66&amp;$V66,'lEVELS MAPPING'!$A$1:$K$583,11,0),0)</f>
        <v>0</v>
      </c>
    </row>
    <row r="67" spans="2:33" ht="15.75" hidden="1" thickBot="1">
      <c r="B67" s="519"/>
      <c r="C67" s="519"/>
      <c r="D67" s="519"/>
      <c r="E67" s="519" t="s">
        <v>379</v>
      </c>
      <c r="F67" s="281">
        <v>0.2219111</v>
      </c>
      <c r="G67" s="281">
        <v>0.2959966</v>
      </c>
      <c r="H67" s="281">
        <v>0.14194799999999999</v>
      </c>
      <c r="I67" s="281"/>
      <c r="J67" s="281"/>
      <c r="K67"/>
      <c r="L67" s="4"/>
      <c r="V67" s="203" t="s">
        <v>196</v>
      </c>
      <c r="W67" s="340" t="s">
        <v>146</v>
      </c>
      <c r="X67" s="203" t="str">
        <f>IFERROR(VLOOKUP($W67&amp;$V67,'lEVELS MAPPING'!$A$1:$K$583,4,0),0)</f>
        <v>3.Marketing</v>
      </c>
      <c r="Y67" s="203" t="str">
        <f>IFERROR(VLOOKUP($W67&amp;$V67,'lEVELS MAPPING'!$A$1:$K$583,5,0),0)</f>
        <v>Promotion</v>
      </c>
      <c r="Z67" s="203" t="str">
        <f>IFERROR(VLOOKUP($W67&amp;$V67,'lEVELS MAPPING'!$A$1:$K$583,6,0),0)</f>
        <v>Free Volume</v>
      </c>
      <c r="AA67" s="203" t="str">
        <f>IFERROR(VLOOKUP($W67&amp;$V67,'lEVELS MAPPING'!$A$1:$K$583,7,0),0)</f>
        <v>Incremental</v>
      </c>
      <c r="AB67" s="204">
        <v>0</v>
      </c>
      <c r="AC67" s="204">
        <v>0</v>
      </c>
      <c r="AD67" s="204">
        <v>77607.304511499999</v>
      </c>
      <c r="AE67" s="203">
        <v>6169288.1919050002</v>
      </c>
      <c r="AF67" s="13">
        <f t="shared" si="0"/>
        <v>1.2579620548985218E-2</v>
      </c>
      <c r="AG67" s="203">
        <f>IFERROR(VLOOKUP($W67&amp;$V67,'lEVELS MAPPING'!$A$1:$K$583,11,0),0)</f>
        <v>789757</v>
      </c>
    </row>
    <row r="68" spans="2:33" ht="15.75" hidden="1" thickBot="1">
      <c r="B68" s="519"/>
      <c r="C68" s="519"/>
      <c r="D68" s="519"/>
      <c r="E68" s="519" t="s">
        <v>260</v>
      </c>
      <c r="F68" s="281">
        <v>0</v>
      </c>
      <c r="G68" s="281">
        <v>0</v>
      </c>
      <c r="H68" s="281">
        <v>0</v>
      </c>
      <c r="I68" s="281">
        <v>0</v>
      </c>
      <c r="J68" s="281">
        <v>0</v>
      </c>
      <c r="K68"/>
      <c r="L68" s="4"/>
      <c r="V68" s="203" t="s">
        <v>196</v>
      </c>
      <c r="W68" s="340" t="s">
        <v>754</v>
      </c>
      <c r="X68" s="203" t="str">
        <f>IFERROR(VLOOKUP($W68&amp;$V68,'lEVELS MAPPING'!$A$1:$K$583,4,0),0)</f>
        <v>3.Marketing</v>
      </c>
      <c r="Y68" s="203" t="str">
        <f>IFERROR(VLOOKUP($W68&amp;$V68,'lEVELS MAPPING'!$A$1:$K$583,5,0),0)</f>
        <v>Promotion</v>
      </c>
      <c r="Z68" s="203" t="str">
        <f>IFERROR(VLOOKUP($W68&amp;$V68,'lEVELS MAPPING'!$A$1:$K$583,6,0),0)</f>
        <v>Free Volume</v>
      </c>
      <c r="AA68" s="203" t="str">
        <f>IFERROR(VLOOKUP($W68&amp;$V68,'lEVELS MAPPING'!$A$1:$K$583,7,0),0)</f>
        <v>Incremental</v>
      </c>
      <c r="AB68" s="204">
        <v>0</v>
      </c>
      <c r="AC68" s="204">
        <v>0</v>
      </c>
      <c r="AD68" s="204">
        <v>221449.1715163</v>
      </c>
      <c r="AE68" s="203">
        <v>6169288.1919050002</v>
      </c>
      <c r="AF68" s="13">
        <f t="shared" ref="AF68:AF131" si="5">AD68/AE68</f>
        <v>3.5895416882432786E-2</v>
      </c>
      <c r="AG68" s="203">
        <f>IFERROR(VLOOKUP($W68&amp;$V68,'lEVELS MAPPING'!$A$1:$K$583,11,0),0)</f>
        <v>160417</v>
      </c>
    </row>
    <row r="69" spans="2:33" ht="15.75" hidden="1" thickBot="1">
      <c r="B69" s="519"/>
      <c r="C69" s="519" t="s">
        <v>383</v>
      </c>
      <c r="D69" s="519" t="s">
        <v>16</v>
      </c>
      <c r="E69" s="519" t="s">
        <v>146</v>
      </c>
      <c r="F69" s="281">
        <v>2286551.0622800998</v>
      </c>
      <c r="G69" s="281">
        <v>77607.304511499999</v>
      </c>
      <c r="H69" s="281">
        <v>649247.93640540005</v>
      </c>
      <c r="I69" s="281"/>
      <c r="J69" s="281"/>
      <c r="K69"/>
      <c r="L69" s="4"/>
      <c r="V69" s="203" t="s">
        <v>196</v>
      </c>
      <c r="W69" s="340" t="s">
        <v>226</v>
      </c>
      <c r="X69" s="203" t="str">
        <f>IFERROR(VLOOKUP($W69&amp;$V69,'lEVELS MAPPING'!$A$1:$K$583,4,0),0)</f>
        <v>3.Marketing</v>
      </c>
      <c r="Y69" s="203" t="str">
        <f>IFERROR(VLOOKUP($W69&amp;$V69,'lEVELS MAPPING'!$A$1:$K$583,5,0),0)</f>
        <v>Digital</v>
      </c>
      <c r="Z69" s="203" t="str">
        <f>IFERROR(VLOOKUP($W69&amp;$V69,'lEVELS MAPPING'!$A$1:$K$583,6,0),0)</f>
        <v>Hotstar</v>
      </c>
      <c r="AA69" s="203" t="str">
        <f>IFERROR(VLOOKUP($W69&amp;$V69,'lEVELS MAPPING'!$A$1:$K$583,7,0),0)</f>
        <v>Incremental</v>
      </c>
      <c r="AB69" s="204">
        <v>17055.970564700001</v>
      </c>
      <c r="AC69" s="204">
        <v>64240.553105200001</v>
      </c>
      <c r="AD69" s="204">
        <v>0</v>
      </c>
      <c r="AE69" s="203">
        <v>6169288.1919050002</v>
      </c>
      <c r="AF69" s="13">
        <f t="shared" si="5"/>
        <v>0</v>
      </c>
      <c r="AG69" s="203">
        <f>IFERROR(VLOOKUP($W69&amp;$V69,'lEVELS MAPPING'!$A$1:$K$583,11,0),0)</f>
        <v>497841.00800596573</v>
      </c>
    </row>
    <row r="70" spans="2:33" ht="15.75" hidden="1" thickBot="1">
      <c r="B70" s="519"/>
      <c r="C70" s="519"/>
      <c r="D70" s="519"/>
      <c r="E70" s="519" t="s">
        <v>242</v>
      </c>
      <c r="F70" s="281">
        <v>66272.6372959</v>
      </c>
      <c r="G70" s="281">
        <v>0</v>
      </c>
      <c r="H70" s="281">
        <v>0</v>
      </c>
      <c r="I70" s="281">
        <v>6260.9196269999993</v>
      </c>
      <c r="J70" s="281">
        <v>0</v>
      </c>
      <c r="K70"/>
      <c r="L70" s="4"/>
      <c r="V70" s="203" t="s">
        <v>196</v>
      </c>
      <c r="W70" s="340" t="s">
        <v>252</v>
      </c>
      <c r="X70" s="203" t="str">
        <f>IFERROR(VLOOKUP($W70&amp;$V70,'lEVELS MAPPING'!$A$1:$K$583,4,0),0)</f>
        <v>3.Marketing</v>
      </c>
      <c r="Y70" s="203" t="str">
        <f>IFERROR(VLOOKUP($W70&amp;$V70,'lEVELS MAPPING'!$A$1:$K$583,5,0),0)</f>
        <v>TV</v>
      </c>
      <c r="Z70" s="203" t="str">
        <f>IFERROR(VLOOKUP($W70&amp;$V70,'lEVELS MAPPING'!$A$1:$K$583,6,0),0)</f>
        <v>TV</v>
      </c>
      <c r="AA70" s="203" t="str">
        <f>IFERROR(VLOOKUP($W70&amp;$V70,'lEVELS MAPPING'!$A$1:$K$583,7,0),0)</f>
        <v>Incremental</v>
      </c>
      <c r="AB70" s="204">
        <v>0</v>
      </c>
      <c r="AC70" s="204">
        <v>0</v>
      </c>
      <c r="AD70" s="204">
        <v>0</v>
      </c>
      <c r="AE70" s="203">
        <v>6169288.1919050002</v>
      </c>
      <c r="AF70" s="13">
        <f t="shared" si="5"/>
        <v>0</v>
      </c>
      <c r="AG70" s="203">
        <f>IFERROR(VLOOKUP($W70&amp;$V70,'lEVELS MAPPING'!$A$1:$K$583,11,0),0)</f>
        <v>0</v>
      </c>
    </row>
    <row r="71" spans="2:33" ht="15.75" hidden="1" thickBot="1">
      <c r="B71" s="519"/>
      <c r="C71" s="519"/>
      <c r="D71" s="519"/>
      <c r="E71" s="519" t="s">
        <v>243</v>
      </c>
      <c r="F71" s="281">
        <v>7041.8173993</v>
      </c>
      <c r="G71" s="281">
        <v>0</v>
      </c>
      <c r="H71" s="281">
        <v>0</v>
      </c>
      <c r="I71" s="281">
        <v>0</v>
      </c>
      <c r="J71" s="281">
        <v>2276.2722179999996</v>
      </c>
      <c r="K71"/>
      <c r="L71" s="4"/>
      <c r="V71" s="203" t="s">
        <v>196</v>
      </c>
      <c r="W71" s="340" t="s">
        <v>271</v>
      </c>
      <c r="X71" s="203" t="str">
        <f>IFERROR(VLOOKUP($W71&amp;$V71,'lEVELS MAPPING'!$A$1:$K$583,4,0),0)</f>
        <v>3.Marketing</v>
      </c>
      <c r="Y71" s="203" t="str">
        <f>IFERROR(VLOOKUP($W71&amp;$V71,'lEVELS MAPPING'!$A$1:$K$583,5,0),0)</f>
        <v>Promotion</v>
      </c>
      <c r="Z71" s="203" t="str">
        <f>IFERROR(VLOOKUP($W71&amp;$V71,'lEVELS MAPPING'!$A$1:$K$583,6,0),0)</f>
        <v>Activation</v>
      </c>
      <c r="AA71" s="203" t="str">
        <f>IFERROR(VLOOKUP($W71&amp;$V71,'lEVELS MAPPING'!$A$1:$K$583,7,0),0)</f>
        <v>Incremental</v>
      </c>
      <c r="AB71" s="204">
        <v>38336.899399299997</v>
      </c>
      <c r="AC71" s="204">
        <v>30850.733272799996</v>
      </c>
      <c r="AD71" s="204">
        <v>12960.300452400001</v>
      </c>
      <c r="AE71" s="203">
        <v>6169288.1919050002</v>
      </c>
      <c r="AF71" s="13">
        <f t="shared" si="5"/>
        <v>2.1007772775805469E-3</v>
      </c>
      <c r="AG71" s="203">
        <f>IFERROR(VLOOKUP($W71&amp;$V71,'lEVELS MAPPING'!$A$1:$K$583,11,0),0)</f>
        <v>0</v>
      </c>
    </row>
    <row r="72" spans="2:33" ht="15.75" hidden="1" thickBot="1">
      <c r="B72" s="519"/>
      <c r="C72" s="519"/>
      <c r="D72" s="519"/>
      <c r="E72" s="519" t="s">
        <v>244</v>
      </c>
      <c r="F72" s="281">
        <v>4653.6973223999994</v>
      </c>
      <c r="G72" s="281">
        <v>0</v>
      </c>
      <c r="H72" s="281">
        <v>0</v>
      </c>
      <c r="I72" s="281">
        <v>0</v>
      </c>
      <c r="J72" s="281">
        <v>0</v>
      </c>
      <c r="K72"/>
      <c r="L72" s="4"/>
      <c r="V72" s="203" t="s">
        <v>196</v>
      </c>
      <c r="W72" s="340" t="s">
        <v>272</v>
      </c>
      <c r="X72" s="203" t="str">
        <f>IFERROR(VLOOKUP($W72&amp;$V72,'lEVELS MAPPING'!$A$1:$K$583,4,0),0)</f>
        <v>3.Marketing</v>
      </c>
      <c r="Y72" s="203" t="str">
        <f>IFERROR(VLOOKUP($W72&amp;$V72,'lEVELS MAPPING'!$A$1:$K$583,5,0),0)</f>
        <v>Promotion</v>
      </c>
      <c r="Z72" s="203" t="str">
        <f>IFERROR(VLOOKUP($W72&amp;$V72,'lEVELS MAPPING'!$A$1:$K$583,6,0),0)</f>
        <v>Activation</v>
      </c>
      <c r="AA72" s="203" t="str">
        <f>IFERROR(VLOOKUP($W72&amp;$V72,'lEVELS MAPPING'!$A$1:$K$583,7,0),0)</f>
        <v>Incremental</v>
      </c>
      <c r="AB72" s="204">
        <v>8510.3573995999996</v>
      </c>
      <c r="AC72" s="204">
        <v>6349.6864956999998</v>
      </c>
      <c r="AD72" s="204">
        <v>2571.8130768000001</v>
      </c>
      <c r="AE72" s="203">
        <v>6169288.1919050002</v>
      </c>
      <c r="AF72" s="13">
        <f t="shared" si="5"/>
        <v>4.1687355117800971E-4</v>
      </c>
      <c r="AG72" s="203">
        <f>IFERROR(VLOOKUP($W72&amp;$V72,'lEVELS MAPPING'!$A$1:$K$583,11,0),0)</f>
        <v>0</v>
      </c>
    </row>
    <row r="73" spans="2:33" ht="15.75" hidden="1" thickBot="1">
      <c r="B73" s="519"/>
      <c r="C73" s="519"/>
      <c r="D73" s="519"/>
      <c r="E73" s="519" t="s">
        <v>245</v>
      </c>
      <c r="F73" s="281">
        <v>0</v>
      </c>
      <c r="G73" s="281">
        <v>0</v>
      </c>
      <c r="H73" s="281"/>
      <c r="I73" s="281">
        <v>0</v>
      </c>
      <c r="J73" s="281">
        <v>0</v>
      </c>
      <c r="K73"/>
      <c r="L73" s="4"/>
      <c r="V73" s="203" t="s">
        <v>196</v>
      </c>
      <c r="W73" s="340" t="s">
        <v>246</v>
      </c>
      <c r="X73" s="203" t="str">
        <f>IFERROR(VLOOKUP($W73&amp;$V73,'lEVELS MAPPING'!$A$1:$K$583,4,0),0)</f>
        <v>3.Marketing</v>
      </c>
      <c r="Y73" s="203" t="str">
        <f>IFERROR(VLOOKUP($W73&amp;$V73,'lEVELS MAPPING'!$A$1:$K$583,5,0),0)</f>
        <v>TV</v>
      </c>
      <c r="Z73" s="203" t="str">
        <f>IFERROR(VLOOKUP($W73&amp;$V73,'lEVELS MAPPING'!$A$1:$K$583,6,0),0)</f>
        <v>TV</v>
      </c>
      <c r="AA73" s="203" t="str">
        <f>IFERROR(VLOOKUP($W73&amp;$V73,'lEVELS MAPPING'!$A$1:$K$583,7,0),0)</f>
        <v>Baseline</v>
      </c>
      <c r="AB73" s="204">
        <v>0</v>
      </c>
      <c r="AC73" s="204">
        <v>111911.61771390001</v>
      </c>
      <c r="AD73" s="204">
        <v>68862.649353000001</v>
      </c>
      <c r="AE73" s="203">
        <v>6169288.1919050002</v>
      </c>
      <c r="AF73" s="13">
        <f t="shared" si="5"/>
        <v>1.1162170936244763E-2</v>
      </c>
      <c r="AG73" s="203">
        <f>IFERROR(VLOOKUP($W73&amp;$V73,'lEVELS MAPPING'!$A$1:$K$583,11,0),0)</f>
        <v>0</v>
      </c>
    </row>
    <row r="74" spans="2:33" ht="15.75" hidden="1" thickBot="1">
      <c r="B74" s="519"/>
      <c r="C74" s="519"/>
      <c r="D74" s="519"/>
      <c r="E74" s="519" t="s">
        <v>271</v>
      </c>
      <c r="F74" s="281">
        <v>221956.13103210001</v>
      </c>
      <c r="G74" s="281">
        <v>12960.300452400001</v>
      </c>
      <c r="H74" s="281">
        <v>19177.162600200001</v>
      </c>
      <c r="I74" s="281">
        <v>29186.927738899998</v>
      </c>
      <c r="J74" s="281">
        <v>10597.898509899998</v>
      </c>
      <c r="K74"/>
      <c r="L74" s="4"/>
      <c r="V74" s="203" t="s">
        <v>196</v>
      </c>
      <c r="W74" s="340" t="s">
        <v>247</v>
      </c>
      <c r="X74" s="203" t="str">
        <f>IFERROR(VLOOKUP($W74&amp;$V74,'lEVELS MAPPING'!$A$1:$K$583,4,0),0)</f>
        <v>3.Marketing</v>
      </c>
      <c r="Y74" s="203" t="str">
        <f>IFERROR(VLOOKUP($W74&amp;$V74,'lEVELS MAPPING'!$A$1:$K$583,5,0),0)</f>
        <v>TV</v>
      </c>
      <c r="Z74" s="203" t="str">
        <f>IFERROR(VLOOKUP($W74&amp;$V74,'lEVELS MAPPING'!$A$1:$K$583,6,0),0)</f>
        <v>TV</v>
      </c>
      <c r="AA74" s="203" t="str">
        <f>IFERROR(VLOOKUP($W74&amp;$V74,'lEVELS MAPPING'!$A$1:$K$583,7,0),0)</f>
        <v>Baseline</v>
      </c>
      <c r="AB74" s="204">
        <v>4529.4548158999996</v>
      </c>
      <c r="AC74" s="204">
        <v>3190.4637825</v>
      </c>
      <c r="AD74" s="204">
        <v>913.49684320000017</v>
      </c>
      <c r="AE74" s="203">
        <v>6169288.1919050002</v>
      </c>
      <c r="AF74" s="13">
        <f t="shared" si="5"/>
        <v>1.4807167614549769E-4</v>
      </c>
      <c r="AG74" s="203">
        <f>IFERROR(VLOOKUP($W74&amp;$V74,'lEVELS MAPPING'!$A$1:$K$583,11,0),0)</f>
        <v>0</v>
      </c>
    </row>
    <row r="75" spans="2:33" ht="15.75" hidden="1" thickBot="1">
      <c r="B75" s="519"/>
      <c r="C75" s="519"/>
      <c r="D75" s="519"/>
      <c r="E75" s="519" t="s">
        <v>272</v>
      </c>
      <c r="F75" s="281">
        <v>153805.2525259</v>
      </c>
      <c r="G75" s="281">
        <v>2571.8130768000001</v>
      </c>
      <c r="H75" s="281">
        <v>0</v>
      </c>
      <c r="I75" s="281">
        <v>0</v>
      </c>
      <c r="J75" s="281">
        <v>7769.8100660000009</v>
      </c>
      <c r="K75"/>
      <c r="L75" s="4"/>
      <c r="V75" s="203" t="s">
        <v>196</v>
      </c>
      <c r="W75" s="340" t="s">
        <v>248</v>
      </c>
      <c r="X75" s="203" t="str">
        <f>IFERROR(VLOOKUP($W75&amp;$V75,'lEVELS MAPPING'!$A$1:$K$583,4,0),0)</f>
        <v>3.Marketing</v>
      </c>
      <c r="Y75" s="203" t="str">
        <f>IFERROR(VLOOKUP($W75&amp;$V75,'lEVELS MAPPING'!$A$1:$K$583,5,0),0)</f>
        <v>TV</v>
      </c>
      <c r="Z75" s="203" t="str">
        <f>IFERROR(VLOOKUP($W75&amp;$V75,'lEVELS MAPPING'!$A$1:$K$583,6,0),0)</f>
        <v>TV</v>
      </c>
      <c r="AA75" s="203" t="str">
        <f>IFERROR(VLOOKUP($W75&amp;$V75,'lEVELS MAPPING'!$A$1:$K$583,7,0),0)</f>
        <v>Baseline</v>
      </c>
      <c r="AB75" s="204">
        <v>101639.2154518</v>
      </c>
      <c r="AC75" s="204">
        <v>69125.213895699999</v>
      </c>
      <c r="AD75" s="204">
        <v>20520.103554100002</v>
      </c>
      <c r="AE75" s="203">
        <v>6169288.1919050002</v>
      </c>
      <c r="AF75" s="13">
        <f t="shared" si="5"/>
        <v>3.3261703645203916E-3</v>
      </c>
      <c r="AG75" s="203">
        <f>IFERROR(VLOOKUP($W75&amp;$V75,'lEVELS MAPPING'!$A$1:$K$583,11,0),0)</f>
        <v>0</v>
      </c>
    </row>
    <row r="76" spans="2:33" ht="15.75" hidden="1" thickBot="1">
      <c r="B76" s="519"/>
      <c r="C76" s="519"/>
      <c r="D76" s="519"/>
      <c r="E76" s="519" t="s">
        <v>754</v>
      </c>
      <c r="F76" s="281"/>
      <c r="G76" s="281">
        <v>221449.1715163</v>
      </c>
      <c r="H76" s="281"/>
      <c r="I76" s="281"/>
      <c r="J76" s="281"/>
      <c r="K76"/>
      <c r="L76" s="4"/>
      <c r="V76" s="203" t="s">
        <v>196</v>
      </c>
      <c r="W76" s="340" t="s">
        <v>249</v>
      </c>
      <c r="X76" s="203" t="str">
        <f>IFERROR(VLOOKUP($W76&amp;$V76,'lEVELS MAPPING'!$A$1:$K$583,4,0),0)</f>
        <v>3.Marketing</v>
      </c>
      <c r="Y76" s="203" t="str">
        <f>IFERROR(VLOOKUP($W76&amp;$V76,'lEVELS MAPPING'!$A$1:$K$583,5,0),0)</f>
        <v>TV</v>
      </c>
      <c r="Z76" s="203" t="str">
        <f>IFERROR(VLOOKUP($W76&amp;$V76,'lEVELS MAPPING'!$A$1:$K$583,6,0),0)</f>
        <v>TV</v>
      </c>
      <c r="AA76" s="203" t="str">
        <f>IFERROR(VLOOKUP($W76&amp;$V76,'lEVELS MAPPING'!$A$1:$K$583,7,0),0)</f>
        <v>Baseline</v>
      </c>
      <c r="AB76" s="204">
        <v>4351.2456228999999</v>
      </c>
      <c r="AC76" s="204">
        <v>248454.78136640001</v>
      </c>
      <c r="AD76" s="204">
        <v>262119.5525591</v>
      </c>
      <c r="AE76" s="203">
        <v>6169288.1919050002</v>
      </c>
      <c r="AF76" s="13">
        <f t="shared" si="5"/>
        <v>4.2487811300992363E-2</v>
      </c>
      <c r="AG76" s="203">
        <f>IFERROR(VLOOKUP($W76&amp;$V76,'lEVELS MAPPING'!$A$1:$K$583,11,0),0)</f>
        <v>0</v>
      </c>
    </row>
    <row r="77" spans="2:33" ht="15.75" hidden="1" thickBot="1">
      <c r="B77"/>
      <c r="C77"/>
      <c r="D77"/>
      <c r="E77"/>
      <c r="F77"/>
      <c r="G77"/>
      <c r="H77"/>
      <c r="I77"/>
      <c r="J77"/>
      <c r="K77"/>
      <c r="L77" s="4"/>
      <c r="V77" s="203" t="s">
        <v>196</v>
      </c>
      <c r="W77" s="340" t="s">
        <v>250</v>
      </c>
      <c r="X77" s="203" t="str">
        <f>IFERROR(VLOOKUP($W77&amp;$V77,'lEVELS MAPPING'!$A$1:$K$583,4,0),0)</f>
        <v>3.Marketing</v>
      </c>
      <c r="Y77" s="203" t="str">
        <f>IFERROR(VLOOKUP($W77&amp;$V77,'lEVELS MAPPING'!$A$1:$K$583,5,0),0)</f>
        <v>TV</v>
      </c>
      <c r="Z77" s="203" t="str">
        <f>IFERROR(VLOOKUP($W77&amp;$V77,'lEVELS MAPPING'!$A$1:$K$583,6,0),0)</f>
        <v>TV</v>
      </c>
      <c r="AA77" s="203" t="str">
        <f>IFERROR(VLOOKUP($W77&amp;$V77,'lEVELS MAPPING'!$A$1:$K$583,7,0),0)</f>
        <v>Baseline</v>
      </c>
      <c r="AB77" s="204">
        <v>159605.3009838</v>
      </c>
      <c r="AC77" s="204">
        <v>109739.55041109999</v>
      </c>
      <c r="AD77" s="204">
        <v>33358.449853900005</v>
      </c>
      <c r="AE77" s="203">
        <v>6169288.1919050002</v>
      </c>
      <c r="AF77" s="13">
        <f t="shared" si="5"/>
        <v>5.407179696625475E-3</v>
      </c>
      <c r="AG77" s="203">
        <f>IFERROR(VLOOKUP($W77&amp;$V77,'lEVELS MAPPING'!$A$1:$K$583,11,0),0)</f>
        <v>0</v>
      </c>
    </row>
    <row r="78" spans="2:33" ht="15.75" hidden="1" thickBot="1">
      <c r="B78"/>
      <c r="C78"/>
      <c r="D78"/>
      <c r="E78"/>
      <c r="F78"/>
      <c r="G78"/>
      <c r="H78"/>
      <c r="I78"/>
      <c r="J78"/>
      <c r="K78"/>
      <c r="L78" s="4"/>
      <c r="V78" s="203" t="s">
        <v>196</v>
      </c>
      <c r="W78" s="340" t="s">
        <v>239</v>
      </c>
      <c r="X78" s="203" t="str">
        <f>IFERROR(VLOOKUP($W78&amp;$V78,'lEVELS MAPPING'!$A$1:$K$583,4,0),0)</f>
        <v>3.Marketing</v>
      </c>
      <c r="Y78" s="203" t="str">
        <f>IFERROR(VLOOKUP($W78&amp;$V78,'lEVELS MAPPING'!$A$1:$K$583,5,0),0)</f>
        <v>Non TV</v>
      </c>
      <c r="Z78" s="203" t="str">
        <f>IFERROR(VLOOKUP($W78&amp;$V78,'lEVELS MAPPING'!$A$1:$K$583,6,0),0)</f>
        <v>OOH</v>
      </c>
      <c r="AA78" s="203" t="str">
        <f>IFERROR(VLOOKUP($W78&amp;$V78,'lEVELS MAPPING'!$A$1:$K$583,7,0),0)</f>
        <v>Incremental</v>
      </c>
      <c r="AB78" s="204">
        <v>20023.682343400003</v>
      </c>
      <c r="AC78" s="204">
        <v>47396.166841100006</v>
      </c>
      <c r="AD78" s="204">
        <v>416.23291440000003</v>
      </c>
      <c r="AE78" s="203">
        <v>6169288.1919050002</v>
      </c>
      <c r="AF78" s="13">
        <f t="shared" si="5"/>
        <v>6.7468547659381182E-5</v>
      </c>
      <c r="AG78" s="203">
        <f>IFERROR(VLOOKUP($W78&amp;$V78,'lEVELS MAPPING'!$A$1:$K$583,11,0),0)</f>
        <v>0</v>
      </c>
    </row>
    <row r="79" spans="2:33" ht="15.75" hidden="1" thickBot="1">
      <c r="B79"/>
      <c r="C79"/>
      <c r="D79"/>
      <c r="E79"/>
      <c r="F79"/>
      <c r="G79"/>
      <c r="H79"/>
      <c r="I79"/>
      <c r="J79"/>
      <c r="K79"/>
      <c r="L79" s="4"/>
      <c r="V79" s="203" t="s">
        <v>196</v>
      </c>
      <c r="W79" s="340" t="s">
        <v>235</v>
      </c>
      <c r="X79" s="203" t="str">
        <f>IFERROR(VLOOKUP($W79&amp;$V79,'lEVELS MAPPING'!$A$1:$K$583,4,0),0)</f>
        <v>3.Marketing</v>
      </c>
      <c r="Y79" s="203" t="str">
        <f>IFERROR(VLOOKUP($W79&amp;$V79,'lEVELS MAPPING'!$A$1:$K$583,5,0),0)</f>
        <v>Non TV</v>
      </c>
      <c r="Z79" s="203" t="str">
        <f>IFERROR(VLOOKUP($W79&amp;$V79,'lEVELS MAPPING'!$A$1:$K$583,6,0),0)</f>
        <v>OOH</v>
      </c>
      <c r="AA79" s="203" t="str">
        <f>IFERROR(VLOOKUP($W79&amp;$V79,'lEVELS MAPPING'!$A$1:$K$583,7,0),0)</f>
        <v>Baseline</v>
      </c>
      <c r="AB79" s="204">
        <v>6851.3862921</v>
      </c>
      <c r="AC79" s="204">
        <v>4046.6807599999997</v>
      </c>
      <c r="AD79" s="204">
        <v>1293.5582431</v>
      </c>
      <c r="AE79" s="203">
        <v>6169288.1919050002</v>
      </c>
      <c r="AF79" s="13">
        <f t="shared" si="5"/>
        <v>2.0967706530509238E-4</v>
      </c>
      <c r="AG79" s="203">
        <f>IFERROR(VLOOKUP($W79&amp;$V79,'lEVELS MAPPING'!$A$1:$K$583,11,0),0)</f>
        <v>0</v>
      </c>
    </row>
    <row r="80" spans="2:33" ht="15.75" hidden="1" thickBot="1">
      <c r="B80"/>
      <c r="C80"/>
      <c r="D80"/>
      <c r="E80"/>
      <c r="F80"/>
      <c r="G80"/>
      <c r="H80"/>
      <c r="I80"/>
      <c r="J80"/>
      <c r="K80"/>
      <c r="L80" s="4"/>
      <c r="V80" s="203" t="s">
        <v>196</v>
      </c>
      <c r="W80" s="340" t="s">
        <v>236</v>
      </c>
      <c r="X80" s="203" t="str">
        <f>IFERROR(VLOOKUP($W80&amp;$V80,'lEVELS MAPPING'!$A$1:$K$583,4,0),0)</f>
        <v>3.Marketing</v>
      </c>
      <c r="Y80" s="203" t="str">
        <f>IFERROR(VLOOKUP($W80&amp;$V80,'lEVELS MAPPING'!$A$1:$K$583,5,0),0)</f>
        <v>Non TV</v>
      </c>
      <c r="Z80" s="203" t="str">
        <f>IFERROR(VLOOKUP($W80&amp;$V80,'lEVELS MAPPING'!$A$1:$K$583,6,0),0)</f>
        <v>OOH</v>
      </c>
      <c r="AA80" s="203" t="str">
        <f>IFERROR(VLOOKUP($W80&amp;$V80,'lEVELS MAPPING'!$A$1:$K$583,7,0),0)</f>
        <v>Baseline</v>
      </c>
      <c r="AB80" s="204">
        <v>57343.424711500003</v>
      </c>
      <c r="AC80" s="204">
        <v>33901.444023000004</v>
      </c>
      <c r="AD80" s="204">
        <v>10994.874057899999</v>
      </c>
      <c r="AE80" s="203">
        <v>6169288.1919050002</v>
      </c>
      <c r="AF80" s="13">
        <f t="shared" si="5"/>
        <v>1.782194917126236E-3</v>
      </c>
      <c r="AG80" s="203">
        <f>IFERROR(VLOOKUP($W80&amp;$V80,'lEVELS MAPPING'!$A$1:$K$583,11,0),0)</f>
        <v>0</v>
      </c>
    </row>
    <row r="81" spans="2:33" ht="15.75" hidden="1" thickBot="1">
      <c r="B81"/>
      <c r="C81"/>
      <c r="D81"/>
      <c r="E81"/>
      <c r="F81"/>
      <c r="G81"/>
      <c r="H81"/>
      <c r="I81"/>
      <c r="J81"/>
      <c r="K81"/>
      <c r="L81" s="4"/>
      <c r="V81" s="203" t="s">
        <v>196</v>
      </c>
      <c r="W81" s="340" t="s">
        <v>237</v>
      </c>
      <c r="X81" s="203" t="str">
        <f>IFERROR(VLOOKUP($W81&amp;$V81,'lEVELS MAPPING'!$A$1:$K$583,4,0),0)</f>
        <v>3.Marketing</v>
      </c>
      <c r="Y81" s="203" t="str">
        <f>IFERROR(VLOOKUP($W81&amp;$V81,'lEVELS MAPPING'!$A$1:$K$583,5,0),0)</f>
        <v>Non TV</v>
      </c>
      <c r="Z81" s="203" t="str">
        <f>IFERROR(VLOOKUP($W81&amp;$V81,'lEVELS MAPPING'!$A$1:$K$583,6,0),0)</f>
        <v>OOH</v>
      </c>
      <c r="AA81" s="203" t="str">
        <f>IFERROR(VLOOKUP($W81&amp;$V81,'lEVELS MAPPING'!$A$1:$K$583,7,0),0)</f>
        <v>Baseline</v>
      </c>
      <c r="AB81" s="204">
        <v>4109.4571526</v>
      </c>
      <c r="AC81" s="204">
        <v>41078.412821500002</v>
      </c>
      <c r="AD81" s="204">
        <v>13000.523488500001</v>
      </c>
      <c r="AE81" s="203">
        <v>6169288.1919050002</v>
      </c>
      <c r="AF81" s="13">
        <f t="shared" si="5"/>
        <v>2.1072971604015147E-3</v>
      </c>
      <c r="AG81" s="203">
        <f>IFERROR(VLOOKUP($W81&amp;$V81,'lEVELS MAPPING'!$A$1:$K$583,11,0),0)</f>
        <v>0</v>
      </c>
    </row>
    <row r="82" spans="2:33" ht="15.75" hidden="1" thickBot="1">
      <c r="B82"/>
      <c r="C82"/>
      <c r="D82"/>
      <c r="E82"/>
      <c r="F82"/>
      <c r="G82"/>
      <c r="H82"/>
      <c r="I82"/>
      <c r="J82"/>
      <c r="K82"/>
      <c r="L82" s="4"/>
      <c r="V82" s="203" t="s">
        <v>196</v>
      </c>
      <c r="W82" s="340" t="s">
        <v>238</v>
      </c>
      <c r="X82" s="203" t="str">
        <f>IFERROR(VLOOKUP($W82&amp;$V82,'lEVELS MAPPING'!$A$1:$K$583,4,0),0)</f>
        <v>3.Marketing</v>
      </c>
      <c r="Y82" s="203" t="str">
        <f>IFERROR(VLOOKUP($W82&amp;$V82,'lEVELS MAPPING'!$A$1:$K$583,5,0),0)</f>
        <v>Non TV</v>
      </c>
      <c r="Z82" s="203" t="str">
        <f>IFERROR(VLOOKUP($W82&amp;$V82,'lEVELS MAPPING'!$A$1:$K$583,6,0),0)</f>
        <v>OOH</v>
      </c>
      <c r="AA82" s="203" t="str">
        <f>IFERROR(VLOOKUP($W82&amp;$V82,'lEVELS MAPPING'!$A$1:$K$583,7,0),0)</f>
        <v>Baseline</v>
      </c>
      <c r="AB82" s="204">
        <v>0</v>
      </c>
      <c r="AC82" s="204">
        <v>69671.4186472</v>
      </c>
      <c r="AD82" s="204">
        <v>38547.628796999998</v>
      </c>
      <c r="AE82" s="203">
        <v>6169288.1919050002</v>
      </c>
      <c r="AF82" s="13">
        <f t="shared" si="5"/>
        <v>6.248310598875908E-3</v>
      </c>
      <c r="AG82" s="203">
        <f>IFERROR(VLOOKUP($W82&amp;$V82,'lEVELS MAPPING'!$A$1:$K$583,11,0),0)</f>
        <v>0</v>
      </c>
    </row>
    <row r="83" spans="2:33" ht="15.75" hidden="1" thickBot="1">
      <c r="B83"/>
      <c r="C83"/>
      <c r="D83"/>
      <c r="E83"/>
      <c r="F83"/>
      <c r="G83"/>
      <c r="H83"/>
      <c r="I83"/>
      <c r="J83"/>
      <c r="K83"/>
      <c r="L83" s="4"/>
      <c r="V83" s="203" t="s">
        <v>196</v>
      </c>
      <c r="W83" s="340" t="s">
        <v>240</v>
      </c>
      <c r="X83" s="203" t="str">
        <f>IFERROR(VLOOKUP($W83&amp;$V83,'lEVELS MAPPING'!$A$1:$K$583,4,0),0)</f>
        <v>3.Marketing</v>
      </c>
      <c r="Y83" s="203" t="str">
        <f>IFERROR(VLOOKUP($W83&amp;$V83,'lEVELS MAPPING'!$A$1:$K$583,5,0),0)</f>
        <v>Non TV</v>
      </c>
      <c r="Z83" s="203" t="str">
        <f>IFERROR(VLOOKUP($W83&amp;$V83,'lEVELS MAPPING'!$A$1:$K$583,6,0),0)</f>
        <v>Print</v>
      </c>
      <c r="AA83" s="203" t="str">
        <f>IFERROR(VLOOKUP($W83&amp;$V83,'lEVELS MAPPING'!$A$1:$K$583,7,0),0)</f>
        <v>Incremental</v>
      </c>
      <c r="AB83" s="204">
        <v>19154.174284000001</v>
      </c>
      <c r="AC83" s="204">
        <v>0</v>
      </c>
      <c r="AD83" s="204">
        <v>0</v>
      </c>
      <c r="AE83" s="203">
        <v>6169288.1919050002</v>
      </c>
      <c r="AF83" s="13">
        <f t="shared" si="5"/>
        <v>0</v>
      </c>
      <c r="AG83" s="203">
        <f>IFERROR(VLOOKUP($W83&amp;$V83,'lEVELS MAPPING'!$A$1:$K$583,11,0),0)</f>
        <v>0</v>
      </c>
    </row>
    <row r="84" spans="2:33" ht="15.75" hidden="1" thickBot="1">
      <c r="B84"/>
      <c r="C84"/>
      <c r="D84"/>
      <c r="E84"/>
      <c r="F84"/>
      <c r="G84"/>
      <c r="H84"/>
      <c r="I84"/>
      <c r="J84"/>
      <c r="K84"/>
      <c r="L84" s="4"/>
      <c r="V84" s="203" t="s">
        <v>196</v>
      </c>
      <c r="W84" s="340" t="s">
        <v>253</v>
      </c>
      <c r="X84" s="203" t="str">
        <f>IFERROR(VLOOKUP($W84&amp;$V84,'lEVELS MAPPING'!$A$1:$K$583,4,0),0)</f>
        <v>3.Marketing</v>
      </c>
      <c r="Y84" s="203" t="str">
        <f>IFERROR(VLOOKUP($W84&amp;$V84,'lEVELS MAPPING'!$A$1:$K$583,5,0),0)</f>
        <v>TV</v>
      </c>
      <c r="Z84" s="203" t="str">
        <f>IFERROR(VLOOKUP($W84&amp;$V84,'lEVELS MAPPING'!$A$1:$K$583,6,0),0)</f>
        <v>TV</v>
      </c>
      <c r="AA84" s="203" t="str">
        <f>IFERROR(VLOOKUP($W84&amp;$V84,'lEVELS MAPPING'!$A$1:$K$583,7,0),0)</f>
        <v>Incremental</v>
      </c>
      <c r="AB84" s="204">
        <v>0.825214</v>
      </c>
      <c r="AC84" s="204">
        <v>0</v>
      </c>
      <c r="AD84" s="204">
        <v>0</v>
      </c>
      <c r="AE84" s="203">
        <v>6169288.1919050002</v>
      </c>
      <c r="AF84" s="13">
        <f t="shared" si="5"/>
        <v>0</v>
      </c>
      <c r="AG84" s="203">
        <f>IFERROR(VLOOKUP($W84&amp;$V84,'lEVELS MAPPING'!$A$1:$K$583,11,0),0)</f>
        <v>0</v>
      </c>
    </row>
    <row r="85" spans="2:33" ht="15.75" hidden="1" thickBot="1">
      <c r="B85"/>
      <c r="C85"/>
      <c r="D85"/>
      <c r="E85"/>
      <c r="F85"/>
      <c r="G85"/>
      <c r="H85"/>
      <c r="I85"/>
      <c r="J85"/>
      <c r="K85"/>
      <c r="L85" s="4"/>
      <c r="V85" s="203" t="s">
        <v>196</v>
      </c>
      <c r="W85" s="340" t="s">
        <v>254</v>
      </c>
      <c r="X85" s="203" t="str">
        <f>IFERROR(VLOOKUP($W85&amp;$V85,'lEVELS MAPPING'!$A$1:$K$583,4,0),0)</f>
        <v>3.Marketing</v>
      </c>
      <c r="Y85" s="203" t="str">
        <f>IFERROR(VLOOKUP($W85&amp;$V85,'lEVELS MAPPING'!$A$1:$K$583,5,0),0)</f>
        <v>TV</v>
      </c>
      <c r="Z85" s="203" t="str">
        <f>IFERROR(VLOOKUP($W85&amp;$V85,'lEVELS MAPPING'!$A$1:$K$583,6,0),0)</f>
        <v>TV</v>
      </c>
      <c r="AA85" s="203" t="str">
        <f>IFERROR(VLOOKUP($W85&amp;$V85,'lEVELS MAPPING'!$A$1:$K$583,7,0),0)</f>
        <v>Incremental</v>
      </c>
      <c r="AB85" s="204">
        <v>0</v>
      </c>
      <c r="AC85" s="204">
        <v>0</v>
      </c>
      <c r="AD85" s="204">
        <v>0</v>
      </c>
      <c r="AE85" s="203">
        <v>6169288.1919050002</v>
      </c>
      <c r="AF85" s="13">
        <f t="shared" si="5"/>
        <v>0</v>
      </c>
      <c r="AG85" s="203">
        <f>IFERROR(VLOOKUP($W85&amp;$V85,'lEVELS MAPPING'!$A$1:$K$583,11,0),0)</f>
        <v>0</v>
      </c>
    </row>
    <row r="86" spans="2:33" ht="15.75" hidden="1" thickBot="1">
      <c r="V86" s="203" t="s">
        <v>196</v>
      </c>
      <c r="W86" s="340" t="s">
        <v>371</v>
      </c>
      <c r="X86" s="203" t="str">
        <f>IFERROR(VLOOKUP($W86&amp;$V86,'lEVELS MAPPING'!$A$1:$K$583,4,0),0)</f>
        <v>3.Marketing</v>
      </c>
      <c r="Y86" s="203" t="str">
        <f>IFERROR(VLOOKUP($W86&amp;$V86,'lEVELS MAPPING'!$A$1:$K$583,5,0),0)</f>
        <v>Digital</v>
      </c>
      <c r="Z86" s="203" t="str">
        <f>IFERROR(VLOOKUP($W86&amp;$V86,'lEVELS MAPPING'!$A$1:$K$583,6,0),0)</f>
        <v>Total Digital</v>
      </c>
      <c r="AA86" s="203" t="str">
        <f>IFERROR(VLOOKUP($W86&amp;$V86,'lEVELS MAPPING'!$A$1:$K$583,7,0),0)</f>
        <v>Baseline</v>
      </c>
      <c r="AB86" s="204">
        <v>0</v>
      </c>
      <c r="AC86" s="204">
        <v>0</v>
      </c>
      <c r="AD86" s="204">
        <v>19176.564304300002</v>
      </c>
      <c r="AE86" s="203">
        <v>6169288.1919050002</v>
      </c>
      <c r="AF86" s="13">
        <f t="shared" si="5"/>
        <v>3.1083917151840034E-3</v>
      </c>
      <c r="AG86" s="203">
        <f>IFERROR(VLOOKUP($W86&amp;$V86,'lEVELS MAPPING'!$A$1:$K$583,11,0),0)</f>
        <v>10416841.008005966</v>
      </c>
    </row>
    <row r="87" spans="2:33" ht="15.75" hidden="1" thickBot="1">
      <c r="B87" s="254" t="s">
        <v>669</v>
      </c>
      <c r="C87" s="255"/>
      <c r="D87" s="255"/>
      <c r="E87" s="256"/>
      <c r="F87" s="257" t="s">
        <v>83</v>
      </c>
      <c r="G87" s="254"/>
      <c r="H87" s="255"/>
      <c r="I87" s="255"/>
      <c r="J87" s="256"/>
      <c r="K87"/>
      <c r="L87" s="258"/>
      <c r="N87" s="907" t="s">
        <v>683</v>
      </c>
      <c r="O87" s="908"/>
      <c r="P87" s="908"/>
      <c r="Q87" s="908"/>
      <c r="R87" s="909"/>
      <c r="V87" s="203" t="s">
        <v>196</v>
      </c>
      <c r="W87" s="340" t="s">
        <v>227</v>
      </c>
      <c r="X87" s="203" t="str">
        <f>IFERROR(VLOOKUP($W87&amp;$V87,'lEVELS MAPPING'!$A$1:$K$583,4,0),0)</f>
        <v>3.Marketing</v>
      </c>
      <c r="Y87" s="203" t="str">
        <f>IFERROR(VLOOKUP($W87&amp;$V87,'lEVELS MAPPING'!$A$1:$K$583,5,0),0)</f>
        <v>Digital</v>
      </c>
      <c r="Z87" s="203" t="str">
        <f>IFERROR(VLOOKUP($W87&amp;$V87,'lEVELS MAPPING'!$A$1:$K$583,6,0),0)</f>
        <v>Total Digital</v>
      </c>
      <c r="AA87" s="203" t="str">
        <f>IFERROR(VLOOKUP($W87&amp;$V87,'lEVELS MAPPING'!$A$1:$K$583,7,0),0)</f>
        <v>Baseline</v>
      </c>
      <c r="AB87" s="204">
        <v>12088.204326999999</v>
      </c>
      <c r="AC87" s="204">
        <v>0</v>
      </c>
      <c r="AD87" s="204">
        <v>0</v>
      </c>
      <c r="AE87" s="203">
        <v>6169288.1919050002</v>
      </c>
      <c r="AF87" s="13">
        <f t="shared" si="5"/>
        <v>0</v>
      </c>
      <c r="AG87" s="203">
        <f>IFERROR(VLOOKUP($W87&amp;$V87,'lEVELS MAPPING'!$A$1:$K$583,11,0),0)</f>
        <v>0</v>
      </c>
    </row>
    <row r="88" spans="2:33" ht="15.75" hidden="1" thickBot="1">
      <c r="B88" s="257" t="s">
        <v>7</v>
      </c>
      <c r="C88" s="257" t="s">
        <v>8</v>
      </c>
      <c r="D88" s="257" t="s">
        <v>10</v>
      </c>
      <c r="E88" s="257" t="s">
        <v>0</v>
      </c>
      <c r="F88" s="254" t="s">
        <v>99</v>
      </c>
      <c r="G88" s="255" t="s">
        <v>196</v>
      </c>
      <c r="H88" s="255" t="s">
        <v>198</v>
      </c>
      <c r="I88" s="255" t="s">
        <v>94</v>
      </c>
      <c r="J88" s="256" t="s">
        <v>93</v>
      </c>
      <c r="K88"/>
      <c r="L88" s="258"/>
      <c r="N88" s="259" t="s">
        <v>99</v>
      </c>
      <c r="O88" s="260" t="s">
        <v>196</v>
      </c>
      <c r="P88" s="260" t="s">
        <v>198</v>
      </c>
      <c r="Q88" s="260" t="s">
        <v>94</v>
      </c>
      <c r="R88" s="261" t="s">
        <v>93</v>
      </c>
      <c r="V88" s="203" t="s">
        <v>196</v>
      </c>
      <c r="W88" s="340" t="s">
        <v>228</v>
      </c>
      <c r="X88" s="203" t="str">
        <f>IFERROR(VLOOKUP($W88&amp;$V88,'lEVELS MAPPING'!$A$1:$K$583,4,0),0)</f>
        <v>3.Marketing</v>
      </c>
      <c r="Y88" s="203" t="str">
        <f>IFERROR(VLOOKUP($W88&amp;$V88,'lEVELS MAPPING'!$A$1:$K$583,5,0),0)</f>
        <v>Digital</v>
      </c>
      <c r="Z88" s="203" t="str">
        <f>IFERROR(VLOOKUP($W88&amp;$V88,'lEVELS MAPPING'!$A$1:$K$583,6,0),0)</f>
        <v>Total Digital</v>
      </c>
      <c r="AA88" s="203" t="str">
        <f>IFERROR(VLOOKUP($W88&amp;$V88,'lEVELS MAPPING'!$A$1:$K$583,7,0),0)</f>
        <v>Baseline</v>
      </c>
      <c r="AB88" s="204">
        <v>35425.747539199998</v>
      </c>
      <c r="AC88" s="204">
        <v>38667.755544899992</v>
      </c>
      <c r="AD88" s="204">
        <v>0</v>
      </c>
      <c r="AE88" s="203">
        <v>6169288.1919050002</v>
      </c>
      <c r="AF88" s="13">
        <f t="shared" si="5"/>
        <v>0</v>
      </c>
      <c r="AG88" s="203">
        <f>IFERROR(VLOOKUP($W88&amp;$V88,'lEVELS MAPPING'!$A$1:$K$583,11,0),0)</f>
        <v>0</v>
      </c>
    </row>
    <row r="89" spans="2:33" ht="15.75" hidden="1" thickBot="1">
      <c r="B89" s="249" t="s">
        <v>481</v>
      </c>
      <c r="C89" s="249" t="s">
        <v>32</v>
      </c>
      <c r="D89" s="249" t="s">
        <v>16</v>
      </c>
      <c r="E89" s="249" t="s">
        <v>225</v>
      </c>
      <c r="F89" s="235">
        <v>8010659</v>
      </c>
      <c r="G89" s="236">
        <v>8085078</v>
      </c>
      <c r="H89" s="236">
        <v>13286702</v>
      </c>
      <c r="I89" s="236">
        <v>11164045</v>
      </c>
      <c r="J89" s="237">
        <v>2644607</v>
      </c>
      <c r="K89"/>
      <c r="L89" s="4"/>
      <c r="N89" s="289">
        <f>IFERROR(F47/F89*1000000,"")</f>
        <v>4419.0485249216072</v>
      </c>
      <c r="O89" s="289">
        <f t="shared" ref="O89:R89" si="6">IFERROR(G47/G89*1000000,"")</f>
        <v>2030.7391968883912</v>
      </c>
      <c r="P89" s="289">
        <f t="shared" si="6"/>
        <v>710.28947254932029</v>
      </c>
      <c r="Q89" s="289">
        <f t="shared" si="6"/>
        <v>411.47602693289036</v>
      </c>
      <c r="R89" s="289">
        <f t="shared" si="6"/>
        <v>1043.968685252667</v>
      </c>
      <c r="V89" s="203" t="s">
        <v>196</v>
      </c>
      <c r="W89" s="340" t="s">
        <v>229</v>
      </c>
      <c r="X89" s="203" t="str">
        <f>IFERROR(VLOOKUP($W89&amp;$V89,'lEVELS MAPPING'!$A$1:$K$583,4,0),0)</f>
        <v>3.Marketing</v>
      </c>
      <c r="Y89" s="203" t="str">
        <f>IFERROR(VLOOKUP($W89&amp;$V89,'lEVELS MAPPING'!$A$1:$K$583,5,0),0)</f>
        <v>Digital</v>
      </c>
      <c r="Z89" s="203" t="str">
        <f>IFERROR(VLOOKUP($W89&amp;$V89,'lEVELS MAPPING'!$A$1:$K$583,6,0),0)</f>
        <v>Total Digital</v>
      </c>
      <c r="AA89" s="203" t="str">
        <f>IFERROR(VLOOKUP($W89&amp;$V89,'lEVELS MAPPING'!$A$1:$K$583,7,0),0)</f>
        <v>Baseline</v>
      </c>
      <c r="AB89" s="204">
        <v>0</v>
      </c>
      <c r="AC89" s="204">
        <v>112843.48939029999</v>
      </c>
      <c r="AD89" s="204">
        <v>44115.128365099998</v>
      </c>
      <c r="AE89" s="203">
        <v>6169288.1919050002</v>
      </c>
      <c r="AF89" s="13">
        <f t="shared" si="5"/>
        <v>7.1507647224173182E-3</v>
      </c>
      <c r="AG89" s="203">
        <f>IFERROR(VLOOKUP($W89&amp;$V89,'lEVELS MAPPING'!$A$1:$K$583,11,0),0)</f>
        <v>0</v>
      </c>
    </row>
    <row r="90" spans="2:33" ht="15.75" hidden="1" thickBot="1">
      <c r="B90" s="250"/>
      <c r="C90" s="250"/>
      <c r="D90" s="250"/>
      <c r="E90" s="250" t="s">
        <v>224</v>
      </c>
      <c r="F90" s="238">
        <v>13027755</v>
      </c>
      <c r="G90" s="263">
        <v>0</v>
      </c>
      <c r="H90" s="263">
        <v>0</v>
      </c>
      <c r="I90" s="263">
        <v>0</v>
      </c>
      <c r="J90" s="239">
        <v>0</v>
      </c>
      <c r="K90"/>
      <c r="L90" s="4"/>
      <c r="N90" s="289">
        <f t="shared" ref="N90:N95" si="7">IFERROR(F48/F90*1000000,"")</f>
        <v>1964.7118362910569</v>
      </c>
      <c r="O90" s="289" t="str">
        <f t="shared" ref="O90:O95" si="8">IFERROR(G48/G90*1000000,"")</f>
        <v/>
      </c>
      <c r="P90" s="289" t="str">
        <f t="shared" ref="P90:P95" si="9">IFERROR(H48/H90*1000000,"")</f>
        <v/>
      </c>
      <c r="Q90" s="289" t="str">
        <f t="shared" ref="Q90:Q95" si="10">IFERROR(I48/I90*1000000,"")</f>
        <v/>
      </c>
      <c r="R90" s="289" t="str">
        <f t="shared" ref="R90:R95" si="11">IFERROR(J48/J90*1000000,"")</f>
        <v/>
      </c>
      <c r="V90" s="203" t="s">
        <v>196</v>
      </c>
      <c r="W90" s="340" t="s">
        <v>255</v>
      </c>
      <c r="X90" s="203" t="str">
        <f>IFERROR(VLOOKUP($W90&amp;$V90,'lEVELS MAPPING'!$A$1:$K$583,4,0),0)</f>
        <v>3.Marketing</v>
      </c>
      <c r="Y90" s="203" t="str">
        <f>IFERROR(VLOOKUP($W90&amp;$V90,'lEVELS MAPPING'!$A$1:$K$583,5,0),0)</f>
        <v>TV</v>
      </c>
      <c r="Z90" s="203" t="str">
        <f>IFERROR(VLOOKUP($W90&amp;$V90,'lEVELS MAPPING'!$A$1:$K$583,6,0),0)</f>
        <v>TV</v>
      </c>
      <c r="AA90" s="203" t="str">
        <f>IFERROR(VLOOKUP($W90&amp;$V90,'lEVELS MAPPING'!$A$1:$K$583,7,0),0)</f>
        <v>Incremental</v>
      </c>
      <c r="AB90" s="204">
        <v>5.7890911999999997</v>
      </c>
      <c r="AC90" s="204">
        <v>0</v>
      </c>
      <c r="AD90" s="204">
        <v>0</v>
      </c>
      <c r="AE90" s="203">
        <v>6169288.1919050002</v>
      </c>
      <c r="AF90" s="13">
        <f t="shared" si="5"/>
        <v>0</v>
      </c>
      <c r="AG90" s="203">
        <f>IFERROR(VLOOKUP($W90&amp;$V90,'lEVELS MAPPING'!$A$1:$K$583,11,0),0)</f>
        <v>0</v>
      </c>
    </row>
    <row r="91" spans="2:33" ht="15.75" hidden="1" thickBot="1">
      <c r="B91" s="250"/>
      <c r="C91" s="250"/>
      <c r="D91" s="250"/>
      <c r="E91" s="250" t="s">
        <v>226</v>
      </c>
      <c r="F91" s="238">
        <v>2674834.8370524459</v>
      </c>
      <c r="G91" s="263">
        <v>497841.00800596573</v>
      </c>
      <c r="H91" s="263">
        <v>3184482</v>
      </c>
      <c r="I91" s="263">
        <v>12213073.560448911</v>
      </c>
      <c r="J91" s="239">
        <v>6371167</v>
      </c>
      <c r="K91"/>
      <c r="L91" s="4"/>
      <c r="N91" s="289">
        <f>IFERROR(F49/F91*1000000,"")</f>
        <v>3622.3001963653674</v>
      </c>
      <c r="O91" s="289">
        <f t="shared" si="8"/>
        <v>0</v>
      </c>
      <c r="P91" s="289">
        <f t="shared" si="9"/>
        <v>803.89964763499995</v>
      </c>
      <c r="Q91" s="289">
        <f t="shared" si="10"/>
        <v>1768.3736519233867</v>
      </c>
      <c r="R91" s="289">
        <f t="shared" si="11"/>
        <v>392.14743711787804</v>
      </c>
      <c r="V91" s="203" t="s">
        <v>196</v>
      </c>
      <c r="W91" s="340" t="s">
        <v>256</v>
      </c>
      <c r="X91" s="203" t="str">
        <f>IFERROR(VLOOKUP($W91&amp;$V91,'lEVELS MAPPING'!$A$1:$K$583,4,0),0)</f>
        <v>3.Marketing</v>
      </c>
      <c r="Y91" s="203" t="str">
        <f>IFERROR(VLOOKUP($W91&amp;$V91,'lEVELS MAPPING'!$A$1:$K$583,5,0),0)</f>
        <v>TV</v>
      </c>
      <c r="Z91" s="203" t="str">
        <f>IFERROR(VLOOKUP($W91&amp;$V91,'lEVELS MAPPING'!$A$1:$K$583,6,0),0)</f>
        <v>TV</v>
      </c>
      <c r="AA91" s="203" t="str">
        <f>IFERROR(VLOOKUP($W91&amp;$V91,'lEVELS MAPPING'!$A$1:$K$583,7,0),0)</f>
        <v>Incremental</v>
      </c>
      <c r="AB91" s="204">
        <v>100305.78846679998</v>
      </c>
      <c r="AC91" s="204">
        <v>2.5308060999999999</v>
      </c>
      <c r="AD91" s="204">
        <v>0</v>
      </c>
      <c r="AE91" s="203">
        <v>6169288.1919050002</v>
      </c>
      <c r="AF91" s="13">
        <f t="shared" si="5"/>
        <v>0</v>
      </c>
      <c r="AG91" s="203">
        <f>IFERROR(VLOOKUP($W91&amp;$V91,'lEVELS MAPPING'!$A$1:$K$583,11,0),0)</f>
        <v>0</v>
      </c>
    </row>
    <row r="92" spans="2:33" ht="15.75" hidden="1" thickBot="1">
      <c r="B92" s="250"/>
      <c r="C92" s="250"/>
      <c r="D92" s="251"/>
      <c r="E92" s="251" t="s">
        <v>230</v>
      </c>
      <c r="F92" s="238">
        <v>5993122</v>
      </c>
      <c r="G92" s="263">
        <v>1833922</v>
      </c>
      <c r="H92" s="263">
        <v>10020099</v>
      </c>
      <c r="I92" s="263">
        <v>13868335</v>
      </c>
      <c r="J92" s="239">
        <v>948374</v>
      </c>
      <c r="K92"/>
      <c r="L92" s="4"/>
      <c r="N92" s="289">
        <f t="shared" si="7"/>
        <v>5882.1978431608768</v>
      </c>
      <c r="O92" s="289">
        <f t="shared" si="8"/>
        <v>0</v>
      </c>
      <c r="P92" s="289">
        <f t="shared" si="9"/>
        <v>1126.2565101103291</v>
      </c>
      <c r="Q92" s="289">
        <f t="shared" si="10"/>
        <v>2617.5449129690046</v>
      </c>
      <c r="R92" s="289">
        <f t="shared" si="11"/>
        <v>0</v>
      </c>
      <c r="V92" s="203" t="s">
        <v>196</v>
      </c>
      <c r="W92" s="340" t="s">
        <v>257</v>
      </c>
      <c r="X92" s="203" t="str">
        <f>IFERROR(VLOOKUP($W92&amp;$V92,'lEVELS MAPPING'!$A$1:$K$583,4,0),0)</f>
        <v>3.Marketing</v>
      </c>
      <c r="Y92" s="203" t="str">
        <f>IFERROR(VLOOKUP($W92&amp;$V92,'lEVELS MAPPING'!$A$1:$K$583,5,0),0)</f>
        <v>TV</v>
      </c>
      <c r="Z92" s="203" t="str">
        <f>IFERROR(VLOOKUP($W92&amp;$V92,'lEVELS MAPPING'!$A$1:$K$583,6,0),0)</f>
        <v>TV</v>
      </c>
      <c r="AA92" s="203" t="str">
        <f>IFERROR(VLOOKUP($W92&amp;$V92,'lEVELS MAPPING'!$A$1:$K$583,7,0),0)</f>
        <v>Incremental</v>
      </c>
      <c r="AB92" s="204">
        <v>150625.49215919999</v>
      </c>
      <c r="AC92" s="204">
        <v>10.9578325</v>
      </c>
      <c r="AD92" s="204">
        <v>0</v>
      </c>
      <c r="AE92" s="203">
        <v>6169288.1919050002</v>
      </c>
      <c r="AF92" s="13">
        <f t="shared" si="5"/>
        <v>0</v>
      </c>
      <c r="AG92" s="203">
        <f>IFERROR(VLOOKUP($W92&amp;$V92,'lEVELS MAPPING'!$A$1:$K$583,11,0),0)</f>
        <v>0</v>
      </c>
    </row>
    <row r="93" spans="2:33" ht="15.75" hidden="1" thickBot="1">
      <c r="B93" s="250"/>
      <c r="C93" s="250" t="s">
        <v>35</v>
      </c>
      <c r="D93" s="168" t="s">
        <v>16</v>
      </c>
      <c r="E93" s="249" t="s">
        <v>233</v>
      </c>
      <c r="F93" s="238">
        <v>1923046.8</v>
      </c>
      <c r="G93" s="263">
        <v>0</v>
      </c>
      <c r="H93" s="263">
        <v>0</v>
      </c>
      <c r="I93" s="263">
        <v>0</v>
      </c>
      <c r="J93" s="239">
        <v>0</v>
      </c>
      <c r="K93"/>
      <c r="L93" s="4"/>
      <c r="N93" s="289">
        <f t="shared" si="7"/>
        <v>68679.538987662701</v>
      </c>
      <c r="O93" s="289" t="str">
        <f t="shared" si="8"/>
        <v/>
      </c>
      <c r="P93" s="289" t="str">
        <f t="shared" si="9"/>
        <v/>
      </c>
      <c r="Q93" s="289" t="str">
        <f t="shared" si="10"/>
        <v/>
      </c>
      <c r="R93" s="289" t="str">
        <f t="shared" si="11"/>
        <v/>
      </c>
      <c r="V93" s="203" t="s">
        <v>196</v>
      </c>
      <c r="W93" s="340" t="s">
        <v>258</v>
      </c>
      <c r="X93" s="203" t="str">
        <f>IFERROR(VLOOKUP($W93&amp;$V93,'lEVELS MAPPING'!$A$1:$K$583,4,0),0)</f>
        <v>3.Marketing</v>
      </c>
      <c r="Y93" s="203" t="str">
        <f>IFERROR(VLOOKUP($W93&amp;$V93,'lEVELS MAPPING'!$A$1:$K$583,5,0),0)</f>
        <v>TV</v>
      </c>
      <c r="Z93" s="203" t="str">
        <f>IFERROR(VLOOKUP($W93&amp;$V93,'lEVELS MAPPING'!$A$1:$K$583,6,0),0)</f>
        <v>TV</v>
      </c>
      <c r="AA93" s="203" t="str">
        <f>IFERROR(VLOOKUP($W93&amp;$V93,'lEVELS MAPPING'!$A$1:$K$583,7,0),0)</f>
        <v>Incremental</v>
      </c>
      <c r="AB93" s="204">
        <v>91995.512417999998</v>
      </c>
      <c r="AC93" s="204">
        <v>647200.8598954</v>
      </c>
      <c r="AD93" s="204">
        <v>148382.20750260001</v>
      </c>
      <c r="AE93" s="203">
        <v>6169288.1919050002</v>
      </c>
      <c r="AF93" s="13">
        <f t="shared" si="5"/>
        <v>2.4051754900557078E-2</v>
      </c>
      <c r="AG93" s="203">
        <f>IFERROR(VLOOKUP($W93&amp;$V93,'lEVELS MAPPING'!$A$1:$K$583,11,0),0)</f>
        <v>0</v>
      </c>
    </row>
    <row r="94" spans="2:33" ht="15.75" hidden="1" thickBot="1">
      <c r="B94" s="250"/>
      <c r="C94" s="250"/>
      <c r="D94" s="168"/>
      <c r="E94" s="250" t="s">
        <v>239</v>
      </c>
      <c r="F94" s="238">
        <v>2913029.9935000003</v>
      </c>
      <c r="G94" s="263">
        <v>0</v>
      </c>
      <c r="H94" s="263">
        <v>0</v>
      </c>
      <c r="I94" s="263">
        <v>900000.00899999985</v>
      </c>
      <c r="J94" s="239">
        <v>0</v>
      </c>
      <c r="K94"/>
      <c r="L94" s="4"/>
      <c r="N94" s="289">
        <f t="shared" si="7"/>
        <v>23821.828651864853</v>
      </c>
      <c r="O94" s="289" t="str">
        <f t="shared" si="8"/>
        <v/>
      </c>
      <c r="P94" s="289" t="str">
        <f t="shared" si="9"/>
        <v/>
      </c>
      <c r="Q94" s="289">
        <f t="shared" si="10"/>
        <v>1940.838901147167</v>
      </c>
      <c r="R94" s="289" t="str">
        <f t="shared" si="11"/>
        <v/>
      </c>
      <c r="V94" s="203" t="s">
        <v>196</v>
      </c>
      <c r="W94" s="340" t="s">
        <v>259</v>
      </c>
      <c r="X94" s="203" t="str">
        <f>IFERROR(VLOOKUP($W94&amp;$V94,'lEVELS MAPPING'!$A$1:$K$583,4,0),0)</f>
        <v>3.Marketing</v>
      </c>
      <c r="Y94" s="203" t="str">
        <f>IFERROR(VLOOKUP($W94&amp;$V94,'lEVELS MAPPING'!$A$1:$K$583,5,0),0)</f>
        <v>TV</v>
      </c>
      <c r="Z94" s="203" t="str">
        <f>IFERROR(VLOOKUP($W94&amp;$V94,'lEVELS MAPPING'!$A$1:$K$583,6,0),0)</f>
        <v>TV</v>
      </c>
      <c r="AA94" s="203" t="str">
        <f>IFERROR(VLOOKUP($W94&amp;$V94,'lEVELS MAPPING'!$A$1:$K$583,7,0),0)</f>
        <v>Incremental</v>
      </c>
      <c r="AB94" s="204">
        <v>133200.48390210001</v>
      </c>
      <c r="AC94" s="204">
        <v>1091.0316375</v>
      </c>
      <c r="AD94" s="204">
        <v>0</v>
      </c>
      <c r="AE94" s="203">
        <v>6169288.1919050002</v>
      </c>
      <c r="AF94" s="13">
        <f t="shared" si="5"/>
        <v>0</v>
      </c>
      <c r="AG94" s="203">
        <f>IFERROR(VLOOKUP($W94&amp;$V94,'lEVELS MAPPING'!$A$1:$K$583,11,0),0)</f>
        <v>0</v>
      </c>
    </row>
    <row r="95" spans="2:33" ht="15.75" hidden="1" thickBot="1">
      <c r="B95" s="250"/>
      <c r="C95" s="250"/>
      <c r="D95" s="168"/>
      <c r="E95" s="250" t="s">
        <v>240</v>
      </c>
      <c r="F95" s="238">
        <v>0</v>
      </c>
      <c r="G95" s="263">
        <v>0</v>
      </c>
      <c r="H95" s="263">
        <v>0</v>
      </c>
      <c r="I95" s="263">
        <v>0</v>
      </c>
      <c r="J95" s="239">
        <v>0</v>
      </c>
      <c r="K95"/>
      <c r="L95" s="4"/>
      <c r="N95" s="289" t="str">
        <f t="shared" si="7"/>
        <v/>
      </c>
      <c r="O95" s="289" t="str">
        <f t="shared" si="8"/>
        <v/>
      </c>
      <c r="P95" s="289" t="str">
        <f t="shared" si="9"/>
        <v/>
      </c>
      <c r="Q95" s="289" t="str">
        <f t="shared" si="10"/>
        <v/>
      </c>
      <c r="R95" s="289" t="str">
        <f t="shared" si="11"/>
        <v/>
      </c>
      <c r="V95" s="203" t="s">
        <v>196</v>
      </c>
      <c r="W95" s="340" t="s">
        <v>4</v>
      </c>
      <c r="X95" s="203" t="str">
        <f>IFERROR(VLOOKUP($W95&amp;$V95,'lEVELS MAPPING'!$A$1:$K$583,4,0),0)</f>
        <v>3.Marketing</v>
      </c>
      <c r="Y95" s="203" t="str">
        <f>IFERROR(VLOOKUP($W95&amp;$V95,'lEVELS MAPPING'!$A$1:$K$583,5,0),0)</f>
        <v>TV</v>
      </c>
      <c r="Z95" s="203" t="str">
        <f>IFERROR(VLOOKUP($W95&amp;$V95,'lEVELS MAPPING'!$A$1:$K$583,6,0),0)</f>
        <v>TV</v>
      </c>
      <c r="AA95" s="203" t="str">
        <f>IFERROR(VLOOKUP($W95&amp;$V95,'lEVELS MAPPING'!$A$1:$K$583,7,0),0)</f>
        <v>Baseline</v>
      </c>
      <c r="AB95" s="204">
        <v>57050.500680999998</v>
      </c>
      <c r="AC95" s="204">
        <v>28049.378134099999</v>
      </c>
      <c r="AD95" s="204">
        <v>8162.158820900001</v>
      </c>
      <c r="AE95" s="203">
        <v>6169288.1919050002</v>
      </c>
      <c r="AF95" s="13">
        <f t="shared" si="5"/>
        <v>1.3230308857365321E-3</v>
      </c>
      <c r="AG95" s="203">
        <f>IFERROR(VLOOKUP($W95&amp;$V95,'lEVELS MAPPING'!$A$1:$K$583,11,0),0)</f>
        <v>0</v>
      </c>
    </row>
    <row r="96" spans="2:33" ht="15.75" hidden="1" thickBot="1">
      <c r="B96" s="250"/>
      <c r="C96" s="250"/>
      <c r="D96" s="168"/>
      <c r="E96" s="251" t="s">
        <v>241</v>
      </c>
      <c r="F96" s="238">
        <v>0</v>
      </c>
      <c r="G96" s="263"/>
      <c r="H96" s="263"/>
      <c r="I96" s="263">
        <v>0</v>
      </c>
      <c r="J96" s="239">
        <v>0</v>
      </c>
      <c r="K96"/>
      <c r="L96" s="4"/>
      <c r="N96" s="289" t="str">
        <f t="shared" ref="N96" si="12">IFERROR(F54/F96*1000000,"")</f>
        <v/>
      </c>
      <c r="O96" s="289" t="str">
        <f t="shared" ref="O96" si="13">IFERROR(G54/G96*1000000,"")</f>
        <v/>
      </c>
      <c r="P96" s="289" t="str">
        <f t="shared" ref="P96" si="14">IFERROR(H54/H96*1000000,"")</f>
        <v/>
      </c>
      <c r="Q96" s="289" t="str">
        <f t="shared" ref="Q96" si="15">IFERROR(I54/I96*1000000,"")</f>
        <v/>
      </c>
      <c r="R96" s="289" t="str">
        <f t="shared" ref="R96" si="16">IFERROR(J54/J96*1000000,"")</f>
        <v/>
      </c>
      <c r="V96" s="203" t="s">
        <v>196</v>
      </c>
      <c r="W96" s="340" t="s">
        <v>5</v>
      </c>
      <c r="X96" s="203" t="str">
        <f>IFERROR(VLOOKUP($W96&amp;$V96,'lEVELS MAPPING'!$A$1:$K$583,4,0),0)</f>
        <v>3.Marketing</v>
      </c>
      <c r="Y96" s="203" t="str">
        <f>IFERROR(VLOOKUP($W96&amp;$V96,'lEVELS MAPPING'!$A$1:$K$583,5,0),0)</f>
        <v>TV</v>
      </c>
      <c r="Z96" s="203" t="str">
        <f>IFERROR(VLOOKUP($W96&amp;$V96,'lEVELS MAPPING'!$A$1:$K$583,6,0),0)</f>
        <v>TV</v>
      </c>
      <c r="AA96" s="203" t="str">
        <f>IFERROR(VLOOKUP($W96&amp;$V96,'lEVELS MAPPING'!$A$1:$K$583,7,0),0)</f>
        <v>Baseline</v>
      </c>
      <c r="AB96" s="204">
        <v>64543.020033800007</v>
      </c>
      <c r="AC96" s="204">
        <v>32906.904320299996</v>
      </c>
      <c r="AD96" s="204">
        <v>9813.942151700001</v>
      </c>
      <c r="AE96" s="203">
        <v>6169288.1919050002</v>
      </c>
      <c r="AF96" s="13">
        <f t="shared" si="5"/>
        <v>1.5907738212938916E-3</v>
      </c>
      <c r="AG96" s="203">
        <f>IFERROR(VLOOKUP($W96&amp;$V96,'lEVELS MAPPING'!$A$1:$K$583,11,0),0)</f>
        <v>0</v>
      </c>
    </row>
    <row r="97" spans="2:33" ht="15.75" hidden="1" thickBot="1">
      <c r="B97" s="249"/>
      <c r="C97" s="249" t="s">
        <v>15</v>
      </c>
      <c r="D97" s="168" t="s">
        <v>16</v>
      </c>
      <c r="E97" s="249" t="s">
        <v>251</v>
      </c>
      <c r="F97" s="235">
        <v>0</v>
      </c>
      <c r="G97" s="236">
        <v>0</v>
      </c>
      <c r="H97" s="236">
        <v>0</v>
      </c>
      <c r="I97" s="236">
        <v>0</v>
      </c>
      <c r="J97" s="237">
        <v>0</v>
      </c>
      <c r="K97"/>
      <c r="L97" s="4"/>
      <c r="N97" s="290" t="str">
        <f>IFERROR(F55/F97,"")</f>
        <v/>
      </c>
      <c r="O97" s="290" t="str">
        <f t="shared" ref="O97:R97" si="17">IFERROR(G55/G97,"")</f>
        <v/>
      </c>
      <c r="P97" s="290" t="str">
        <f t="shared" si="17"/>
        <v/>
      </c>
      <c r="Q97" s="290" t="str">
        <f t="shared" si="17"/>
        <v/>
      </c>
      <c r="R97" s="290" t="str">
        <f t="shared" si="17"/>
        <v/>
      </c>
      <c r="V97" s="203" t="s">
        <v>196</v>
      </c>
      <c r="W97" s="340" t="s">
        <v>6</v>
      </c>
      <c r="X97" s="203" t="str">
        <f>IFERROR(VLOOKUP($W97&amp;$V97,'lEVELS MAPPING'!$A$1:$K$583,4,0),0)</f>
        <v>3.Marketing</v>
      </c>
      <c r="Y97" s="203" t="str">
        <f>IFERROR(VLOOKUP($W97&amp;$V97,'lEVELS MAPPING'!$A$1:$K$583,5,0),0)</f>
        <v>TV</v>
      </c>
      <c r="Z97" s="203" t="str">
        <f>IFERROR(VLOOKUP($W97&amp;$V97,'lEVELS MAPPING'!$A$1:$K$583,6,0),0)</f>
        <v>TV</v>
      </c>
      <c r="AA97" s="203" t="str">
        <f>IFERROR(VLOOKUP($W97&amp;$V97,'lEVELS MAPPING'!$A$1:$K$583,7,0),0)</f>
        <v>Baseline</v>
      </c>
      <c r="AB97" s="204">
        <v>179033.43534520001</v>
      </c>
      <c r="AC97" s="204">
        <v>94849.045840200008</v>
      </c>
      <c r="AD97" s="204">
        <v>29037.732849399999</v>
      </c>
      <c r="AE97" s="203">
        <v>6169288.1919050002</v>
      </c>
      <c r="AF97" s="13">
        <f t="shared" si="5"/>
        <v>4.7068206162749395E-3</v>
      </c>
      <c r="AG97" s="203">
        <f>IFERROR(VLOOKUP($W97&amp;$V97,'lEVELS MAPPING'!$A$1:$K$583,11,0),0)</f>
        <v>0</v>
      </c>
    </row>
    <row r="98" spans="2:33" ht="15.75" hidden="1" thickBot="1">
      <c r="B98" s="250"/>
      <c r="C98" s="250"/>
      <c r="D98" s="168"/>
      <c r="E98" s="250" t="s">
        <v>252</v>
      </c>
      <c r="F98" s="238">
        <v>0</v>
      </c>
      <c r="G98" s="263">
        <v>0</v>
      </c>
      <c r="H98" s="263">
        <v>0</v>
      </c>
      <c r="I98" s="263">
        <v>0</v>
      </c>
      <c r="J98" s="239">
        <v>0</v>
      </c>
      <c r="K98"/>
      <c r="L98" s="4"/>
      <c r="N98" s="290" t="str">
        <f t="shared" ref="N98:N110" si="18">IFERROR(F56/F98,"")</f>
        <v/>
      </c>
      <c r="O98" s="290" t="str">
        <f t="shared" ref="O98:O110" si="19">IFERROR(G56/G98,"")</f>
        <v/>
      </c>
      <c r="P98" s="290" t="str">
        <f t="shared" ref="P98:P110" si="20">IFERROR(H56/H98,"")</f>
        <v/>
      </c>
      <c r="Q98" s="290" t="str">
        <f t="shared" ref="Q98:Q110" si="21">IFERROR(I56/I98,"")</f>
        <v/>
      </c>
      <c r="R98" s="290" t="str">
        <f t="shared" ref="R98:R110" si="22">IFERROR(J56/J98,"")</f>
        <v/>
      </c>
      <c r="V98" s="203" t="s">
        <v>196</v>
      </c>
      <c r="W98" s="340" t="s">
        <v>372</v>
      </c>
      <c r="X98" s="203" t="str">
        <f>IFERROR(VLOOKUP($W98&amp;$V98,'lEVELS MAPPING'!$A$1:$K$583,4,0),0)</f>
        <v>3.Marketing</v>
      </c>
      <c r="Y98" s="203" t="str">
        <f>IFERROR(VLOOKUP($W98&amp;$V98,'lEVELS MAPPING'!$A$1:$K$583,5,0),0)</f>
        <v>TV</v>
      </c>
      <c r="Z98" s="203" t="str">
        <f>IFERROR(VLOOKUP($W98&amp;$V98,'lEVELS MAPPING'!$A$1:$K$583,6,0),0)</f>
        <v>TV</v>
      </c>
      <c r="AA98" s="203" t="str">
        <f>IFERROR(VLOOKUP($W98&amp;$V98,'lEVELS MAPPING'!$A$1:$K$583,7,0),0)</f>
        <v>Baseline</v>
      </c>
      <c r="AB98" s="204">
        <v>0</v>
      </c>
      <c r="AC98" s="204">
        <v>0</v>
      </c>
      <c r="AD98" s="204">
        <v>45288.435081100004</v>
      </c>
      <c r="AE98" s="203">
        <v>6169288.1919050002</v>
      </c>
      <c r="AF98" s="13">
        <f t="shared" si="5"/>
        <v>7.3409498263551686E-3</v>
      </c>
      <c r="AG98" s="203">
        <f>IFERROR(VLOOKUP($W98&amp;$V98,'lEVELS MAPPING'!$A$1:$K$583,11,0),0)</f>
        <v>2669.91</v>
      </c>
    </row>
    <row r="99" spans="2:33" ht="15.75" hidden="1" thickBot="1">
      <c r="B99" s="250"/>
      <c r="C99" s="250"/>
      <c r="D99" s="168"/>
      <c r="E99" s="250" t="s">
        <v>253</v>
      </c>
      <c r="F99" s="238">
        <v>0</v>
      </c>
      <c r="G99" s="263">
        <v>0</v>
      </c>
      <c r="H99" s="263">
        <v>0</v>
      </c>
      <c r="I99" s="263">
        <v>0</v>
      </c>
      <c r="J99" s="239">
        <v>0</v>
      </c>
      <c r="K99"/>
      <c r="L99" s="4"/>
      <c r="N99" s="290" t="str">
        <f t="shared" si="18"/>
        <v/>
      </c>
      <c r="O99" s="290" t="str">
        <f t="shared" si="19"/>
        <v/>
      </c>
      <c r="P99" s="290" t="str">
        <f t="shared" si="20"/>
        <v/>
      </c>
      <c r="Q99" s="290" t="str">
        <f t="shared" si="21"/>
        <v/>
      </c>
      <c r="R99" s="290" t="str">
        <f t="shared" si="22"/>
        <v/>
      </c>
      <c r="V99" s="203" t="s">
        <v>196</v>
      </c>
      <c r="W99" s="340" t="s">
        <v>373</v>
      </c>
      <c r="X99" s="203" t="str">
        <f>IFERROR(VLOOKUP($W99&amp;$V99,'lEVELS MAPPING'!$A$1:$K$583,4,0),0)</f>
        <v>3.Marketing</v>
      </c>
      <c r="Y99" s="203" t="str">
        <f>IFERROR(VLOOKUP($W99&amp;$V99,'lEVELS MAPPING'!$A$1:$K$583,5,0),0)</f>
        <v>TV</v>
      </c>
      <c r="Z99" s="203" t="str">
        <f>IFERROR(VLOOKUP($W99&amp;$V99,'lEVELS MAPPING'!$A$1:$K$583,6,0),0)</f>
        <v>TV</v>
      </c>
      <c r="AA99" s="203" t="str">
        <f>IFERROR(VLOOKUP($W99&amp;$V99,'lEVELS MAPPING'!$A$1:$K$583,7,0),0)</f>
        <v>Incremental</v>
      </c>
      <c r="AB99" s="204">
        <v>0</v>
      </c>
      <c r="AC99" s="204">
        <v>0</v>
      </c>
      <c r="AD99" s="204">
        <v>268282.31390740001</v>
      </c>
      <c r="AE99" s="203">
        <v>6169288.1919050002</v>
      </c>
      <c r="AF99" s="13">
        <f t="shared" si="5"/>
        <v>4.3486753343671844E-2</v>
      </c>
      <c r="AG99" s="203">
        <f>IFERROR(VLOOKUP($W99&amp;$V99,'lEVELS MAPPING'!$A$1:$K$583,11,0),0)</f>
        <v>2669.91</v>
      </c>
    </row>
    <row r="100" spans="2:33" ht="15.75" hidden="1" thickBot="1">
      <c r="B100" s="250"/>
      <c r="C100" s="250"/>
      <c r="D100" s="168"/>
      <c r="E100" s="250" t="s">
        <v>254</v>
      </c>
      <c r="F100" s="238">
        <v>0</v>
      </c>
      <c r="G100" s="263">
        <v>0</v>
      </c>
      <c r="H100" s="263">
        <v>0</v>
      </c>
      <c r="I100" s="263">
        <v>0</v>
      </c>
      <c r="J100" s="239">
        <v>0</v>
      </c>
      <c r="K100"/>
      <c r="L100" s="4"/>
      <c r="N100" s="290" t="str">
        <f t="shared" si="18"/>
        <v/>
      </c>
      <c r="O100" s="290" t="str">
        <f t="shared" si="19"/>
        <v/>
      </c>
      <c r="P100" s="290" t="str">
        <f t="shared" si="20"/>
        <v/>
      </c>
      <c r="Q100" s="290" t="str">
        <f t="shared" si="21"/>
        <v/>
      </c>
      <c r="R100" s="290" t="str">
        <f t="shared" si="22"/>
        <v/>
      </c>
      <c r="V100" s="203" t="s">
        <v>196</v>
      </c>
      <c r="W100" s="340" t="s">
        <v>378</v>
      </c>
      <c r="X100" s="203" t="str">
        <f>IFERROR(VLOOKUP($W100&amp;$V100,'lEVELS MAPPING'!$A$1:$K$583,4,0),0)</f>
        <v>3.Marketing</v>
      </c>
      <c r="Y100" s="203" t="str">
        <f>IFERROR(VLOOKUP($W100&amp;$V100,'lEVELS MAPPING'!$A$1:$K$583,5,0),0)</f>
        <v>TV</v>
      </c>
      <c r="Z100" s="203" t="str">
        <f>IFERROR(VLOOKUP($W100&amp;$V100,'lEVELS MAPPING'!$A$1:$K$583,6,0),0)</f>
        <v>TV</v>
      </c>
      <c r="AA100" s="203" t="str">
        <f>IFERROR(VLOOKUP($W100&amp;$V100,'lEVELS MAPPING'!$A$1:$K$583,7,0),0)</f>
        <v>Baseline</v>
      </c>
      <c r="AB100" s="262">
        <v>0</v>
      </c>
      <c r="AC100" s="262">
        <v>0</v>
      </c>
      <c r="AD100" s="262">
        <v>0</v>
      </c>
      <c r="AE100" s="203">
        <v>6169288.1919050002</v>
      </c>
      <c r="AF100" s="13">
        <f t="shared" si="5"/>
        <v>0</v>
      </c>
      <c r="AG100" s="203">
        <f>IFERROR(VLOOKUP($W100&amp;$V100,'lEVELS MAPPING'!$A$1:$K$583,11,0),0)</f>
        <v>1.52</v>
      </c>
    </row>
    <row r="101" spans="2:33" ht="15.75" hidden="1" thickBot="1">
      <c r="B101" s="250"/>
      <c r="C101" s="250"/>
      <c r="D101" s="168"/>
      <c r="E101" s="250" t="s">
        <v>255</v>
      </c>
      <c r="F101" s="238">
        <v>0</v>
      </c>
      <c r="G101" s="263">
        <v>0</v>
      </c>
      <c r="H101" s="263">
        <v>0</v>
      </c>
      <c r="I101" s="263">
        <v>0</v>
      </c>
      <c r="J101" s="239">
        <v>0</v>
      </c>
      <c r="K101"/>
      <c r="L101" s="4"/>
      <c r="N101" s="290" t="str">
        <f t="shared" si="18"/>
        <v/>
      </c>
      <c r="O101" s="290" t="str">
        <f t="shared" si="19"/>
        <v/>
      </c>
      <c r="P101" s="290" t="str">
        <f t="shared" si="20"/>
        <v/>
      </c>
      <c r="Q101" s="290" t="str">
        <f t="shared" si="21"/>
        <v/>
      </c>
      <c r="R101" s="290" t="str">
        <f t="shared" si="22"/>
        <v/>
      </c>
      <c r="V101" s="203" t="s">
        <v>196</v>
      </c>
      <c r="W101" s="340" t="s">
        <v>379</v>
      </c>
      <c r="X101" s="203" t="str">
        <f>IFERROR(VLOOKUP($W101&amp;$V101,'lEVELS MAPPING'!$A$1:$K$583,4,0),0)</f>
        <v>3.Marketing</v>
      </c>
      <c r="Y101" s="203" t="str">
        <f>IFERROR(VLOOKUP($W101&amp;$V101,'lEVELS MAPPING'!$A$1:$K$583,5,0),0)</f>
        <v>TV</v>
      </c>
      <c r="Z101" s="203" t="str">
        <f>IFERROR(VLOOKUP($W101&amp;$V101,'lEVELS MAPPING'!$A$1:$K$583,6,0),0)</f>
        <v>TV</v>
      </c>
      <c r="AA101" s="203" t="str">
        <f>IFERROR(VLOOKUP($W101&amp;$V101,'lEVELS MAPPING'!$A$1:$K$583,7,0),0)</f>
        <v>Incremental</v>
      </c>
      <c r="AB101" s="262">
        <v>0</v>
      </c>
      <c r="AC101" s="262">
        <v>0</v>
      </c>
      <c r="AD101" s="262">
        <v>0.2959966</v>
      </c>
      <c r="AE101" s="203">
        <v>6169288.1919050002</v>
      </c>
      <c r="AF101" s="13">
        <f t="shared" si="5"/>
        <v>4.7979052168188608E-8</v>
      </c>
      <c r="AG101" s="203">
        <f>IFERROR(VLOOKUP($W101&amp;$V101,'lEVELS MAPPING'!$A$1:$K$583,11,0),0)</f>
        <v>1.52</v>
      </c>
    </row>
    <row r="102" spans="2:33" ht="15.75" hidden="1" thickBot="1">
      <c r="B102" s="250"/>
      <c r="C102" s="250"/>
      <c r="D102" s="168"/>
      <c r="E102" s="250" t="s">
        <v>256</v>
      </c>
      <c r="F102" s="238">
        <v>0</v>
      </c>
      <c r="G102" s="263">
        <v>0</v>
      </c>
      <c r="H102" s="263">
        <v>0</v>
      </c>
      <c r="I102" s="263">
        <v>0</v>
      </c>
      <c r="J102" s="239">
        <v>0</v>
      </c>
      <c r="K102"/>
      <c r="L102" s="4"/>
      <c r="N102" s="290" t="str">
        <f t="shared" si="18"/>
        <v/>
      </c>
      <c r="O102" s="290" t="str">
        <f t="shared" si="19"/>
        <v/>
      </c>
      <c r="P102" s="290" t="str">
        <f t="shared" si="20"/>
        <v/>
      </c>
      <c r="Q102" s="290" t="str">
        <f t="shared" si="21"/>
        <v/>
      </c>
      <c r="R102" s="290" t="str">
        <f t="shared" si="22"/>
        <v/>
      </c>
      <c r="V102" s="203" t="s">
        <v>196</v>
      </c>
      <c r="W102" s="340" t="s">
        <v>260</v>
      </c>
      <c r="X102" s="203" t="str">
        <f>IFERROR(VLOOKUP($W102&amp;$V102,'lEVELS MAPPING'!$A$1:$K$583,4,0),0)</f>
        <v>3.Marketing</v>
      </c>
      <c r="Y102" s="203" t="str">
        <f>IFERROR(VLOOKUP($W102&amp;$V102,'lEVELS MAPPING'!$A$1:$K$583,5,0),0)</f>
        <v>TV</v>
      </c>
      <c r="Z102" s="203" t="str">
        <f>IFERROR(VLOOKUP($W102&amp;$V102,'lEVELS MAPPING'!$A$1:$K$583,6,0),0)</f>
        <v>TV</v>
      </c>
      <c r="AA102" s="203" t="str">
        <f>IFERROR(VLOOKUP($W102&amp;$V102,'lEVELS MAPPING'!$A$1:$K$583,7,0),0)</f>
        <v>Incremental</v>
      </c>
      <c r="AB102" s="262">
        <v>2.8249E-3</v>
      </c>
      <c r="AC102" s="262">
        <v>0</v>
      </c>
      <c r="AD102" s="262">
        <v>0</v>
      </c>
      <c r="AE102" s="203">
        <v>6169288.1919050002</v>
      </c>
      <c r="AF102" s="13">
        <f t="shared" si="5"/>
        <v>0</v>
      </c>
      <c r="AG102" s="203">
        <f>IFERROR(VLOOKUP($W102&amp;$V102,'lEVELS MAPPING'!$A$1:$K$583,11,0),0)</f>
        <v>0</v>
      </c>
    </row>
    <row r="103" spans="2:33" ht="15.75" hidden="1" thickBot="1">
      <c r="B103" s="250"/>
      <c r="C103" s="250"/>
      <c r="D103" s="168"/>
      <c r="E103" s="250" t="s">
        <v>257</v>
      </c>
      <c r="F103" s="238">
        <v>0</v>
      </c>
      <c r="G103" s="263">
        <v>0</v>
      </c>
      <c r="H103" s="263">
        <v>0</v>
      </c>
      <c r="I103" s="263">
        <v>0</v>
      </c>
      <c r="J103" s="239">
        <v>0</v>
      </c>
      <c r="K103"/>
      <c r="L103" s="4"/>
      <c r="N103" s="290" t="str">
        <f t="shared" si="18"/>
        <v/>
      </c>
      <c r="O103" s="290" t="str">
        <f t="shared" si="19"/>
        <v/>
      </c>
      <c r="P103" s="290" t="str">
        <f t="shared" si="20"/>
        <v/>
      </c>
      <c r="Q103" s="290" t="str">
        <f t="shared" si="21"/>
        <v/>
      </c>
      <c r="R103" s="290" t="str">
        <f t="shared" si="22"/>
        <v/>
      </c>
      <c r="V103" s="203" t="s">
        <v>196</v>
      </c>
      <c r="W103" s="340" t="s">
        <v>230</v>
      </c>
      <c r="X103" s="203" t="str">
        <f>IFERROR(VLOOKUP($W103&amp;$V103,'lEVELS MAPPING'!$A$1:$K$583,4,0),0)</f>
        <v>3.Marketing</v>
      </c>
      <c r="Y103" s="203" t="str">
        <f>IFERROR(VLOOKUP($W103&amp;$V103,'lEVELS MAPPING'!$A$1:$K$583,5,0),0)</f>
        <v>Digital</v>
      </c>
      <c r="Z103" s="203" t="str">
        <f>IFERROR(VLOOKUP($W103&amp;$V103,'lEVELS MAPPING'!$A$1:$K$583,6,0),0)</f>
        <v>YouTube</v>
      </c>
      <c r="AA103" s="203" t="str">
        <f>IFERROR(VLOOKUP($W103&amp;$V103,'lEVELS MAPPING'!$A$1:$K$583,7,0),0)</f>
        <v>Incremental</v>
      </c>
      <c r="AB103" s="262">
        <v>0</v>
      </c>
      <c r="AC103" s="262">
        <v>0</v>
      </c>
      <c r="AD103" s="262">
        <v>0</v>
      </c>
      <c r="AE103" s="203">
        <v>6169288.1919050002</v>
      </c>
      <c r="AF103" s="13">
        <f t="shared" si="5"/>
        <v>0</v>
      </c>
      <c r="AG103" s="203">
        <f>IFERROR(VLOOKUP($W103&amp;$V103,'lEVELS MAPPING'!$A$1:$K$583,11,0),0)</f>
        <v>1833922</v>
      </c>
    </row>
    <row r="104" spans="2:33" ht="15.75" hidden="1" thickBot="1">
      <c r="B104" s="250"/>
      <c r="C104" s="250"/>
      <c r="D104" s="168"/>
      <c r="E104" s="250" t="s">
        <v>258</v>
      </c>
      <c r="F104" s="238">
        <v>0</v>
      </c>
      <c r="G104" s="263">
        <v>0</v>
      </c>
      <c r="H104" s="263">
        <v>0</v>
      </c>
      <c r="I104" s="263">
        <v>0</v>
      </c>
      <c r="J104" s="239">
        <v>0</v>
      </c>
      <c r="K104"/>
      <c r="L104" s="4"/>
      <c r="N104" s="290" t="str">
        <f t="shared" si="18"/>
        <v/>
      </c>
      <c r="O104" s="290" t="str">
        <f t="shared" si="19"/>
        <v/>
      </c>
      <c r="P104" s="290" t="str">
        <f t="shared" si="20"/>
        <v/>
      </c>
      <c r="Q104" s="290" t="str">
        <f t="shared" si="21"/>
        <v/>
      </c>
      <c r="R104" s="290" t="str">
        <f t="shared" si="22"/>
        <v/>
      </c>
      <c r="V104" s="203" t="s">
        <v>198</v>
      </c>
      <c r="W104" s="340" t="s">
        <v>1</v>
      </c>
      <c r="X104" s="203" t="str">
        <f>IFERROR(VLOOKUP($W104&amp;$V104,'lEVELS MAPPING'!$A$1:$K$583,4,0),0)</f>
        <v>7.Others</v>
      </c>
      <c r="Y104" s="203" t="str">
        <f>IFERROR(VLOOKUP($W104&amp;$V104,'lEVELS MAPPING'!$A$1:$K$583,5,0),0)</f>
        <v>Others</v>
      </c>
      <c r="Z104" s="203" t="str">
        <f>IFERROR(VLOOKUP($W104&amp;$V104,'lEVELS MAPPING'!$A$1:$K$583,6,0),0)</f>
        <v>Error</v>
      </c>
      <c r="AA104" s="203">
        <f>IFERROR(VLOOKUP($W104&amp;$V104,'lEVELS MAPPING'!$A$1:$K$583,7,0),0)</f>
        <v>0</v>
      </c>
      <c r="AB104" s="262">
        <v>-1872262.8132672608</v>
      </c>
      <c r="AC104" s="262">
        <v>-4076655.7798983697</v>
      </c>
      <c r="AD104" s="262">
        <v>-2433998.9470620141</v>
      </c>
      <c r="AE104" s="203">
        <v>8156893</v>
      </c>
      <c r="AF104" s="13">
        <f t="shared" si="5"/>
        <v>-0.29839780257777249</v>
      </c>
      <c r="AG104" s="203">
        <f>IFERROR(VLOOKUP($W104&amp;$V104,'lEVELS MAPPING'!$A$1:$K$583,11,0),0)</f>
        <v>0</v>
      </c>
    </row>
    <row r="105" spans="2:33" ht="15.75" hidden="1" thickBot="1">
      <c r="B105" s="250"/>
      <c r="C105" s="250"/>
      <c r="D105" s="168"/>
      <c r="E105" s="250" t="s">
        <v>259</v>
      </c>
      <c r="F105" s="238">
        <v>0</v>
      </c>
      <c r="G105" s="263">
        <v>0</v>
      </c>
      <c r="H105" s="263">
        <v>0</v>
      </c>
      <c r="I105" s="263">
        <v>0</v>
      </c>
      <c r="J105" s="239">
        <v>0</v>
      </c>
      <c r="K105"/>
      <c r="L105" s="4"/>
      <c r="N105" s="290" t="str">
        <f t="shared" si="18"/>
        <v/>
      </c>
      <c r="O105" s="290" t="str">
        <f t="shared" si="19"/>
        <v/>
      </c>
      <c r="P105" s="290" t="str">
        <f t="shared" si="20"/>
        <v/>
      </c>
      <c r="Q105" s="290" t="str">
        <f t="shared" si="21"/>
        <v/>
      </c>
      <c r="R105" s="290" t="str">
        <f t="shared" si="22"/>
        <v/>
      </c>
      <c r="V105" s="203" t="s">
        <v>198</v>
      </c>
      <c r="W105" s="340" t="s">
        <v>242</v>
      </c>
      <c r="X105" s="203" t="str">
        <f>IFERROR(VLOOKUP($W105&amp;$V105,'lEVELS MAPPING'!$A$1:$K$583,4,0),0)</f>
        <v>3.Marketing</v>
      </c>
      <c r="Y105" s="203" t="str">
        <f>IFERROR(VLOOKUP($W105&amp;$V105,'lEVELS MAPPING'!$A$1:$K$583,5,0),0)</f>
        <v>Promotion</v>
      </c>
      <c r="Z105" s="203" t="str">
        <f>IFERROR(VLOOKUP($W105&amp;$V105,'lEVELS MAPPING'!$A$1:$K$583,6,0),0)</f>
        <v>Activation</v>
      </c>
      <c r="AA105" s="203" t="str">
        <f>IFERROR(VLOOKUP($W105&amp;$V105,'lEVELS MAPPING'!$A$1:$K$583,7,0),0)</f>
        <v>Incremental</v>
      </c>
      <c r="AB105" s="262">
        <v>78021.615755799998</v>
      </c>
      <c r="AC105" s="262">
        <v>26407.603991600001</v>
      </c>
      <c r="AD105" s="262">
        <v>0</v>
      </c>
      <c r="AE105" s="203">
        <v>8156893</v>
      </c>
      <c r="AF105" s="13">
        <f t="shared" si="5"/>
        <v>0</v>
      </c>
      <c r="AG105" s="203">
        <f>IFERROR(VLOOKUP($W105&amp;$V105,'lEVELS MAPPING'!$A$1:$K$583,11,0),0)</f>
        <v>0</v>
      </c>
    </row>
    <row r="106" spans="2:33" ht="15.75" hidden="1" thickBot="1">
      <c r="B106" s="250"/>
      <c r="C106" s="250"/>
      <c r="D106" s="168"/>
      <c r="E106" s="250" t="s">
        <v>373</v>
      </c>
      <c r="F106" s="238">
        <v>4205.7299999999996</v>
      </c>
      <c r="G106" s="263">
        <v>2669.91</v>
      </c>
      <c r="H106" s="263">
        <v>3610.86</v>
      </c>
      <c r="I106" s="263">
        <v>1330.3799999999994</v>
      </c>
      <c r="J106" s="239">
        <v>3375.45</v>
      </c>
      <c r="K106"/>
      <c r="L106" s="4"/>
      <c r="N106" s="290">
        <f>IFERROR(F64/F106*100,"")</f>
        <v>37198.756174359747</v>
      </c>
      <c r="O106" s="290">
        <f t="shared" ref="O106:R106" si="23">IFERROR(G64/G106*100,"")</f>
        <v>10048.365447052523</v>
      </c>
      <c r="P106" s="290">
        <f t="shared" si="23"/>
        <v>4553.7250805237536</v>
      </c>
      <c r="Q106" s="290">
        <f t="shared" si="23"/>
        <v>56438.875906620684</v>
      </c>
      <c r="R106" s="290">
        <f t="shared" si="23"/>
        <v>3120.1199057814515</v>
      </c>
      <c r="V106" s="203" t="s">
        <v>198</v>
      </c>
      <c r="W106" s="340" t="s">
        <v>243</v>
      </c>
      <c r="X106" s="203" t="str">
        <f>IFERROR(VLOOKUP($W106&amp;$V106,'lEVELS MAPPING'!$A$1:$K$583,4,0),0)</f>
        <v>3.Marketing</v>
      </c>
      <c r="Y106" s="203" t="str">
        <f>IFERROR(VLOOKUP($W106&amp;$V106,'lEVELS MAPPING'!$A$1:$K$583,5,0),0)</f>
        <v>Promotion</v>
      </c>
      <c r="Z106" s="203" t="str">
        <f>IFERROR(VLOOKUP($W106&amp;$V106,'lEVELS MAPPING'!$A$1:$K$583,6,0),0)</f>
        <v>Activation</v>
      </c>
      <c r="AA106" s="203" t="str">
        <f>IFERROR(VLOOKUP($W106&amp;$V106,'lEVELS MAPPING'!$A$1:$K$583,7,0),0)</f>
        <v>Incremental</v>
      </c>
      <c r="AB106" s="262">
        <v>0</v>
      </c>
      <c r="AC106" s="262">
        <v>0</v>
      </c>
      <c r="AD106" s="262">
        <v>0</v>
      </c>
      <c r="AE106" s="203">
        <v>8156893</v>
      </c>
      <c r="AF106" s="13">
        <f t="shared" si="5"/>
        <v>0</v>
      </c>
      <c r="AG106" s="203">
        <f>IFERROR(VLOOKUP($W106&amp;$V106,'lEVELS MAPPING'!$A$1:$K$583,11,0),0)</f>
        <v>0</v>
      </c>
    </row>
    <row r="107" spans="2:33" ht="15.75" hidden="1" thickBot="1">
      <c r="B107" s="250"/>
      <c r="C107" s="250"/>
      <c r="D107" s="168"/>
      <c r="E107" s="250" t="s">
        <v>375</v>
      </c>
      <c r="F107" s="238">
        <v>383.74</v>
      </c>
      <c r="G107" s="263"/>
      <c r="H107" s="263"/>
      <c r="I107" s="263"/>
      <c r="J107" s="239"/>
      <c r="K107"/>
      <c r="L107" s="4"/>
      <c r="N107" s="290">
        <f t="shared" ref="N107:N109" si="24">IFERROR(F65/F107*100,"")</f>
        <v>33667.872785349457</v>
      </c>
      <c r="O107" s="290" t="str">
        <f t="shared" ref="O107:O109" si="25">IFERROR(G65/G107*100,"")</f>
        <v/>
      </c>
      <c r="P107" s="290" t="str">
        <f t="shared" ref="P107:P109" si="26">IFERROR(H65/H107*100,"")</f>
        <v/>
      </c>
      <c r="Q107" s="290" t="str">
        <f t="shared" ref="Q107:Q109" si="27">IFERROR(I65/I107*100,"")</f>
        <v/>
      </c>
      <c r="R107" s="290" t="str">
        <f t="shared" ref="R107:R109" si="28">IFERROR(J65/J107*100,"")</f>
        <v/>
      </c>
      <c r="V107" s="203" t="s">
        <v>198</v>
      </c>
      <c r="W107" s="340" t="s">
        <v>233</v>
      </c>
      <c r="X107" s="203" t="str">
        <f>IFERROR(VLOOKUP($W107&amp;$V107,'lEVELS MAPPING'!$A$1:$K$583,4,0),0)</f>
        <v>3.Marketing</v>
      </c>
      <c r="Y107" s="203" t="str">
        <f>IFERROR(VLOOKUP($W107&amp;$V107,'lEVELS MAPPING'!$A$1:$K$583,5,0),0)</f>
        <v>Non TV</v>
      </c>
      <c r="Z107" s="203" t="str">
        <f>IFERROR(VLOOKUP($W107&amp;$V107,'lEVELS MAPPING'!$A$1:$K$583,6,0),0)</f>
        <v>Cinema</v>
      </c>
      <c r="AA107" s="203" t="str">
        <f>IFERROR(VLOOKUP($W107&amp;$V107,'lEVELS MAPPING'!$A$1:$K$583,7,0),0)</f>
        <v>Incremental</v>
      </c>
      <c r="AB107" s="262">
        <v>4852.8579584999998</v>
      </c>
      <c r="AC107" s="262">
        <v>2958.8519171000003</v>
      </c>
      <c r="AD107" s="262">
        <v>1118.1229121000001</v>
      </c>
      <c r="AE107" s="203">
        <v>8156893</v>
      </c>
      <c r="AF107" s="13">
        <f t="shared" si="5"/>
        <v>1.3707706011345253E-4</v>
      </c>
      <c r="AG107" s="203">
        <f>IFERROR(VLOOKUP($W107&amp;$V107,'lEVELS MAPPING'!$A$1:$K$583,11,0),0)</f>
        <v>0</v>
      </c>
    </row>
    <row r="108" spans="2:33" ht="15.75" hidden="1" thickBot="1">
      <c r="B108" s="250"/>
      <c r="C108" s="250"/>
      <c r="D108" s="168"/>
      <c r="E108" s="250" t="s">
        <v>377</v>
      </c>
      <c r="F108" s="238">
        <v>0.09</v>
      </c>
      <c r="G108" s="263"/>
      <c r="H108" s="263"/>
      <c r="I108" s="263"/>
      <c r="J108" s="239"/>
      <c r="K108"/>
      <c r="L108" s="4"/>
      <c r="N108" s="290">
        <f t="shared" si="24"/>
        <v>0</v>
      </c>
      <c r="O108" s="290" t="str">
        <f t="shared" si="25"/>
        <v/>
      </c>
      <c r="P108" s="290" t="str">
        <f t="shared" si="26"/>
        <v/>
      </c>
      <c r="Q108" s="290" t="str">
        <f t="shared" si="27"/>
        <v/>
      </c>
      <c r="R108" s="290" t="str">
        <f t="shared" si="28"/>
        <v/>
      </c>
      <c r="V108" s="203" t="s">
        <v>198</v>
      </c>
      <c r="W108" s="340" t="s">
        <v>277</v>
      </c>
      <c r="X108" s="203" t="str">
        <f>IFERROR(VLOOKUP($W108&amp;$V108,'lEVELS MAPPING'!$A$1:$K$583,4,0),0)</f>
        <v>3.Marketing</v>
      </c>
      <c r="Y108" s="203" t="str">
        <f>IFERROR(VLOOKUP($W108&amp;$V108,'lEVELS MAPPING'!$A$1:$K$583,5,0),0)</f>
        <v>Non TV</v>
      </c>
      <c r="Z108" s="203" t="str">
        <f>IFERROR(VLOOKUP($W108&amp;$V108,'lEVELS MAPPING'!$A$1:$K$583,6,0),0)</f>
        <v>Cinema</v>
      </c>
      <c r="AA108" s="203" t="str">
        <f>IFERROR(VLOOKUP($W108&amp;$V108,'lEVELS MAPPING'!$A$1:$K$583,7,0),0)</f>
        <v>Baseline</v>
      </c>
      <c r="AB108" s="262">
        <v>3174.5344607000002</v>
      </c>
      <c r="AC108" s="262">
        <v>3045.9202824000004</v>
      </c>
      <c r="AD108" s="262">
        <v>0</v>
      </c>
      <c r="AE108" s="203">
        <v>8156893</v>
      </c>
      <c r="AF108" s="13">
        <f t="shared" si="5"/>
        <v>0</v>
      </c>
      <c r="AG108" s="203">
        <f>IFERROR(VLOOKUP($W108&amp;$V108,'lEVELS MAPPING'!$A$1:$K$583,11,0),0)</f>
        <v>0</v>
      </c>
    </row>
    <row r="109" spans="2:33" ht="15.75" hidden="1" thickBot="1">
      <c r="B109" s="250"/>
      <c r="C109" s="250"/>
      <c r="D109" s="168"/>
      <c r="E109" s="250" t="s">
        <v>379</v>
      </c>
      <c r="F109" s="238">
        <v>1.08</v>
      </c>
      <c r="G109" s="263">
        <v>1.52</v>
      </c>
      <c r="H109" s="263">
        <v>1.03</v>
      </c>
      <c r="I109" s="263"/>
      <c r="J109" s="239"/>
      <c r="K109"/>
      <c r="L109" s="4"/>
      <c r="N109" s="290">
        <f t="shared" si="24"/>
        <v>20.547324074074073</v>
      </c>
      <c r="O109" s="290">
        <f t="shared" si="25"/>
        <v>19.47346052631579</v>
      </c>
      <c r="P109" s="290">
        <f t="shared" si="26"/>
        <v>13.781359223300971</v>
      </c>
      <c r="Q109" s="290" t="str">
        <f t="shared" si="27"/>
        <v/>
      </c>
      <c r="R109" s="290" t="str">
        <f t="shared" si="28"/>
        <v/>
      </c>
      <c r="V109" s="203" t="s">
        <v>198</v>
      </c>
      <c r="W109" s="340" t="s">
        <v>231</v>
      </c>
      <c r="X109" s="203" t="str">
        <f>IFERROR(VLOOKUP($W109&amp;$V109,'lEVELS MAPPING'!$A$1:$K$583,4,0),0)</f>
        <v>3.Marketing</v>
      </c>
      <c r="Y109" s="203" t="str">
        <f>IFERROR(VLOOKUP($W109&amp;$V109,'lEVELS MAPPING'!$A$1:$K$583,5,0),0)</f>
        <v>Non TV</v>
      </c>
      <c r="Z109" s="203" t="str">
        <f>IFERROR(VLOOKUP($W109&amp;$V109,'lEVELS MAPPING'!$A$1:$K$583,6,0),0)</f>
        <v>Cinema</v>
      </c>
      <c r="AA109" s="203" t="str">
        <f>IFERROR(VLOOKUP($W109&amp;$V109,'lEVELS MAPPING'!$A$1:$K$583,7,0),0)</f>
        <v>Baseline</v>
      </c>
      <c r="AB109" s="262">
        <v>2579.6224759000002</v>
      </c>
      <c r="AC109" s="262">
        <v>2340.6747257000002</v>
      </c>
      <c r="AD109" s="262">
        <v>186.44709209999999</v>
      </c>
      <c r="AE109" s="203">
        <v>8156893</v>
      </c>
      <c r="AF109" s="13">
        <f t="shared" si="5"/>
        <v>2.2857611605301185E-5</v>
      </c>
      <c r="AG109" s="203">
        <f>IFERROR(VLOOKUP($W109&amp;$V109,'lEVELS MAPPING'!$A$1:$K$583,11,0),0)</f>
        <v>0</v>
      </c>
    </row>
    <row r="110" spans="2:33" ht="15.75" hidden="1" thickBot="1">
      <c r="B110" s="251"/>
      <c r="C110" s="251"/>
      <c r="D110" s="168"/>
      <c r="E110" s="251" t="s">
        <v>260</v>
      </c>
      <c r="F110" s="240">
        <v>0</v>
      </c>
      <c r="G110" s="241">
        <v>0</v>
      </c>
      <c r="H110" s="241">
        <v>0</v>
      </c>
      <c r="I110" s="241">
        <v>0</v>
      </c>
      <c r="J110" s="242">
        <v>0</v>
      </c>
      <c r="K110"/>
      <c r="L110" s="4"/>
      <c r="N110" s="290" t="str">
        <f t="shared" si="18"/>
        <v/>
      </c>
      <c r="O110" s="290" t="str">
        <f t="shared" si="19"/>
        <v/>
      </c>
      <c r="P110" s="290" t="str">
        <f t="shared" si="20"/>
        <v/>
      </c>
      <c r="Q110" s="290" t="str">
        <f t="shared" si="21"/>
        <v/>
      </c>
      <c r="R110" s="290" t="str">
        <f t="shared" si="22"/>
        <v/>
      </c>
      <c r="V110" s="203" t="s">
        <v>198</v>
      </c>
      <c r="W110" s="340" t="s">
        <v>244</v>
      </c>
      <c r="X110" s="203" t="str">
        <f>IFERROR(VLOOKUP($W110&amp;$V110,'lEVELS MAPPING'!$A$1:$K$583,4,0),0)</f>
        <v>3.Marketing</v>
      </c>
      <c r="Y110" s="203" t="str">
        <f>IFERROR(VLOOKUP($W110&amp;$V110,'lEVELS MAPPING'!$A$1:$K$583,5,0),0)</f>
        <v>Promotion</v>
      </c>
      <c r="Z110" s="203" t="str">
        <f>IFERROR(VLOOKUP($W110&amp;$V110,'lEVELS MAPPING'!$A$1:$K$583,6,0),0)</f>
        <v>Consumer Promo</v>
      </c>
      <c r="AA110" s="203" t="str">
        <f>IFERROR(VLOOKUP($W110&amp;$V110,'lEVELS MAPPING'!$A$1:$K$583,7,0),0)</f>
        <v>Incremental</v>
      </c>
      <c r="AB110" s="262">
        <v>972.19469960000004</v>
      </c>
      <c r="AC110" s="262">
        <v>1630.7738462</v>
      </c>
      <c r="AD110" s="262">
        <v>0</v>
      </c>
      <c r="AE110" s="203">
        <v>8156893</v>
      </c>
      <c r="AF110" s="13">
        <f t="shared" si="5"/>
        <v>0</v>
      </c>
      <c r="AG110" s="203">
        <f>IFERROR(VLOOKUP($W110&amp;$V110,'lEVELS MAPPING'!$A$1:$K$583,11,0),0)</f>
        <v>0</v>
      </c>
    </row>
    <row r="111" spans="2:33">
      <c r="B111" s="250"/>
      <c r="C111" s="250" t="s">
        <v>383</v>
      </c>
      <c r="D111" s="168" t="s">
        <v>16</v>
      </c>
      <c r="E111" s="249" t="s">
        <v>146</v>
      </c>
      <c r="F111" s="238">
        <v>3456476</v>
      </c>
      <c r="G111" s="263">
        <v>789757</v>
      </c>
      <c r="H111" s="263">
        <v>2135736</v>
      </c>
      <c r="I111" s="263"/>
      <c r="J111" s="239"/>
      <c r="K111"/>
      <c r="L111" s="4"/>
      <c r="N111" s="290">
        <f>IFERROR(F69/F111*10^6,"")</f>
        <v>661526.67117610527</v>
      </c>
      <c r="O111" s="290">
        <f t="shared" ref="O111:R111" si="29">IFERROR(G69/G111*10^6,"")</f>
        <v>98267.320848691423</v>
      </c>
      <c r="P111" s="290">
        <f t="shared" si="29"/>
        <v>303992.59852594143</v>
      </c>
      <c r="Q111" s="290" t="str">
        <f t="shared" si="29"/>
        <v/>
      </c>
      <c r="R111" s="290" t="str">
        <f t="shared" si="29"/>
        <v/>
      </c>
      <c r="V111" s="203" t="s">
        <v>198</v>
      </c>
      <c r="W111" s="340" t="s">
        <v>251</v>
      </c>
      <c r="X111" s="203" t="str">
        <f>IFERROR(VLOOKUP($W111&amp;$V111,'lEVELS MAPPING'!$A$1:$K$583,4,0),0)</f>
        <v>3.Marketing</v>
      </c>
      <c r="Y111" s="203" t="str">
        <f>IFERROR(VLOOKUP($W111&amp;$V111,'lEVELS MAPPING'!$A$1:$K$583,5,0),0)</f>
        <v>TV</v>
      </c>
      <c r="Z111" s="203" t="str">
        <f>IFERROR(VLOOKUP($W111&amp;$V111,'lEVELS MAPPING'!$A$1:$K$583,6,0),0)</f>
        <v>TV</v>
      </c>
      <c r="AA111" s="203" t="str">
        <f>IFERROR(VLOOKUP($W111&amp;$V111,'lEVELS MAPPING'!$A$1:$K$583,7,0),0)</f>
        <v>Incremental</v>
      </c>
      <c r="AB111" s="262">
        <v>0</v>
      </c>
      <c r="AC111" s="262">
        <v>464421.9611739</v>
      </c>
      <c r="AD111" s="262">
        <v>631.59105999999997</v>
      </c>
      <c r="AE111" s="203">
        <v>8156893</v>
      </c>
      <c r="AF111" s="13">
        <f t="shared" si="5"/>
        <v>7.7430347560032968E-5</v>
      </c>
      <c r="AG111" s="203">
        <f>IFERROR(VLOOKUP($W111&amp;$V111,'lEVELS MAPPING'!$A$1:$K$583,11,0),0)</f>
        <v>0</v>
      </c>
    </row>
    <row r="112" spans="2:33" hidden="1">
      <c r="B112" s="250"/>
      <c r="C112" s="250"/>
      <c r="D112" s="168"/>
      <c r="E112" s="250" t="s">
        <v>242</v>
      </c>
      <c r="F112" s="238">
        <v>0</v>
      </c>
      <c r="G112" s="263">
        <v>0</v>
      </c>
      <c r="H112" s="263">
        <v>0</v>
      </c>
      <c r="I112" s="263">
        <v>0</v>
      </c>
      <c r="J112" s="239">
        <v>0</v>
      </c>
      <c r="K112"/>
      <c r="L112" s="4"/>
      <c r="N112" s="290" t="str">
        <f t="shared" ref="N112:N118" si="30">IFERROR(F70/F112*10^6,"")</f>
        <v/>
      </c>
      <c r="O112" s="290" t="str">
        <f t="shared" ref="O112:O118" si="31">IFERROR(G70/G112*10^6,"")</f>
        <v/>
      </c>
      <c r="P112" s="290" t="str">
        <f t="shared" ref="P112:P118" si="32">IFERROR(H70/H112*10^6,"")</f>
        <v/>
      </c>
      <c r="Q112" s="290" t="str">
        <f t="shared" ref="Q112:Q118" si="33">IFERROR(I70/I112*10^6,"")</f>
        <v/>
      </c>
      <c r="R112" s="290" t="str">
        <f t="shared" ref="R112:R118" si="34">IFERROR(J70/J112*10^6,"")</f>
        <v/>
      </c>
      <c r="V112" s="203" t="s">
        <v>198</v>
      </c>
      <c r="W112" s="340" t="s">
        <v>225</v>
      </c>
      <c r="X112" s="203" t="str">
        <f>IFERROR(VLOOKUP($W112&amp;$V112,'lEVELS MAPPING'!$A$1:$K$583,4,0),0)</f>
        <v>3.Marketing</v>
      </c>
      <c r="Y112" s="203" t="str">
        <f>IFERROR(VLOOKUP($W112&amp;$V112,'lEVELS MAPPING'!$A$1:$K$583,5,0),0)</f>
        <v>Digital</v>
      </c>
      <c r="Z112" s="203" t="str">
        <f>IFERROR(VLOOKUP($W112&amp;$V112,'lEVELS MAPPING'!$A$1:$K$583,6,0),0)</f>
        <v>Facebook/Instagram</v>
      </c>
      <c r="AA112" s="203" t="str">
        <f>IFERROR(VLOOKUP($W112&amp;$V112,'lEVELS MAPPING'!$A$1:$K$583,7,0),0)</f>
        <v>Incremental</v>
      </c>
      <c r="AB112" s="262">
        <v>4177.3768660000005</v>
      </c>
      <c r="AC112" s="262">
        <v>2208.5846412000001</v>
      </c>
      <c r="AD112" s="262">
        <v>9437.4045554999993</v>
      </c>
      <c r="AE112" s="203">
        <v>8156893</v>
      </c>
      <c r="AF112" s="13">
        <f t="shared" si="5"/>
        <v>1.1569852093805814E-3</v>
      </c>
      <c r="AG112" s="203">
        <f>IFERROR(VLOOKUP($W112&amp;$V112,'lEVELS MAPPING'!$A$1:$K$583,11,0),0)</f>
        <v>13286702</v>
      </c>
    </row>
    <row r="113" spans="2:33" hidden="1">
      <c r="B113" s="250"/>
      <c r="C113" s="250"/>
      <c r="D113" s="168"/>
      <c r="E113" s="250" t="s">
        <v>243</v>
      </c>
      <c r="F113" s="238">
        <v>0</v>
      </c>
      <c r="G113" s="263">
        <v>0</v>
      </c>
      <c r="H113" s="263">
        <v>0</v>
      </c>
      <c r="I113" s="263">
        <v>0</v>
      </c>
      <c r="J113" s="239">
        <v>0</v>
      </c>
      <c r="K113"/>
      <c r="L113" s="4"/>
      <c r="N113" s="290" t="str">
        <f t="shared" si="30"/>
        <v/>
      </c>
      <c r="O113" s="290" t="str">
        <f t="shared" si="31"/>
        <v/>
      </c>
      <c r="P113" s="290" t="str">
        <f t="shared" si="32"/>
        <v/>
      </c>
      <c r="Q113" s="290" t="str">
        <f t="shared" si="33"/>
        <v/>
      </c>
      <c r="R113" s="290" t="str">
        <f t="shared" si="34"/>
        <v/>
      </c>
      <c r="V113" s="203" t="s">
        <v>198</v>
      </c>
      <c r="W113" s="340" t="s">
        <v>224</v>
      </c>
      <c r="X113" s="203" t="str">
        <f>IFERROR(VLOOKUP($W113&amp;$V113,'lEVELS MAPPING'!$A$1:$K$583,4,0),0)</f>
        <v>3.Marketing</v>
      </c>
      <c r="Y113" s="203" t="str">
        <f>IFERROR(VLOOKUP($W113&amp;$V113,'lEVELS MAPPING'!$A$1:$K$583,5,0),0)</f>
        <v>Digital</v>
      </c>
      <c r="Z113" s="203" t="str">
        <f>IFERROR(VLOOKUP($W113&amp;$V113,'lEVELS MAPPING'!$A$1:$K$583,6,0),0)</f>
        <v>Facebook</v>
      </c>
      <c r="AA113" s="203" t="str">
        <f>IFERROR(VLOOKUP($W113&amp;$V113,'lEVELS MAPPING'!$A$1:$K$583,7,0),0)</f>
        <v>Incremental</v>
      </c>
      <c r="AB113" s="262">
        <v>7641.4156169999997</v>
      </c>
      <c r="AC113" s="262">
        <v>15396.813790600001</v>
      </c>
      <c r="AD113" s="262">
        <v>0</v>
      </c>
      <c r="AE113" s="203">
        <v>8156893</v>
      </c>
      <c r="AF113" s="13">
        <f t="shared" si="5"/>
        <v>0</v>
      </c>
      <c r="AG113" s="203">
        <f>IFERROR(VLOOKUP($W113&amp;$V113,'lEVELS MAPPING'!$A$1:$K$583,11,0),0)</f>
        <v>0</v>
      </c>
    </row>
    <row r="114" spans="2:33" hidden="1">
      <c r="B114" s="250"/>
      <c r="C114" s="250"/>
      <c r="D114" s="168"/>
      <c r="E114" s="250" t="s">
        <v>244</v>
      </c>
      <c r="F114" s="238">
        <v>0</v>
      </c>
      <c r="G114" s="263">
        <v>0</v>
      </c>
      <c r="H114" s="263">
        <v>0</v>
      </c>
      <c r="I114" s="263">
        <v>0</v>
      </c>
      <c r="J114" s="239">
        <v>0</v>
      </c>
      <c r="K114"/>
      <c r="L114" s="4"/>
      <c r="N114" s="290" t="str">
        <f t="shared" si="30"/>
        <v/>
      </c>
      <c r="O114" s="290" t="str">
        <f t="shared" si="31"/>
        <v/>
      </c>
      <c r="P114" s="290" t="str">
        <f t="shared" si="32"/>
        <v/>
      </c>
      <c r="Q114" s="290" t="str">
        <f t="shared" si="33"/>
        <v/>
      </c>
      <c r="R114" s="290" t="str">
        <f t="shared" si="34"/>
        <v/>
      </c>
      <c r="V114" s="203" t="s">
        <v>198</v>
      </c>
      <c r="W114" s="340" t="s">
        <v>146</v>
      </c>
      <c r="X114" s="203" t="str">
        <f>IFERROR(VLOOKUP($W114&amp;$V114,'lEVELS MAPPING'!$A$1:$K$583,4,0),0)</f>
        <v>3.Marketing</v>
      </c>
      <c r="Y114" s="203" t="str">
        <f>IFERROR(VLOOKUP($W114&amp;$V114,'lEVELS MAPPING'!$A$1:$K$583,5,0),0)</f>
        <v>Promotion</v>
      </c>
      <c r="Z114" s="203" t="str">
        <f>IFERROR(VLOOKUP($W114&amp;$V114,'lEVELS MAPPING'!$A$1:$K$583,6,0),0)</f>
        <v>Free Volume</v>
      </c>
      <c r="AA114" s="203" t="str">
        <f>IFERROR(VLOOKUP($W114&amp;$V114,'lEVELS MAPPING'!$A$1:$K$583,7,0),0)</f>
        <v>Incremental</v>
      </c>
      <c r="AB114" s="262">
        <v>0</v>
      </c>
      <c r="AC114" s="262">
        <v>0</v>
      </c>
      <c r="AD114" s="262">
        <v>649247.93640540005</v>
      </c>
      <c r="AE114" s="203">
        <v>8156893</v>
      </c>
      <c r="AF114" s="13">
        <f t="shared" si="5"/>
        <v>7.9595004667267308E-2</v>
      </c>
      <c r="AG114" s="203">
        <f>IFERROR(VLOOKUP($W114&amp;$V114,'lEVELS MAPPING'!$A$1:$K$583,11,0),0)</f>
        <v>2135736</v>
      </c>
    </row>
    <row r="115" spans="2:33" hidden="1">
      <c r="B115" s="250"/>
      <c r="C115" s="250"/>
      <c r="D115" s="168"/>
      <c r="E115" s="250" t="s">
        <v>245</v>
      </c>
      <c r="F115" s="238">
        <v>0</v>
      </c>
      <c r="G115" s="263">
        <v>0</v>
      </c>
      <c r="H115" s="263"/>
      <c r="I115" s="263">
        <v>0</v>
      </c>
      <c r="J115" s="239">
        <v>0</v>
      </c>
      <c r="K115"/>
      <c r="L115" s="4"/>
      <c r="N115" s="290" t="str">
        <f t="shared" si="30"/>
        <v/>
      </c>
      <c r="O115" s="290" t="str">
        <f t="shared" si="31"/>
        <v/>
      </c>
      <c r="P115" s="290" t="str">
        <f t="shared" si="32"/>
        <v/>
      </c>
      <c r="Q115" s="290" t="str">
        <f t="shared" si="33"/>
        <v/>
      </c>
      <c r="R115" s="290" t="str">
        <f t="shared" si="34"/>
        <v/>
      </c>
      <c r="V115" s="203" t="s">
        <v>198</v>
      </c>
      <c r="W115" s="340" t="s">
        <v>226</v>
      </c>
      <c r="X115" s="203" t="str">
        <f>IFERROR(VLOOKUP($W115&amp;$V115,'lEVELS MAPPING'!$A$1:$K$583,4,0),0)</f>
        <v>3.Marketing</v>
      </c>
      <c r="Y115" s="203" t="str">
        <f>IFERROR(VLOOKUP($W115&amp;$V115,'lEVELS MAPPING'!$A$1:$K$583,5,0),0)</f>
        <v>Digital</v>
      </c>
      <c r="Z115" s="203" t="str">
        <f>IFERROR(VLOOKUP($W115&amp;$V115,'lEVELS MAPPING'!$A$1:$K$583,6,0),0)</f>
        <v>Hotstar</v>
      </c>
      <c r="AA115" s="203" t="str">
        <f>IFERROR(VLOOKUP($W115&amp;$V115,'lEVELS MAPPING'!$A$1:$K$583,7,0),0)</f>
        <v>Incremental</v>
      </c>
      <c r="AB115" s="262">
        <v>106621.4972877</v>
      </c>
      <c r="AC115" s="262">
        <v>332071.36732620001</v>
      </c>
      <c r="AD115" s="262">
        <v>2560.0039576999998</v>
      </c>
      <c r="AE115" s="203">
        <v>8156893</v>
      </c>
      <c r="AF115" s="13">
        <f t="shared" si="5"/>
        <v>3.1384547494983688E-4</v>
      </c>
      <c r="AG115" s="203">
        <f>IFERROR(VLOOKUP($W115&amp;$V115,'lEVELS MAPPING'!$A$1:$K$583,11,0),0)</f>
        <v>3184482</v>
      </c>
    </row>
    <row r="116" spans="2:33" hidden="1">
      <c r="B116" s="250"/>
      <c r="C116" s="250"/>
      <c r="D116" s="168"/>
      <c r="E116" s="250" t="s">
        <v>271</v>
      </c>
      <c r="F116" s="238">
        <v>0</v>
      </c>
      <c r="G116" s="263">
        <v>0</v>
      </c>
      <c r="H116" s="263">
        <v>0</v>
      </c>
      <c r="I116" s="263">
        <v>0</v>
      </c>
      <c r="J116" s="239">
        <v>0</v>
      </c>
      <c r="K116"/>
      <c r="L116" s="4"/>
      <c r="N116" s="290" t="str">
        <f t="shared" si="30"/>
        <v/>
      </c>
      <c r="O116" s="290" t="str">
        <f t="shared" si="31"/>
        <v/>
      </c>
      <c r="P116" s="290" t="str">
        <f t="shared" si="32"/>
        <v/>
      </c>
      <c r="Q116" s="290" t="str">
        <f t="shared" si="33"/>
        <v/>
      </c>
      <c r="R116" s="290" t="str">
        <f t="shared" si="34"/>
        <v/>
      </c>
      <c r="V116" s="203" t="s">
        <v>198</v>
      </c>
      <c r="W116" s="340" t="s">
        <v>252</v>
      </c>
      <c r="X116" s="203" t="str">
        <f>IFERROR(VLOOKUP($W116&amp;$V116,'lEVELS MAPPING'!$A$1:$K$583,4,0),0)</f>
        <v>3.Marketing</v>
      </c>
      <c r="Y116" s="203" t="str">
        <f>IFERROR(VLOOKUP($W116&amp;$V116,'lEVELS MAPPING'!$A$1:$K$583,5,0),0)</f>
        <v>TV</v>
      </c>
      <c r="Z116" s="203" t="str">
        <f>IFERROR(VLOOKUP($W116&amp;$V116,'lEVELS MAPPING'!$A$1:$K$583,6,0),0)</f>
        <v>TV</v>
      </c>
      <c r="AA116" s="203" t="str">
        <f>IFERROR(VLOOKUP($W116&amp;$V116,'lEVELS MAPPING'!$A$1:$K$583,7,0),0)</f>
        <v>Incremental</v>
      </c>
      <c r="AB116" s="262">
        <v>0</v>
      </c>
      <c r="AC116" s="262">
        <v>0</v>
      </c>
      <c r="AD116" s="262">
        <v>0</v>
      </c>
      <c r="AE116" s="203">
        <v>8156893</v>
      </c>
      <c r="AF116" s="13">
        <f t="shared" si="5"/>
        <v>0</v>
      </c>
      <c r="AG116" s="203">
        <f>IFERROR(VLOOKUP($W116&amp;$V116,'lEVELS MAPPING'!$A$1:$K$583,11,0),0)</f>
        <v>0</v>
      </c>
    </row>
    <row r="117" spans="2:33" ht="15.75" hidden="1" thickBot="1">
      <c r="B117" s="250"/>
      <c r="C117" s="250"/>
      <c r="D117" s="168"/>
      <c r="E117" s="251" t="s">
        <v>272</v>
      </c>
      <c r="F117" s="238">
        <v>0</v>
      </c>
      <c r="G117" s="263">
        <v>0</v>
      </c>
      <c r="H117" s="263">
        <v>0</v>
      </c>
      <c r="I117" s="263">
        <v>0</v>
      </c>
      <c r="J117" s="239">
        <v>0</v>
      </c>
      <c r="K117"/>
      <c r="L117" s="4"/>
      <c r="N117" s="290" t="str">
        <f t="shared" si="30"/>
        <v/>
      </c>
      <c r="O117" s="290" t="str">
        <f t="shared" si="31"/>
        <v/>
      </c>
      <c r="P117" s="290" t="str">
        <f t="shared" si="32"/>
        <v/>
      </c>
      <c r="Q117" s="290" t="str">
        <f t="shared" si="33"/>
        <v/>
      </c>
      <c r="R117" s="290" t="str">
        <f t="shared" si="34"/>
        <v/>
      </c>
      <c r="V117" s="203" t="s">
        <v>198</v>
      </c>
      <c r="W117" s="340" t="s">
        <v>271</v>
      </c>
      <c r="X117" s="203" t="str">
        <f>IFERROR(VLOOKUP($W117&amp;$V117,'lEVELS MAPPING'!$A$1:$K$583,4,0),0)</f>
        <v>3.Marketing</v>
      </c>
      <c r="Y117" s="203" t="str">
        <f>IFERROR(VLOOKUP($W117&amp;$V117,'lEVELS MAPPING'!$A$1:$K$583,5,0),0)</f>
        <v>Promotion</v>
      </c>
      <c r="Z117" s="203" t="str">
        <f>IFERROR(VLOOKUP($W117&amp;$V117,'lEVELS MAPPING'!$A$1:$K$583,6,0),0)</f>
        <v>Activation</v>
      </c>
      <c r="AA117" s="203" t="str">
        <f>IFERROR(VLOOKUP($W117&amp;$V117,'lEVELS MAPPING'!$A$1:$K$583,7,0),0)</f>
        <v>Incremental</v>
      </c>
      <c r="AB117" s="262">
        <v>46279.043870299996</v>
      </c>
      <c r="AC117" s="262">
        <v>48515.25586160001</v>
      </c>
      <c r="AD117" s="262">
        <v>19177.162600200001</v>
      </c>
      <c r="AE117" s="203">
        <v>8156893</v>
      </c>
      <c r="AF117" s="13">
        <f t="shared" si="5"/>
        <v>2.3510376561516745E-3</v>
      </c>
      <c r="AG117" s="203">
        <f>IFERROR(VLOOKUP($W117&amp;$V117,'lEVELS MAPPING'!$A$1:$K$583,11,0),0)</f>
        <v>0</v>
      </c>
    </row>
    <row r="118" spans="2:33" ht="15.75" hidden="1" thickBot="1">
      <c r="B118" s="251"/>
      <c r="C118" s="251"/>
      <c r="D118" s="213"/>
      <c r="E118" s="213" t="s">
        <v>754</v>
      </c>
      <c r="F118" s="240"/>
      <c r="G118" s="241">
        <v>160417</v>
      </c>
      <c r="H118" s="241"/>
      <c r="I118" s="241"/>
      <c r="J118" s="242"/>
      <c r="K118"/>
      <c r="L118" s="4"/>
      <c r="N118" s="290" t="str">
        <f t="shared" si="30"/>
        <v/>
      </c>
      <c r="O118" s="290">
        <f t="shared" si="31"/>
        <v>1380459.4994065466</v>
      </c>
      <c r="P118" s="290" t="str">
        <f t="shared" si="32"/>
        <v/>
      </c>
      <c r="Q118" s="290" t="str">
        <f t="shared" si="33"/>
        <v/>
      </c>
      <c r="R118" s="290" t="str">
        <f t="shared" si="34"/>
        <v/>
      </c>
      <c r="V118" s="203" t="s">
        <v>198</v>
      </c>
      <c r="W118" s="340" t="s">
        <v>272</v>
      </c>
      <c r="X118" s="203" t="str">
        <f>IFERROR(VLOOKUP($W118&amp;$V118,'lEVELS MAPPING'!$A$1:$K$583,4,0),0)</f>
        <v>3.Marketing</v>
      </c>
      <c r="Y118" s="203" t="str">
        <f>IFERROR(VLOOKUP($W118&amp;$V118,'lEVELS MAPPING'!$A$1:$K$583,5,0),0)</f>
        <v>Promotion</v>
      </c>
      <c r="Z118" s="203" t="str">
        <f>IFERROR(VLOOKUP($W118&amp;$V118,'lEVELS MAPPING'!$A$1:$K$583,6,0),0)</f>
        <v>Activation</v>
      </c>
      <c r="AA118" s="203" t="str">
        <f>IFERROR(VLOOKUP($W118&amp;$V118,'lEVELS MAPPING'!$A$1:$K$583,7,0),0)</f>
        <v>Incremental</v>
      </c>
      <c r="AB118" s="262">
        <v>0</v>
      </c>
      <c r="AC118" s="262">
        <v>0</v>
      </c>
      <c r="AD118" s="262">
        <v>0</v>
      </c>
      <c r="AE118" s="203">
        <v>8156893</v>
      </c>
      <c r="AF118" s="13">
        <f t="shared" si="5"/>
        <v>0</v>
      </c>
      <c r="AG118" s="203">
        <f>IFERROR(VLOOKUP($W118&amp;$V118,'lEVELS MAPPING'!$A$1:$K$583,11,0),0)</f>
        <v>0</v>
      </c>
    </row>
    <row r="119" spans="2:33" hidden="1">
      <c r="B119"/>
      <c r="C119"/>
      <c r="D119"/>
      <c r="E119"/>
      <c r="F119"/>
      <c r="G119"/>
      <c r="H119"/>
      <c r="I119"/>
      <c r="J119"/>
      <c r="K119"/>
      <c r="L119" s="4"/>
      <c r="N119" s="238" t="str">
        <f>IFERROR(F77/F119*100*HLOOKUP(N$88,[1]Shipment!$C$1:$H$15,15,0),"")</f>
        <v/>
      </c>
      <c r="O119" s="4" t="str">
        <f>IFERROR(G77/G119*100*HLOOKUP(O$88,[1]Shipment!$C$1:$H$15,15,0),"")</f>
        <v/>
      </c>
      <c r="P119" s="4" t="str">
        <f>IFERROR(H77/H119*100*HLOOKUP(P$88,[1]Shipment!$C$1:$H$15,15,0),"")</f>
        <v/>
      </c>
      <c r="Q119" s="4" t="str">
        <f>IFERROR(I77/I119*100*HLOOKUP(Q$88,[1]Shipment!$C$1:$H$15,15,0),"")</f>
        <v/>
      </c>
      <c r="R119" s="239" t="str">
        <f>IFERROR(K77/K119*100*HLOOKUP(R$88,[1]Shipment!$C$1:$H$15,15,0),"")</f>
        <v/>
      </c>
      <c r="V119" s="203" t="s">
        <v>198</v>
      </c>
      <c r="W119" s="340" t="s">
        <v>246</v>
      </c>
      <c r="X119" s="203" t="str">
        <f>IFERROR(VLOOKUP($W119&amp;$V119,'lEVELS MAPPING'!$A$1:$K$583,4,0),0)</f>
        <v>3.Marketing</v>
      </c>
      <c r="Y119" s="203" t="str">
        <f>IFERROR(VLOOKUP($W119&amp;$V119,'lEVELS MAPPING'!$A$1:$K$583,5,0),0)</f>
        <v>TV</v>
      </c>
      <c r="Z119" s="203" t="str">
        <f>IFERROR(VLOOKUP($W119&amp;$V119,'lEVELS MAPPING'!$A$1:$K$583,6,0),0)</f>
        <v>TV</v>
      </c>
      <c r="AA119" s="203" t="str">
        <f>IFERROR(VLOOKUP($W119&amp;$V119,'lEVELS MAPPING'!$A$1:$K$583,7,0),0)</f>
        <v>Baseline</v>
      </c>
      <c r="AB119" s="262">
        <v>0</v>
      </c>
      <c r="AC119" s="262">
        <v>205813.68266779999</v>
      </c>
      <c r="AD119" s="262">
        <v>123432.7574935</v>
      </c>
      <c r="AE119" s="203">
        <v>8156893</v>
      </c>
      <c r="AF119" s="13">
        <f t="shared" si="5"/>
        <v>1.5132325199496916E-2</v>
      </c>
      <c r="AG119" s="203">
        <f>IFERROR(VLOOKUP($W119&amp;$V119,'lEVELS MAPPING'!$A$1:$K$583,11,0),0)</f>
        <v>0</v>
      </c>
    </row>
    <row r="120" spans="2:33" hidden="1">
      <c r="B120"/>
      <c r="C120"/>
      <c r="D120"/>
      <c r="E120"/>
      <c r="F120"/>
      <c r="G120"/>
      <c r="H120"/>
      <c r="I120"/>
      <c r="J120"/>
      <c r="K120"/>
      <c r="L120" s="4"/>
      <c r="N120" s="238" t="str">
        <f>IFERROR(F78/F120*100*HLOOKUP(N$88,[1]Shipment!$C$1:$H$15,15,0),"")</f>
        <v/>
      </c>
      <c r="O120" s="4" t="str">
        <f>IFERROR(G78/G120*100*HLOOKUP(O$88,[1]Shipment!$C$1:$H$15,15,0),"")</f>
        <v/>
      </c>
      <c r="P120" s="4" t="str">
        <f>IFERROR(H78/H120*100*HLOOKUP(P$88,[1]Shipment!$C$1:$H$15,15,0),"")</f>
        <v/>
      </c>
      <c r="Q120" s="4" t="str">
        <f>IFERROR(I78/I120*100*HLOOKUP(Q$88,[1]Shipment!$C$1:$H$15,15,0),"")</f>
        <v/>
      </c>
      <c r="R120" s="239" t="str">
        <f>IFERROR(K78/K120*100*HLOOKUP(R$88,[1]Shipment!$C$1:$H$15,15,0),"")</f>
        <v/>
      </c>
      <c r="V120" s="203" t="s">
        <v>198</v>
      </c>
      <c r="W120" s="340" t="s">
        <v>247</v>
      </c>
      <c r="X120" s="203" t="str">
        <f>IFERROR(VLOOKUP($W120&amp;$V120,'lEVELS MAPPING'!$A$1:$K$583,4,0),0)</f>
        <v>3.Marketing</v>
      </c>
      <c r="Y120" s="203" t="str">
        <f>IFERROR(VLOOKUP($W120&amp;$V120,'lEVELS MAPPING'!$A$1:$K$583,5,0),0)</f>
        <v>TV</v>
      </c>
      <c r="Z120" s="203" t="str">
        <f>IFERROR(VLOOKUP($W120&amp;$V120,'lEVELS MAPPING'!$A$1:$K$583,6,0),0)</f>
        <v>TV</v>
      </c>
      <c r="AA120" s="203" t="str">
        <f>IFERROR(VLOOKUP($W120&amp;$V120,'lEVELS MAPPING'!$A$1:$K$583,7,0),0)</f>
        <v>Baseline</v>
      </c>
      <c r="AB120" s="262">
        <v>10188.8376517</v>
      </c>
      <c r="AC120" s="262">
        <v>7661.4806268000002</v>
      </c>
      <c r="AD120" s="262">
        <v>2011.2789473999999</v>
      </c>
      <c r="AE120" s="203">
        <v>8156893</v>
      </c>
      <c r="AF120" s="13">
        <f t="shared" si="5"/>
        <v>2.465741486862706E-4</v>
      </c>
      <c r="AG120" s="203">
        <f>IFERROR(VLOOKUP($W120&amp;$V120,'lEVELS MAPPING'!$A$1:$K$583,11,0),0)</f>
        <v>0</v>
      </c>
    </row>
    <row r="121" spans="2:33" hidden="1">
      <c r="B121"/>
      <c r="C121"/>
      <c r="D121"/>
      <c r="E121"/>
      <c r="F121" s="282">
        <f>F111+F118</f>
        <v>3456476</v>
      </c>
      <c r="G121" s="282">
        <f t="shared" ref="G121:H121" si="35">G111+G118</f>
        <v>950174</v>
      </c>
      <c r="H121" s="282">
        <f t="shared" si="35"/>
        <v>2135736</v>
      </c>
      <c r="I121"/>
      <c r="J121"/>
      <c r="K121"/>
      <c r="L121" s="4"/>
      <c r="N121" s="238">
        <f>IFERROR(F79/F121*100*HLOOKUP(N$88,[1]Shipment!$C$1:$H$15,15,0),"")</f>
        <v>0</v>
      </c>
      <c r="O121" s="4" t="str">
        <f>IFERROR(G79/G121*100*HLOOKUP(O$88,[1]Shipment!$C$1:$H$15,15,0),"")</f>
        <v/>
      </c>
      <c r="P121" s="4" t="str">
        <f>IFERROR(H79/H121*100*HLOOKUP(P$88,[1]Shipment!$C$1:$H$15,15,0),"")</f>
        <v/>
      </c>
      <c r="Q121" s="4" t="str">
        <f>IFERROR(I79/I121*100*HLOOKUP(Q$88,[1]Shipment!$C$1:$H$15,15,0),"")</f>
        <v/>
      </c>
      <c r="R121" s="239" t="str">
        <f>IFERROR(K79/K121*100*HLOOKUP(R$88,[1]Shipment!$C$1:$H$15,15,0),"")</f>
        <v/>
      </c>
      <c r="V121" s="203" t="s">
        <v>198</v>
      </c>
      <c r="W121" s="340" t="s">
        <v>248</v>
      </c>
      <c r="X121" s="203" t="str">
        <f>IFERROR(VLOOKUP($W121&amp;$V121,'lEVELS MAPPING'!$A$1:$K$583,4,0),0)</f>
        <v>3.Marketing</v>
      </c>
      <c r="Y121" s="203" t="str">
        <f>IFERROR(VLOOKUP($W121&amp;$V121,'lEVELS MAPPING'!$A$1:$K$583,5,0),0)</f>
        <v>TV</v>
      </c>
      <c r="Z121" s="203" t="str">
        <f>IFERROR(VLOOKUP($W121&amp;$V121,'lEVELS MAPPING'!$A$1:$K$583,6,0),0)</f>
        <v>TV</v>
      </c>
      <c r="AA121" s="203" t="str">
        <f>IFERROR(VLOOKUP($W121&amp;$V121,'lEVELS MAPPING'!$A$1:$K$583,7,0),0)</f>
        <v>Baseline</v>
      </c>
      <c r="AB121" s="262">
        <v>207964.5263536</v>
      </c>
      <c r="AC121" s="262">
        <v>150980.40529659999</v>
      </c>
      <c r="AD121" s="262">
        <v>42556.990519300001</v>
      </c>
      <c r="AE121" s="203">
        <v>8156893</v>
      </c>
      <c r="AF121" s="13">
        <f t="shared" si="5"/>
        <v>5.217304005250529E-3</v>
      </c>
      <c r="AG121" s="203">
        <f>IFERROR(VLOOKUP($W121&amp;$V121,'lEVELS MAPPING'!$A$1:$K$583,11,0),0)</f>
        <v>0</v>
      </c>
    </row>
    <row r="122" spans="2:33" hidden="1">
      <c r="B122"/>
      <c r="C122"/>
      <c r="D122"/>
      <c r="E122"/>
      <c r="F122"/>
      <c r="G122"/>
      <c r="H122"/>
      <c r="I122"/>
      <c r="J122"/>
      <c r="K122"/>
      <c r="L122" s="4"/>
      <c r="N122" s="238" t="str">
        <f>IFERROR(F80/F122*100*HLOOKUP(N$88,[1]Shipment!$C$1:$H$15,15,0),"")</f>
        <v/>
      </c>
      <c r="O122" s="4" t="str">
        <f>IFERROR(G80/G122*100*HLOOKUP(O$88,[1]Shipment!$C$1:$H$15,15,0),"")</f>
        <v/>
      </c>
      <c r="P122" s="4" t="str">
        <f>IFERROR(H80/H122*100*HLOOKUP(P$88,[1]Shipment!$C$1:$H$15,15,0),"")</f>
        <v/>
      </c>
      <c r="Q122" s="4" t="str">
        <f>IFERROR(I80/I122*100*HLOOKUP(Q$88,[1]Shipment!$C$1:$H$15,15,0),"")</f>
        <v/>
      </c>
      <c r="R122" s="239" t="str">
        <f>IFERROR(K80/K122*100*HLOOKUP(R$88,[1]Shipment!$C$1:$H$15,15,0),"")</f>
        <v/>
      </c>
      <c r="V122" s="203" t="s">
        <v>198</v>
      </c>
      <c r="W122" s="340" t="s">
        <v>249</v>
      </c>
      <c r="X122" s="203" t="str">
        <f>IFERROR(VLOOKUP($W122&amp;$V122,'lEVELS MAPPING'!$A$1:$K$583,4,0),0)</f>
        <v>3.Marketing</v>
      </c>
      <c r="Y122" s="203" t="str">
        <f>IFERROR(VLOOKUP($W122&amp;$V122,'lEVELS MAPPING'!$A$1:$K$583,5,0),0)</f>
        <v>TV</v>
      </c>
      <c r="Z122" s="203" t="str">
        <f>IFERROR(VLOOKUP($W122&amp;$V122,'lEVELS MAPPING'!$A$1:$K$583,6,0),0)</f>
        <v>TV</v>
      </c>
      <c r="AA122" s="203" t="str">
        <f>IFERROR(VLOOKUP($W122&amp;$V122,'lEVELS MAPPING'!$A$1:$K$583,7,0),0)</f>
        <v>Baseline</v>
      </c>
      <c r="AB122" s="262">
        <v>16416.1717303</v>
      </c>
      <c r="AC122" s="262">
        <v>944193.1464943001</v>
      </c>
      <c r="AD122" s="262">
        <v>816238.29455800005</v>
      </c>
      <c r="AE122" s="203">
        <v>8156893</v>
      </c>
      <c r="AF122" s="13">
        <f t="shared" si="5"/>
        <v>0.1000673043716523</v>
      </c>
      <c r="AG122" s="203">
        <f>IFERROR(VLOOKUP($W122&amp;$V122,'lEVELS MAPPING'!$A$1:$K$583,11,0),0)</f>
        <v>0</v>
      </c>
    </row>
    <row r="123" spans="2:33" hidden="1">
      <c r="B123"/>
      <c r="C123"/>
      <c r="D123"/>
      <c r="E123"/>
      <c r="F123"/>
      <c r="G123"/>
      <c r="H123"/>
      <c r="I123"/>
      <c r="J123"/>
      <c r="K123"/>
      <c r="L123" s="4"/>
      <c r="N123" s="238" t="str">
        <f>IFERROR(F81/F123*100*HLOOKUP(N$88,[1]Shipment!$C$1:$H$15,15,0),"")</f>
        <v/>
      </c>
      <c r="O123" s="4" t="str">
        <f>IFERROR(G81/G123*100*HLOOKUP(O$88,[1]Shipment!$C$1:$H$15,15,0),"")</f>
        <v/>
      </c>
      <c r="P123" s="4" t="str">
        <f>IFERROR(H81/H123*100*HLOOKUP(P$88,[1]Shipment!$C$1:$H$15,15,0),"")</f>
        <v/>
      </c>
      <c r="Q123" s="4" t="str">
        <f>IFERROR(I81/I123*100*HLOOKUP(Q$88,[1]Shipment!$C$1:$H$15,15,0),"")</f>
        <v/>
      </c>
      <c r="R123" s="239" t="str">
        <f>IFERROR(K81/K123*100*HLOOKUP(R$88,[1]Shipment!$C$1:$H$15,15,0),"")</f>
        <v/>
      </c>
      <c r="V123" s="203" t="s">
        <v>198</v>
      </c>
      <c r="W123" s="340" t="s">
        <v>250</v>
      </c>
      <c r="X123" s="203" t="str">
        <f>IFERROR(VLOOKUP($W123&amp;$V123,'lEVELS MAPPING'!$A$1:$K$583,4,0),0)</f>
        <v>3.Marketing</v>
      </c>
      <c r="Y123" s="203" t="str">
        <f>IFERROR(VLOOKUP($W123&amp;$V123,'lEVELS MAPPING'!$A$1:$K$583,5,0),0)</f>
        <v>TV</v>
      </c>
      <c r="Z123" s="203" t="str">
        <f>IFERROR(VLOOKUP($W123&amp;$V123,'lEVELS MAPPING'!$A$1:$K$583,6,0),0)</f>
        <v>TV</v>
      </c>
      <c r="AA123" s="203" t="str">
        <f>IFERROR(VLOOKUP($W123&amp;$V123,'lEVELS MAPPING'!$A$1:$K$583,7,0),0)</f>
        <v>Baseline</v>
      </c>
      <c r="AB123" s="262">
        <v>219724.15257319997</v>
      </c>
      <c r="AC123" s="262">
        <v>170532.8780651</v>
      </c>
      <c r="AD123" s="262">
        <v>49207.356467799989</v>
      </c>
      <c r="AE123" s="203">
        <v>8156893</v>
      </c>
      <c r="AF123" s="13">
        <f t="shared" si="5"/>
        <v>6.0326102681253742E-3</v>
      </c>
      <c r="AG123" s="203">
        <f>IFERROR(VLOOKUP($W123&amp;$V123,'lEVELS MAPPING'!$A$1:$K$583,11,0),0)</f>
        <v>0</v>
      </c>
    </row>
    <row r="124" spans="2:33" hidden="1">
      <c r="B124"/>
      <c r="C124"/>
      <c r="D124"/>
      <c r="E124"/>
      <c r="F124"/>
      <c r="G124"/>
      <c r="H124"/>
      <c r="I124"/>
      <c r="J124"/>
      <c r="K124"/>
      <c r="L124" s="4"/>
      <c r="N124" s="238" t="str">
        <f>IFERROR(F82/F124*100*HLOOKUP(N$88,[1]Shipment!$C$1:$H$15,15,0),"")</f>
        <v/>
      </c>
      <c r="O124" s="4" t="str">
        <f>IFERROR(G82/G124*100*HLOOKUP(O$88,[1]Shipment!$C$1:$H$15,15,0),"")</f>
        <v/>
      </c>
      <c r="P124" s="4" t="str">
        <f>IFERROR(H82/H124*100*HLOOKUP(P$88,[1]Shipment!$C$1:$H$15,15,0),"")</f>
        <v/>
      </c>
      <c r="Q124" s="4" t="str">
        <f>IFERROR(I82/I124*100*HLOOKUP(Q$88,[1]Shipment!$C$1:$H$15,15,0),"")</f>
        <v/>
      </c>
      <c r="R124" s="239" t="str">
        <f>IFERROR(K82/K124*100*HLOOKUP(R$88,[1]Shipment!$C$1:$H$15,15,0),"")</f>
        <v/>
      </c>
      <c r="V124" s="203" t="s">
        <v>198</v>
      </c>
      <c r="W124" s="340" t="s">
        <v>239</v>
      </c>
      <c r="X124" s="203" t="str">
        <f>IFERROR(VLOOKUP($W124&amp;$V124,'lEVELS MAPPING'!$A$1:$K$583,4,0),0)</f>
        <v>3.Marketing</v>
      </c>
      <c r="Y124" s="203" t="str">
        <f>IFERROR(VLOOKUP($W124&amp;$V124,'lEVELS MAPPING'!$A$1:$K$583,5,0),0)</f>
        <v>Non TV</v>
      </c>
      <c r="Z124" s="203" t="str">
        <f>IFERROR(VLOOKUP($W124&amp;$V124,'lEVELS MAPPING'!$A$1:$K$583,6,0),0)</f>
        <v>OOH</v>
      </c>
      <c r="AA124" s="203" t="str">
        <f>IFERROR(VLOOKUP($W124&amp;$V124,'lEVELS MAPPING'!$A$1:$K$583,7,0),0)</f>
        <v>Incremental</v>
      </c>
      <c r="AB124" s="262">
        <v>84630.187875399992</v>
      </c>
      <c r="AC124" s="262">
        <v>67546.710956800001</v>
      </c>
      <c r="AD124" s="262">
        <v>552.3409375</v>
      </c>
      <c r="AE124" s="203">
        <v>8156893</v>
      </c>
      <c r="AF124" s="13">
        <f t="shared" si="5"/>
        <v>6.7714623386625275E-5</v>
      </c>
      <c r="AG124" s="203">
        <f>IFERROR(VLOOKUP($W124&amp;$V124,'lEVELS MAPPING'!$A$1:$K$583,11,0),0)</f>
        <v>0</v>
      </c>
    </row>
    <row r="125" spans="2:33" hidden="1">
      <c r="B125"/>
      <c r="C125"/>
      <c r="D125"/>
      <c r="E125"/>
      <c r="F125"/>
      <c r="G125"/>
      <c r="H125"/>
      <c r="I125"/>
      <c r="J125"/>
      <c r="K125"/>
      <c r="L125" s="4"/>
      <c r="N125" s="238" t="str">
        <f>IFERROR(F83/F125*100*HLOOKUP(N$88,[1]Shipment!$C$1:$H$15,15,0),"")</f>
        <v/>
      </c>
      <c r="O125" s="4" t="str">
        <f>IFERROR(G83/G125*100*HLOOKUP(O$88,[1]Shipment!$C$1:$H$15,15,0),"")</f>
        <v/>
      </c>
      <c r="P125" s="4" t="str">
        <f>IFERROR(H83/H125*100*HLOOKUP(P$88,[1]Shipment!$C$1:$H$15,15,0),"")</f>
        <v/>
      </c>
      <c r="Q125" s="4" t="str">
        <f>IFERROR(I83/I125*100*HLOOKUP(Q$88,[1]Shipment!$C$1:$H$15,15,0),"")</f>
        <v/>
      </c>
      <c r="R125" s="239" t="str">
        <f>IFERROR(K83/K125*100*HLOOKUP(R$88,[1]Shipment!$C$1:$H$15,15,0),"")</f>
        <v/>
      </c>
      <c r="V125" s="203" t="s">
        <v>198</v>
      </c>
      <c r="W125" s="340" t="s">
        <v>234</v>
      </c>
      <c r="X125" s="203" t="str">
        <f>IFERROR(VLOOKUP($W125&amp;$V125,'lEVELS MAPPING'!$A$1:$K$583,4,0),0)</f>
        <v>3.Marketing</v>
      </c>
      <c r="Y125" s="203" t="str">
        <f>IFERROR(VLOOKUP($W125&amp;$V125,'lEVELS MAPPING'!$A$1:$K$583,5,0),0)</f>
        <v>Non TV</v>
      </c>
      <c r="Z125" s="203" t="str">
        <f>IFERROR(VLOOKUP($W125&amp;$V125,'lEVELS MAPPING'!$A$1:$K$583,6,0),0)</f>
        <v>OOH</v>
      </c>
      <c r="AA125" s="203" t="str">
        <f>IFERROR(VLOOKUP($W125&amp;$V125,'lEVELS MAPPING'!$A$1:$K$583,7,0),0)</f>
        <v>Baseline</v>
      </c>
      <c r="AB125" s="262">
        <v>0</v>
      </c>
      <c r="AC125" s="262">
        <v>0</v>
      </c>
      <c r="AD125" s="262">
        <v>0</v>
      </c>
      <c r="AE125" s="203">
        <v>8156893</v>
      </c>
      <c r="AF125" s="13">
        <f t="shared" si="5"/>
        <v>0</v>
      </c>
      <c r="AG125" s="203">
        <f>IFERROR(VLOOKUP($W125&amp;$V125,'lEVELS MAPPING'!$A$1:$K$583,11,0),0)</f>
        <v>0</v>
      </c>
    </row>
    <row r="126" spans="2:33" hidden="1">
      <c r="B126"/>
      <c r="C126"/>
      <c r="D126"/>
      <c r="E126"/>
      <c r="F126"/>
      <c r="G126"/>
      <c r="H126"/>
      <c r="I126"/>
      <c r="J126"/>
      <c r="K126"/>
      <c r="L126" s="4"/>
      <c r="N126" s="238" t="str">
        <f>IFERROR(F84/F126*100*HLOOKUP(N$88,[1]Shipment!$C$1:$H$15,15,0),"")</f>
        <v/>
      </c>
      <c r="O126" s="4" t="str">
        <f>IFERROR(G84/G126*100*HLOOKUP(O$88,[1]Shipment!$C$1:$H$15,15,0),"")</f>
        <v/>
      </c>
      <c r="P126" s="4" t="str">
        <f>IFERROR(H84/H126*100*HLOOKUP(P$88,[1]Shipment!$C$1:$H$15,15,0),"")</f>
        <v/>
      </c>
      <c r="Q126" s="4" t="str">
        <f>IFERROR(I84/I126*100*HLOOKUP(Q$88,[1]Shipment!$C$1:$H$15,15,0),"")</f>
        <v/>
      </c>
      <c r="R126" s="239" t="str">
        <f>IFERROR(K84/K126*100*HLOOKUP(R$88,[1]Shipment!$C$1:$H$15,15,0),"")</f>
        <v/>
      </c>
      <c r="V126" s="203" t="s">
        <v>198</v>
      </c>
      <c r="W126" s="340" t="s">
        <v>235</v>
      </c>
      <c r="X126" s="203" t="str">
        <f>IFERROR(VLOOKUP($W126&amp;$V126,'lEVELS MAPPING'!$A$1:$K$583,4,0),0)</f>
        <v>3.Marketing</v>
      </c>
      <c r="Y126" s="203" t="str">
        <f>IFERROR(VLOOKUP($W126&amp;$V126,'lEVELS MAPPING'!$A$1:$K$583,5,0),0)</f>
        <v>Non TV</v>
      </c>
      <c r="Z126" s="203" t="str">
        <f>IFERROR(VLOOKUP($W126&amp;$V126,'lEVELS MAPPING'!$A$1:$K$583,6,0),0)</f>
        <v>OOH</v>
      </c>
      <c r="AA126" s="203" t="str">
        <f>IFERROR(VLOOKUP($W126&amp;$V126,'lEVELS MAPPING'!$A$1:$K$583,7,0),0)</f>
        <v>Baseline</v>
      </c>
      <c r="AB126" s="262">
        <v>16722.050607599998</v>
      </c>
      <c r="AC126" s="262">
        <v>10796.418498599998</v>
      </c>
      <c r="AD126" s="262">
        <v>3253.0226489999995</v>
      </c>
      <c r="AE126" s="203">
        <v>8156893</v>
      </c>
      <c r="AF126" s="13">
        <f t="shared" si="5"/>
        <v>3.988065859145142E-4</v>
      </c>
      <c r="AG126" s="203">
        <f>IFERROR(VLOOKUP($W126&amp;$V126,'lEVELS MAPPING'!$A$1:$K$583,11,0),0)</f>
        <v>0</v>
      </c>
    </row>
    <row r="127" spans="2:33" ht="15.75" hidden="1" thickBot="1">
      <c r="B127"/>
      <c r="C127"/>
      <c r="D127"/>
      <c r="E127"/>
      <c r="F127"/>
      <c r="G127"/>
      <c r="H127"/>
      <c r="I127"/>
      <c r="J127"/>
      <c r="K127"/>
      <c r="L127" s="4"/>
      <c r="N127" s="240" t="str">
        <f>IFERROR(F85/F127*100*HLOOKUP(N$88,[1]Shipment!$C$1:$H$15,15,0),"")</f>
        <v/>
      </c>
      <c r="O127" s="241" t="str">
        <f>IFERROR(G85/G127*100*HLOOKUP(O$88,[1]Shipment!$C$1:$H$15,15,0),"")</f>
        <v/>
      </c>
      <c r="P127" s="241" t="str">
        <f>IFERROR(H85/H127*100*HLOOKUP(P$88,[1]Shipment!$C$1:$H$15,15,0),"")</f>
        <v/>
      </c>
      <c r="Q127" s="241" t="str">
        <f>IFERROR(I85/I127*100*HLOOKUP(Q$88,[1]Shipment!$C$1:$H$15,15,0),"")</f>
        <v/>
      </c>
      <c r="R127" s="242" t="str">
        <f>IFERROR(K85/K127*100*HLOOKUP(R$88,[1]Shipment!$C$1:$H$15,15,0),"")</f>
        <v/>
      </c>
      <c r="V127" s="203" t="s">
        <v>198</v>
      </c>
      <c r="W127" s="340" t="s">
        <v>236</v>
      </c>
      <c r="X127" s="203" t="str">
        <f>IFERROR(VLOOKUP($W127&amp;$V127,'lEVELS MAPPING'!$A$1:$K$583,4,0),0)</f>
        <v>3.Marketing</v>
      </c>
      <c r="Y127" s="203" t="str">
        <f>IFERROR(VLOOKUP($W127&amp;$V127,'lEVELS MAPPING'!$A$1:$K$583,5,0),0)</f>
        <v>Non TV</v>
      </c>
      <c r="Z127" s="203" t="str">
        <f>IFERROR(VLOOKUP($W127&amp;$V127,'lEVELS MAPPING'!$A$1:$K$583,6,0),0)</f>
        <v>OOH</v>
      </c>
      <c r="AA127" s="203" t="str">
        <f>IFERROR(VLOOKUP($W127&amp;$V127,'lEVELS MAPPING'!$A$1:$K$583,7,0),0)</f>
        <v>Baseline</v>
      </c>
      <c r="AB127" s="262">
        <v>40536.720955899997</v>
      </c>
      <c r="AC127" s="262">
        <v>26565.063170400001</v>
      </c>
      <c r="AD127" s="262">
        <v>8139.7597085999996</v>
      </c>
      <c r="AE127" s="203">
        <v>8156893</v>
      </c>
      <c r="AF127" s="13">
        <f t="shared" si="5"/>
        <v>9.9789953216255253E-4</v>
      </c>
      <c r="AG127" s="203">
        <f>IFERROR(VLOOKUP($W127&amp;$V127,'lEVELS MAPPING'!$A$1:$K$583,11,0),0)</f>
        <v>0</v>
      </c>
    </row>
    <row r="128" spans="2:33" hidden="1">
      <c r="V128" s="203" t="s">
        <v>198</v>
      </c>
      <c r="W128" s="340" t="s">
        <v>237</v>
      </c>
      <c r="X128" s="203" t="str">
        <f>IFERROR(VLOOKUP($W128&amp;$V128,'lEVELS MAPPING'!$A$1:$K$583,4,0),0)</f>
        <v>3.Marketing</v>
      </c>
      <c r="Y128" s="203" t="str">
        <f>IFERROR(VLOOKUP($W128&amp;$V128,'lEVELS MAPPING'!$A$1:$K$583,5,0),0)</f>
        <v>Non TV</v>
      </c>
      <c r="Z128" s="203" t="str">
        <f>IFERROR(VLOOKUP($W128&amp;$V128,'lEVELS MAPPING'!$A$1:$K$583,6,0),0)</f>
        <v>OOH</v>
      </c>
      <c r="AA128" s="203" t="str">
        <f>IFERROR(VLOOKUP($W128&amp;$V128,'lEVELS MAPPING'!$A$1:$K$583,7,0),0)</f>
        <v>Baseline</v>
      </c>
      <c r="AB128" s="262">
        <v>41861.624607799997</v>
      </c>
      <c r="AC128" s="262">
        <v>76881.992956600006</v>
      </c>
      <c r="AD128" s="262">
        <v>24652.6669205</v>
      </c>
      <c r="AE128" s="203">
        <v>8156893</v>
      </c>
      <c r="AF128" s="13">
        <f t="shared" si="5"/>
        <v>3.0223109363454932E-3</v>
      </c>
      <c r="AG128" s="203">
        <f>IFERROR(VLOOKUP($W128&amp;$V128,'lEVELS MAPPING'!$A$1:$K$583,11,0),0)</f>
        <v>0</v>
      </c>
    </row>
    <row r="129" spans="22:33" hidden="1">
      <c r="V129" s="203" t="s">
        <v>198</v>
      </c>
      <c r="W129" s="340" t="s">
        <v>238</v>
      </c>
      <c r="X129" s="203" t="str">
        <f>IFERROR(VLOOKUP($W129&amp;$V129,'lEVELS MAPPING'!$A$1:$K$583,4,0),0)</f>
        <v>3.Marketing</v>
      </c>
      <c r="Y129" s="203" t="str">
        <f>IFERROR(VLOOKUP($W129&amp;$V129,'lEVELS MAPPING'!$A$1:$K$583,5,0),0)</f>
        <v>Non TV</v>
      </c>
      <c r="Z129" s="203" t="str">
        <f>IFERROR(VLOOKUP($W129&amp;$V129,'lEVELS MAPPING'!$A$1:$K$583,6,0),0)</f>
        <v>OOH</v>
      </c>
      <c r="AA129" s="203" t="str">
        <f>IFERROR(VLOOKUP($W129&amp;$V129,'lEVELS MAPPING'!$A$1:$K$583,7,0),0)</f>
        <v>Baseline</v>
      </c>
      <c r="AB129" s="262">
        <v>0</v>
      </c>
      <c r="AC129" s="262">
        <v>90461.061686500005</v>
      </c>
      <c r="AD129" s="262">
        <v>50228.471736</v>
      </c>
      <c r="AE129" s="203">
        <v>8156893</v>
      </c>
      <c r="AF129" s="13">
        <f t="shared" si="5"/>
        <v>6.1577946083147097E-3</v>
      </c>
      <c r="AG129" s="203">
        <f>IFERROR(VLOOKUP($W129&amp;$V129,'lEVELS MAPPING'!$A$1:$K$583,11,0),0)</f>
        <v>0</v>
      </c>
    </row>
    <row r="130" spans="22:33" hidden="1">
      <c r="V130" s="203" t="s">
        <v>198</v>
      </c>
      <c r="W130" s="340" t="s">
        <v>240</v>
      </c>
      <c r="X130" s="203" t="str">
        <f>IFERROR(VLOOKUP($W130&amp;$V130,'lEVELS MAPPING'!$A$1:$K$583,4,0),0)</f>
        <v>3.Marketing</v>
      </c>
      <c r="Y130" s="203" t="str">
        <f>IFERROR(VLOOKUP($W130&amp;$V130,'lEVELS MAPPING'!$A$1:$K$583,5,0),0)</f>
        <v>Non TV</v>
      </c>
      <c r="Z130" s="203" t="str">
        <f>IFERROR(VLOOKUP($W130&amp;$V130,'lEVELS MAPPING'!$A$1:$K$583,6,0),0)</f>
        <v>Print</v>
      </c>
      <c r="AA130" s="203" t="str">
        <f>IFERROR(VLOOKUP($W130&amp;$V130,'lEVELS MAPPING'!$A$1:$K$583,7,0),0)</f>
        <v>Incremental</v>
      </c>
      <c r="AB130" s="262">
        <v>28057.187397299997</v>
      </c>
      <c r="AC130" s="262">
        <v>0</v>
      </c>
      <c r="AD130" s="262">
        <v>0</v>
      </c>
      <c r="AE130" s="203">
        <v>8156893</v>
      </c>
      <c r="AF130" s="13">
        <f t="shared" si="5"/>
        <v>0</v>
      </c>
      <c r="AG130" s="203">
        <f>IFERROR(VLOOKUP($W130&amp;$V130,'lEVELS MAPPING'!$A$1:$K$583,11,0),0)</f>
        <v>0</v>
      </c>
    </row>
    <row r="131" spans="22:33" hidden="1">
      <c r="V131" s="203" t="s">
        <v>198</v>
      </c>
      <c r="W131" s="340" t="s">
        <v>280</v>
      </c>
      <c r="X131" s="203" t="str">
        <f>IFERROR(VLOOKUP($W131&amp;$V131,'lEVELS MAPPING'!$A$1:$K$583,4,0),0)</f>
        <v>3.Marketing</v>
      </c>
      <c r="Y131" s="203" t="str">
        <f>IFERROR(VLOOKUP($W131&amp;$V131,'lEVELS MAPPING'!$A$1:$K$583,5,0),0)</f>
        <v>Non TV</v>
      </c>
      <c r="Z131" s="203" t="str">
        <f>IFERROR(VLOOKUP($W131&amp;$V131,'lEVELS MAPPING'!$A$1:$K$583,6,0),0)</f>
        <v>Print</v>
      </c>
      <c r="AA131" s="203" t="str">
        <f>IFERROR(VLOOKUP($W131&amp;$V131,'lEVELS MAPPING'!$A$1:$K$583,7,0),0)</f>
        <v>Baseline</v>
      </c>
      <c r="AB131" s="262">
        <v>6077.5763439000002</v>
      </c>
      <c r="AC131" s="262">
        <v>3896.9147977999992</v>
      </c>
      <c r="AD131" s="262">
        <v>907.95781069999998</v>
      </c>
      <c r="AE131" s="203">
        <v>8156893</v>
      </c>
      <c r="AF131" s="13">
        <f t="shared" si="5"/>
        <v>1.1131172257623092E-4</v>
      </c>
      <c r="AG131" s="203">
        <f>IFERROR(VLOOKUP($W131&amp;$V131,'lEVELS MAPPING'!$A$1:$K$583,11,0),0)</f>
        <v>0</v>
      </c>
    </row>
    <row r="132" spans="22:33" hidden="1">
      <c r="V132" s="203" t="s">
        <v>198</v>
      </c>
      <c r="W132" s="340" t="s">
        <v>281</v>
      </c>
      <c r="X132" s="203" t="str">
        <f>IFERROR(VLOOKUP($W132&amp;$V132,'lEVELS MAPPING'!$A$1:$K$583,4,0),0)</f>
        <v>3.Marketing</v>
      </c>
      <c r="Y132" s="203" t="str">
        <f>IFERROR(VLOOKUP($W132&amp;$V132,'lEVELS MAPPING'!$A$1:$K$583,5,0),0)</f>
        <v>Non TV</v>
      </c>
      <c r="Z132" s="203" t="str">
        <f>IFERROR(VLOOKUP($W132&amp;$V132,'lEVELS MAPPING'!$A$1:$K$583,6,0),0)</f>
        <v>Print</v>
      </c>
      <c r="AA132" s="203" t="str">
        <f>IFERROR(VLOOKUP($W132&amp;$V132,'lEVELS MAPPING'!$A$1:$K$583,7,0),0)</f>
        <v>Baseline</v>
      </c>
      <c r="AB132" s="262">
        <v>8453.7350575</v>
      </c>
      <c r="AC132" s="262">
        <v>5203.2946703999996</v>
      </c>
      <c r="AD132" s="262">
        <v>1625.4325647000001</v>
      </c>
      <c r="AE132" s="203">
        <v>8156893</v>
      </c>
      <c r="AF132" s="13">
        <f t="shared" ref="AF132:AF195" si="36">AD132/AE132</f>
        <v>1.9927104164539121E-4</v>
      </c>
      <c r="AG132" s="203">
        <f>IFERROR(VLOOKUP($W132&amp;$V132,'lEVELS MAPPING'!$A$1:$K$583,11,0),0)</f>
        <v>0</v>
      </c>
    </row>
    <row r="133" spans="22:33" hidden="1">
      <c r="V133" s="203" t="s">
        <v>198</v>
      </c>
      <c r="W133" s="340" t="s">
        <v>282</v>
      </c>
      <c r="X133" s="203" t="str">
        <f>IFERROR(VLOOKUP($W133&amp;$V133,'lEVELS MAPPING'!$A$1:$K$583,4,0),0)</f>
        <v>3.Marketing</v>
      </c>
      <c r="Y133" s="203" t="str">
        <f>IFERROR(VLOOKUP($W133&amp;$V133,'lEVELS MAPPING'!$A$1:$K$583,5,0),0)</f>
        <v>Non TV</v>
      </c>
      <c r="Z133" s="203" t="str">
        <f>IFERROR(VLOOKUP($W133&amp;$V133,'lEVELS MAPPING'!$A$1:$K$583,6,0),0)</f>
        <v>Print</v>
      </c>
      <c r="AA133" s="203" t="str">
        <f>IFERROR(VLOOKUP($W133&amp;$V133,'lEVELS MAPPING'!$A$1:$K$583,7,0),0)</f>
        <v>Baseline</v>
      </c>
      <c r="AB133" s="262">
        <v>54052.427172799995</v>
      </c>
      <c r="AC133" s="262">
        <v>35967.9530381</v>
      </c>
      <c r="AD133" s="262">
        <v>11170.5574242</v>
      </c>
      <c r="AE133" s="203">
        <v>8156893</v>
      </c>
      <c r="AF133" s="13">
        <f t="shared" si="36"/>
        <v>1.369462297004509E-3</v>
      </c>
      <c r="AG133" s="203">
        <f>IFERROR(VLOOKUP($W133&amp;$V133,'lEVELS MAPPING'!$A$1:$K$583,11,0),0)</f>
        <v>0</v>
      </c>
    </row>
    <row r="134" spans="22:33" hidden="1">
      <c r="V134" s="203" t="s">
        <v>198</v>
      </c>
      <c r="W134" s="340" t="s">
        <v>253</v>
      </c>
      <c r="X134" s="203" t="str">
        <f>IFERROR(VLOOKUP($W134&amp;$V134,'lEVELS MAPPING'!$A$1:$K$583,4,0),0)</f>
        <v>3.Marketing</v>
      </c>
      <c r="Y134" s="203" t="str">
        <f>IFERROR(VLOOKUP($W134&amp;$V134,'lEVELS MAPPING'!$A$1:$K$583,5,0),0)</f>
        <v>TV</v>
      </c>
      <c r="Z134" s="203" t="str">
        <f>IFERROR(VLOOKUP($W134&amp;$V134,'lEVELS MAPPING'!$A$1:$K$583,6,0),0)</f>
        <v>TV</v>
      </c>
      <c r="AA134" s="203" t="str">
        <f>IFERROR(VLOOKUP($W134&amp;$V134,'lEVELS MAPPING'!$A$1:$K$583,7,0),0)</f>
        <v>Incremental</v>
      </c>
      <c r="AB134" s="262">
        <v>0.48915400000000003</v>
      </c>
      <c r="AC134" s="262">
        <v>0</v>
      </c>
      <c r="AD134" s="262">
        <v>0</v>
      </c>
      <c r="AE134" s="203">
        <v>8156893</v>
      </c>
      <c r="AF134" s="13">
        <f t="shared" si="36"/>
        <v>0</v>
      </c>
      <c r="AG134" s="203">
        <f>IFERROR(VLOOKUP($W134&amp;$V134,'lEVELS MAPPING'!$A$1:$K$583,11,0),0)</f>
        <v>0</v>
      </c>
    </row>
    <row r="135" spans="22:33" hidden="1">
      <c r="V135" s="203" t="s">
        <v>198</v>
      </c>
      <c r="W135" s="340" t="s">
        <v>254</v>
      </c>
      <c r="X135" s="203" t="str">
        <f>IFERROR(VLOOKUP($W135&amp;$V135,'lEVELS MAPPING'!$A$1:$K$583,4,0),0)</f>
        <v>3.Marketing</v>
      </c>
      <c r="Y135" s="203" t="str">
        <f>IFERROR(VLOOKUP($W135&amp;$V135,'lEVELS MAPPING'!$A$1:$K$583,5,0),0)</f>
        <v>TV</v>
      </c>
      <c r="Z135" s="203" t="str">
        <f>IFERROR(VLOOKUP($W135&amp;$V135,'lEVELS MAPPING'!$A$1:$K$583,6,0),0)</f>
        <v>TV</v>
      </c>
      <c r="AA135" s="203" t="str">
        <f>IFERROR(VLOOKUP($W135&amp;$V135,'lEVELS MAPPING'!$A$1:$K$583,7,0),0)</f>
        <v>Incremental</v>
      </c>
      <c r="AB135" s="262">
        <v>0</v>
      </c>
      <c r="AC135" s="262">
        <v>0</v>
      </c>
      <c r="AD135" s="262">
        <v>0</v>
      </c>
      <c r="AE135" s="203">
        <v>8156893</v>
      </c>
      <c r="AF135" s="13">
        <f t="shared" si="36"/>
        <v>0</v>
      </c>
      <c r="AG135" s="203">
        <f>IFERROR(VLOOKUP($W135&amp;$V135,'lEVELS MAPPING'!$A$1:$K$583,11,0),0)</f>
        <v>0</v>
      </c>
    </row>
    <row r="136" spans="22:33" hidden="1">
      <c r="V136" s="203" t="s">
        <v>198</v>
      </c>
      <c r="W136" s="340" t="s">
        <v>382</v>
      </c>
      <c r="X136" s="203" t="str">
        <f>IFERROR(VLOOKUP($W136&amp;$V136,'lEVELS MAPPING'!$A$1:$K$583,4,0),0)</f>
        <v>3.Marketing</v>
      </c>
      <c r="Y136" s="203" t="str">
        <f>IFERROR(VLOOKUP($W136&amp;$V136,'lEVELS MAPPING'!$A$1:$K$583,5,0),0)</f>
        <v>Digital</v>
      </c>
      <c r="Z136" s="203" t="str">
        <f>IFERROR(VLOOKUP($W136&amp;$V136,'lEVELS MAPPING'!$A$1:$K$583,6,0),0)</f>
        <v>Total Digital</v>
      </c>
      <c r="AA136" s="203" t="str">
        <f>IFERROR(VLOOKUP($W136&amp;$V136,'lEVELS MAPPING'!$A$1:$K$583,7,0),0)</f>
        <v>Baseline</v>
      </c>
      <c r="AB136" s="262">
        <v>0</v>
      </c>
      <c r="AC136" s="262">
        <v>0</v>
      </c>
      <c r="AD136" s="262">
        <v>6289.4073790000002</v>
      </c>
      <c r="AE136" s="203">
        <v>8156893</v>
      </c>
      <c r="AF136" s="13">
        <f t="shared" si="36"/>
        <v>7.7105429469284442E-4</v>
      </c>
      <c r="AG136" s="203">
        <f>IFERROR(VLOOKUP($W136&amp;$V136,'lEVELS MAPPING'!$A$1:$K$583,11,0),0)</f>
        <v>26491283</v>
      </c>
    </row>
    <row r="137" spans="22:33" hidden="1">
      <c r="V137" s="203" t="s">
        <v>198</v>
      </c>
      <c r="W137" s="340" t="s">
        <v>227</v>
      </c>
      <c r="X137" s="203" t="str">
        <f>IFERROR(VLOOKUP($W137&amp;$V137,'lEVELS MAPPING'!$A$1:$K$583,4,0),0)</f>
        <v>3.Marketing</v>
      </c>
      <c r="Y137" s="203" t="str">
        <f>IFERROR(VLOOKUP($W137&amp;$V137,'lEVELS MAPPING'!$A$1:$K$583,5,0),0)</f>
        <v>Digital</v>
      </c>
      <c r="Z137" s="203" t="str">
        <f>IFERROR(VLOOKUP($W137&amp;$V137,'lEVELS MAPPING'!$A$1:$K$583,6,0),0)</f>
        <v>Total Digital</v>
      </c>
      <c r="AA137" s="203" t="str">
        <f>IFERROR(VLOOKUP($W137&amp;$V137,'lEVELS MAPPING'!$A$1:$K$583,7,0),0)</f>
        <v>Baseline</v>
      </c>
      <c r="AB137" s="262">
        <v>20900.400734999999</v>
      </c>
      <c r="AC137" s="262">
        <v>0</v>
      </c>
      <c r="AD137" s="262">
        <v>0</v>
      </c>
      <c r="AE137" s="203">
        <v>8156893</v>
      </c>
      <c r="AF137" s="13">
        <f t="shared" si="36"/>
        <v>0</v>
      </c>
      <c r="AG137" s="203">
        <f>IFERROR(VLOOKUP($W137&amp;$V137,'lEVELS MAPPING'!$A$1:$K$583,11,0),0)</f>
        <v>0</v>
      </c>
    </row>
    <row r="138" spans="22:33" hidden="1">
      <c r="V138" s="203" t="s">
        <v>198</v>
      </c>
      <c r="W138" s="340" t="s">
        <v>228</v>
      </c>
      <c r="X138" s="203" t="str">
        <f>IFERROR(VLOOKUP($W138&amp;$V138,'lEVELS MAPPING'!$A$1:$K$583,4,0),0)</f>
        <v>3.Marketing</v>
      </c>
      <c r="Y138" s="203" t="str">
        <f>IFERROR(VLOOKUP($W138&amp;$V138,'lEVELS MAPPING'!$A$1:$K$583,5,0),0)</f>
        <v>Digital</v>
      </c>
      <c r="Z138" s="203" t="str">
        <f>IFERROR(VLOOKUP($W138&amp;$V138,'lEVELS MAPPING'!$A$1:$K$583,6,0),0)</f>
        <v>Total Digital</v>
      </c>
      <c r="AA138" s="203" t="str">
        <f>IFERROR(VLOOKUP($W138&amp;$V138,'lEVELS MAPPING'!$A$1:$K$583,7,0),0)</f>
        <v>Baseline</v>
      </c>
      <c r="AB138" s="262">
        <v>15425.987855499998</v>
      </c>
      <c r="AC138" s="262">
        <v>21366.958898699999</v>
      </c>
      <c r="AD138" s="262">
        <v>5074.5804948999994</v>
      </c>
      <c r="AE138" s="203">
        <v>8156893</v>
      </c>
      <c r="AF138" s="13">
        <f t="shared" si="36"/>
        <v>6.2212174352415793E-4</v>
      </c>
      <c r="AG138" s="203">
        <f>IFERROR(VLOOKUP($W138&amp;$V138,'lEVELS MAPPING'!$A$1:$K$583,11,0),0)</f>
        <v>0</v>
      </c>
    </row>
    <row r="139" spans="22:33" hidden="1">
      <c r="V139" s="203" t="s">
        <v>198</v>
      </c>
      <c r="W139" s="340" t="s">
        <v>229</v>
      </c>
      <c r="X139" s="203" t="str">
        <f>IFERROR(VLOOKUP($W139&amp;$V139,'lEVELS MAPPING'!$A$1:$K$583,4,0),0)</f>
        <v>3.Marketing</v>
      </c>
      <c r="Y139" s="203" t="str">
        <f>IFERROR(VLOOKUP($W139&amp;$V139,'lEVELS MAPPING'!$A$1:$K$583,5,0),0)</f>
        <v>Digital</v>
      </c>
      <c r="Z139" s="203" t="str">
        <f>IFERROR(VLOOKUP($W139&amp;$V139,'lEVELS MAPPING'!$A$1:$K$583,6,0),0)</f>
        <v>Total Digital</v>
      </c>
      <c r="AA139" s="203" t="str">
        <f>IFERROR(VLOOKUP($W139&amp;$V139,'lEVELS MAPPING'!$A$1:$K$583,7,0),0)</f>
        <v>Baseline</v>
      </c>
      <c r="AB139" s="262">
        <v>0</v>
      </c>
      <c r="AC139" s="262">
        <v>95576.880036000002</v>
      </c>
      <c r="AD139" s="262">
        <v>38267.107358200003</v>
      </c>
      <c r="AE139" s="203">
        <v>8156893</v>
      </c>
      <c r="AF139" s="13">
        <f t="shared" si="36"/>
        <v>4.6913827799629102E-3</v>
      </c>
      <c r="AG139" s="203">
        <f>IFERROR(VLOOKUP($W139&amp;$V139,'lEVELS MAPPING'!$A$1:$K$583,11,0),0)</f>
        <v>0</v>
      </c>
    </row>
    <row r="140" spans="22:33" hidden="1">
      <c r="V140" s="203" t="s">
        <v>198</v>
      </c>
      <c r="W140" s="340" t="s">
        <v>255</v>
      </c>
      <c r="X140" s="203" t="str">
        <f>IFERROR(VLOOKUP($W140&amp;$V140,'lEVELS MAPPING'!$A$1:$K$583,4,0),0)</f>
        <v>3.Marketing</v>
      </c>
      <c r="Y140" s="203" t="str">
        <f>IFERROR(VLOOKUP($W140&amp;$V140,'lEVELS MAPPING'!$A$1:$K$583,5,0),0)</f>
        <v>TV</v>
      </c>
      <c r="Z140" s="203" t="str">
        <f>IFERROR(VLOOKUP($W140&amp;$V140,'lEVELS MAPPING'!$A$1:$K$583,6,0),0)</f>
        <v>TV</v>
      </c>
      <c r="AA140" s="203" t="str">
        <f>IFERROR(VLOOKUP($W140&amp;$V140,'lEVELS MAPPING'!$A$1:$K$583,7,0),0)</f>
        <v>Incremental</v>
      </c>
      <c r="AB140" s="262">
        <v>7.025499599999999</v>
      </c>
      <c r="AC140" s="262">
        <v>0</v>
      </c>
      <c r="AD140" s="262">
        <v>0</v>
      </c>
      <c r="AE140" s="203">
        <v>8156893</v>
      </c>
      <c r="AF140" s="13">
        <f t="shared" si="36"/>
        <v>0</v>
      </c>
      <c r="AG140" s="203">
        <f>IFERROR(VLOOKUP($W140&amp;$V140,'lEVELS MAPPING'!$A$1:$K$583,11,0),0)</f>
        <v>0</v>
      </c>
    </row>
    <row r="141" spans="22:33" hidden="1">
      <c r="V141" s="203" t="s">
        <v>198</v>
      </c>
      <c r="W141" s="340" t="s">
        <v>256</v>
      </c>
      <c r="X141" s="203" t="str">
        <f>IFERROR(VLOOKUP($W141&amp;$V141,'lEVELS MAPPING'!$A$1:$K$583,4,0),0)</f>
        <v>3.Marketing</v>
      </c>
      <c r="Y141" s="203" t="str">
        <f>IFERROR(VLOOKUP($W141&amp;$V141,'lEVELS MAPPING'!$A$1:$K$583,5,0),0)</f>
        <v>TV</v>
      </c>
      <c r="Z141" s="203" t="str">
        <f>IFERROR(VLOOKUP($W141&amp;$V141,'lEVELS MAPPING'!$A$1:$K$583,6,0),0)</f>
        <v>TV</v>
      </c>
      <c r="AA141" s="203" t="str">
        <f>IFERROR(VLOOKUP($W141&amp;$V141,'lEVELS MAPPING'!$A$1:$K$583,7,0),0)</f>
        <v>Incremental</v>
      </c>
      <c r="AB141" s="262">
        <v>103477.42002590001</v>
      </c>
      <c r="AC141" s="262">
        <v>4.1314979000000003</v>
      </c>
      <c r="AD141" s="262">
        <v>0</v>
      </c>
      <c r="AE141" s="203">
        <v>8156893</v>
      </c>
      <c r="AF141" s="13">
        <f t="shared" si="36"/>
        <v>0</v>
      </c>
      <c r="AG141" s="203">
        <f>IFERROR(VLOOKUP($W141&amp;$V141,'lEVELS MAPPING'!$A$1:$K$583,11,0),0)</f>
        <v>0</v>
      </c>
    </row>
    <row r="142" spans="22:33" hidden="1">
      <c r="V142" s="203" t="s">
        <v>198</v>
      </c>
      <c r="W142" s="340" t="s">
        <v>257</v>
      </c>
      <c r="X142" s="203" t="str">
        <f>IFERROR(VLOOKUP($W142&amp;$V142,'lEVELS MAPPING'!$A$1:$K$583,4,0),0)</f>
        <v>3.Marketing</v>
      </c>
      <c r="Y142" s="203" t="str">
        <f>IFERROR(VLOOKUP($W142&amp;$V142,'lEVELS MAPPING'!$A$1:$K$583,5,0),0)</f>
        <v>TV</v>
      </c>
      <c r="Z142" s="203" t="str">
        <f>IFERROR(VLOOKUP($W142&amp;$V142,'lEVELS MAPPING'!$A$1:$K$583,6,0),0)</f>
        <v>TV</v>
      </c>
      <c r="AA142" s="203" t="str">
        <f>IFERROR(VLOOKUP($W142&amp;$V142,'lEVELS MAPPING'!$A$1:$K$583,7,0),0)</f>
        <v>Incremental</v>
      </c>
      <c r="AB142" s="262">
        <v>189605.21484100001</v>
      </c>
      <c r="AC142" s="262">
        <v>39.465311499999999</v>
      </c>
      <c r="AD142" s="262">
        <v>0</v>
      </c>
      <c r="AE142" s="203">
        <v>8156893</v>
      </c>
      <c r="AF142" s="13">
        <f t="shared" si="36"/>
        <v>0</v>
      </c>
      <c r="AG142" s="203">
        <f>IFERROR(VLOOKUP($W142&amp;$V142,'lEVELS MAPPING'!$A$1:$K$583,11,0),0)</f>
        <v>0</v>
      </c>
    </row>
    <row r="143" spans="22:33" hidden="1">
      <c r="V143" s="203" t="s">
        <v>198</v>
      </c>
      <c r="W143" s="340" t="s">
        <v>258</v>
      </c>
      <c r="X143" s="203" t="str">
        <f>IFERROR(VLOOKUP($W143&amp;$V143,'lEVELS MAPPING'!$A$1:$K$583,4,0),0)</f>
        <v>3.Marketing</v>
      </c>
      <c r="Y143" s="203" t="str">
        <f>IFERROR(VLOOKUP($W143&amp;$V143,'lEVELS MAPPING'!$A$1:$K$583,5,0),0)</f>
        <v>TV</v>
      </c>
      <c r="Z143" s="203" t="str">
        <f>IFERROR(VLOOKUP($W143&amp;$V143,'lEVELS MAPPING'!$A$1:$K$583,6,0),0)</f>
        <v>TV</v>
      </c>
      <c r="AA143" s="203" t="str">
        <f>IFERROR(VLOOKUP($W143&amp;$V143,'lEVELS MAPPING'!$A$1:$K$583,7,0),0)</f>
        <v>Incremental</v>
      </c>
      <c r="AB143" s="262">
        <v>124714.64914580001</v>
      </c>
      <c r="AC143" s="262">
        <v>1105164.0286584001</v>
      </c>
      <c r="AD143" s="262">
        <v>327170.10449319996</v>
      </c>
      <c r="AE143" s="203">
        <v>8156893</v>
      </c>
      <c r="AF143" s="13">
        <f t="shared" si="36"/>
        <v>4.0109647692227905E-2</v>
      </c>
      <c r="AG143" s="203">
        <f>IFERROR(VLOOKUP($W143&amp;$V143,'lEVELS MAPPING'!$A$1:$K$583,11,0),0)</f>
        <v>0</v>
      </c>
    </row>
    <row r="144" spans="22:33" hidden="1">
      <c r="V144" s="203" t="s">
        <v>198</v>
      </c>
      <c r="W144" s="340" t="s">
        <v>259</v>
      </c>
      <c r="X144" s="203" t="str">
        <f>IFERROR(VLOOKUP($W144&amp;$V144,'lEVELS MAPPING'!$A$1:$K$583,4,0),0)</f>
        <v>3.Marketing</v>
      </c>
      <c r="Y144" s="203" t="str">
        <f>IFERROR(VLOOKUP($W144&amp;$V144,'lEVELS MAPPING'!$A$1:$K$583,5,0),0)</f>
        <v>TV</v>
      </c>
      <c r="Z144" s="203" t="str">
        <f>IFERROR(VLOOKUP($W144&amp;$V144,'lEVELS MAPPING'!$A$1:$K$583,6,0),0)</f>
        <v>TV</v>
      </c>
      <c r="AA144" s="203" t="str">
        <f>IFERROR(VLOOKUP($W144&amp;$V144,'lEVELS MAPPING'!$A$1:$K$583,7,0),0)</f>
        <v>Incremental</v>
      </c>
      <c r="AB144" s="262">
        <v>109295.1532303</v>
      </c>
      <c r="AC144" s="262">
        <v>1989.6535131000001</v>
      </c>
      <c r="AD144" s="262">
        <v>0</v>
      </c>
      <c r="AE144" s="203">
        <v>8156893</v>
      </c>
      <c r="AF144" s="13">
        <f t="shared" si="36"/>
        <v>0</v>
      </c>
      <c r="AG144" s="203">
        <f>IFERROR(VLOOKUP($W144&amp;$V144,'lEVELS MAPPING'!$A$1:$K$583,11,0),0)</f>
        <v>0</v>
      </c>
    </row>
    <row r="145" spans="22:33" hidden="1">
      <c r="V145" s="203" t="s">
        <v>198</v>
      </c>
      <c r="W145" s="340" t="s">
        <v>4</v>
      </c>
      <c r="X145" s="203" t="str">
        <f>IFERROR(VLOOKUP($W145&amp;$V145,'lEVELS MAPPING'!$A$1:$K$583,4,0),0)</f>
        <v>3.Marketing</v>
      </c>
      <c r="Y145" s="203" t="str">
        <f>IFERROR(VLOOKUP($W145&amp;$V145,'lEVELS MAPPING'!$A$1:$K$583,5,0),0)</f>
        <v>TV</v>
      </c>
      <c r="Z145" s="203" t="str">
        <f>IFERROR(VLOOKUP($W145&amp;$V145,'lEVELS MAPPING'!$A$1:$K$583,6,0),0)</f>
        <v>TV</v>
      </c>
      <c r="AA145" s="203" t="str">
        <f>IFERROR(VLOOKUP($W145&amp;$V145,'lEVELS MAPPING'!$A$1:$K$583,7,0),0)</f>
        <v>Baseline</v>
      </c>
      <c r="AB145" s="262">
        <v>32029.048636399999</v>
      </c>
      <c r="AC145" s="262">
        <v>15193.053393499998</v>
      </c>
      <c r="AD145" s="262">
        <v>4086.8303510999999</v>
      </c>
      <c r="AE145" s="203">
        <v>8156893</v>
      </c>
      <c r="AF145" s="13">
        <f t="shared" si="36"/>
        <v>5.0102782408694097E-4</v>
      </c>
      <c r="AG145" s="203">
        <f>IFERROR(VLOOKUP($W145&amp;$V145,'lEVELS MAPPING'!$A$1:$K$583,11,0),0)</f>
        <v>0</v>
      </c>
    </row>
    <row r="146" spans="22:33" hidden="1">
      <c r="V146" s="203" t="s">
        <v>198</v>
      </c>
      <c r="W146" s="340" t="s">
        <v>5</v>
      </c>
      <c r="X146" s="203" t="str">
        <f>IFERROR(VLOOKUP($W146&amp;$V146,'lEVELS MAPPING'!$A$1:$K$583,4,0),0)</f>
        <v>3.Marketing</v>
      </c>
      <c r="Y146" s="203" t="str">
        <f>IFERROR(VLOOKUP($W146&amp;$V146,'lEVELS MAPPING'!$A$1:$K$583,5,0),0)</f>
        <v>TV</v>
      </c>
      <c r="Z146" s="203" t="str">
        <f>IFERROR(VLOOKUP($W146&amp;$V146,'lEVELS MAPPING'!$A$1:$K$583,6,0),0)</f>
        <v>TV</v>
      </c>
      <c r="AA146" s="203" t="str">
        <f>IFERROR(VLOOKUP($W146&amp;$V146,'lEVELS MAPPING'!$A$1:$K$583,7,0),0)</f>
        <v>Baseline</v>
      </c>
      <c r="AB146" s="262">
        <v>67191.285838199998</v>
      </c>
      <c r="AC146" s="262">
        <v>32722.012257899998</v>
      </c>
      <c r="AD146" s="262">
        <v>8955.6190582999989</v>
      </c>
      <c r="AE146" s="203">
        <v>8156893</v>
      </c>
      <c r="AF146" s="13">
        <f t="shared" si="36"/>
        <v>1.0979203795244094E-3</v>
      </c>
      <c r="AG146" s="203">
        <f>IFERROR(VLOOKUP($W146&amp;$V146,'lEVELS MAPPING'!$A$1:$K$583,11,0),0)</f>
        <v>0</v>
      </c>
    </row>
    <row r="147" spans="22:33" hidden="1">
      <c r="V147" s="203" t="s">
        <v>198</v>
      </c>
      <c r="W147" s="340" t="s">
        <v>6</v>
      </c>
      <c r="X147" s="203" t="str">
        <f>IFERROR(VLOOKUP($W147&amp;$V147,'lEVELS MAPPING'!$A$1:$K$583,4,0),0)</f>
        <v>3.Marketing</v>
      </c>
      <c r="Y147" s="203" t="str">
        <f>IFERROR(VLOOKUP($W147&amp;$V147,'lEVELS MAPPING'!$A$1:$K$583,5,0),0)</f>
        <v>TV</v>
      </c>
      <c r="Z147" s="203" t="str">
        <f>IFERROR(VLOOKUP($W147&amp;$V147,'lEVELS MAPPING'!$A$1:$K$583,6,0),0)</f>
        <v>TV</v>
      </c>
      <c r="AA147" s="203" t="str">
        <f>IFERROR(VLOOKUP($W147&amp;$V147,'lEVELS MAPPING'!$A$1:$K$583,7,0),0)</f>
        <v>Baseline</v>
      </c>
      <c r="AB147" s="262">
        <v>202410.45834789998</v>
      </c>
      <c r="AC147" s="262">
        <v>106390.77918520002</v>
      </c>
      <c r="AD147" s="262">
        <v>30687.910107500004</v>
      </c>
      <c r="AE147" s="203">
        <v>8156893</v>
      </c>
      <c r="AF147" s="13">
        <f t="shared" si="36"/>
        <v>3.7622057942282685E-3</v>
      </c>
      <c r="AG147" s="203">
        <f>IFERROR(VLOOKUP($W147&amp;$V147,'lEVELS MAPPING'!$A$1:$K$583,11,0),0)</f>
        <v>0</v>
      </c>
    </row>
    <row r="148" spans="22:33" hidden="1">
      <c r="V148" s="203" t="s">
        <v>198</v>
      </c>
      <c r="W148" s="340" t="s">
        <v>372</v>
      </c>
      <c r="X148" s="203" t="str">
        <f>IFERROR(VLOOKUP($W148&amp;$V148,'lEVELS MAPPING'!$A$1:$K$583,4,0),0)</f>
        <v>3.Marketing</v>
      </c>
      <c r="Y148" s="203" t="str">
        <f>IFERROR(VLOOKUP($W148&amp;$V148,'lEVELS MAPPING'!$A$1:$K$583,5,0),0)</f>
        <v>TV</v>
      </c>
      <c r="Z148" s="203" t="str">
        <f>IFERROR(VLOOKUP($W148&amp;$V148,'lEVELS MAPPING'!$A$1:$K$583,6,0),0)</f>
        <v>TV</v>
      </c>
      <c r="AA148" s="203" t="str">
        <f>IFERROR(VLOOKUP($W148&amp;$V148,'lEVELS MAPPING'!$A$1:$K$583,7,0),0)</f>
        <v>Baseline</v>
      </c>
      <c r="AB148" s="262">
        <v>0</v>
      </c>
      <c r="AC148" s="262">
        <v>0</v>
      </c>
      <c r="AD148" s="262">
        <v>21417.464746099999</v>
      </c>
      <c r="AE148" s="203">
        <v>8156893</v>
      </c>
      <c r="AF148" s="13">
        <f t="shared" si="36"/>
        <v>2.6256890639732551E-3</v>
      </c>
      <c r="AG148" s="203">
        <f>IFERROR(VLOOKUP($W148&amp;$V148,'lEVELS MAPPING'!$A$1:$K$583,11,0),0)</f>
        <v>3610.86</v>
      </c>
    </row>
    <row r="149" spans="22:33" hidden="1">
      <c r="V149" s="203" t="s">
        <v>198</v>
      </c>
      <c r="W149" s="340" t="s">
        <v>373</v>
      </c>
      <c r="X149" s="203" t="str">
        <f>IFERROR(VLOOKUP($W149&amp;$V149,'lEVELS MAPPING'!$A$1:$K$583,4,0),0)</f>
        <v>3.Marketing</v>
      </c>
      <c r="Y149" s="203" t="str">
        <f>IFERROR(VLOOKUP($W149&amp;$V149,'lEVELS MAPPING'!$A$1:$K$583,5,0),0)</f>
        <v>TV</v>
      </c>
      <c r="Z149" s="203" t="str">
        <f>IFERROR(VLOOKUP($W149&amp;$V149,'lEVELS MAPPING'!$A$1:$K$583,6,0),0)</f>
        <v>TV</v>
      </c>
      <c r="AA149" s="203" t="str">
        <f>IFERROR(VLOOKUP($W149&amp;$V149,'lEVELS MAPPING'!$A$1:$K$583,7,0),0)</f>
        <v>Incremental</v>
      </c>
      <c r="AB149" s="262">
        <v>0</v>
      </c>
      <c r="AC149" s="262">
        <v>0</v>
      </c>
      <c r="AD149" s="262">
        <v>164428.63744260001</v>
      </c>
      <c r="AE149" s="203">
        <v>8156893</v>
      </c>
      <c r="AF149" s="13">
        <f t="shared" si="36"/>
        <v>2.0158243762986718E-2</v>
      </c>
      <c r="AG149" s="203">
        <f>IFERROR(VLOOKUP($W149&amp;$V149,'lEVELS MAPPING'!$A$1:$K$583,11,0),0)</f>
        <v>3610.86</v>
      </c>
    </row>
    <row r="150" spans="22:33" hidden="1">
      <c r="V150" s="203" t="s">
        <v>198</v>
      </c>
      <c r="W150" s="340" t="s">
        <v>378</v>
      </c>
      <c r="X150" s="203" t="str">
        <f>IFERROR(VLOOKUP($W150&amp;$V150,'lEVELS MAPPING'!$A$1:$K$583,4,0),0)</f>
        <v>3.Marketing</v>
      </c>
      <c r="Y150" s="203" t="str">
        <f>IFERROR(VLOOKUP($W150&amp;$V150,'lEVELS MAPPING'!$A$1:$K$583,5,0),0)</f>
        <v>TV</v>
      </c>
      <c r="Z150" s="203" t="str">
        <f>IFERROR(VLOOKUP($W150&amp;$V150,'lEVELS MAPPING'!$A$1:$K$583,6,0),0)</f>
        <v>TV</v>
      </c>
      <c r="AA150" s="203" t="str">
        <f>IFERROR(VLOOKUP($W150&amp;$V150,'lEVELS MAPPING'!$A$1:$K$583,7,0),0)</f>
        <v>Baseline</v>
      </c>
      <c r="AB150" s="262">
        <v>0</v>
      </c>
      <c r="AC150" s="262">
        <v>0</v>
      </c>
      <c r="AD150" s="262">
        <v>0</v>
      </c>
      <c r="AE150" s="203">
        <v>8156893</v>
      </c>
      <c r="AF150" s="13">
        <f t="shared" si="36"/>
        <v>0</v>
      </c>
      <c r="AG150" s="203">
        <f>IFERROR(VLOOKUP($W150&amp;$V150,'lEVELS MAPPING'!$A$1:$K$583,11,0),0)</f>
        <v>1.03</v>
      </c>
    </row>
    <row r="151" spans="22:33" hidden="1">
      <c r="V151" s="203" t="s">
        <v>198</v>
      </c>
      <c r="W151" s="340" t="s">
        <v>379</v>
      </c>
      <c r="X151" s="203" t="str">
        <f>IFERROR(VLOOKUP($W151&amp;$V151,'lEVELS MAPPING'!$A$1:$K$583,4,0),0)</f>
        <v>3.Marketing</v>
      </c>
      <c r="Y151" s="203" t="str">
        <f>IFERROR(VLOOKUP($W151&amp;$V151,'lEVELS MAPPING'!$A$1:$K$583,5,0),0)</f>
        <v>TV</v>
      </c>
      <c r="Z151" s="203" t="str">
        <f>IFERROR(VLOOKUP($W151&amp;$V151,'lEVELS MAPPING'!$A$1:$K$583,6,0),0)</f>
        <v>TV</v>
      </c>
      <c r="AA151" s="203" t="str">
        <f>IFERROR(VLOOKUP($W151&amp;$V151,'lEVELS MAPPING'!$A$1:$K$583,7,0),0)</f>
        <v>Incremental</v>
      </c>
      <c r="AB151" s="262">
        <v>0</v>
      </c>
      <c r="AC151" s="262">
        <v>0</v>
      </c>
      <c r="AD151" s="262">
        <v>0.14194799999999999</v>
      </c>
      <c r="AE151" s="203">
        <v>8156893</v>
      </c>
      <c r="AF151" s="13">
        <f t="shared" si="36"/>
        <v>1.7402214298998403E-8</v>
      </c>
      <c r="AG151" s="203">
        <f>IFERROR(VLOOKUP($W151&amp;$V151,'lEVELS MAPPING'!$A$1:$K$583,11,0),0)</f>
        <v>1.03</v>
      </c>
    </row>
    <row r="152" spans="22:33" hidden="1">
      <c r="V152" s="203" t="s">
        <v>198</v>
      </c>
      <c r="W152" s="340" t="s">
        <v>260</v>
      </c>
      <c r="X152" s="203" t="str">
        <f>IFERROR(VLOOKUP($W152&amp;$V152,'lEVELS MAPPING'!$A$1:$K$583,4,0),0)</f>
        <v>3.Marketing</v>
      </c>
      <c r="Y152" s="203" t="str">
        <f>IFERROR(VLOOKUP($W152&amp;$V152,'lEVELS MAPPING'!$A$1:$K$583,5,0),0)</f>
        <v>TV</v>
      </c>
      <c r="Z152" s="203" t="str">
        <f>IFERROR(VLOOKUP($W152&amp;$V152,'lEVELS MAPPING'!$A$1:$K$583,6,0),0)</f>
        <v>TV</v>
      </c>
      <c r="AA152" s="203" t="str">
        <f>IFERROR(VLOOKUP($W152&amp;$V152,'lEVELS MAPPING'!$A$1:$K$583,7,0),0)</f>
        <v>Incremental</v>
      </c>
      <c r="AB152" s="262">
        <v>7.5509000000000001E-3</v>
      </c>
      <c r="AC152" s="262">
        <v>0</v>
      </c>
      <c r="AD152" s="262">
        <v>0</v>
      </c>
      <c r="AE152" s="203">
        <v>8156893</v>
      </c>
      <c r="AF152" s="13">
        <f t="shared" si="36"/>
        <v>0</v>
      </c>
      <c r="AG152" s="203">
        <f>IFERROR(VLOOKUP($W152&amp;$V152,'lEVELS MAPPING'!$A$1:$K$583,11,0),0)</f>
        <v>0</v>
      </c>
    </row>
    <row r="153" spans="22:33" hidden="1">
      <c r="V153" s="203" t="s">
        <v>198</v>
      </c>
      <c r="W153" s="340" t="s">
        <v>230</v>
      </c>
      <c r="X153" s="203" t="str">
        <f>IFERROR(VLOOKUP($W153&amp;$V153,'lEVELS MAPPING'!$A$1:$K$583,4,0),0)</f>
        <v>3.Marketing</v>
      </c>
      <c r="Y153" s="203" t="str">
        <f>IFERROR(VLOOKUP($W153&amp;$V153,'lEVELS MAPPING'!$A$1:$K$583,5,0),0)</f>
        <v>Digital</v>
      </c>
      <c r="Z153" s="203" t="str">
        <f>IFERROR(VLOOKUP($W153&amp;$V153,'lEVELS MAPPING'!$A$1:$K$583,6,0),0)</f>
        <v>YouTube</v>
      </c>
      <c r="AA153" s="203" t="str">
        <f>IFERROR(VLOOKUP($W153&amp;$V153,'lEVELS MAPPING'!$A$1:$K$583,7,0),0)</f>
        <v>Incremental</v>
      </c>
      <c r="AB153" s="262">
        <v>18200.310140099999</v>
      </c>
      <c r="AC153" s="262">
        <v>2710.1211284999999</v>
      </c>
      <c r="AD153" s="262">
        <v>11285.201730699999</v>
      </c>
      <c r="AE153" s="203">
        <v>8156893</v>
      </c>
      <c r="AF153" s="13">
        <f t="shared" si="36"/>
        <v>1.3835171959102565E-3</v>
      </c>
      <c r="AG153" s="203">
        <f>IFERROR(VLOOKUP($W153&amp;$V153,'lEVELS MAPPING'!$A$1:$K$583,11,0),0)</f>
        <v>10020099</v>
      </c>
    </row>
    <row r="154" spans="22:33" hidden="1">
      <c r="V154" s="203" t="s">
        <v>93</v>
      </c>
      <c r="W154" s="382" t="s">
        <v>1</v>
      </c>
      <c r="X154" s="203" t="str">
        <f>IFERROR(VLOOKUP($W154&amp;$V154,'lEVELS MAPPING'!$A$1:$K$583,4,0),0)</f>
        <v>7.Others</v>
      </c>
      <c r="Y154" s="203" t="str">
        <f>IFERROR(VLOOKUP($W154&amp;$V154,'lEVELS MAPPING'!$A$1:$K$583,5,0),0)</f>
        <v>Others</v>
      </c>
      <c r="Z154" s="203" t="str">
        <f>IFERROR(VLOOKUP($W154&amp;$V154,'lEVELS MAPPING'!$A$1:$K$583,6,0),0)</f>
        <v>Error</v>
      </c>
      <c r="AA154" s="203">
        <f>IFERROR(VLOOKUP($W154&amp;$V154,'lEVELS MAPPING'!$A$1:$K$583,7,0),0)</f>
        <v>0</v>
      </c>
      <c r="AB154" s="262">
        <v>-693154.50459663046</v>
      </c>
      <c r="AC154" s="262">
        <v>-834320.07115396322</v>
      </c>
      <c r="AD154" s="262">
        <v>-233276.64021604671</v>
      </c>
      <c r="AE154" s="203">
        <v>3836368</v>
      </c>
      <c r="AF154" s="13">
        <f t="shared" si="36"/>
        <v>-6.0806638001371795E-2</v>
      </c>
      <c r="AG154" s="203">
        <f>IFERROR(VLOOKUP($W154&amp;$V154,'lEVELS MAPPING'!$A$1:$K$583,11,0),0)</f>
        <v>0</v>
      </c>
    </row>
    <row r="155" spans="22:33" hidden="1">
      <c r="V155" s="203" t="s">
        <v>93</v>
      </c>
      <c r="W155" s="382" t="s">
        <v>242</v>
      </c>
      <c r="X155" s="203" t="str">
        <f>IFERROR(VLOOKUP($W155&amp;$V155,'lEVELS MAPPING'!$A$1:$K$583,4,0),0)</f>
        <v>3.Marketing</v>
      </c>
      <c r="Y155" s="203" t="str">
        <f>IFERROR(VLOOKUP($W155&amp;$V155,'lEVELS MAPPING'!$A$1:$K$583,5,0),0)</f>
        <v>Promotion</v>
      </c>
      <c r="Z155" s="203" t="str">
        <f>IFERROR(VLOOKUP($W155&amp;$V155,'lEVELS MAPPING'!$A$1:$K$583,6,0),0)</f>
        <v>Activation</v>
      </c>
      <c r="AA155" s="203" t="str">
        <f>IFERROR(VLOOKUP($W155&amp;$V155,'lEVELS MAPPING'!$A$1:$K$583,7,0),0)</f>
        <v>Incremental</v>
      </c>
      <c r="AB155" s="262">
        <v>76674.813610099998</v>
      </c>
      <c r="AC155" s="262">
        <v>5182.4822174999999</v>
      </c>
      <c r="AD155" s="262">
        <v>0</v>
      </c>
      <c r="AE155" s="203">
        <v>3836368</v>
      </c>
      <c r="AF155" s="13">
        <f t="shared" si="36"/>
        <v>0</v>
      </c>
      <c r="AG155" s="203">
        <f>IFERROR(VLOOKUP($W155&amp;$V155,'lEVELS MAPPING'!$A$1:$K$583,11,0),0)</f>
        <v>0</v>
      </c>
    </row>
    <row r="156" spans="22:33" hidden="1">
      <c r="V156" s="203" t="s">
        <v>93</v>
      </c>
      <c r="W156" s="382" t="s">
        <v>243</v>
      </c>
      <c r="X156" s="203" t="str">
        <f>IFERROR(VLOOKUP($W156&amp;$V156,'lEVELS MAPPING'!$A$1:$K$583,4,0),0)</f>
        <v>3.Marketing</v>
      </c>
      <c r="Y156" s="203" t="str">
        <f>IFERROR(VLOOKUP($W156&amp;$V156,'lEVELS MAPPING'!$A$1:$K$583,5,0),0)</f>
        <v>Promotion</v>
      </c>
      <c r="Z156" s="203" t="str">
        <f>IFERROR(VLOOKUP($W156&amp;$V156,'lEVELS MAPPING'!$A$1:$K$583,6,0),0)</f>
        <v>Activation</v>
      </c>
      <c r="AA156" s="203" t="str">
        <f>IFERROR(VLOOKUP($W156&amp;$V156,'lEVELS MAPPING'!$A$1:$K$583,7,0),0)</f>
        <v>Incremental</v>
      </c>
      <c r="AB156" s="262">
        <v>47828.092816800003</v>
      </c>
      <c r="AC156" s="262">
        <v>53945.175401099994</v>
      </c>
      <c r="AD156" s="262">
        <v>2276.2722179999996</v>
      </c>
      <c r="AE156" s="203">
        <v>3836368</v>
      </c>
      <c r="AF156" s="13">
        <f t="shared" si="36"/>
        <v>5.9334042458909038E-4</v>
      </c>
      <c r="AG156" s="203">
        <f>IFERROR(VLOOKUP($W156&amp;$V156,'lEVELS MAPPING'!$A$1:$K$583,11,0),0)</f>
        <v>0</v>
      </c>
    </row>
    <row r="157" spans="22:33" hidden="1">
      <c r="V157" s="203" t="s">
        <v>93</v>
      </c>
      <c r="W157" s="382" t="s">
        <v>233</v>
      </c>
      <c r="X157" s="203" t="str">
        <f>IFERROR(VLOOKUP($W157&amp;$V157,'lEVELS MAPPING'!$A$1:$K$583,4,0),0)</f>
        <v>3.Marketing</v>
      </c>
      <c r="Y157" s="203" t="str">
        <f>IFERROR(VLOOKUP($W157&amp;$V157,'lEVELS MAPPING'!$A$1:$K$583,5,0),0)</f>
        <v>Non TV</v>
      </c>
      <c r="Z157" s="203" t="str">
        <f>IFERROR(VLOOKUP($W157&amp;$V157,'lEVELS MAPPING'!$A$1:$K$583,6,0),0)</f>
        <v>Cinema</v>
      </c>
      <c r="AA157" s="203" t="str">
        <f>IFERROR(VLOOKUP($W157&amp;$V157,'lEVELS MAPPING'!$A$1:$K$583,7,0),0)</f>
        <v>Incremental</v>
      </c>
      <c r="AB157" s="262">
        <v>2589.9233872</v>
      </c>
      <c r="AC157" s="262">
        <v>0</v>
      </c>
      <c r="AD157" s="262">
        <v>0</v>
      </c>
      <c r="AE157" s="203">
        <v>3836368</v>
      </c>
      <c r="AF157" s="13">
        <f t="shared" si="36"/>
        <v>0</v>
      </c>
      <c r="AG157" s="203">
        <f>IFERROR(VLOOKUP($W157&amp;$V157,'lEVELS MAPPING'!$A$1:$K$583,11,0),0)</f>
        <v>0</v>
      </c>
    </row>
    <row r="158" spans="22:33" hidden="1">
      <c r="V158" s="203" t="s">
        <v>93</v>
      </c>
      <c r="W158" s="382" t="s">
        <v>277</v>
      </c>
      <c r="X158" s="203" t="str">
        <f>IFERROR(VLOOKUP($W158&amp;$V158,'lEVELS MAPPING'!$A$1:$K$583,4,0),0)</f>
        <v>3.Marketing</v>
      </c>
      <c r="Y158" s="203" t="str">
        <f>IFERROR(VLOOKUP($W158&amp;$V158,'lEVELS MAPPING'!$A$1:$K$583,5,0),0)</f>
        <v>Non TV</v>
      </c>
      <c r="Z158" s="203" t="str">
        <f>IFERROR(VLOOKUP($W158&amp;$V158,'lEVELS MAPPING'!$A$1:$K$583,6,0),0)</f>
        <v>Cinema</v>
      </c>
      <c r="AA158" s="203" t="str">
        <f>IFERROR(VLOOKUP($W158&amp;$V158,'lEVELS MAPPING'!$A$1:$K$583,7,0),0)</f>
        <v>Baseline</v>
      </c>
      <c r="AB158" s="262">
        <v>0</v>
      </c>
      <c r="AC158" s="262">
        <v>0</v>
      </c>
      <c r="AD158" s="262">
        <v>0</v>
      </c>
      <c r="AE158" s="203">
        <v>3836368</v>
      </c>
      <c r="AF158" s="13">
        <f t="shared" si="36"/>
        <v>0</v>
      </c>
      <c r="AG158" s="203">
        <f>IFERROR(VLOOKUP($W158&amp;$V158,'lEVELS MAPPING'!$A$1:$K$583,11,0),0)</f>
        <v>0</v>
      </c>
    </row>
    <row r="159" spans="22:33" hidden="1">
      <c r="V159" s="203" t="s">
        <v>93</v>
      </c>
      <c r="W159" s="382" t="s">
        <v>288</v>
      </c>
      <c r="X159" s="203" t="str">
        <f>IFERROR(VLOOKUP($W159&amp;$V159,'lEVELS MAPPING'!$A$1:$K$583,4,0),0)</f>
        <v>3.Marketing</v>
      </c>
      <c r="Y159" s="203" t="str">
        <f>IFERROR(VLOOKUP($W159&amp;$V159,'lEVELS MAPPING'!$A$1:$K$583,5,0),0)</f>
        <v>Non TV</v>
      </c>
      <c r="Z159" s="203" t="str">
        <f>IFERROR(VLOOKUP($W159&amp;$V159,'lEVELS MAPPING'!$A$1:$K$583,6,0),0)</f>
        <v>Cinema</v>
      </c>
      <c r="AA159" s="203" t="str">
        <f>IFERROR(VLOOKUP($W159&amp;$V159,'lEVELS MAPPING'!$A$1:$K$583,7,0),0)</f>
        <v>Baseline</v>
      </c>
      <c r="AB159" s="262">
        <v>1555.1691424000001</v>
      </c>
      <c r="AC159" s="262">
        <v>0</v>
      </c>
      <c r="AD159" s="262">
        <v>0</v>
      </c>
      <c r="AE159" s="203">
        <v>3836368</v>
      </c>
      <c r="AF159" s="13">
        <f t="shared" si="36"/>
        <v>0</v>
      </c>
      <c r="AG159" s="203">
        <f>IFERROR(VLOOKUP($W159&amp;$V159,'lEVELS MAPPING'!$A$1:$K$583,11,0),0)</f>
        <v>0</v>
      </c>
    </row>
    <row r="160" spans="22:33" hidden="1">
      <c r="V160" s="203" t="s">
        <v>93</v>
      </c>
      <c r="W160" s="382" t="s">
        <v>244</v>
      </c>
      <c r="X160" s="203" t="str">
        <f>IFERROR(VLOOKUP($W160&amp;$V160,'lEVELS MAPPING'!$A$1:$K$583,4,0),0)</f>
        <v>3.Marketing</v>
      </c>
      <c r="Y160" s="203" t="str">
        <f>IFERROR(VLOOKUP($W160&amp;$V160,'lEVELS MAPPING'!$A$1:$K$583,5,0),0)</f>
        <v>Promotion</v>
      </c>
      <c r="Z160" s="203" t="str">
        <f>IFERROR(VLOOKUP($W160&amp;$V160,'lEVELS MAPPING'!$A$1:$K$583,6,0),0)</f>
        <v>Consumer Promo</v>
      </c>
      <c r="AA160" s="203" t="str">
        <f>IFERROR(VLOOKUP($W160&amp;$V160,'lEVELS MAPPING'!$A$1:$K$583,7,0),0)</f>
        <v>Incremental</v>
      </c>
      <c r="AB160" s="262">
        <v>305.2690589</v>
      </c>
      <c r="AC160" s="262">
        <v>725.37905109999997</v>
      </c>
      <c r="AD160" s="262">
        <v>0</v>
      </c>
      <c r="AE160" s="203">
        <v>3836368</v>
      </c>
      <c r="AF160" s="13">
        <f t="shared" si="36"/>
        <v>0</v>
      </c>
      <c r="AG160" s="203">
        <f>IFERROR(VLOOKUP($W160&amp;$V160,'lEVELS MAPPING'!$A$1:$K$583,11,0),0)</f>
        <v>0</v>
      </c>
    </row>
    <row r="161" spans="22:33">
      <c r="V161" s="203" t="s">
        <v>93</v>
      </c>
      <c r="W161" s="382" t="s">
        <v>251</v>
      </c>
      <c r="X161" s="203" t="str">
        <f>IFERROR(VLOOKUP($W161&amp;$V161,'lEVELS MAPPING'!$A$1:$K$583,4,0),0)</f>
        <v>3.Marketing</v>
      </c>
      <c r="Y161" s="203" t="str">
        <f>IFERROR(VLOOKUP($W161&amp;$V161,'lEVELS MAPPING'!$A$1:$K$583,5,0),0)</f>
        <v>TV</v>
      </c>
      <c r="Z161" s="203" t="str">
        <f>IFERROR(VLOOKUP($W161&amp;$V161,'lEVELS MAPPING'!$A$1:$K$583,6,0),0)</f>
        <v>TV</v>
      </c>
      <c r="AA161" s="203" t="str">
        <f>IFERROR(VLOOKUP($W161&amp;$V161,'lEVELS MAPPING'!$A$1:$K$583,7,0),0)</f>
        <v>Incremental</v>
      </c>
      <c r="AB161" s="262">
        <v>0</v>
      </c>
      <c r="AC161" s="262">
        <v>127277.11250949999</v>
      </c>
      <c r="AD161" s="262">
        <v>32.525479400000002</v>
      </c>
      <c r="AE161" s="203">
        <v>3836368</v>
      </c>
      <c r="AF161" s="13">
        <f t="shared" si="36"/>
        <v>8.4781958873601292E-6</v>
      </c>
      <c r="AG161" s="203">
        <f>IFERROR(VLOOKUP($W161&amp;$V161,'lEVELS MAPPING'!$A$1:$K$583,11,0),0)</f>
        <v>0</v>
      </c>
    </row>
    <row r="162" spans="22:33" hidden="1">
      <c r="V162" s="203" t="s">
        <v>93</v>
      </c>
      <c r="W162" s="382" t="s">
        <v>245</v>
      </c>
      <c r="X162" s="203" t="str">
        <f>IFERROR(VLOOKUP($W162&amp;$V162,'lEVELS MAPPING'!$A$1:$K$583,4,0),0)</f>
        <v>3.Marketing</v>
      </c>
      <c r="Y162" s="203" t="str">
        <f>IFERROR(VLOOKUP($W162&amp;$V162,'lEVELS MAPPING'!$A$1:$K$583,5,0),0)</f>
        <v>Promotion</v>
      </c>
      <c r="Z162" s="203" t="str">
        <f>IFERROR(VLOOKUP($W162&amp;$V162,'lEVELS MAPPING'!$A$1:$K$583,6,0),0)</f>
        <v>Sampling</v>
      </c>
      <c r="AA162" s="203" t="str">
        <f>IFERROR(VLOOKUP($W162&amp;$V162,'lEVELS MAPPING'!$A$1:$K$583,7,0),0)</f>
        <v>Incremental</v>
      </c>
      <c r="AB162" s="262">
        <v>0</v>
      </c>
      <c r="AC162" s="262">
        <v>0</v>
      </c>
      <c r="AD162" s="262">
        <v>0</v>
      </c>
      <c r="AE162" s="203">
        <v>3836368</v>
      </c>
      <c r="AF162" s="13">
        <f t="shared" si="36"/>
        <v>0</v>
      </c>
      <c r="AG162" s="203">
        <f>IFERROR(VLOOKUP($W162&amp;$V162,'lEVELS MAPPING'!$A$1:$K$583,11,0),0)</f>
        <v>0</v>
      </c>
    </row>
    <row r="163" spans="22:33" hidden="1">
      <c r="V163" s="203" t="s">
        <v>93</v>
      </c>
      <c r="W163" s="382" t="s">
        <v>225</v>
      </c>
      <c r="X163" s="203" t="str">
        <f>IFERROR(VLOOKUP($W163&amp;$V163,'lEVELS MAPPING'!$A$1:$K$583,4,0),0)</f>
        <v>3.Marketing</v>
      </c>
      <c r="Y163" s="203" t="str">
        <f>IFERROR(VLOOKUP($W163&amp;$V163,'lEVELS MAPPING'!$A$1:$K$583,5,0),0)</f>
        <v>Digital</v>
      </c>
      <c r="Z163" s="203" t="str">
        <f>IFERROR(VLOOKUP($W163&amp;$V163,'lEVELS MAPPING'!$A$1:$K$583,6,0),0)</f>
        <v>Facebook/Instagram</v>
      </c>
      <c r="AA163" s="203" t="str">
        <f>IFERROR(VLOOKUP($W163&amp;$V163,'lEVELS MAPPING'!$A$1:$K$583,7,0),0)</f>
        <v>Incremental</v>
      </c>
      <c r="AB163" s="262">
        <v>0</v>
      </c>
      <c r="AC163" s="262">
        <v>5195.2844462000003</v>
      </c>
      <c r="AD163" s="262">
        <v>2760.8868928000002</v>
      </c>
      <c r="AE163" s="203">
        <v>3836368</v>
      </c>
      <c r="AF163" s="13">
        <f t="shared" si="36"/>
        <v>7.1966164163604748E-4</v>
      </c>
      <c r="AG163" s="203">
        <f>IFERROR(VLOOKUP($W163&amp;$V163,'lEVELS MAPPING'!$A$1:$K$583,11,0),0)</f>
        <v>2644607</v>
      </c>
    </row>
    <row r="164" spans="22:33" hidden="1">
      <c r="V164" s="203" t="s">
        <v>93</v>
      </c>
      <c r="W164" s="382" t="s">
        <v>224</v>
      </c>
      <c r="X164" s="203" t="str">
        <f>IFERROR(VLOOKUP($W164&amp;$V164,'lEVELS MAPPING'!$A$1:$K$583,4,0),0)</f>
        <v>3.Marketing</v>
      </c>
      <c r="Y164" s="203" t="str">
        <f>IFERROR(VLOOKUP($W164&amp;$V164,'lEVELS MAPPING'!$A$1:$K$583,5,0),0)</f>
        <v>Digital</v>
      </c>
      <c r="Z164" s="203" t="str">
        <f>IFERROR(VLOOKUP($W164&amp;$V164,'lEVELS MAPPING'!$A$1:$K$583,6,0),0)</f>
        <v>Facebook</v>
      </c>
      <c r="AA164" s="203" t="str">
        <f>IFERROR(VLOOKUP($W164&amp;$V164,'lEVELS MAPPING'!$A$1:$K$583,7,0),0)</f>
        <v>Incremental</v>
      </c>
      <c r="AB164" s="262">
        <v>3238.4188073999999</v>
      </c>
      <c r="AC164" s="262">
        <v>15757.418167</v>
      </c>
      <c r="AD164" s="262">
        <v>0</v>
      </c>
      <c r="AE164" s="203">
        <v>3836368</v>
      </c>
      <c r="AF164" s="13">
        <f t="shared" si="36"/>
        <v>0</v>
      </c>
      <c r="AG164" s="203">
        <f>IFERROR(VLOOKUP($W164&amp;$V164,'lEVELS MAPPING'!$A$1:$K$583,11,0),0)</f>
        <v>0</v>
      </c>
    </row>
    <row r="165" spans="22:33" hidden="1">
      <c r="V165" s="203" t="s">
        <v>93</v>
      </c>
      <c r="W165" s="382" t="s">
        <v>226</v>
      </c>
      <c r="X165" s="203" t="str">
        <f>IFERROR(VLOOKUP($W165&amp;$V165,'lEVELS MAPPING'!$A$1:$K$583,4,0),0)</f>
        <v>3.Marketing</v>
      </c>
      <c r="Y165" s="203" t="str">
        <f>IFERROR(VLOOKUP($W165&amp;$V165,'lEVELS MAPPING'!$A$1:$K$583,5,0),0)</f>
        <v>Digital</v>
      </c>
      <c r="Z165" s="203" t="str">
        <f>IFERROR(VLOOKUP($W165&amp;$V165,'lEVELS MAPPING'!$A$1:$K$583,6,0),0)</f>
        <v>Hotstar</v>
      </c>
      <c r="AA165" s="203" t="str">
        <f>IFERROR(VLOOKUP($W165&amp;$V165,'lEVELS MAPPING'!$A$1:$K$583,7,0),0)</f>
        <v>Incremental</v>
      </c>
      <c r="AB165" s="262">
        <v>8547.8404670999989</v>
      </c>
      <c r="AC165" s="262">
        <v>88146.195319200007</v>
      </c>
      <c r="AD165" s="262">
        <v>2498.4368104999999</v>
      </c>
      <c r="AE165" s="203">
        <v>3836368</v>
      </c>
      <c r="AF165" s="13">
        <f t="shared" si="36"/>
        <v>6.5125056055623438E-4</v>
      </c>
      <c r="AG165" s="203">
        <f>IFERROR(VLOOKUP($W165&amp;$V165,'lEVELS MAPPING'!$A$1:$K$583,11,0),0)</f>
        <v>6371167</v>
      </c>
    </row>
    <row r="166" spans="22:33" hidden="1">
      <c r="V166" s="203" t="s">
        <v>93</v>
      </c>
      <c r="W166" s="382" t="s">
        <v>252</v>
      </c>
      <c r="X166" s="203" t="str">
        <f>IFERROR(VLOOKUP($W166&amp;$V166,'lEVELS MAPPING'!$A$1:$K$583,4,0),0)</f>
        <v>3.Marketing</v>
      </c>
      <c r="Y166" s="203" t="str">
        <f>IFERROR(VLOOKUP($W166&amp;$V166,'lEVELS MAPPING'!$A$1:$K$583,5,0),0)</f>
        <v>TV</v>
      </c>
      <c r="Z166" s="203" t="str">
        <f>IFERROR(VLOOKUP($W166&amp;$V166,'lEVELS MAPPING'!$A$1:$K$583,6,0),0)</f>
        <v>TV</v>
      </c>
      <c r="AA166" s="203" t="str">
        <f>IFERROR(VLOOKUP($W166&amp;$V166,'lEVELS MAPPING'!$A$1:$K$583,7,0),0)</f>
        <v>Incremental</v>
      </c>
      <c r="AB166" s="262">
        <v>0</v>
      </c>
      <c r="AC166" s="262">
        <v>0</v>
      </c>
      <c r="AD166" s="262">
        <v>0</v>
      </c>
      <c r="AE166" s="203">
        <v>3836368</v>
      </c>
      <c r="AF166" s="13">
        <f t="shared" si="36"/>
        <v>0</v>
      </c>
      <c r="AG166" s="203">
        <f>IFERROR(VLOOKUP($W166&amp;$V166,'lEVELS MAPPING'!$A$1:$K$583,11,0),0)</f>
        <v>0</v>
      </c>
    </row>
    <row r="167" spans="22:33" hidden="1">
      <c r="V167" s="203" t="s">
        <v>93</v>
      </c>
      <c r="W167" s="382" t="s">
        <v>271</v>
      </c>
      <c r="X167" s="203" t="str">
        <f>IFERROR(VLOOKUP($W167&amp;$V167,'lEVELS MAPPING'!$A$1:$K$583,4,0),0)</f>
        <v>3.Marketing</v>
      </c>
      <c r="Y167" s="203" t="str">
        <f>IFERROR(VLOOKUP($W167&amp;$V167,'lEVELS MAPPING'!$A$1:$K$583,5,0),0)</f>
        <v>Promotion</v>
      </c>
      <c r="Z167" s="203" t="str">
        <f>IFERROR(VLOOKUP($W167&amp;$V167,'lEVELS MAPPING'!$A$1:$K$583,6,0),0)</f>
        <v>Activation</v>
      </c>
      <c r="AA167" s="203" t="str">
        <f>IFERROR(VLOOKUP($W167&amp;$V167,'lEVELS MAPPING'!$A$1:$K$583,7,0),0)</f>
        <v>Incremental</v>
      </c>
      <c r="AB167" s="262">
        <v>45267.640289499999</v>
      </c>
      <c r="AC167" s="262">
        <v>32228.026831199997</v>
      </c>
      <c r="AD167" s="262">
        <v>10597.898509899998</v>
      </c>
      <c r="AE167" s="203">
        <v>3836368</v>
      </c>
      <c r="AF167" s="13">
        <f t="shared" si="36"/>
        <v>2.7624822514159221E-3</v>
      </c>
      <c r="AG167" s="203">
        <f>IFERROR(VLOOKUP($W167&amp;$V167,'lEVELS MAPPING'!$A$1:$K$583,11,0),0)</f>
        <v>0</v>
      </c>
    </row>
    <row r="168" spans="22:33" hidden="1">
      <c r="V168" s="203" t="s">
        <v>93</v>
      </c>
      <c r="W168" s="382" t="s">
        <v>272</v>
      </c>
      <c r="X168" s="203" t="str">
        <f>IFERROR(VLOOKUP($W168&amp;$V168,'lEVELS MAPPING'!$A$1:$K$583,4,0),0)</f>
        <v>3.Marketing</v>
      </c>
      <c r="Y168" s="203" t="str">
        <f>IFERROR(VLOOKUP($W168&amp;$V168,'lEVELS MAPPING'!$A$1:$K$583,5,0),0)</f>
        <v>Promotion</v>
      </c>
      <c r="Z168" s="203" t="str">
        <f>IFERROR(VLOOKUP($W168&amp;$V168,'lEVELS MAPPING'!$A$1:$K$583,6,0),0)</f>
        <v>Activation</v>
      </c>
      <c r="AA168" s="203" t="str">
        <f>IFERROR(VLOOKUP($W168&amp;$V168,'lEVELS MAPPING'!$A$1:$K$583,7,0),0)</f>
        <v>Incremental</v>
      </c>
      <c r="AB168" s="262">
        <v>8776.9435278000019</v>
      </c>
      <c r="AC168" s="262">
        <v>15972.671550100002</v>
      </c>
      <c r="AD168" s="262">
        <v>7769.8100660000009</v>
      </c>
      <c r="AE168" s="203">
        <v>3836368</v>
      </c>
      <c r="AF168" s="13">
        <f t="shared" si="36"/>
        <v>2.0253036377115025E-3</v>
      </c>
      <c r="AG168" s="203">
        <f>IFERROR(VLOOKUP($W168&amp;$V168,'lEVELS MAPPING'!$A$1:$K$583,11,0),0)</f>
        <v>0</v>
      </c>
    </row>
    <row r="169" spans="22:33" hidden="1">
      <c r="V169" s="203" t="s">
        <v>93</v>
      </c>
      <c r="W169" s="382" t="s">
        <v>246</v>
      </c>
      <c r="X169" s="203" t="str">
        <f>IFERROR(VLOOKUP($W169&amp;$V169,'lEVELS MAPPING'!$A$1:$K$583,4,0),0)</f>
        <v>3.Marketing</v>
      </c>
      <c r="Y169" s="203" t="str">
        <f>IFERROR(VLOOKUP($W169&amp;$V169,'lEVELS MAPPING'!$A$1:$K$583,5,0),0)</f>
        <v>TV</v>
      </c>
      <c r="Z169" s="203" t="str">
        <f>IFERROR(VLOOKUP($W169&amp;$V169,'lEVELS MAPPING'!$A$1:$K$583,6,0),0)</f>
        <v>TV</v>
      </c>
      <c r="AA169" s="203" t="str">
        <f>IFERROR(VLOOKUP($W169&amp;$V169,'lEVELS MAPPING'!$A$1:$K$583,7,0),0)</f>
        <v>Baseline</v>
      </c>
      <c r="AB169" s="262">
        <v>0</v>
      </c>
      <c r="AC169" s="262">
        <v>24591.611018900003</v>
      </c>
      <c r="AD169" s="262">
        <v>9690.6561046000006</v>
      </c>
      <c r="AE169" s="203">
        <v>3836368</v>
      </c>
      <c r="AF169" s="13">
        <f t="shared" si="36"/>
        <v>2.525997533239773E-3</v>
      </c>
      <c r="AG169" s="203">
        <f>IFERROR(VLOOKUP($W169&amp;$V169,'lEVELS MAPPING'!$A$1:$K$583,11,0),0)</f>
        <v>0</v>
      </c>
    </row>
    <row r="170" spans="22:33" hidden="1">
      <c r="V170" s="203" t="s">
        <v>93</v>
      </c>
      <c r="W170" s="382" t="s">
        <v>247</v>
      </c>
      <c r="X170" s="203" t="str">
        <f>IFERROR(VLOOKUP($W170&amp;$V170,'lEVELS MAPPING'!$A$1:$K$583,4,0),0)</f>
        <v>3.Marketing</v>
      </c>
      <c r="Y170" s="203" t="str">
        <f>IFERROR(VLOOKUP($W170&amp;$V170,'lEVELS MAPPING'!$A$1:$K$583,5,0),0)</f>
        <v>TV</v>
      </c>
      <c r="Z170" s="203" t="str">
        <f>IFERROR(VLOOKUP($W170&amp;$V170,'lEVELS MAPPING'!$A$1:$K$583,6,0),0)</f>
        <v>TV</v>
      </c>
      <c r="AA170" s="203" t="str">
        <f>IFERROR(VLOOKUP($W170&amp;$V170,'lEVELS MAPPING'!$A$1:$K$583,7,0),0)</f>
        <v>Baseline</v>
      </c>
      <c r="AB170" s="262">
        <v>853.44477540000003</v>
      </c>
      <c r="AC170" s="262">
        <v>542.34435100000007</v>
      </c>
      <c r="AD170" s="262">
        <v>117.70634440000002</v>
      </c>
      <c r="AE170" s="203">
        <v>3836368</v>
      </c>
      <c r="AF170" s="13">
        <f t="shared" si="36"/>
        <v>3.0681713641652737E-5</v>
      </c>
      <c r="AG170" s="203">
        <f>IFERROR(VLOOKUP($W170&amp;$V170,'lEVELS MAPPING'!$A$1:$K$583,11,0),0)</f>
        <v>0</v>
      </c>
    </row>
    <row r="171" spans="22:33" hidden="1">
      <c r="V171" s="203" t="s">
        <v>93</v>
      </c>
      <c r="W171" s="382" t="s">
        <v>248</v>
      </c>
      <c r="X171" s="203" t="str">
        <f>IFERROR(VLOOKUP($W171&amp;$V171,'lEVELS MAPPING'!$A$1:$K$583,4,0),0)</f>
        <v>3.Marketing</v>
      </c>
      <c r="Y171" s="203" t="str">
        <f>IFERROR(VLOOKUP($W171&amp;$V171,'lEVELS MAPPING'!$A$1:$K$583,5,0),0)</f>
        <v>TV</v>
      </c>
      <c r="Z171" s="203" t="str">
        <f>IFERROR(VLOOKUP($W171&amp;$V171,'lEVELS MAPPING'!$A$1:$K$583,6,0),0)</f>
        <v>TV</v>
      </c>
      <c r="AA171" s="203" t="str">
        <f>IFERROR(VLOOKUP($W171&amp;$V171,'lEVELS MAPPING'!$A$1:$K$583,7,0),0)</f>
        <v>Baseline</v>
      </c>
      <c r="AB171" s="262">
        <v>46725.015886699985</v>
      </c>
      <c r="AC171" s="262">
        <v>29347.231415400001</v>
      </c>
      <c r="AD171" s="262">
        <v>6446.1733208000005</v>
      </c>
      <c r="AE171" s="203">
        <v>3836368</v>
      </c>
      <c r="AF171" s="13">
        <f t="shared" si="36"/>
        <v>1.680280234013004E-3</v>
      </c>
      <c r="AG171" s="203">
        <f>IFERROR(VLOOKUP($W171&amp;$V171,'lEVELS MAPPING'!$A$1:$K$583,11,0),0)</f>
        <v>0</v>
      </c>
    </row>
    <row r="172" spans="22:33" hidden="1">
      <c r="V172" s="203" t="s">
        <v>93</v>
      </c>
      <c r="W172" s="382" t="s">
        <v>249</v>
      </c>
      <c r="X172" s="203" t="str">
        <f>IFERROR(VLOOKUP($W172&amp;$V172,'lEVELS MAPPING'!$A$1:$K$583,4,0),0)</f>
        <v>3.Marketing</v>
      </c>
      <c r="Y172" s="203" t="str">
        <f>IFERROR(VLOOKUP($W172&amp;$V172,'lEVELS MAPPING'!$A$1:$K$583,5,0),0)</f>
        <v>TV</v>
      </c>
      <c r="Z172" s="203" t="str">
        <f>IFERROR(VLOOKUP($W172&amp;$V172,'lEVELS MAPPING'!$A$1:$K$583,6,0),0)</f>
        <v>TV</v>
      </c>
      <c r="AA172" s="203" t="str">
        <f>IFERROR(VLOOKUP($W172&amp;$V172,'lEVELS MAPPING'!$A$1:$K$583,7,0),0)</f>
        <v>Baseline</v>
      </c>
      <c r="AB172" s="262">
        <v>141.84956529999999</v>
      </c>
      <c r="AC172" s="262">
        <v>26631.147668399997</v>
      </c>
      <c r="AD172" s="262">
        <v>20239.436613499998</v>
      </c>
      <c r="AE172" s="203">
        <v>3836368</v>
      </c>
      <c r="AF172" s="13">
        <f t="shared" si="36"/>
        <v>5.2756765288157958E-3</v>
      </c>
      <c r="AG172" s="203">
        <f>IFERROR(VLOOKUP($W172&amp;$V172,'lEVELS MAPPING'!$A$1:$K$583,11,0),0)</f>
        <v>0</v>
      </c>
    </row>
    <row r="173" spans="22:33" hidden="1">
      <c r="V173" s="203" t="s">
        <v>93</v>
      </c>
      <c r="W173" s="382" t="s">
        <v>250</v>
      </c>
      <c r="X173" s="203" t="str">
        <f>IFERROR(VLOOKUP($W173&amp;$V173,'lEVELS MAPPING'!$A$1:$K$583,4,0),0)</f>
        <v>3.Marketing</v>
      </c>
      <c r="Y173" s="203" t="str">
        <f>IFERROR(VLOOKUP($W173&amp;$V173,'lEVELS MAPPING'!$A$1:$K$583,5,0),0)</f>
        <v>TV</v>
      </c>
      <c r="Z173" s="203" t="str">
        <f>IFERROR(VLOOKUP($W173&amp;$V173,'lEVELS MAPPING'!$A$1:$K$583,6,0),0)</f>
        <v>TV</v>
      </c>
      <c r="AA173" s="203" t="str">
        <f>IFERROR(VLOOKUP($W173&amp;$V173,'lEVELS MAPPING'!$A$1:$K$583,7,0),0)</f>
        <v>Baseline</v>
      </c>
      <c r="AB173" s="262">
        <v>55432.8431174</v>
      </c>
      <c r="AC173" s="262">
        <v>38400.612917500002</v>
      </c>
      <c r="AD173" s="262">
        <v>8518.6074122999999</v>
      </c>
      <c r="AE173" s="203">
        <v>3836368</v>
      </c>
      <c r="AF173" s="13">
        <f t="shared" si="36"/>
        <v>2.2204875581018297E-3</v>
      </c>
      <c r="AG173" s="203">
        <f>IFERROR(VLOOKUP($W173&amp;$V173,'lEVELS MAPPING'!$A$1:$K$583,11,0),0)</f>
        <v>0</v>
      </c>
    </row>
    <row r="174" spans="22:33" hidden="1">
      <c r="V174" s="203" t="s">
        <v>93</v>
      </c>
      <c r="W174" s="382" t="s">
        <v>239</v>
      </c>
      <c r="X174" s="203" t="str">
        <f>IFERROR(VLOOKUP($W174&amp;$V174,'lEVELS MAPPING'!$A$1:$K$583,4,0),0)</f>
        <v>3.Marketing</v>
      </c>
      <c r="Y174" s="203" t="str">
        <f>IFERROR(VLOOKUP($W174&amp;$V174,'lEVELS MAPPING'!$A$1:$K$583,5,0),0)</f>
        <v>Non TV</v>
      </c>
      <c r="Z174" s="203" t="str">
        <f>IFERROR(VLOOKUP($W174&amp;$V174,'lEVELS MAPPING'!$A$1:$K$583,6,0),0)</f>
        <v>OOH</v>
      </c>
      <c r="AA174" s="203" t="str">
        <f>IFERROR(VLOOKUP($W174&amp;$V174,'lEVELS MAPPING'!$A$1:$K$583,7,0),0)</f>
        <v>Incremental</v>
      </c>
      <c r="AB174" s="262">
        <v>20877.285995899998</v>
      </c>
      <c r="AC174" s="262">
        <v>0</v>
      </c>
      <c r="AD174" s="262">
        <v>0</v>
      </c>
      <c r="AE174" s="203">
        <v>3836368</v>
      </c>
      <c r="AF174" s="13">
        <f t="shared" si="36"/>
        <v>0</v>
      </c>
      <c r="AG174" s="203">
        <f>IFERROR(VLOOKUP($W174&amp;$V174,'lEVELS MAPPING'!$A$1:$K$583,11,0),0)</f>
        <v>0</v>
      </c>
    </row>
    <row r="175" spans="22:33" hidden="1">
      <c r="V175" s="203" t="s">
        <v>93</v>
      </c>
      <c r="W175" s="382" t="s">
        <v>234</v>
      </c>
      <c r="X175" s="203" t="str">
        <f>IFERROR(VLOOKUP($W175&amp;$V175,'lEVELS MAPPING'!$A$1:$K$583,4,0),0)</f>
        <v>3.Marketing</v>
      </c>
      <c r="Y175" s="203" t="str">
        <f>IFERROR(VLOOKUP($W175&amp;$V175,'lEVELS MAPPING'!$A$1:$K$583,5,0),0)</f>
        <v>Non TV</v>
      </c>
      <c r="Z175" s="203" t="str">
        <f>IFERROR(VLOOKUP($W175&amp;$V175,'lEVELS MAPPING'!$A$1:$K$583,6,0),0)</f>
        <v>OOH</v>
      </c>
      <c r="AA175" s="203" t="str">
        <f>IFERROR(VLOOKUP($W175&amp;$V175,'lEVELS MAPPING'!$A$1:$K$583,7,0),0)</f>
        <v>Baseline</v>
      </c>
      <c r="AB175" s="262">
        <v>3453.7023227</v>
      </c>
      <c r="AC175" s="262">
        <v>3030.2630197999997</v>
      </c>
      <c r="AD175" s="262">
        <v>0</v>
      </c>
      <c r="AE175" s="203">
        <v>3836368</v>
      </c>
      <c r="AF175" s="13">
        <f t="shared" si="36"/>
        <v>0</v>
      </c>
      <c r="AG175" s="203">
        <f>IFERROR(VLOOKUP($W175&amp;$V175,'lEVELS MAPPING'!$A$1:$K$583,11,0),0)</f>
        <v>0</v>
      </c>
    </row>
    <row r="176" spans="22:33" hidden="1">
      <c r="V176" s="203" t="s">
        <v>93</v>
      </c>
      <c r="W176" s="382" t="s">
        <v>235</v>
      </c>
      <c r="X176" s="203" t="str">
        <f>IFERROR(VLOOKUP($W176&amp;$V176,'lEVELS MAPPING'!$A$1:$K$583,4,0),0)</f>
        <v>3.Marketing</v>
      </c>
      <c r="Y176" s="203" t="str">
        <f>IFERROR(VLOOKUP($W176&amp;$V176,'lEVELS MAPPING'!$A$1:$K$583,5,0),0)</f>
        <v>Non TV</v>
      </c>
      <c r="Z176" s="203" t="str">
        <f>IFERROR(VLOOKUP($W176&amp;$V176,'lEVELS MAPPING'!$A$1:$K$583,6,0),0)</f>
        <v>OOH</v>
      </c>
      <c r="AA176" s="203" t="str">
        <f>IFERROR(VLOOKUP($W176&amp;$V176,'lEVELS MAPPING'!$A$1:$K$583,7,0),0)</f>
        <v>Baseline</v>
      </c>
      <c r="AB176" s="262">
        <v>7156.4207514999998</v>
      </c>
      <c r="AC176" s="262">
        <v>3369.9546618999998</v>
      </c>
      <c r="AD176" s="262">
        <v>1403.9881276000003</v>
      </c>
      <c r="AE176" s="203">
        <v>3836368</v>
      </c>
      <c r="AF176" s="13">
        <f t="shared" si="36"/>
        <v>3.659680530126412E-4</v>
      </c>
      <c r="AG176" s="203">
        <f>IFERROR(VLOOKUP($W176&amp;$V176,'lEVELS MAPPING'!$A$1:$K$583,11,0),0)</f>
        <v>0</v>
      </c>
    </row>
    <row r="177" spans="22:33" hidden="1">
      <c r="V177" s="203" t="s">
        <v>93</v>
      </c>
      <c r="W177" s="382" t="s">
        <v>236</v>
      </c>
      <c r="X177" s="203" t="str">
        <f>IFERROR(VLOOKUP($W177&amp;$V177,'lEVELS MAPPING'!$A$1:$K$583,4,0),0)</f>
        <v>3.Marketing</v>
      </c>
      <c r="Y177" s="203" t="str">
        <f>IFERROR(VLOOKUP($W177&amp;$V177,'lEVELS MAPPING'!$A$1:$K$583,5,0),0)</f>
        <v>Non TV</v>
      </c>
      <c r="Z177" s="203" t="str">
        <f>IFERROR(VLOOKUP($W177&amp;$V177,'lEVELS MAPPING'!$A$1:$K$583,6,0),0)</f>
        <v>OOH</v>
      </c>
      <c r="AA177" s="203" t="str">
        <f>IFERROR(VLOOKUP($W177&amp;$V177,'lEVELS MAPPING'!$A$1:$K$583,7,0),0)</f>
        <v>Baseline</v>
      </c>
      <c r="AB177" s="262">
        <v>25218.640984100006</v>
      </c>
      <c r="AC177" s="262">
        <v>13328.672394600002</v>
      </c>
      <c r="AD177" s="262">
        <v>3296.2647342000005</v>
      </c>
      <c r="AE177" s="203">
        <v>3836368</v>
      </c>
      <c r="AF177" s="13">
        <f t="shared" si="36"/>
        <v>8.5921494867020074E-4</v>
      </c>
      <c r="AG177" s="203">
        <f>IFERROR(VLOOKUP($W177&amp;$V177,'lEVELS MAPPING'!$A$1:$K$583,11,0),0)</f>
        <v>0</v>
      </c>
    </row>
    <row r="178" spans="22:33" hidden="1">
      <c r="V178" s="203" t="s">
        <v>93</v>
      </c>
      <c r="W178" s="382" t="s">
        <v>237</v>
      </c>
      <c r="X178" s="203" t="str">
        <f>IFERROR(VLOOKUP($W178&amp;$V178,'lEVELS MAPPING'!$A$1:$K$583,4,0),0)</f>
        <v>3.Marketing</v>
      </c>
      <c r="Y178" s="203" t="str">
        <f>IFERROR(VLOOKUP($W178&amp;$V178,'lEVELS MAPPING'!$A$1:$K$583,5,0),0)</f>
        <v>Non TV</v>
      </c>
      <c r="Z178" s="203" t="str">
        <f>IFERROR(VLOOKUP($W178&amp;$V178,'lEVELS MAPPING'!$A$1:$K$583,6,0),0)</f>
        <v>OOH</v>
      </c>
      <c r="AA178" s="203" t="str">
        <f>IFERROR(VLOOKUP($W178&amp;$V178,'lEVELS MAPPING'!$A$1:$K$583,7,0),0)</f>
        <v>Baseline</v>
      </c>
      <c r="AB178" s="262">
        <v>32054.243498000007</v>
      </c>
      <c r="AC178" s="262">
        <v>17026.085455799999</v>
      </c>
      <c r="AD178" s="262">
        <v>4544.0004393999998</v>
      </c>
      <c r="AE178" s="203">
        <v>3836368</v>
      </c>
      <c r="AF178" s="13">
        <f t="shared" si="36"/>
        <v>1.1844537435928982E-3</v>
      </c>
      <c r="AG178" s="203">
        <f>IFERROR(VLOOKUP($W178&amp;$V178,'lEVELS MAPPING'!$A$1:$K$583,11,0),0)</f>
        <v>0</v>
      </c>
    </row>
    <row r="179" spans="22:33" hidden="1">
      <c r="V179" s="203" t="s">
        <v>93</v>
      </c>
      <c r="W179" s="382" t="s">
        <v>240</v>
      </c>
      <c r="X179" s="203" t="str">
        <f>IFERROR(VLOOKUP($W179&amp;$V179,'lEVELS MAPPING'!$A$1:$K$583,4,0),0)</f>
        <v>3.Marketing</v>
      </c>
      <c r="Y179" s="203" t="str">
        <f>IFERROR(VLOOKUP($W179&amp;$V179,'lEVELS MAPPING'!$A$1:$K$583,5,0),0)</f>
        <v>Non TV</v>
      </c>
      <c r="Z179" s="203" t="str">
        <f>IFERROR(VLOOKUP($W179&amp;$V179,'lEVELS MAPPING'!$A$1:$K$583,6,0),0)</f>
        <v>Print</v>
      </c>
      <c r="AA179" s="203" t="str">
        <f>IFERROR(VLOOKUP($W179&amp;$V179,'lEVELS MAPPING'!$A$1:$K$583,7,0),0)</f>
        <v>Incremental</v>
      </c>
      <c r="AB179" s="262">
        <v>22262.351973999997</v>
      </c>
      <c r="AC179" s="262">
        <v>21088.672629299999</v>
      </c>
      <c r="AD179" s="262">
        <v>1022.1114846999999</v>
      </c>
      <c r="AE179" s="203">
        <v>3836368</v>
      </c>
      <c r="AF179" s="13">
        <f t="shared" si="36"/>
        <v>2.6642686121352275E-4</v>
      </c>
      <c r="AG179" s="203">
        <f>IFERROR(VLOOKUP($W179&amp;$V179,'lEVELS MAPPING'!$A$1:$K$583,11,0),0)</f>
        <v>0</v>
      </c>
    </row>
    <row r="180" spans="22:33" hidden="1">
      <c r="V180" s="203" t="s">
        <v>93</v>
      </c>
      <c r="W180" s="382" t="s">
        <v>241</v>
      </c>
      <c r="X180" s="203" t="str">
        <f>IFERROR(VLOOKUP($W180&amp;$V180,'lEVELS MAPPING'!$A$1:$K$583,4,0),0)</f>
        <v>3.Marketing</v>
      </c>
      <c r="Y180" s="203" t="str">
        <f>IFERROR(VLOOKUP($W180&amp;$V180,'lEVELS MAPPING'!$A$1:$K$583,5,0),0)</f>
        <v>Non TV</v>
      </c>
      <c r="Z180" s="203" t="str">
        <f>IFERROR(VLOOKUP($W180&amp;$V180,'lEVELS MAPPING'!$A$1:$K$583,6,0),0)</f>
        <v>Radio</v>
      </c>
      <c r="AA180" s="203" t="str">
        <f>IFERROR(VLOOKUP($W180&amp;$V180,'lEVELS MAPPING'!$A$1:$K$583,7,0),0)</f>
        <v>Incremental</v>
      </c>
      <c r="AB180" s="262">
        <v>2744.3933950000001</v>
      </c>
      <c r="AC180" s="262">
        <v>2789.6808230000001</v>
      </c>
      <c r="AD180" s="262">
        <v>67.437160199999994</v>
      </c>
      <c r="AE180" s="203">
        <v>3836368</v>
      </c>
      <c r="AF180" s="13">
        <f t="shared" si="36"/>
        <v>1.75783866928303E-5</v>
      </c>
      <c r="AG180" s="203">
        <f>IFERROR(VLOOKUP($W180&amp;$V180,'lEVELS MAPPING'!$A$1:$K$583,11,0),0)</f>
        <v>0</v>
      </c>
    </row>
    <row r="181" spans="22:33" hidden="1">
      <c r="V181" s="203" t="s">
        <v>93</v>
      </c>
      <c r="W181" s="382" t="s">
        <v>253</v>
      </c>
      <c r="X181" s="203" t="str">
        <f>IFERROR(VLOOKUP($W181&amp;$V181,'lEVELS MAPPING'!$A$1:$K$583,4,0),0)</f>
        <v>3.Marketing</v>
      </c>
      <c r="Y181" s="203" t="str">
        <f>IFERROR(VLOOKUP($W181&amp;$V181,'lEVELS MAPPING'!$A$1:$K$583,5,0),0)</f>
        <v>TV</v>
      </c>
      <c r="Z181" s="203" t="str">
        <f>IFERROR(VLOOKUP($W181&amp;$V181,'lEVELS MAPPING'!$A$1:$K$583,6,0),0)</f>
        <v>TV</v>
      </c>
      <c r="AA181" s="203" t="str">
        <f>IFERROR(VLOOKUP($W181&amp;$V181,'lEVELS MAPPING'!$A$1:$K$583,7,0),0)</f>
        <v>Incremental</v>
      </c>
      <c r="AB181" s="262">
        <v>0.89405349999999995</v>
      </c>
      <c r="AC181" s="262">
        <v>0</v>
      </c>
      <c r="AD181" s="262">
        <v>0</v>
      </c>
      <c r="AE181" s="203">
        <v>3836368</v>
      </c>
      <c r="AF181" s="13">
        <f t="shared" si="36"/>
        <v>0</v>
      </c>
      <c r="AG181" s="203">
        <f>IFERROR(VLOOKUP($W181&amp;$V181,'lEVELS MAPPING'!$A$1:$K$583,11,0),0)</f>
        <v>0</v>
      </c>
    </row>
    <row r="182" spans="22:33" hidden="1">
      <c r="V182" s="203" t="s">
        <v>93</v>
      </c>
      <c r="W182" s="382" t="s">
        <v>254</v>
      </c>
      <c r="X182" s="203" t="str">
        <f>IFERROR(VLOOKUP($W182&amp;$V182,'lEVELS MAPPING'!$A$1:$K$583,4,0),0)</f>
        <v>3.Marketing</v>
      </c>
      <c r="Y182" s="203" t="str">
        <f>IFERROR(VLOOKUP($W182&amp;$V182,'lEVELS MAPPING'!$A$1:$K$583,5,0),0)</f>
        <v>TV</v>
      </c>
      <c r="Z182" s="203" t="str">
        <f>IFERROR(VLOOKUP($W182&amp;$V182,'lEVELS MAPPING'!$A$1:$K$583,6,0),0)</f>
        <v>TV</v>
      </c>
      <c r="AA182" s="203" t="str">
        <f>IFERROR(VLOOKUP($W182&amp;$V182,'lEVELS MAPPING'!$A$1:$K$583,7,0),0)</f>
        <v>Incremental</v>
      </c>
      <c r="AB182" s="204">
        <v>0</v>
      </c>
      <c r="AC182" s="204">
        <v>0</v>
      </c>
      <c r="AD182" s="204">
        <v>0</v>
      </c>
      <c r="AE182" s="203">
        <v>3836368</v>
      </c>
      <c r="AF182" s="13">
        <f t="shared" si="36"/>
        <v>0</v>
      </c>
      <c r="AG182" s="203">
        <f>IFERROR(VLOOKUP($W182&amp;$V182,'lEVELS MAPPING'!$A$1:$K$583,11,0),0)</f>
        <v>0</v>
      </c>
    </row>
    <row r="183" spans="22:33" hidden="1">
      <c r="V183" s="203" t="s">
        <v>93</v>
      </c>
      <c r="W183" s="382" t="s">
        <v>371</v>
      </c>
      <c r="X183" s="203" t="str">
        <f>IFERROR(VLOOKUP($W183&amp;$V183,'lEVELS MAPPING'!$A$1:$K$583,4,0),0)</f>
        <v>3.Marketing</v>
      </c>
      <c r="Y183" s="203" t="str">
        <f>IFERROR(VLOOKUP($W183&amp;$V183,'lEVELS MAPPING'!$A$1:$K$583,5,0),0)</f>
        <v>Digital</v>
      </c>
      <c r="Z183" s="203" t="str">
        <f>IFERROR(VLOOKUP($W183&amp;$V183,'lEVELS MAPPING'!$A$1:$K$583,6,0),0)</f>
        <v>Total Digital</v>
      </c>
      <c r="AA183" s="203" t="str">
        <f>IFERROR(VLOOKUP($W183&amp;$V183,'lEVELS MAPPING'!$A$1:$K$583,7,0),0)</f>
        <v>Baseline</v>
      </c>
      <c r="AB183" s="204">
        <v>0</v>
      </c>
      <c r="AC183" s="204">
        <v>0</v>
      </c>
      <c r="AD183" s="204">
        <v>336.97791710000001</v>
      </c>
      <c r="AE183" s="203">
        <v>3836368</v>
      </c>
      <c r="AF183" s="13">
        <f t="shared" si="36"/>
        <v>8.7837745779341297E-5</v>
      </c>
      <c r="AG183" s="203">
        <f>IFERROR(VLOOKUP($W183&amp;$V183,'lEVELS MAPPING'!$A$1:$K$583,11,0),0)</f>
        <v>9964148</v>
      </c>
    </row>
    <row r="184" spans="22:33" hidden="1">
      <c r="V184" s="203" t="s">
        <v>93</v>
      </c>
      <c r="W184" s="382" t="s">
        <v>227</v>
      </c>
      <c r="X184" s="203" t="str">
        <f>IFERROR(VLOOKUP($W184&amp;$V184,'lEVELS MAPPING'!$A$1:$K$583,4,0),0)</f>
        <v>3.Marketing</v>
      </c>
      <c r="Y184" s="203" t="str">
        <f>IFERROR(VLOOKUP($W184&amp;$V184,'lEVELS MAPPING'!$A$1:$K$583,5,0),0)</f>
        <v>Digital</v>
      </c>
      <c r="Z184" s="203" t="str">
        <f>IFERROR(VLOOKUP($W184&amp;$V184,'lEVELS MAPPING'!$A$1:$K$583,6,0),0)</f>
        <v>Total Digital</v>
      </c>
      <c r="AA184" s="203" t="str">
        <f>IFERROR(VLOOKUP($W184&amp;$V184,'lEVELS MAPPING'!$A$1:$K$583,7,0),0)</f>
        <v>Baseline</v>
      </c>
      <c r="AB184" s="204">
        <v>12815.981303</v>
      </c>
      <c r="AC184" s="204">
        <v>0</v>
      </c>
      <c r="AD184" s="204">
        <v>0</v>
      </c>
      <c r="AE184" s="203">
        <v>3836368</v>
      </c>
      <c r="AF184" s="13">
        <f t="shared" si="36"/>
        <v>0</v>
      </c>
      <c r="AG184" s="203">
        <f>IFERROR(VLOOKUP($W184&amp;$V184,'lEVELS MAPPING'!$A$1:$K$583,11,0),0)</f>
        <v>0</v>
      </c>
    </row>
    <row r="185" spans="22:33" hidden="1">
      <c r="V185" s="203" t="s">
        <v>93</v>
      </c>
      <c r="W185" s="382" t="s">
        <v>228</v>
      </c>
      <c r="X185" s="203" t="str">
        <f>IFERROR(VLOOKUP($W185&amp;$V185,'lEVELS MAPPING'!$A$1:$K$583,4,0),0)</f>
        <v>3.Marketing</v>
      </c>
      <c r="Y185" s="203" t="str">
        <f>IFERROR(VLOOKUP($W185&amp;$V185,'lEVELS MAPPING'!$A$1:$K$583,5,0),0)</f>
        <v>Digital</v>
      </c>
      <c r="Z185" s="203" t="str">
        <f>IFERROR(VLOOKUP($W185&amp;$V185,'lEVELS MAPPING'!$A$1:$K$583,6,0),0)</f>
        <v>Total Digital</v>
      </c>
      <c r="AA185" s="203" t="str">
        <f>IFERROR(VLOOKUP($W185&amp;$V185,'lEVELS MAPPING'!$A$1:$K$583,7,0),0)</f>
        <v>Baseline</v>
      </c>
      <c r="AB185" s="204">
        <v>7461.3018673999995</v>
      </c>
      <c r="AC185" s="204">
        <v>9315.4524997000008</v>
      </c>
      <c r="AD185" s="204">
        <v>0</v>
      </c>
      <c r="AE185" s="203">
        <v>3836368</v>
      </c>
      <c r="AF185" s="13">
        <f t="shared" si="36"/>
        <v>0</v>
      </c>
      <c r="AG185" s="203">
        <f>IFERROR(VLOOKUP($W185&amp;$V185,'lEVELS MAPPING'!$A$1:$K$583,11,0),0)</f>
        <v>0</v>
      </c>
    </row>
    <row r="186" spans="22:33" hidden="1">
      <c r="V186" s="203" t="s">
        <v>93</v>
      </c>
      <c r="W186" s="382" t="s">
        <v>229</v>
      </c>
      <c r="X186" s="203" t="str">
        <f>IFERROR(VLOOKUP($W186&amp;$V186,'lEVELS MAPPING'!$A$1:$K$583,4,0),0)</f>
        <v>3.Marketing</v>
      </c>
      <c r="Y186" s="203" t="str">
        <f>IFERROR(VLOOKUP($W186&amp;$V186,'lEVELS MAPPING'!$A$1:$K$583,5,0),0)</f>
        <v>Digital</v>
      </c>
      <c r="Z186" s="203" t="str">
        <f>IFERROR(VLOOKUP($W186&amp;$V186,'lEVELS MAPPING'!$A$1:$K$583,6,0),0)</f>
        <v>Total Digital</v>
      </c>
      <c r="AA186" s="203" t="str">
        <f>IFERROR(VLOOKUP($W186&amp;$V186,'lEVELS MAPPING'!$A$1:$K$583,7,0),0)</f>
        <v>Baseline</v>
      </c>
      <c r="AB186" s="204">
        <v>0</v>
      </c>
      <c r="AC186" s="204">
        <v>90380.476887300014</v>
      </c>
      <c r="AD186" s="204">
        <v>22369.737256</v>
      </c>
      <c r="AE186" s="203">
        <v>3836368</v>
      </c>
      <c r="AF186" s="13">
        <f t="shared" si="36"/>
        <v>5.8309675338757911E-3</v>
      </c>
      <c r="AG186" s="203">
        <f>IFERROR(VLOOKUP($W186&amp;$V186,'lEVELS MAPPING'!$A$1:$K$583,11,0),0)</f>
        <v>0</v>
      </c>
    </row>
    <row r="187" spans="22:33" hidden="1">
      <c r="V187" s="203" t="s">
        <v>93</v>
      </c>
      <c r="W187" s="382" t="s">
        <v>255</v>
      </c>
      <c r="X187" s="203" t="str">
        <f>IFERROR(VLOOKUP($W187&amp;$V187,'lEVELS MAPPING'!$A$1:$K$583,4,0),0)</f>
        <v>3.Marketing</v>
      </c>
      <c r="Y187" s="203" t="str">
        <f>IFERROR(VLOOKUP($W187&amp;$V187,'lEVELS MAPPING'!$A$1:$K$583,5,0),0)</f>
        <v>TV</v>
      </c>
      <c r="Z187" s="203" t="str">
        <f>IFERROR(VLOOKUP($W187&amp;$V187,'lEVELS MAPPING'!$A$1:$K$583,6,0),0)</f>
        <v>TV</v>
      </c>
      <c r="AA187" s="203" t="str">
        <f>IFERROR(VLOOKUP($W187&amp;$V187,'lEVELS MAPPING'!$A$1:$K$583,7,0),0)</f>
        <v>Incremental</v>
      </c>
      <c r="AB187" s="204">
        <v>5.3474534</v>
      </c>
      <c r="AC187" s="204">
        <v>0</v>
      </c>
      <c r="AD187" s="204">
        <v>0</v>
      </c>
      <c r="AE187" s="203">
        <v>3836368</v>
      </c>
      <c r="AF187" s="13">
        <f t="shared" si="36"/>
        <v>0</v>
      </c>
      <c r="AG187" s="203">
        <f>IFERROR(VLOOKUP($W187&amp;$V187,'lEVELS MAPPING'!$A$1:$K$583,11,0),0)</f>
        <v>0</v>
      </c>
    </row>
    <row r="188" spans="22:33" hidden="1">
      <c r="V188" s="203" t="s">
        <v>93</v>
      </c>
      <c r="W188" s="382" t="s">
        <v>256</v>
      </c>
      <c r="X188" s="203" t="str">
        <f>IFERROR(VLOOKUP($W188&amp;$V188,'lEVELS MAPPING'!$A$1:$K$583,4,0),0)</f>
        <v>3.Marketing</v>
      </c>
      <c r="Y188" s="203" t="str">
        <f>IFERROR(VLOOKUP($W188&amp;$V188,'lEVELS MAPPING'!$A$1:$K$583,5,0),0)</f>
        <v>TV</v>
      </c>
      <c r="Z188" s="203" t="str">
        <f>IFERROR(VLOOKUP($W188&amp;$V188,'lEVELS MAPPING'!$A$1:$K$583,6,0),0)</f>
        <v>TV</v>
      </c>
      <c r="AA188" s="203" t="str">
        <f>IFERROR(VLOOKUP($W188&amp;$V188,'lEVELS MAPPING'!$A$1:$K$583,7,0),0)</f>
        <v>Incremental</v>
      </c>
      <c r="AB188" s="204">
        <v>31513.146193700002</v>
      </c>
      <c r="AC188" s="204">
        <v>0.36377579999999998</v>
      </c>
      <c r="AD188" s="204">
        <v>0</v>
      </c>
      <c r="AE188" s="203">
        <v>3836368</v>
      </c>
      <c r="AF188" s="13">
        <f t="shared" si="36"/>
        <v>0</v>
      </c>
      <c r="AG188" s="203">
        <f>IFERROR(VLOOKUP($W188&amp;$V188,'lEVELS MAPPING'!$A$1:$K$583,11,0),0)</f>
        <v>0</v>
      </c>
    </row>
    <row r="189" spans="22:33" hidden="1">
      <c r="V189" s="203" t="s">
        <v>93</v>
      </c>
      <c r="W189" s="382" t="s">
        <v>257</v>
      </c>
      <c r="X189" s="203" t="str">
        <f>IFERROR(VLOOKUP($W189&amp;$V189,'lEVELS MAPPING'!$A$1:$K$583,4,0),0)</f>
        <v>3.Marketing</v>
      </c>
      <c r="Y189" s="203" t="str">
        <f>IFERROR(VLOOKUP($W189&amp;$V189,'lEVELS MAPPING'!$A$1:$K$583,5,0),0)</f>
        <v>TV</v>
      </c>
      <c r="Z189" s="203" t="str">
        <f>IFERROR(VLOOKUP($W189&amp;$V189,'lEVELS MAPPING'!$A$1:$K$583,6,0),0)</f>
        <v>TV</v>
      </c>
      <c r="AA189" s="203" t="str">
        <f>IFERROR(VLOOKUP($W189&amp;$V189,'lEVELS MAPPING'!$A$1:$K$583,7,0),0)</f>
        <v>Incremental</v>
      </c>
      <c r="AB189" s="204">
        <v>68933.382470099983</v>
      </c>
      <c r="AC189" s="204">
        <v>2.0286665000000004</v>
      </c>
      <c r="AD189" s="204">
        <v>0</v>
      </c>
      <c r="AE189" s="203">
        <v>3836368</v>
      </c>
      <c r="AF189" s="13">
        <f t="shared" si="36"/>
        <v>0</v>
      </c>
      <c r="AG189" s="203">
        <f>IFERROR(VLOOKUP($W189&amp;$V189,'lEVELS MAPPING'!$A$1:$K$583,11,0),0)</f>
        <v>0</v>
      </c>
    </row>
    <row r="190" spans="22:33" hidden="1">
      <c r="V190" s="203" t="s">
        <v>93</v>
      </c>
      <c r="W190" s="382" t="s">
        <v>258</v>
      </c>
      <c r="X190" s="203" t="str">
        <f>IFERROR(VLOOKUP($W190&amp;$V190,'lEVELS MAPPING'!$A$1:$K$583,4,0),0)</f>
        <v>3.Marketing</v>
      </c>
      <c r="Y190" s="203" t="str">
        <f>IFERROR(VLOOKUP($W190&amp;$V190,'lEVELS MAPPING'!$A$1:$K$583,5,0),0)</f>
        <v>TV</v>
      </c>
      <c r="Z190" s="203" t="str">
        <f>IFERROR(VLOOKUP($W190&amp;$V190,'lEVELS MAPPING'!$A$1:$K$583,6,0),0)</f>
        <v>TV</v>
      </c>
      <c r="AA190" s="203" t="str">
        <f>IFERROR(VLOOKUP($W190&amp;$V190,'lEVELS MAPPING'!$A$1:$K$583,7,0),0)</f>
        <v>Incremental</v>
      </c>
      <c r="AB190" s="204">
        <v>13074.663435999999</v>
      </c>
      <c r="AC190" s="204">
        <v>181036.32551909998</v>
      </c>
      <c r="AD190" s="204">
        <v>11345.753408799999</v>
      </c>
      <c r="AE190" s="203">
        <v>3836368</v>
      </c>
      <c r="AF190" s="13">
        <f t="shared" si="36"/>
        <v>2.9574205104411252E-3</v>
      </c>
      <c r="AG190" s="203">
        <f>IFERROR(VLOOKUP($W190&amp;$V190,'lEVELS MAPPING'!$A$1:$K$583,11,0),0)</f>
        <v>0</v>
      </c>
    </row>
    <row r="191" spans="22:33" hidden="1">
      <c r="V191" s="203" t="s">
        <v>93</v>
      </c>
      <c r="W191" s="382" t="s">
        <v>259</v>
      </c>
      <c r="X191" s="203" t="str">
        <f>IFERROR(VLOOKUP($W191&amp;$V191,'lEVELS MAPPING'!$A$1:$K$583,4,0),0)</f>
        <v>3.Marketing</v>
      </c>
      <c r="Y191" s="203" t="str">
        <f>IFERROR(VLOOKUP($W191&amp;$V191,'lEVELS MAPPING'!$A$1:$K$583,5,0),0)</f>
        <v>TV</v>
      </c>
      <c r="Z191" s="203" t="str">
        <f>IFERROR(VLOOKUP($W191&amp;$V191,'lEVELS MAPPING'!$A$1:$K$583,6,0),0)</f>
        <v>TV</v>
      </c>
      <c r="AA191" s="203" t="str">
        <f>IFERROR(VLOOKUP($W191&amp;$V191,'lEVELS MAPPING'!$A$1:$K$583,7,0),0)</f>
        <v>Incremental</v>
      </c>
      <c r="AB191" s="204">
        <v>82457.200934699998</v>
      </c>
      <c r="AC191" s="204">
        <v>306.53363300000001</v>
      </c>
      <c r="AD191" s="204">
        <v>0</v>
      </c>
      <c r="AE191" s="203">
        <v>3836368</v>
      </c>
      <c r="AF191" s="13">
        <f t="shared" si="36"/>
        <v>0</v>
      </c>
      <c r="AG191" s="203">
        <f>IFERROR(VLOOKUP($W191&amp;$V191,'lEVELS MAPPING'!$A$1:$K$583,11,0),0)</f>
        <v>0</v>
      </c>
    </row>
    <row r="192" spans="22:33" hidden="1">
      <c r="V192" s="203" t="s">
        <v>93</v>
      </c>
      <c r="W192" s="382" t="s">
        <v>4</v>
      </c>
      <c r="X192" s="203" t="str">
        <f>IFERROR(VLOOKUP($W192&amp;$V192,'lEVELS MAPPING'!$A$1:$K$583,4,0),0)</f>
        <v>3.Marketing</v>
      </c>
      <c r="Y192" s="203" t="str">
        <f>IFERROR(VLOOKUP($W192&amp;$V192,'lEVELS MAPPING'!$A$1:$K$583,5,0),0)</f>
        <v>TV</v>
      </c>
      <c r="Z192" s="203" t="str">
        <f>IFERROR(VLOOKUP($W192&amp;$V192,'lEVELS MAPPING'!$A$1:$K$583,6,0),0)</f>
        <v>TV</v>
      </c>
      <c r="AA192" s="203" t="str">
        <f>IFERROR(VLOOKUP($W192&amp;$V192,'lEVELS MAPPING'!$A$1:$K$583,7,0),0)</f>
        <v>Baseline</v>
      </c>
      <c r="AB192" s="204">
        <v>14015.870239200001</v>
      </c>
      <c r="AC192" s="204">
        <v>6927.8509847000005</v>
      </c>
      <c r="AD192" s="204">
        <v>1532.8243054999998</v>
      </c>
      <c r="AE192" s="203">
        <v>3836368</v>
      </c>
      <c r="AF192" s="13">
        <f t="shared" si="36"/>
        <v>3.9955090478807035E-4</v>
      </c>
      <c r="AG192" s="203">
        <f>IFERROR(VLOOKUP($W192&amp;$V192,'lEVELS MAPPING'!$A$1:$K$583,11,0),0)</f>
        <v>0</v>
      </c>
    </row>
    <row r="193" spans="22:33" hidden="1">
      <c r="V193" s="203" t="s">
        <v>93</v>
      </c>
      <c r="W193" s="382" t="s">
        <v>5</v>
      </c>
      <c r="X193" s="203" t="str">
        <f>IFERROR(VLOOKUP($W193&amp;$V193,'lEVELS MAPPING'!$A$1:$K$583,4,0),0)</f>
        <v>3.Marketing</v>
      </c>
      <c r="Y193" s="203" t="str">
        <f>IFERROR(VLOOKUP($W193&amp;$V193,'lEVELS MAPPING'!$A$1:$K$583,5,0),0)</f>
        <v>TV</v>
      </c>
      <c r="Z193" s="203" t="str">
        <f>IFERROR(VLOOKUP($W193&amp;$V193,'lEVELS MAPPING'!$A$1:$K$583,6,0),0)</f>
        <v>TV</v>
      </c>
      <c r="AA193" s="203" t="str">
        <f>IFERROR(VLOOKUP($W193&amp;$V193,'lEVELS MAPPING'!$A$1:$K$583,7,0),0)</f>
        <v>Baseline</v>
      </c>
      <c r="AB193" s="204">
        <v>25459.005377400001</v>
      </c>
      <c r="AC193" s="204">
        <v>12814.3971932</v>
      </c>
      <c r="AD193" s="204">
        <v>2869.8724609000001</v>
      </c>
      <c r="AE193" s="203">
        <v>3836368</v>
      </c>
      <c r="AF193" s="13">
        <f t="shared" si="36"/>
        <v>7.4807016972824295E-4</v>
      </c>
      <c r="AG193" s="203">
        <f>IFERROR(VLOOKUP($W193&amp;$V193,'lEVELS MAPPING'!$A$1:$K$583,11,0),0)</f>
        <v>0</v>
      </c>
    </row>
    <row r="194" spans="22:33" hidden="1">
      <c r="V194" s="203" t="s">
        <v>93</v>
      </c>
      <c r="W194" s="382" t="s">
        <v>6</v>
      </c>
      <c r="X194" s="203" t="str">
        <f>IFERROR(VLOOKUP($W194&amp;$V194,'lEVELS MAPPING'!$A$1:$K$583,4,0),0)</f>
        <v>3.Marketing</v>
      </c>
      <c r="Y194" s="203" t="str">
        <f>IFERROR(VLOOKUP($W194&amp;$V194,'lEVELS MAPPING'!$A$1:$K$583,5,0),0)</f>
        <v>TV</v>
      </c>
      <c r="Z194" s="203" t="str">
        <f>IFERROR(VLOOKUP($W194&amp;$V194,'lEVELS MAPPING'!$A$1:$K$583,6,0),0)</f>
        <v>TV</v>
      </c>
      <c r="AA194" s="203" t="str">
        <f>IFERROR(VLOOKUP($W194&amp;$V194,'lEVELS MAPPING'!$A$1:$K$583,7,0),0)</f>
        <v>Baseline</v>
      </c>
      <c r="AB194" s="204">
        <v>17734.7281865</v>
      </c>
      <c r="AC194" s="204">
        <v>8960.6255727999996</v>
      </c>
      <c r="AD194" s="204">
        <v>2012.0570774</v>
      </c>
      <c r="AE194" s="203">
        <v>3836368</v>
      </c>
      <c r="AF194" s="13">
        <f t="shared" si="36"/>
        <v>5.2446925774586801E-4</v>
      </c>
      <c r="AG194" s="203">
        <f>IFERROR(VLOOKUP($W194&amp;$V194,'lEVELS MAPPING'!$A$1:$K$583,11,0),0)</f>
        <v>0</v>
      </c>
    </row>
    <row r="195" spans="22:33" hidden="1">
      <c r="V195" s="203" t="s">
        <v>93</v>
      </c>
      <c r="W195" s="382" t="s">
        <v>372</v>
      </c>
      <c r="X195" s="203" t="str">
        <f>IFERROR(VLOOKUP($W195&amp;$V195,'lEVELS MAPPING'!$A$1:$K$583,4,0),0)</f>
        <v>3.Marketing</v>
      </c>
      <c r="Y195" s="203" t="str">
        <f>IFERROR(VLOOKUP($W195&amp;$V195,'lEVELS MAPPING'!$A$1:$K$583,5,0),0)</f>
        <v>TV</v>
      </c>
      <c r="Z195" s="203" t="str">
        <f>IFERROR(VLOOKUP($W195&amp;$V195,'lEVELS MAPPING'!$A$1:$K$583,6,0),0)</f>
        <v>TV</v>
      </c>
      <c r="AA195" s="203" t="str">
        <f>IFERROR(VLOOKUP($W195&amp;$V195,'lEVELS MAPPING'!$A$1:$K$583,7,0),0)</f>
        <v>Baseline</v>
      </c>
      <c r="AB195" s="204">
        <v>0</v>
      </c>
      <c r="AC195" s="204">
        <v>0</v>
      </c>
      <c r="AD195" s="204">
        <v>6208.6087796999991</v>
      </c>
      <c r="AE195" s="203">
        <v>3836368</v>
      </c>
      <c r="AF195" s="13">
        <f t="shared" si="36"/>
        <v>1.6183558980004001E-3</v>
      </c>
      <c r="AG195" s="203">
        <f>IFERROR(VLOOKUP($W195&amp;$V195,'lEVELS MAPPING'!$A$1:$K$583,11,0),0)</f>
        <v>3375.45</v>
      </c>
    </row>
    <row r="196" spans="22:33" hidden="1">
      <c r="V196" s="203" t="s">
        <v>93</v>
      </c>
      <c r="W196" s="382" t="s">
        <v>373</v>
      </c>
      <c r="X196" s="203" t="str">
        <f>IFERROR(VLOOKUP($W196&amp;$V196,'lEVELS MAPPING'!$A$1:$K$583,4,0),0)</f>
        <v>3.Marketing</v>
      </c>
      <c r="Y196" s="203" t="str">
        <f>IFERROR(VLOOKUP($W196&amp;$V196,'lEVELS MAPPING'!$A$1:$K$583,5,0),0)</f>
        <v>TV</v>
      </c>
      <c r="Z196" s="203" t="str">
        <f>IFERROR(VLOOKUP($W196&amp;$V196,'lEVELS MAPPING'!$A$1:$K$583,6,0),0)</f>
        <v>TV</v>
      </c>
      <c r="AA196" s="203" t="str">
        <f>IFERROR(VLOOKUP($W196&amp;$V196,'lEVELS MAPPING'!$A$1:$K$583,7,0),0)</f>
        <v>Incremental</v>
      </c>
      <c r="AB196" s="204">
        <v>0</v>
      </c>
      <c r="AC196" s="204">
        <v>0</v>
      </c>
      <c r="AD196" s="204">
        <v>105318.08735969999</v>
      </c>
      <c r="AE196" s="203">
        <v>3836368</v>
      </c>
      <c r="AF196" s="13">
        <f t="shared" ref="AF196:AF245" si="37">AD196/AE196</f>
        <v>2.7452550787541757E-2</v>
      </c>
      <c r="AG196" s="203">
        <f>IFERROR(VLOOKUP($W196&amp;$V196,'lEVELS MAPPING'!$A$1:$K$583,11,0),0)</f>
        <v>3375.45</v>
      </c>
    </row>
    <row r="197" spans="22:33" hidden="1">
      <c r="V197" s="203" t="s">
        <v>93</v>
      </c>
      <c r="W197" s="382" t="s">
        <v>260</v>
      </c>
      <c r="X197" s="203" t="str">
        <f>IFERROR(VLOOKUP($W197&amp;$V197,'lEVELS MAPPING'!$A$1:$K$583,4,0),0)</f>
        <v>3.Marketing</v>
      </c>
      <c r="Y197" s="203" t="str">
        <f>IFERROR(VLOOKUP($W197&amp;$V197,'lEVELS MAPPING'!$A$1:$K$583,5,0),0)</f>
        <v>TV</v>
      </c>
      <c r="Z197" s="203" t="str">
        <f>IFERROR(VLOOKUP($W197&amp;$V197,'lEVELS MAPPING'!$A$1:$K$583,6,0),0)</f>
        <v>TV</v>
      </c>
      <c r="AA197" s="203" t="str">
        <f>IFERROR(VLOOKUP($W197&amp;$V197,'lEVELS MAPPING'!$A$1:$K$583,7,0),0)</f>
        <v>Incremental</v>
      </c>
      <c r="AB197" s="204">
        <v>0</v>
      </c>
      <c r="AC197" s="204">
        <v>0</v>
      </c>
      <c r="AD197" s="204">
        <v>0</v>
      </c>
      <c r="AE197" s="203">
        <v>3836368</v>
      </c>
      <c r="AF197" s="13">
        <f t="shared" si="37"/>
        <v>0</v>
      </c>
      <c r="AG197" s="203">
        <f>IFERROR(VLOOKUP($W197&amp;$V197,'lEVELS MAPPING'!$A$1:$K$583,11,0),0)</f>
        <v>0</v>
      </c>
    </row>
    <row r="198" spans="22:33" hidden="1">
      <c r="V198" s="203" t="s">
        <v>93</v>
      </c>
      <c r="W198" s="382" t="s">
        <v>230</v>
      </c>
      <c r="X198" s="203" t="str">
        <f>IFERROR(VLOOKUP($W198&amp;$V198,'lEVELS MAPPING'!$A$1:$K$583,4,0),0)</f>
        <v>3.Marketing</v>
      </c>
      <c r="Y198" s="203" t="str">
        <f>IFERROR(VLOOKUP($W198&amp;$V198,'lEVELS MAPPING'!$A$1:$K$583,5,0),0)</f>
        <v>Digital</v>
      </c>
      <c r="Z198" s="203" t="str">
        <f>IFERROR(VLOOKUP($W198&amp;$V198,'lEVELS MAPPING'!$A$1:$K$583,6,0),0)</f>
        <v>YouTube</v>
      </c>
      <c r="AA198" s="203" t="str">
        <f>IFERROR(VLOOKUP($W198&amp;$V198,'lEVELS MAPPING'!$A$1:$K$583,7,0),0)</f>
        <v>Incremental</v>
      </c>
      <c r="AB198" s="204">
        <v>7978.8396498000002</v>
      </c>
      <c r="AC198" s="204">
        <v>0</v>
      </c>
      <c r="AD198" s="204">
        <v>0</v>
      </c>
      <c r="AE198" s="203">
        <v>3836368</v>
      </c>
      <c r="AF198" s="13">
        <f t="shared" si="37"/>
        <v>0</v>
      </c>
      <c r="AG198" s="203">
        <f>IFERROR(VLOOKUP($W198&amp;$V198,'lEVELS MAPPING'!$A$1:$K$583,11,0),0)</f>
        <v>948374</v>
      </c>
    </row>
    <row r="199" spans="22:33" hidden="1">
      <c r="V199" s="203" t="s">
        <v>94</v>
      </c>
      <c r="W199" s="382" t="s">
        <v>1</v>
      </c>
      <c r="X199" s="203" t="str">
        <f>IFERROR(VLOOKUP($W199&amp;$V199,'lEVELS MAPPING'!$A$1:$K$583,4,0),0)</f>
        <v>7.Others</v>
      </c>
      <c r="Y199" s="203" t="str">
        <f>IFERROR(VLOOKUP($W199&amp;$V199,'lEVELS MAPPING'!$A$1:$K$583,5,0),0)</f>
        <v>Others</v>
      </c>
      <c r="Z199" s="203" t="str">
        <f>IFERROR(VLOOKUP($W199&amp;$V199,'lEVELS MAPPING'!$A$1:$K$583,6,0),0)</f>
        <v>Error</v>
      </c>
      <c r="AA199" s="203">
        <f>IFERROR(VLOOKUP($W199&amp;$V199,'lEVELS MAPPING'!$A$1:$K$583,7,0),0)</f>
        <v>0</v>
      </c>
      <c r="AB199" s="204">
        <v>-2788271.3333154069</v>
      </c>
      <c r="AC199" s="204">
        <v>-4987145.6075845687</v>
      </c>
      <c r="AD199" s="204">
        <v>-2819221.7074534679</v>
      </c>
      <c r="AE199" s="203">
        <v>20092947.717215002</v>
      </c>
      <c r="AF199" s="13">
        <f t="shared" si="37"/>
        <v>-0.14030901523911538</v>
      </c>
      <c r="AG199" s="203">
        <f>IFERROR(VLOOKUP($W199&amp;$V199,'lEVELS MAPPING'!$A$1:$K$583,11,0),0)</f>
        <v>0</v>
      </c>
    </row>
    <row r="200" spans="22:33" hidden="1">
      <c r="V200" s="203" t="s">
        <v>94</v>
      </c>
      <c r="W200" s="382" t="s">
        <v>242</v>
      </c>
      <c r="X200" s="203" t="str">
        <f>IFERROR(VLOOKUP($W200&amp;$V200,'lEVELS MAPPING'!$A$1:$K$583,4,0),0)</f>
        <v>3.Marketing</v>
      </c>
      <c r="Y200" s="203" t="str">
        <f>IFERROR(VLOOKUP($W200&amp;$V200,'lEVELS MAPPING'!$A$1:$K$583,5,0),0)</f>
        <v>Promotion</v>
      </c>
      <c r="Z200" s="203" t="str">
        <f>IFERROR(VLOOKUP($W200&amp;$V200,'lEVELS MAPPING'!$A$1:$K$583,6,0),0)</f>
        <v>Activation</v>
      </c>
      <c r="AA200" s="203" t="str">
        <f>IFERROR(VLOOKUP($W200&amp;$V200,'lEVELS MAPPING'!$A$1:$K$583,7,0),0)</f>
        <v>Incremental</v>
      </c>
      <c r="AB200" s="204">
        <v>31914.014032799998</v>
      </c>
      <c r="AC200" s="204">
        <v>136270.0692646</v>
      </c>
      <c r="AD200" s="204">
        <v>6260.9196269999993</v>
      </c>
      <c r="AE200" s="203">
        <v>20092947.717215002</v>
      </c>
      <c r="AF200" s="13">
        <f t="shared" si="37"/>
        <v>3.1159786583408275E-4</v>
      </c>
      <c r="AG200" s="203">
        <f>IFERROR(VLOOKUP($W200&amp;$V200,'lEVELS MAPPING'!$A$1:$K$583,11,0),0)</f>
        <v>0</v>
      </c>
    </row>
    <row r="201" spans="22:33" hidden="1">
      <c r="V201" s="203" t="s">
        <v>94</v>
      </c>
      <c r="W201" s="382" t="s">
        <v>243</v>
      </c>
      <c r="X201" s="203" t="str">
        <f>IFERROR(VLOOKUP($W201&amp;$V201,'lEVELS MAPPING'!$A$1:$K$583,4,0),0)</f>
        <v>3.Marketing</v>
      </c>
      <c r="Y201" s="203" t="str">
        <f>IFERROR(VLOOKUP($W201&amp;$V201,'lEVELS MAPPING'!$A$1:$K$583,5,0),0)</f>
        <v>Promotion</v>
      </c>
      <c r="Z201" s="203" t="str">
        <f>IFERROR(VLOOKUP($W201&amp;$V201,'lEVELS MAPPING'!$A$1:$K$583,6,0),0)</f>
        <v>Activation</v>
      </c>
      <c r="AA201" s="203" t="str">
        <f>IFERROR(VLOOKUP($W201&amp;$V201,'lEVELS MAPPING'!$A$1:$K$583,7,0),0)</f>
        <v>Incremental</v>
      </c>
      <c r="AB201" s="204">
        <v>0</v>
      </c>
      <c r="AC201" s="204">
        <v>0</v>
      </c>
      <c r="AD201" s="204">
        <v>0</v>
      </c>
      <c r="AE201" s="203">
        <v>20092947.717215002</v>
      </c>
      <c r="AF201" s="13">
        <f t="shared" si="37"/>
        <v>0</v>
      </c>
      <c r="AG201" s="203">
        <f>IFERROR(VLOOKUP($W201&amp;$V201,'lEVELS MAPPING'!$A$1:$K$583,11,0),0)</f>
        <v>0</v>
      </c>
    </row>
    <row r="202" spans="22:33" hidden="1">
      <c r="V202" s="203" t="s">
        <v>94</v>
      </c>
      <c r="W202" s="382" t="s">
        <v>233</v>
      </c>
      <c r="X202" s="203" t="str">
        <f>IFERROR(VLOOKUP($W202&amp;$V202,'lEVELS MAPPING'!$A$1:$K$583,4,0),0)</f>
        <v>3.Marketing</v>
      </c>
      <c r="Y202" s="203" t="str">
        <f>IFERROR(VLOOKUP($W202&amp;$V202,'lEVELS MAPPING'!$A$1:$K$583,5,0),0)</f>
        <v>Non TV</v>
      </c>
      <c r="Z202" s="203" t="str">
        <f>IFERROR(VLOOKUP($W202&amp;$V202,'lEVELS MAPPING'!$A$1:$K$583,6,0),0)</f>
        <v>Cinema</v>
      </c>
      <c r="AA202" s="203" t="str">
        <f>IFERROR(VLOOKUP($W202&amp;$V202,'lEVELS MAPPING'!$A$1:$K$583,7,0),0)</f>
        <v>Incremental</v>
      </c>
      <c r="AB202" s="204">
        <v>0</v>
      </c>
      <c r="AC202" s="204">
        <v>6583.462933400001</v>
      </c>
      <c r="AD202" s="204">
        <v>2145.1298612999999</v>
      </c>
      <c r="AE202" s="203">
        <v>20092947.717215002</v>
      </c>
      <c r="AF202" s="13">
        <f t="shared" si="37"/>
        <v>1.0676033658626009E-4</v>
      </c>
      <c r="AG202" s="203">
        <f>IFERROR(VLOOKUP($W202&amp;$V202,'lEVELS MAPPING'!$A$1:$K$583,11,0),0)</f>
        <v>0</v>
      </c>
    </row>
    <row r="203" spans="22:33" hidden="1">
      <c r="V203" s="203" t="s">
        <v>94</v>
      </c>
      <c r="W203" s="382" t="s">
        <v>231</v>
      </c>
      <c r="X203" s="203" t="str">
        <f>IFERROR(VLOOKUP($W203&amp;$V203,'lEVELS MAPPING'!$A$1:$K$583,4,0),0)</f>
        <v>3.Marketing</v>
      </c>
      <c r="Y203" s="203" t="str">
        <f>IFERROR(VLOOKUP($W203&amp;$V203,'lEVELS MAPPING'!$A$1:$K$583,5,0),0)</f>
        <v>Non TV</v>
      </c>
      <c r="Z203" s="203" t="str">
        <f>IFERROR(VLOOKUP($W203&amp;$V203,'lEVELS MAPPING'!$A$1:$K$583,6,0),0)</f>
        <v>Cinema</v>
      </c>
      <c r="AA203" s="203" t="str">
        <f>IFERROR(VLOOKUP($W203&amp;$V203,'lEVELS MAPPING'!$A$1:$K$583,7,0),0)</f>
        <v>Baseline</v>
      </c>
      <c r="AB203" s="204">
        <v>0</v>
      </c>
      <c r="AC203" s="204">
        <v>0</v>
      </c>
      <c r="AD203" s="204">
        <v>0</v>
      </c>
      <c r="AE203" s="203">
        <v>20092947.717215002</v>
      </c>
      <c r="AF203" s="13">
        <f t="shared" si="37"/>
        <v>0</v>
      </c>
      <c r="AG203" s="203">
        <f>IFERROR(VLOOKUP($W203&amp;$V203,'lEVELS MAPPING'!$A$1:$K$583,11,0),0)</f>
        <v>0</v>
      </c>
    </row>
    <row r="204" spans="22:33" hidden="1">
      <c r="V204" s="203" t="s">
        <v>94</v>
      </c>
      <c r="W204" s="382" t="s">
        <v>232</v>
      </c>
      <c r="X204" s="203" t="str">
        <f>IFERROR(VLOOKUP($W204&amp;$V204,'lEVELS MAPPING'!$A$1:$K$583,4,0),0)</f>
        <v>3.Marketing</v>
      </c>
      <c r="Y204" s="203" t="str">
        <f>IFERROR(VLOOKUP($W204&amp;$V204,'lEVELS MAPPING'!$A$1:$K$583,5,0),0)</f>
        <v>Non TV</v>
      </c>
      <c r="Z204" s="203" t="str">
        <f>IFERROR(VLOOKUP($W204&amp;$V204,'lEVELS MAPPING'!$A$1:$K$583,6,0),0)</f>
        <v>Cinema</v>
      </c>
      <c r="AA204" s="203" t="str">
        <f>IFERROR(VLOOKUP($W204&amp;$V204,'lEVELS MAPPING'!$A$1:$K$583,7,0),0)</f>
        <v>Baseline</v>
      </c>
      <c r="AB204" s="204">
        <v>0</v>
      </c>
      <c r="AC204" s="204">
        <v>8124.0105665999999</v>
      </c>
      <c r="AD204" s="204">
        <v>0</v>
      </c>
      <c r="AE204" s="203">
        <v>20092947.717215002</v>
      </c>
      <c r="AF204" s="13">
        <f t="shared" si="37"/>
        <v>0</v>
      </c>
      <c r="AG204" s="203">
        <f>IFERROR(VLOOKUP($W204&amp;$V204,'lEVELS MAPPING'!$A$1:$K$583,11,0),0)</f>
        <v>0</v>
      </c>
    </row>
    <row r="205" spans="22:33" hidden="1">
      <c r="V205" s="203" t="s">
        <v>94</v>
      </c>
      <c r="W205" s="382" t="s">
        <v>244</v>
      </c>
      <c r="X205" s="203" t="str">
        <f>IFERROR(VLOOKUP($W205&amp;$V205,'lEVELS MAPPING'!$A$1:$K$583,4,0),0)</f>
        <v>3.Marketing</v>
      </c>
      <c r="Y205" s="203" t="str">
        <f>IFERROR(VLOOKUP($W205&amp;$V205,'lEVELS MAPPING'!$A$1:$K$583,5,0),0)</f>
        <v>Promotion</v>
      </c>
      <c r="Z205" s="203" t="str">
        <f>IFERROR(VLOOKUP($W205&amp;$V205,'lEVELS MAPPING'!$A$1:$K$583,6,0),0)</f>
        <v>Consumer Promo</v>
      </c>
      <c r="AA205" s="203" t="str">
        <f>IFERROR(VLOOKUP($W205&amp;$V205,'lEVELS MAPPING'!$A$1:$K$583,7,0),0)</f>
        <v>Incremental</v>
      </c>
      <c r="AB205" s="204">
        <v>1222.0152278</v>
      </c>
      <c r="AC205" s="204">
        <v>1236.6761501999999</v>
      </c>
      <c r="AD205" s="204">
        <v>0</v>
      </c>
      <c r="AE205" s="203">
        <v>20092947.717215002</v>
      </c>
      <c r="AF205" s="13">
        <f t="shared" si="37"/>
        <v>0</v>
      </c>
      <c r="AG205" s="203">
        <f>IFERROR(VLOOKUP($W205&amp;$V205,'lEVELS MAPPING'!$A$1:$K$583,11,0),0)</f>
        <v>0</v>
      </c>
    </row>
    <row r="206" spans="22:33">
      <c r="V206" s="203" t="s">
        <v>94</v>
      </c>
      <c r="W206" s="382" t="s">
        <v>251</v>
      </c>
      <c r="X206" s="203" t="str">
        <f>IFERROR(VLOOKUP($W206&amp;$V206,'lEVELS MAPPING'!$A$1:$K$583,4,0),0)</f>
        <v>3.Marketing</v>
      </c>
      <c r="Y206" s="203" t="str">
        <f>IFERROR(VLOOKUP($W206&amp;$V206,'lEVELS MAPPING'!$A$1:$K$583,5,0),0)</f>
        <v>TV</v>
      </c>
      <c r="Z206" s="203" t="str">
        <f>IFERROR(VLOOKUP($W206&amp;$V206,'lEVELS MAPPING'!$A$1:$K$583,6,0),0)</f>
        <v>TV</v>
      </c>
      <c r="AA206" s="203" t="str">
        <f>IFERROR(VLOOKUP($W206&amp;$V206,'lEVELS MAPPING'!$A$1:$K$583,7,0),0)</f>
        <v>Incremental</v>
      </c>
      <c r="AB206" s="204">
        <v>0</v>
      </c>
      <c r="AC206" s="204">
        <v>482666.64407189999</v>
      </c>
      <c r="AD206" s="204">
        <v>101.45486970000002</v>
      </c>
      <c r="AE206" s="203">
        <v>20092947.717215002</v>
      </c>
      <c r="AF206" s="13">
        <f t="shared" si="37"/>
        <v>5.0492775439353129E-6</v>
      </c>
      <c r="AG206" s="203">
        <f>IFERROR(VLOOKUP($W206&amp;$V206,'lEVELS MAPPING'!$A$1:$K$583,11,0),0)</f>
        <v>0</v>
      </c>
    </row>
    <row r="207" spans="22:33" hidden="1">
      <c r="V207" s="203" t="s">
        <v>94</v>
      </c>
      <c r="W207" s="382" t="s">
        <v>245</v>
      </c>
      <c r="X207" s="203" t="str">
        <f>IFERROR(VLOOKUP($W207&amp;$V207,'lEVELS MAPPING'!$A$1:$K$583,4,0),0)</f>
        <v>3.Marketing</v>
      </c>
      <c r="Y207" s="203" t="str">
        <f>IFERROR(VLOOKUP($W207&amp;$V207,'lEVELS MAPPING'!$A$1:$K$583,5,0),0)</f>
        <v>Promotion</v>
      </c>
      <c r="Z207" s="203" t="str">
        <f>IFERROR(VLOOKUP($W207&amp;$V207,'lEVELS MAPPING'!$A$1:$K$583,6,0),0)</f>
        <v>Sampling</v>
      </c>
      <c r="AA207" s="203" t="str">
        <f>IFERROR(VLOOKUP($W207&amp;$V207,'lEVELS MAPPING'!$A$1:$K$583,7,0),0)</f>
        <v>Incremental</v>
      </c>
      <c r="AB207" s="204">
        <v>0</v>
      </c>
      <c r="AC207" s="204">
        <v>0</v>
      </c>
      <c r="AD207" s="204">
        <v>0</v>
      </c>
      <c r="AE207" s="203">
        <v>20092947.717215002</v>
      </c>
      <c r="AF207" s="13">
        <f t="shared" si="37"/>
        <v>0</v>
      </c>
      <c r="AG207" s="203">
        <f>IFERROR(VLOOKUP($W207&amp;$V207,'lEVELS MAPPING'!$A$1:$K$583,11,0),0)</f>
        <v>0</v>
      </c>
    </row>
    <row r="208" spans="22:33" hidden="1">
      <c r="V208" s="203" t="s">
        <v>94</v>
      </c>
      <c r="W208" s="382" t="s">
        <v>225</v>
      </c>
      <c r="X208" s="203" t="str">
        <f>IFERROR(VLOOKUP($W208&amp;$V208,'lEVELS MAPPING'!$A$1:$K$583,4,0),0)</f>
        <v>3.Marketing</v>
      </c>
      <c r="Y208" s="203" t="str">
        <f>IFERROR(VLOOKUP($W208&amp;$V208,'lEVELS MAPPING'!$A$1:$K$583,5,0),0)</f>
        <v>Digital</v>
      </c>
      <c r="Z208" s="203" t="str">
        <f>IFERROR(VLOOKUP($W208&amp;$V208,'lEVELS MAPPING'!$A$1:$K$583,6,0),0)</f>
        <v>Facebook/Instagram</v>
      </c>
      <c r="AA208" s="203" t="str">
        <f>IFERROR(VLOOKUP($W208&amp;$V208,'lEVELS MAPPING'!$A$1:$K$583,7,0),0)</f>
        <v>Incremental</v>
      </c>
      <c r="AB208" s="204">
        <v>1166.9413380000001</v>
      </c>
      <c r="AC208" s="204">
        <v>685.93049810000002</v>
      </c>
      <c r="AD208" s="204">
        <v>4593.7368810999997</v>
      </c>
      <c r="AE208" s="203">
        <v>20092947.717215002</v>
      </c>
      <c r="AF208" s="13">
        <f t="shared" si="37"/>
        <v>2.2862433853666138E-4</v>
      </c>
      <c r="AG208" s="203">
        <f>IFERROR(VLOOKUP($W208&amp;$V208,'lEVELS MAPPING'!$A$1:$K$583,11,0),0)</f>
        <v>11164045</v>
      </c>
    </row>
    <row r="209" spans="22:33" hidden="1">
      <c r="V209" s="203" t="s">
        <v>94</v>
      </c>
      <c r="W209" s="382" t="s">
        <v>224</v>
      </c>
      <c r="X209" s="203" t="str">
        <f>IFERROR(VLOOKUP($W209&amp;$V209,'lEVELS MAPPING'!$A$1:$K$583,4,0),0)</f>
        <v>3.Marketing</v>
      </c>
      <c r="Y209" s="203" t="str">
        <f>IFERROR(VLOOKUP($W209&amp;$V209,'lEVELS MAPPING'!$A$1:$K$583,5,0),0)</f>
        <v>Digital</v>
      </c>
      <c r="Z209" s="203" t="str">
        <f>IFERROR(VLOOKUP($W209&amp;$V209,'lEVELS MAPPING'!$A$1:$K$583,6,0),0)</f>
        <v>Facebook</v>
      </c>
      <c r="AA209" s="203" t="str">
        <f>IFERROR(VLOOKUP($W209&amp;$V209,'lEVELS MAPPING'!$A$1:$K$583,7,0),0)</f>
        <v>Incremental</v>
      </c>
      <c r="AB209" s="204">
        <v>756.91991099999996</v>
      </c>
      <c r="AC209" s="204">
        <v>15972.002825399999</v>
      </c>
      <c r="AD209" s="204">
        <v>0</v>
      </c>
      <c r="AE209" s="203">
        <v>20092947.717215002</v>
      </c>
      <c r="AF209" s="13">
        <f t="shared" si="37"/>
        <v>0</v>
      </c>
      <c r="AG209" s="203">
        <f>IFERROR(VLOOKUP($W209&amp;$V209,'lEVELS MAPPING'!$A$1:$K$583,11,0),0)</f>
        <v>0</v>
      </c>
    </row>
    <row r="210" spans="22:33" hidden="1">
      <c r="V210" s="203" t="s">
        <v>94</v>
      </c>
      <c r="W210" s="382" t="s">
        <v>226</v>
      </c>
      <c r="X210" s="203" t="str">
        <f>IFERROR(VLOOKUP($W210&amp;$V210,'lEVELS MAPPING'!$A$1:$K$583,4,0),0)</f>
        <v>3.Marketing</v>
      </c>
      <c r="Y210" s="203" t="str">
        <f>IFERROR(VLOOKUP($W210&amp;$V210,'lEVELS MAPPING'!$A$1:$K$583,5,0),0)</f>
        <v>Digital</v>
      </c>
      <c r="Z210" s="203" t="str">
        <f>IFERROR(VLOOKUP($W210&amp;$V210,'lEVELS MAPPING'!$A$1:$K$583,6,0),0)</f>
        <v>Hotstar</v>
      </c>
      <c r="AA210" s="203" t="str">
        <f>IFERROR(VLOOKUP($W210&amp;$V210,'lEVELS MAPPING'!$A$1:$K$583,7,0),0)</f>
        <v>Incremental</v>
      </c>
      <c r="AB210" s="204">
        <v>75438.910908900012</v>
      </c>
      <c r="AC210" s="204">
        <v>393054.52596459998</v>
      </c>
      <c r="AD210" s="204">
        <v>21597.2774933</v>
      </c>
      <c r="AE210" s="203">
        <v>20092947.717215002</v>
      </c>
      <c r="AF210" s="13">
        <f t="shared" si="37"/>
        <v>1.0748685457831622E-3</v>
      </c>
      <c r="AG210" s="203">
        <f>IFERROR(VLOOKUP($W210&amp;$V210,'lEVELS MAPPING'!$A$1:$K$583,11,0),0)</f>
        <v>12213073.560448911</v>
      </c>
    </row>
    <row r="211" spans="22:33" hidden="1">
      <c r="V211" s="203" t="s">
        <v>94</v>
      </c>
      <c r="W211" s="382" t="s">
        <v>252</v>
      </c>
      <c r="X211" s="203" t="str">
        <f>IFERROR(VLOOKUP($W211&amp;$V211,'lEVELS MAPPING'!$A$1:$K$583,4,0),0)</f>
        <v>3.Marketing</v>
      </c>
      <c r="Y211" s="203" t="str">
        <f>IFERROR(VLOOKUP($W211&amp;$V211,'lEVELS MAPPING'!$A$1:$K$583,5,0),0)</f>
        <v>TV</v>
      </c>
      <c r="Z211" s="203" t="str">
        <f>IFERROR(VLOOKUP($W211&amp;$V211,'lEVELS MAPPING'!$A$1:$K$583,6,0),0)</f>
        <v>TV</v>
      </c>
      <c r="AA211" s="203" t="str">
        <f>IFERROR(VLOOKUP($W211&amp;$V211,'lEVELS MAPPING'!$A$1:$K$583,7,0),0)</f>
        <v>Incremental</v>
      </c>
      <c r="AB211" s="204">
        <v>0</v>
      </c>
      <c r="AC211" s="204">
        <v>0</v>
      </c>
      <c r="AD211" s="204">
        <v>0</v>
      </c>
      <c r="AE211" s="203">
        <v>20092947.717215002</v>
      </c>
      <c r="AF211" s="13">
        <f t="shared" si="37"/>
        <v>0</v>
      </c>
      <c r="AG211" s="203">
        <f>IFERROR(VLOOKUP($W211&amp;$V211,'lEVELS MAPPING'!$A$1:$K$583,11,0),0)</f>
        <v>0</v>
      </c>
    </row>
    <row r="212" spans="22:33" hidden="1">
      <c r="V212" s="203" t="s">
        <v>94</v>
      </c>
      <c r="W212" s="382" t="s">
        <v>271</v>
      </c>
      <c r="X212" s="203" t="str">
        <f>IFERROR(VLOOKUP($W212&amp;$V212,'lEVELS MAPPING'!$A$1:$K$583,4,0),0)</f>
        <v>3.Marketing</v>
      </c>
      <c r="Y212" s="203" t="str">
        <f>IFERROR(VLOOKUP($W212&amp;$V212,'lEVELS MAPPING'!$A$1:$K$583,5,0),0)</f>
        <v>Promotion</v>
      </c>
      <c r="Z212" s="203" t="str">
        <f>IFERROR(VLOOKUP($W212&amp;$V212,'lEVELS MAPPING'!$A$1:$K$583,6,0),0)</f>
        <v>Activation</v>
      </c>
      <c r="AA212" s="203" t="str">
        <f>IFERROR(VLOOKUP($W212&amp;$V212,'lEVELS MAPPING'!$A$1:$K$583,7,0),0)</f>
        <v>Incremental</v>
      </c>
      <c r="AB212" s="204">
        <v>6618.2391038999986</v>
      </c>
      <c r="AC212" s="204">
        <v>25321.183732600002</v>
      </c>
      <c r="AD212" s="204">
        <v>29186.927738899998</v>
      </c>
      <c r="AE212" s="203">
        <v>20092947.717215002</v>
      </c>
      <c r="AF212" s="13">
        <f t="shared" si="37"/>
        <v>1.4525956146242077E-3</v>
      </c>
      <c r="AG212" s="203">
        <f>IFERROR(VLOOKUP($W212&amp;$V212,'lEVELS MAPPING'!$A$1:$K$583,11,0),0)</f>
        <v>0</v>
      </c>
    </row>
    <row r="213" spans="22:33" hidden="1">
      <c r="V213" s="203" t="s">
        <v>94</v>
      </c>
      <c r="W213" s="382" t="s">
        <v>272</v>
      </c>
      <c r="X213" s="203" t="str">
        <f>IFERROR(VLOOKUP($W213&amp;$V213,'lEVELS MAPPING'!$A$1:$K$583,4,0),0)</f>
        <v>3.Marketing</v>
      </c>
      <c r="Y213" s="203" t="str">
        <f>IFERROR(VLOOKUP($W213&amp;$V213,'lEVELS MAPPING'!$A$1:$K$583,5,0),0)</f>
        <v>Promotion</v>
      </c>
      <c r="Z213" s="203" t="str">
        <f>IFERROR(VLOOKUP($W213&amp;$V213,'lEVELS MAPPING'!$A$1:$K$583,6,0),0)</f>
        <v>Activation</v>
      </c>
      <c r="AA213" s="203" t="str">
        <f>IFERROR(VLOOKUP($W213&amp;$V213,'lEVELS MAPPING'!$A$1:$K$583,7,0),0)</f>
        <v>Incremental</v>
      </c>
      <c r="AB213" s="204">
        <v>0</v>
      </c>
      <c r="AC213" s="204">
        <v>0</v>
      </c>
      <c r="AD213" s="204">
        <v>0</v>
      </c>
      <c r="AE213" s="203">
        <v>20092947.717215002</v>
      </c>
      <c r="AF213" s="13">
        <f t="shared" si="37"/>
        <v>0</v>
      </c>
      <c r="AG213" s="203">
        <f>IFERROR(VLOOKUP($W213&amp;$V213,'lEVELS MAPPING'!$A$1:$K$583,11,0),0)</f>
        <v>0</v>
      </c>
    </row>
    <row r="214" spans="22:33" hidden="1">
      <c r="V214" s="203" t="s">
        <v>94</v>
      </c>
      <c r="W214" s="382" t="s">
        <v>246</v>
      </c>
      <c r="X214" s="203" t="str">
        <f>IFERROR(VLOOKUP($W214&amp;$V214,'lEVELS MAPPING'!$A$1:$K$583,4,0),0)</f>
        <v>3.Marketing</v>
      </c>
      <c r="Y214" s="203" t="str">
        <f>IFERROR(VLOOKUP($W214&amp;$V214,'lEVELS MAPPING'!$A$1:$K$583,5,0),0)</f>
        <v>TV</v>
      </c>
      <c r="Z214" s="203" t="str">
        <f>IFERROR(VLOOKUP($W214&amp;$V214,'lEVELS MAPPING'!$A$1:$K$583,6,0),0)</f>
        <v>TV</v>
      </c>
      <c r="AA214" s="203" t="str">
        <f>IFERROR(VLOOKUP($W214&amp;$V214,'lEVELS MAPPING'!$A$1:$K$583,7,0),0)</f>
        <v>Baseline</v>
      </c>
      <c r="AB214" s="204">
        <v>0</v>
      </c>
      <c r="AC214" s="204">
        <v>129937.06541519999</v>
      </c>
      <c r="AD214" s="204">
        <v>77742.489885699993</v>
      </c>
      <c r="AE214" s="203">
        <v>20092947.717215002</v>
      </c>
      <c r="AF214" s="13">
        <f t="shared" si="37"/>
        <v>3.8691430933796085E-3</v>
      </c>
      <c r="AG214" s="203">
        <f>IFERROR(VLOOKUP($W214&amp;$V214,'lEVELS MAPPING'!$A$1:$K$583,11,0),0)</f>
        <v>0</v>
      </c>
    </row>
    <row r="215" spans="22:33" hidden="1">
      <c r="V215" s="203" t="s">
        <v>94</v>
      </c>
      <c r="W215" s="382" t="s">
        <v>247</v>
      </c>
      <c r="X215" s="203" t="str">
        <f>IFERROR(VLOOKUP($W215&amp;$V215,'lEVELS MAPPING'!$A$1:$K$583,4,0),0)</f>
        <v>3.Marketing</v>
      </c>
      <c r="Y215" s="203" t="str">
        <f>IFERROR(VLOOKUP($W215&amp;$V215,'lEVELS MAPPING'!$A$1:$K$583,5,0),0)</f>
        <v>TV</v>
      </c>
      <c r="Z215" s="203" t="str">
        <f>IFERROR(VLOOKUP($W215&amp;$V215,'lEVELS MAPPING'!$A$1:$K$583,6,0),0)</f>
        <v>TV</v>
      </c>
      <c r="AA215" s="203" t="str">
        <f>IFERROR(VLOOKUP($W215&amp;$V215,'lEVELS MAPPING'!$A$1:$K$583,7,0),0)</f>
        <v>Baseline</v>
      </c>
      <c r="AB215" s="204">
        <v>7381.8890512999997</v>
      </c>
      <c r="AC215" s="204">
        <v>4776.9217571999998</v>
      </c>
      <c r="AD215" s="204">
        <v>1630.0651350999999</v>
      </c>
      <c r="AE215" s="203">
        <v>20092947.717215002</v>
      </c>
      <c r="AF215" s="13">
        <f t="shared" si="37"/>
        <v>8.112623185215436E-5</v>
      </c>
      <c r="AG215" s="203">
        <f>IFERROR(VLOOKUP($W215&amp;$V215,'lEVELS MAPPING'!$A$1:$K$583,11,0),0)</f>
        <v>0</v>
      </c>
    </row>
    <row r="216" spans="22:33" hidden="1">
      <c r="V216" s="203" t="s">
        <v>94</v>
      </c>
      <c r="W216" s="382" t="s">
        <v>248</v>
      </c>
      <c r="X216" s="203" t="str">
        <f>IFERROR(VLOOKUP($W216&amp;$V216,'lEVELS MAPPING'!$A$1:$K$583,4,0),0)</f>
        <v>3.Marketing</v>
      </c>
      <c r="Y216" s="203" t="str">
        <f>IFERROR(VLOOKUP($W216&amp;$V216,'lEVELS MAPPING'!$A$1:$K$583,5,0),0)</f>
        <v>TV</v>
      </c>
      <c r="Z216" s="203" t="str">
        <f>IFERROR(VLOOKUP($W216&amp;$V216,'lEVELS MAPPING'!$A$1:$K$583,6,0),0)</f>
        <v>TV</v>
      </c>
      <c r="AA216" s="203" t="str">
        <f>IFERROR(VLOOKUP($W216&amp;$V216,'lEVELS MAPPING'!$A$1:$K$583,7,0),0)</f>
        <v>Baseline</v>
      </c>
      <c r="AB216" s="204">
        <v>298029.12206800003</v>
      </c>
      <c r="AC216" s="204">
        <v>200595.60232619999</v>
      </c>
      <c r="AD216" s="204">
        <v>69888.115058800002</v>
      </c>
      <c r="AE216" s="203">
        <v>20092947.717215002</v>
      </c>
      <c r="AF216" s="13">
        <f t="shared" si="37"/>
        <v>3.4782410247811515E-3</v>
      </c>
      <c r="AG216" s="203">
        <f>IFERROR(VLOOKUP($W216&amp;$V216,'lEVELS MAPPING'!$A$1:$K$583,11,0),0)</f>
        <v>0</v>
      </c>
    </row>
    <row r="217" spans="22:33" hidden="1">
      <c r="V217" s="203" t="s">
        <v>94</v>
      </c>
      <c r="W217" s="382" t="s">
        <v>249</v>
      </c>
      <c r="X217" s="203" t="str">
        <f>IFERROR(VLOOKUP($W217&amp;$V217,'lEVELS MAPPING'!$A$1:$K$583,4,0),0)</f>
        <v>3.Marketing</v>
      </c>
      <c r="Y217" s="203" t="str">
        <f>IFERROR(VLOOKUP($W217&amp;$V217,'lEVELS MAPPING'!$A$1:$K$583,5,0),0)</f>
        <v>TV</v>
      </c>
      <c r="Z217" s="203" t="str">
        <f>IFERROR(VLOOKUP($W217&amp;$V217,'lEVELS MAPPING'!$A$1:$K$583,6,0),0)</f>
        <v>TV</v>
      </c>
      <c r="AA217" s="203" t="str">
        <f>IFERROR(VLOOKUP($W217&amp;$V217,'lEVELS MAPPING'!$A$1:$K$583,7,0),0)</f>
        <v>Baseline</v>
      </c>
      <c r="AB217" s="204">
        <v>5737.1171617999998</v>
      </c>
      <c r="AC217" s="204">
        <v>752520.83429270005</v>
      </c>
      <c r="AD217" s="204">
        <v>1070567.4828552001</v>
      </c>
      <c r="AE217" s="203">
        <v>20092947.717215002</v>
      </c>
      <c r="AF217" s="13">
        <f t="shared" si="37"/>
        <v>5.3280757901836957E-2</v>
      </c>
      <c r="AG217" s="203">
        <f>IFERROR(VLOOKUP($W217&amp;$V217,'lEVELS MAPPING'!$A$1:$K$583,11,0),0)</f>
        <v>0</v>
      </c>
    </row>
    <row r="218" spans="22:33" hidden="1">
      <c r="V218" s="203" t="s">
        <v>94</v>
      </c>
      <c r="W218" s="382" t="s">
        <v>250</v>
      </c>
      <c r="X218" s="203" t="str">
        <f>IFERROR(VLOOKUP($W218&amp;$V218,'lEVELS MAPPING'!$A$1:$K$583,4,0),0)</f>
        <v>3.Marketing</v>
      </c>
      <c r="Y218" s="203" t="str">
        <f>IFERROR(VLOOKUP($W218&amp;$V218,'lEVELS MAPPING'!$A$1:$K$583,5,0),0)</f>
        <v>TV</v>
      </c>
      <c r="Z218" s="203" t="str">
        <f>IFERROR(VLOOKUP($W218&amp;$V218,'lEVELS MAPPING'!$A$1:$K$583,6,0),0)</f>
        <v>TV</v>
      </c>
      <c r="AA218" s="203" t="str">
        <f>IFERROR(VLOOKUP($W218&amp;$V218,'lEVELS MAPPING'!$A$1:$K$583,7,0),0)</f>
        <v>Baseline</v>
      </c>
      <c r="AB218" s="204">
        <v>816685.71570529987</v>
      </c>
      <c r="AC218" s="204">
        <v>666906.70921190002</v>
      </c>
      <c r="AD218" s="204">
        <v>235521.55041739999</v>
      </c>
      <c r="AE218" s="203">
        <v>20092947.717215002</v>
      </c>
      <c r="AF218" s="13">
        <f t="shared" si="37"/>
        <v>1.1721602710169428E-2</v>
      </c>
      <c r="AG218" s="203">
        <f>IFERROR(VLOOKUP($W218&amp;$V218,'lEVELS MAPPING'!$A$1:$K$583,11,0),0)</f>
        <v>0</v>
      </c>
    </row>
    <row r="219" spans="22:33" hidden="1">
      <c r="V219" s="203" t="s">
        <v>94</v>
      </c>
      <c r="W219" s="382" t="s">
        <v>239</v>
      </c>
      <c r="X219" s="203" t="str">
        <f>IFERROR(VLOOKUP($W219&amp;$V219,'lEVELS MAPPING'!$A$1:$K$583,4,0),0)</f>
        <v>3.Marketing</v>
      </c>
      <c r="Y219" s="203" t="str">
        <f>IFERROR(VLOOKUP($W219&amp;$V219,'lEVELS MAPPING'!$A$1:$K$583,5,0),0)</f>
        <v>Non TV</v>
      </c>
      <c r="Z219" s="203" t="str">
        <f>IFERROR(VLOOKUP($W219&amp;$V219,'lEVELS MAPPING'!$A$1:$K$583,6,0),0)</f>
        <v>OOH</v>
      </c>
      <c r="AA219" s="203" t="str">
        <f>IFERROR(VLOOKUP($W219&amp;$V219,'lEVELS MAPPING'!$A$1:$K$583,7,0),0)</f>
        <v>Incremental</v>
      </c>
      <c r="AB219" s="204">
        <v>22961.457093000001</v>
      </c>
      <c r="AC219" s="204">
        <v>27371.866285300002</v>
      </c>
      <c r="AD219" s="204">
        <v>1746.7550285</v>
      </c>
      <c r="AE219" s="203">
        <v>20092947.717215002</v>
      </c>
      <c r="AF219" s="13">
        <f t="shared" si="37"/>
        <v>8.6933736805746802E-5</v>
      </c>
      <c r="AG219" s="203">
        <f>IFERROR(VLOOKUP($W219&amp;$V219,'lEVELS MAPPING'!$A$1:$K$583,11,0),0)</f>
        <v>900000.00899999985</v>
      </c>
    </row>
    <row r="220" spans="22:33" hidden="1">
      <c r="V220" s="203" t="s">
        <v>94</v>
      </c>
      <c r="W220" s="382" t="s">
        <v>234</v>
      </c>
      <c r="X220" s="203" t="str">
        <f>IFERROR(VLOOKUP($W220&amp;$V220,'lEVELS MAPPING'!$A$1:$K$583,4,0),0)</f>
        <v>3.Marketing</v>
      </c>
      <c r="Y220" s="203" t="str">
        <f>IFERROR(VLOOKUP($W220&amp;$V220,'lEVELS MAPPING'!$A$1:$K$583,5,0),0)</f>
        <v>Non TV</v>
      </c>
      <c r="Z220" s="203" t="str">
        <f>IFERROR(VLOOKUP($W220&amp;$V220,'lEVELS MAPPING'!$A$1:$K$583,6,0),0)</f>
        <v>OOH</v>
      </c>
      <c r="AA220" s="203" t="str">
        <f>IFERROR(VLOOKUP($W220&amp;$V220,'lEVELS MAPPING'!$A$1:$K$583,7,0),0)</f>
        <v>Baseline</v>
      </c>
      <c r="AB220" s="204">
        <v>27060.688703800002</v>
      </c>
      <c r="AC220" s="204">
        <v>15664.4657238</v>
      </c>
      <c r="AD220" s="204">
        <v>10511.332123600001</v>
      </c>
      <c r="AE220" s="203">
        <v>20092947.717215002</v>
      </c>
      <c r="AF220" s="13">
        <f t="shared" si="37"/>
        <v>5.2313539414598808E-4</v>
      </c>
      <c r="AG220" s="203">
        <f>IFERROR(VLOOKUP($W220&amp;$V220,'lEVELS MAPPING'!$A$1:$K$583,11,0),0)</f>
        <v>0</v>
      </c>
    </row>
    <row r="221" spans="22:33" hidden="1">
      <c r="V221" s="203" t="s">
        <v>94</v>
      </c>
      <c r="W221" s="382" t="s">
        <v>235</v>
      </c>
      <c r="X221" s="203" t="str">
        <f>IFERROR(VLOOKUP($W221&amp;$V221,'lEVELS MAPPING'!$A$1:$K$583,4,0),0)</f>
        <v>3.Marketing</v>
      </c>
      <c r="Y221" s="203" t="str">
        <f>IFERROR(VLOOKUP($W221&amp;$V221,'lEVELS MAPPING'!$A$1:$K$583,5,0),0)</f>
        <v>Non TV</v>
      </c>
      <c r="Z221" s="203" t="str">
        <f>IFERROR(VLOOKUP($W221&amp;$V221,'lEVELS MAPPING'!$A$1:$K$583,6,0),0)</f>
        <v>OOH</v>
      </c>
      <c r="AA221" s="203" t="str">
        <f>IFERROR(VLOOKUP($W221&amp;$V221,'lEVELS MAPPING'!$A$1:$K$583,7,0),0)</f>
        <v>Baseline</v>
      </c>
      <c r="AB221" s="204">
        <v>25684.649489399999</v>
      </c>
      <c r="AC221" s="204">
        <v>16901.695040900002</v>
      </c>
      <c r="AD221" s="204">
        <v>6487.5665186999995</v>
      </c>
      <c r="AE221" s="203">
        <v>20092947.717215002</v>
      </c>
      <c r="AF221" s="13">
        <f t="shared" si="37"/>
        <v>3.2287778826705737E-4</v>
      </c>
      <c r="AG221" s="203">
        <f>IFERROR(VLOOKUP($W221&amp;$V221,'lEVELS MAPPING'!$A$1:$K$583,11,0),0)</f>
        <v>0</v>
      </c>
    </row>
    <row r="222" spans="22:33" hidden="1">
      <c r="V222" s="203" t="s">
        <v>94</v>
      </c>
      <c r="W222" s="382" t="s">
        <v>236</v>
      </c>
      <c r="X222" s="203" t="str">
        <f>IFERROR(VLOOKUP($W222&amp;$V222,'lEVELS MAPPING'!$A$1:$K$583,4,0),0)</f>
        <v>3.Marketing</v>
      </c>
      <c r="Y222" s="203" t="str">
        <f>IFERROR(VLOOKUP($W222&amp;$V222,'lEVELS MAPPING'!$A$1:$K$583,5,0),0)</f>
        <v>Non TV</v>
      </c>
      <c r="Z222" s="203" t="str">
        <f>IFERROR(VLOOKUP($W222&amp;$V222,'lEVELS MAPPING'!$A$1:$K$583,6,0),0)</f>
        <v>OOH</v>
      </c>
      <c r="AA222" s="203" t="str">
        <f>IFERROR(VLOOKUP($W222&amp;$V222,'lEVELS MAPPING'!$A$1:$K$583,7,0),0)</f>
        <v>Baseline</v>
      </c>
      <c r="AB222" s="204">
        <v>53141.084319500005</v>
      </c>
      <c r="AC222" s="204">
        <v>33108.443161399999</v>
      </c>
      <c r="AD222" s="204">
        <v>11402.3781093</v>
      </c>
      <c r="AE222" s="203">
        <v>20092947.717215002</v>
      </c>
      <c r="AF222" s="13">
        <f t="shared" si="37"/>
        <v>5.6748159950323286E-4</v>
      </c>
      <c r="AG222" s="203">
        <f>IFERROR(VLOOKUP($W222&amp;$V222,'lEVELS MAPPING'!$A$1:$K$583,11,0),0)</f>
        <v>0</v>
      </c>
    </row>
    <row r="223" spans="22:33" hidden="1">
      <c r="V223" s="203" t="s">
        <v>94</v>
      </c>
      <c r="W223" s="382" t="s">
        <v>237</v>
      </c>
      <c r="X223" s="203" t="str">
        <f>IFERROR(VLOOKUP($W223&amp;$V223,'lEVELS MAPPING'!$A$1:$K$583,4,0),0)</f>
        <v>3.Marketing</v>
      </c>
      <c r="Y223" s="203" t="str">
        <f>IFERROR(VLOOKUP($W223&amp;$V223,'lEVELS MAPPING'!$A$1:$K$583,5,0),0)</f>
        <v>Non TV</v>
      </c>
      <c r="Z223" s="203" t="str">
        <f>IFERROR(VLOOKUP($W223&amp;$V223,'lEVELS MAPPING'!$A$1:$K$583,6,0),0)</f>
        <v>OOH</v>
      </c>
      <c r="AA223" s="203" t="str">
        <f>IFERROR(VLOOKUP($W223&amp;$V223,'lEVELS MAPPING'!$A$1:$K$583,7,0),0)</f>
        <v>Baseline</v>
      </c>
      <c r="AB223" s="204">
        <v>9278.2500092999999</v>
      </c>
      <c r="AC223" s="204">
        <v>32933.913677999997</v>
      </c>
      <c r="AD223" s="204">
        <v>12873.680063899999</v>
      </c>
      <c r="AE223" s="203">
        <v>20092947.717215002</v>
      </c>
      <c r="AF223" s="13">
        <f t="shared" si="37"/>
        <v>6.4070639336159905E-4</v>
      </c>
      <c r="AG223" s="203">
        <f>IFERROR(VLOOKUP($W223&amp;$V223,'lEVELS MAPPING'!$A$1:$K$583,11,0),0)</f>
        <v>0</v>
      </c>
    </row>
    <row r="224" spans="22:33" hidden="1">
      <c r="V224" s="203" t="s">
        <v>94</v>
      </c>
      <c r="W224" s="382" t="s">
        <v>238</v>
      </c>
      <c r="X224" s="203" t="str">
        <f>IFERROR(VLOOKUP($W224&amp;$V224,'lEVELS MAPPING'!$A$1:$K$583,4,0),0)</f>
        <v>3.Marketing</v>
      </c>
      <c r="Y224" s="203" t="str">
        <f>IFERROR(VLOOKUP($W224&amp;$V224,'lEVELS MAPPING'!$A$1:$K$583,5,0),0)</f>
        <v>Non TV</v>
      </c>
      <c r="Z224" s="203" t="str">
        <f>IFERROR(VLOOKUP($W224&amp;$V224,'lEVELS MAPPING'!$A$1:$K$583,6,0),0)</f>
        <v>OOH</v>
      </c>
      <c r="AA224" s="203" t="str">
        <f>IFERROR(VLOOKUP($W224&amp;$V224,'lEVELS MAPPING'!$A$1:$K$583,7,0),0)</f>
        <v>Baseline</v>
      </c>
      <c r="AB224" s="204">
        <v>0</v>
      </c>
      <c r="AC224" s="204">
        <v>65439.648457699994</v>
      </c>
      <c r="AD224" s="204">
        <v>34125.166769399999</v>
      </c>
      <c r="AE224" s="203">
        <v>20092947.717215002</v>
      </c>
      <c r="AF224" s="13">
        <f t="shared" si="37"/>
        <v>1.6983653792202245E-3</v>
      </c>
      <c r="AG224" s="203">
        <f>IFERROR(VLOOKUP($W224&amp;$V224,'lEVELS MAPPING'!$A$1:$K$583,11,0),0)</f>
        <v>0</v>
      </c>
    </row>
    <row r="225" spans="22:33" hidden="1">
      <c r="V225" s="203" t="s">
        <v>94</v>
      </c>
      <c r="W225" s="382" t="s">
        <v>370</v>
      </c>
      <c r="X225" s="203" t="str">
        <f>IFERROR(VLOOKUP($W225&amp;$V225,'lEVELS MAPPING'!$A$1:$K$583,4,0),0)</f>
        <v>3.Marketing</v>
      </c>
      <c r="Y225" s="203" t="str">
        <f>IFERROR(VLOOKUP($W225&amp;$V225,'lEVELS MAPPING'!$A$1:$K$583,5,0),0)</f>
        <v>Non TV</v>
      </c>
      <c r="Z225" s="203" t="str">
        <f>IFERROR(VLOOKUP($W225&amp;$V225,'lEVELS MAPPING'!$A$1:$K$583,6,0),0)</f>
        <v>OOH</v>
      </c>
      <c r="AA225" s="203" t="str">
        <f>IFERROR(VLOOKUP($W225&amp;$V225,'lEVELS MAPPING'!$A$1:$K$583,7,0),0)</f>
        <v>Baseline</v>
      </c>
      <c r="AB225" s="262">
        <v>0</v>
      </c>
      <c r="AC225" s="262">
        <v>0</v>
      </c>
      <c r="AD225" s="262">
        <v>6745.7747595999999</v>
      </c>
      <c r="AE225" s="203">
        <v>20092947.717215002</v>
      </c>
      <c r="AF225" s="13">
        <f t="shared" si="37"/>
        <v>3.3572847819737437E-4</v>
      </c>
      <c r="AG225" s="203">
        <f>IFERROR(VLOOKUP($W225&amp;$V225,'lEVELS MAPPING'!$A$1:$K$583,11,0),0)</f>
        <v>0</v>
      </c>
    </row>
    <row r="226" spans="22:33" hidden="1">
      <c r="V226" s="203" t="s">
        <v>94</v>
      </c>
      <c r="W226" s="382" t="s">
        <v>240</v>
      </c>
      <c r="X226" s="203" t="str">
        <f>IFERROR(VLOOKUP($W226&amp;$V226,'lEVELS MAPPING'!$A$1:$K$583,4,0),0)</f>
        <v>3.Marketing</v>
      </c>
      <c r="Y226" s="203" t="str">
        <f>IFERROR(VLOOKUP($W226&amp;$V226,'lEVELS MAPPING'!$A$1:$K$583,5,0),0)</f>
        <v>Non TV</v>
      </c>
      <c r="Z226" s="203" t="str">
        <f>IFERROR(VLOOKUP($W226&amp;$V226,'lEVELS MAPPING'!$A$1:$K$583,6,0),0)</f>
        <v>Print</v>
      </c>
      <c r="AA226" s="203" t="str">
        <f>IFERROR(VLOOKUP($W226&amp;$V226,'lEVELS MAPPING'!$A$1:$K$583,7,0),0)</f>
        <v>Incremental</v>
      </c>
      <c r="AB226" s="262">
        <v>18889.215325099998</v>
      </c>
      <c r="AC226" s="262">
        <v>0</v>
      </c>
      <c r="AD226" s="262">
        <v>0</v>
      </c>
      <c r="AE226" s="203">
        <v>20092947.717215002</v>
      </c>
      <c r="AF226" s="13">
        <f t="shared" si="37"/>
        <v>0</v>
      </c>
      <c r="AG226" s="203">
        <f>IFERROR(VLOOKUP($W226&amp;$V226,'lEVELS MAPPING'!$A$1:$K$583,11,0),0)</f>
        <v>0</v>
      </c>
    </row>
    <row r="227" spans="22:33" hidden="1">
      <c r="V227" s="203" t="s">
        <v>94</v>
      </c>
      <c r="W227" s="382" t="s">
        <v>241</v>
      </c>
      <c r="X227" s="203" t="str">
        <f>IFERROR(VLOOKUP($W227&amp;$V227,'lEVELS MAPPING'!$A$1:$K$583,4,0),0)</f>
        <v>3.Marketing</v>
      </c>
      <c r="Y227" s="203" t="str">
        <f>IFERROR(VLOOKUP($W227&amp;$V227,'lEVELS MAPPING'!$A$1:$K$583,5,0),0)</f>
        <v>Non TV</v>
      </c>
      <c r="Z227" s="203" t="str">
        <f>IFERROR(VLOOKUP($W227&amp;$V227,'lEVELS MAPPING'!$A$1:$K$583,6,0),0)</f>
        <v>Radio</v>
      </c>
      <c r="AA227" s="203" t="str">
        <f>IFERROR(VLOOKUP($W227&amp;$V227,'lEVELS MAPPING'!$A$1:$K$583,7,0),0)</f>
        <v>Incremental</v>
      </c>
      <c r="AB227" s="262">
        <v>0</v>
      </c>
      <c r="AC227" s="262">
        <v>0</v>
      </c>
      <c r="AD227" s="262">
        <v>0</v>
      </c>
      <c r="AE227" s="203">
        <v>20092947.717215002</v>
      </c>
      <c r="AF227" s="13">
        <f t="shared" si="37"/>
        <v>0</v>
      </c>
      <c r="AG227" s="203">
        <f>IFERROR(VLOOKUP($W227&amp;$V227,'lEVELS MAPPING'!$A$1:$K$583,11,0),0)</f>
        <v>0</v>
      </c>
    </row>
    <row r="228" spans="22:33" hidden="1">
      <c r="V228" s="203" t="s">
        <v>94</v>
      </c>
      <c r="W228" s="382" t="s">
        <v>253</v>
      </c>
      <c r="X228" s="203" t="str">
        <f>IFERROR(VLOOKUP($W228&amp;$V228,'lEVELS MAPPING'!$A$1:$K$583,4,0),0)</f>
        <v>3.Marketing</v>
      </c>
      <c r="Y228" s="203" t="str">
        <f>IFERROR(VLOOKUP($W228&amp;$V228,'lEVELS MAPPING'!$A$1:$K$583,5,0),0)</f>
        <v>TV</v>
      </c>
      <c r="Z228" s="203" t="str">
        <f>IFERROR(VLOOKUP($W228&amp;$V228,'lEVELS MAPPING'!$A$1:$K$583,6,0),0)</f>
        <v>TV</v>
      </c>
      <c r="AA228" s="203" t="str">
        <f>IFERROR(VLOOKUP($W228&amp;$V228,'lEVELS MAPPING'!$A$1:$K$583,7,0),0)</f>
        <v>Incremental</v>
      </c>
      <c r="AB228" s="262">
        <v>0.42906050000000001</v>
      </c>
      <c r="AC228" s="262">
        <v>0</v>
      </c>
      <c r="AD228" s="262">
        <v>0</v>
      </c>
      <c r="AE228" s="203">
        <v>20092947.717215002</v>
      </c>
      <c r="AF228" s="13">
        <f t="shared" si="37"/>
        <v>0</v>
      </c>
      <c r="AG228" s="203">
        <f>IFERROR(VLOOKUP($W228&amp;$V228,'lEVELS MAPPING'!$A$1:$K$583,11,0),0)</f>
        <v>0</v>
      </c>
    </row>
    <row r="229" spans="22:33" hidden="1">
      <c r="V229" s="203" t="s">
        <v>94</v>
      </c>
      <c r="W229" s="382" t="s">
        <v>254</v>
      </c>
      <c r="X229" s="203" t="str">
        <f>IFERROR(VLOOKUP($W229&amp;$V229,'lEVELS MAPPING'!$A$1:$K$583,4,0),0)</f>
        <v>3.Marketing</v>
      </c>
      <c r="Y229" s="203" t="str">
        <f>IFERROR(VLOOKUP($W229&amp;$V229,'lEVELS MAPPING'!$A$1:$K$583,5,0),0)</f>
        <v>TV</v>
      </c>
      <c r="Z229" s="203" t="str">
        <f>IFERROR(VLOOKUP($W229&amp;$V229,'lEVELS MAPPING'!$A$1:$K$583,6,0),0)</f>
        <v>TV</v>
      </c>
      <c r="AA229" s="203" t="str">
        <f>IFERROR(VLOOKUP($W229&amp;$V229,'lEVELS MAPPING'!$A$1:$K$583,7,0),0)</f>
        <v>Incremental</v>
      </c>
      <c r="AB229" s="262">
        <v>0</v>
      </c>
      <c r="AC229" s="262">
        <v>0</v>
      </c>
      <c r="AD229" s="262">
        <v>0</v>
      </c>
      <c r="AE229" s="203">
        <v>20092947.717215002</v>
      </c>
      <c r="AF229" s="13">
        <f t="shared" si="37"/>
        <v>0</v>
      </c>
      <c r="AG229" s="203">
        <f>IFERROR(VLOOKUP($W229&amp;$V229,'lEVELS MAPPING'!$A$1:$K$583,11,0),0)</f>
        <v>0</v>
      </c>
    </row>
    <row r="230" spans="22:33" hidden="1">
      <c r="V230" s="203" t="s">
        <v>94</v>
      </c>
      <c r="W230" s="382" t="s">
        <v>371</v>
      </c>
      <c r="X230" s="203" t="str">
        <f>IFERROR(VLOOKUP($W230&amp;$V230,'lEVELS MAPPING'!$A$1:$K$583,4,0),0)</f>
        <v>3.Marketing</v>
      </c>
      <c r="Y230" s="203" t="str">
        <f>IFERROR(VLOOKUP($W230&amp;$V230,'lEVELS MAPPING'!$A$1:$K$583,5,0),0)</f>
        <v>Digital</v>
      </c>
      <c r="Z230" s="203" t="str">
        <f>IFERROR(VLOOKUP($W230&amp;$V230,'lEVELS MAPPING'!$A$1:$K$583,6,0),0)</f>
        <v>Total Digital</v>
      </c>
      <c r="AA230" s="203" t="str">
        <f>IFERROR(VLOOKUP($W230&amp;$V230,'lEVELS MAPPING'!$A$1:$K$583,7,0),0)</f>
        <v>Baseline</v>
      </c>
      <c r="AB230" s="262">
        <v>0</v>
      </c>
      <c r="AC230" s="262">
        <v>0</v>
      </c>
      <c r="AD230" s="262">
        <v>11683.2102715</v>
      </c>
      <c r="AE230" s="203">
        <v>20092947.717215002</v>
      </c>
      <c r="AF230" s="13">
        <f t="shared" si="37"/>
        <v>5.8145825271272648E-4</v>
      </c>
      <c r="AG230" s="203">
        <f>IFERROR(VLOOKUP($W230&amp;$V230,'lEVELS MAPPING'!$A$1:$K$583,11,0),0)</f>
        <v>37245453.560448915</v>
      </c>
    </row>
    <row r="231" spans="22:33" hidden="1">
      <c r="V231" s="203" t="s">
        <v>94</v>
      </c>
      <c r="W231" s="382" t="s">
        <v>227</v>
      </c>
      <c r="X231" s="203" t="str">
        <f>IFERROR(VLOOKUP($W231&amp;$V231,'lEVELS MAPPING'!$A$1:$K$583,4,0),0)</f>
        <v>3.Marketing</v>
      </c>
      <c r="Y231" s="203" t="str">
        <f>IFERROR(VLOOKUP($W231&amp;$V231,'lEVELS MAPPING'!$A$1:$K$583,5,0),0)</f>
        <v>Digital</v>
      </c>
      <c r="Z231" s="203" t="str">
        <f>IFERROR(VLOOKUP($W231&amp;$V231,'lEVELS MAPPING'!$A$1:$K$583,6,0),0)</f>
        <v>Total Digital</v>
      </c>
      <c r="AA231" s="203" t="str">
        <f>IFERROR(VLOOKUP($W231&amp;$V231,'lEVELS MAPPING'!$A$1:$K$583,7,0),0)</f>
        <v>Baseline</v>
      </c>
      <c r="AB231" s="262">
        <v>1566.4209708999999</v>
      </c>
      <c r="AC231" s="262">
        <v>0</v>
      </c>
      <c r="AD231" s="262">
        <v>0</v>
      </c>
      <c r="AE231" s="203">
        <v>20092947.717215002</v>
      </c>
      <c r="AF231" s="13">
        <f t="shared" si="37"/>
        <v>0</v>
      </c>
      <c r="AG231" s="203">
        <f>IFERROR(VLOOKUP($W231&amp;$V231,'lEVELS MAPPING'!$A$1:$K$583,11,0),0)</f>
        <v>0</v>
      </c>
    </row>
    <row r="232" spans="22:33" hidden="1">
      <c r="V232" s="203" t="s">
        <v>94</v>
      </c>
      <c r="W232" s="382" t="s">
        <v>228</v>
      </c>
      <c r="X232" s="203" t="str">
        <f>IFERROR(VLOOKUP($W232&amp;$V232,'lEVELS MAPPING'!$A$1:$K$583,4,0),0)</f>
        <v>3.Marketing</v>
      </c>
      <c r="Y232" s="203" t="str">
        <f>IFERROR(VLOOKUP($W232&amp;$V232,'lEVELS MAPPING'!$A$1:$K$583,5,0),0)</f>
        <v>Digital</v>
      </c>
      <c r="Z232" s="203" t="str">
        <f>IFERROR(VLOOKUP($W232&amp;$V232,'lEVELS MAPPING'!$A$1:$K$583,6,0),0)</f>
        <v>Total Digital</v>
      </c>
      <c r="AA232" s="203" t="str">
        <f>IFERROR(VLOOKUP($W232&amp;$V232,'lEVELS MAPPING'!$A$1:$K$583,7,0),0)</f>
        <v>Baseline</v>
      </c>
      <c r="AB232" s="262">
        <v>7204.2942026000001</v>
      </c>
      <c r="AC232" s="262">
        <v>30800.715708399995</v>
      </c>
      <c r="AD232" s="262">
        <v>0</v>
      </c>
      <c r="AE232" s="203">
        <v>20092947.717215002</v>
      </c>
      <c r="AF232" s="13">
        <f t="shared" si="37"/>
        <v>0</v>
      </c>
      <c r="AG232" s="203">
        <f>IFERROR(VLOOKUP($W232&amp;$V232,'lEVELS MAPPING'!$A$1:$K$583,11,0),0)</f>
        <v>0</v>
      </c>
    </row>
    <row r="233" spans="22:33" hidden="1">
      <c r="V233" s="203" t="s">
        <v>94</v>
      </c>
      <c r="W233" s="382" t="s">
        <v>229</v>
      </c>
      <c r="X233" s="203" t="str">
        <f>IFERROR(VLOOKUP($W233&amp;$V233,'lEVELS MAPPING'!$A$1:$K$583,4,0),0)</f>
        <v>3.Marketing</v>
      </c>
      <c r="Y233" s="203" t="str">
        <f>IFERROR(VLOOKUP($W233&amp;$V233,'lEVELS MAPPING'!$A$1:$K$583,5,0),0)</f>
        <v>Digital</v>
      </c>
      <c r="Z233" s="203" t="str">
        <f>IFERROR(VLOOKUP($W233&amp;$V233,'lEVELS MAPPING'!$A$1:$K$583,6,0),0)</f>
        <v>Total Digital</v>
      </c>
      <c r="AA233" s="203" t="str">
        <f>IFERROR(VLOOKUP($W233&amp;$V233,'lEVELS MAPPING'!$A$1:$K$583,7,0),0)</f>
        <v>Baseline</v>
      </c>
      <c r="AB233" s="262">
        <v>0</v>
      </c>
      <c r="AC233" s="262">
        <v>172802.35049779998</v>
      </c>
      <c r="AD233" s="262">
        <v>68106.246741299998</v>
      </c>
      <c r="AE233" s="203">
        <v>20092947.717215002</v>
      </c>
      <c r="AF233" s="13">
        <f t="shared" si="37"/>
        <v>3.3895597450317714E-3</v>
      </c>
      <c r="AG233" s="203">
        <f>IFERROR(VLOOKUP($W233&amp;$V233,'lEVELS MAPPING'!$A$1:$K$583,11,0),0)</f>
        <v>0</v>
      </c>
    </row>
    <row r="234" spans="22:33" hidden="1">
      <c r="V234" s="203" t="s">
        <v>94</v>
      </c>
      <c r="W234" s="382" t="s">
        <v>255</v>
      </c>
      <c r="X234" s="203" t="str">
        <f>IFERROR(VLOOKUP($W234&amp;$V234,'lEVELS MAPPING'!$A$1:$K$583,4,0),0)</f>
        <v>3.Marketing</v>
      </c>
      <c r="Y234" s="203" t="str">
        <f>IFERROR(VLOOKUP($W234&amp;$V234,'lEVELS MAPPING'!$A$1:$K$583,5,0),0)</f>
        <v>TV</v>
      </c>
      <c r="Z234" s="203" t="str">
        <f>IFERROR(VLOOKUP($W234&amp;$V234,'lEVELS MAPPING'!$A$1:$K$583,6,0),0)</f>
        <v>TV</v>
      </c>
      <c r="AA234" s="203" t="str">
        <f>IFERROR(VLOOKUP($W234&amp;$V234,'lEVELS MAPPING'!$A$1:$K$583,7,0),0)</f>
        <v>Incremental</v>
      </c>
      <c r="AB234" s="262">
        <v>4.3046315000000002</v>
      </c>
      <c r="AC234" s="262">
        <v>0</v>
      </c>
      <c r="AD234" s="262">
        <v>0</v>
      </c>
      <c r="AE234" s="203">
        <v>20092947.717215002</v>
      </c>
      <c r="AF234" s="13">
        <f t="shared" si="37"/>
        <v>0</v>
      </c>
      <c r="AG234" s="203">
        <f>IFERROR(VLOOKUP($W234&amp;$V234,'lEVELS MAPPING'!$A$1:$K$583,11,0),0)</f>
        <v>0</v>
      </c>
    </row>
    <row r="235" spans="22:33" hidden="1">
      <c r="V235" s="203" t="s">
        <v>94</v>
      </c>
      <c r="W235" s="382" t="s">
        <v>256</v>
      </c>
      <c r="X235" s="203" t="str">
        <f>IFERROR(VLOOKUP($W235&amp;$V235,'lEVELS MAPPING'!$A$1:$K$583,4,0),0)</f>
        <v>3.Marketing</v>
      </c>
      <c r="Y235" s="203" t="str">
        <f>IFERROR(VLOOKUP($W235&amp;$V235,'lEVELS MAPPING'!$A$1:$K$583,5,0),0)</f>
        <v>TV</v>
      </c>
      <c r="Z235" s="203" t="str">
        <f>IFERROR(VLOOKUP($W235&amp;$V235,'lEVELS MAPPING'!$A$1:$K$583,6,0),0)</f>
        <v>TV</v>
      </c>
      <c r="AA235" s="203" t="str">
        <f>IFERROR(VLOOKUP($W235&amp;$V235,'lEVELS MAPPING'!$A$1:$K$583,7,0),0)</f>
        <v>Incremental</v>
      </c>
      <c r="AB235" s="262">
        <v>36308.284761599993</v>
      </c>
      <c r="AC235" s="262">
        <v>0.31718639999999998</v>
      </c>
      <c r="AD235" s="262">
        <v>0</v>
      </c>
      <c r="AE235" s="203">
        <v>20092947.717215002</v>
      </c>
      <c r="AF235" s="13">
        <f t="shared" si="37"/>
        <v>0</v>
      </c>
      <c r="AG235" s="203">
        <f>IFERROR(VLOOKUP($W235&amp;$V235,'lEVELS MAPPING'!$A$1:$K$583,11,0),0)</f>
        <v>0</v>
      </c>
    </row>
    <row r="236" spans="22:33" hidden="1">
      <c r="V236" s="203" t="s">
        <v>94</v>
      </c>
      <c r="W236" s="382" t="s">
        <v>257</v>
      </c>
      <c r="X236" s="203" t="str">
        <f>IFERROR(VLOOKUP($W236&amp;$V236,'lEVELS MAPPING'!$A$1:$K$583,4,0),0)</f>
        <v>3.Marketing</v>
      </c>
      <c r="Y236" s="203" t="str">
        <f>IFERROR(VLOOKUP($W236&amp;$V236,'lEVELS MAPPING'!$A$1:$K$583,5,0),0)</f>
        <v>TV</v>
      </c>
      <c r="Z236" s="203" t="str">
        <f>IFERROR(VLOOKUP($W236&amp;$V236,'lEVELS MAPPING'!$A$1:$K$583,6,0),0)</f>
        <v>TV</v>
      </c>
      <c r="AA236" s="203" t="str">
        <f>IFERROR(VLOOKUP($W236&amp;$V236,'lEVELS MAPPING'!$A$1:$K$583,7,0),0)</f>
        <v>Incremental</v>
      </c>
      <c r="AB236" s="262">
        <v>307019.69822749996</v>
      </c>
      <c r="AC236" s="262">
        <v>10.217822699999999</v>
      </c>
      <c r="AD236" s="262">
        <v>0</v>
      </c>
      <c r="AE236" s="203">
        <v>20092947.717215002</v>
      </c>
      <c r="AF236" s="13">
        <f t="shared" si="37"/>
        <v>0</v>
      </c>
      <c r="AG236" s="203">
        <f>IFERROR(VLOOKUP($W236&amp;$V236,'lEVELS MAPPING'!$A$1:$K$583,11,0),0)</f>
        <v>0</v>
      </c>
    </row>
    <row r="237" spans="22:33" hidden="1">
      <c r="V237" s="203" t="s">
        <v>94</v>
      </c>
      <c r="W237" s="382" t="s">
        <v>258</v>
      </c>
      <c r="X237" s="203" t="str">
        <f>IFERROR(VLOOKUP($W237&amp;$V237,'lEVELS MAPPING'!$A$1:$K$583,4,0),0)</f>
        <v>3.Marketing</v>
      </c>
      <c r="Y237" s="203" t="str">
        <f>IFERROR(VLOOKUP($W237&amp;$V237,'lEVELS MAPPING'!$A$1:$K$583,5,0),0)</f>
        <v>TV</v>
      </c>
      <c r="Z237" s="203" t="str">
        <f>IFERROR(VLOOKUP($W237&amp;$V237,'lEVELS MAPPING'!$A$1:$K$583,6,0),0)</f>
        <v>TV</v>
      </c>
      <c r="AA237" s="203" t="str">
        <f>IFERROR(VLOOKUP($W237&amp;$V237,'lEVELS MAPPING'!$A$1:$K$583,7,0),0)</f>
        <v>Incremental</v>
      </c>
      <c r="AB237" s="262">
        <v>102857.9694287</v>
      </c>
      <c r="AC237" s="262">
        <v>1340336.7614048999</v>
      </c>
      <c r="AD237" s="262">
        <v>172459.09650439996</v>
      </c>
      <c r="AE237" s="203">
        <v>20092947.717215002</v>
      </c>
      <c r="AF237" s="13">
        <f t="shared" si="37"/>
        <v>8.5830660056235783E-3</v>
      </c>
      <c r="AG237" s="203">
        <f>IFERROR(VLOOKUP($W237&amp;$V237,'lEVELS MAPPING'!$A$1:$K$583,11,0),0)</f>
        <v>0</v>
      </c>
    </row>
    <row r="238" spans="22:33" hidden="1">
      <c r="V238" s="203" t="s">
        <v>94</v>
      </c>
      <c r="W238" s="382" t="s">
        <v>259</v>
      </c>
      <c r="X238" s="203" t="str">
        <f>IFERROR(VLOOKUP($W238&amp;$V238,'lEVELS MAPPING'!$A$1:$K$583,4,0),0)</f>
        <v>3.Marketing</v>
      </c>
      <c r="Y238" s="203" t="str">
        <f>IFERROR(VLOOKUP($W238&amp;$V238,'lEVELS MAPPING'!$A$1:$K$583,5,0),0)</f>
        <v>TV</v>
      </c>
      <c r="Z238" s="203" t="str">
        <f>IFERROR(VLOOKUP($W238&amp;$V238,'lEVELS MAPPING'!$A$1:$K$583,6,0),0)</f>
        <v>TV</v>
      </c>
      <c r="AA238" s="203" t="str">
        <f>IFERROR(VLOOKUP($W238&amp;$V238,'lEVELS MAPPING'!$A$1:$K$583,7,0),0)</f>
        <v>Incremental</v>
      </c>
      <c r="AB238" s="262">
        <v>110068.9172027</v>
      </c>
      <c r="AC238" s="262">
        <v>682.82399900000007</v>
      </c>
      <c r="AD238" s="262">
        <v>0</v>
      </c>
      <c r="AE238" s="203">
        <v>20092947.717215002</v>
      </c>
      <c r="AF238" s="13">
        <f t="shared" si="37"/>
        <v>0</v>
      </c>
      <c r="AG238" s="203">
        <f>IFERROR(VLOOKUP($W238&amp;$V238,'lEVELS MAPPING'!$A$1:$K$583,11,0),0)</f>
        <v>0</v>
      </c>
    </row>
    <row r="239" spans="22:33" hidden="1">
      <c r="V239" s="203" t="s">
        <v>94</v>
      </c>
      <c r="W239" s="382" t="s">
        <v>4</v>
      </c>
      <c r="X239" s="203" t="str">
        <f>IFERROR(VLOOKUP($W239&amp;$V239,'lEVELS MAPPING'!$A$1:$K$583,4,0),0)</f>
        <v>3.Marketing</v>
      </c>
      <c r="Y239" s="203" t="str">
        <f>IFERROR(VLOOKUP($W239&amp;$V239,'lEVELS MAPPING'!$A$1:$K$583,5,0),0)</f>
        <v>TV</v>
      </c>
      <c r="Z239" s="203" t="str">
        <f>IFERROR(VLOOKUP($W239&amp;$V239,'lEVELS MAPPING'!$A$1:$K$583,6,0),0)</f>
        <v>TV</v>
      </c>
      <c r="AA239" s="203" t="str">
        <f>IFERROR(VLOOKUP($W239&amp;$V239,'lEVELS MAPPING'!$A$1:$K$583,7,0),0)</f>
        <v>Baseline</v>
      </c>
      <c r="AB239" s="262">
        <v>276548.74480420002</v>
      </c>
      <c r="AC239" s="262">
        <v>146136.3572231</v>
      </c>
      <c r="AD239" s="262">
        <v>50582.843970500013</v>
      </c>
      <c r="AE239" s="203">
        <v>20092947.717215002</v>
      </c>
      <c r="AF239" s="13">
        <f t="shared" si="37"/>
        <v>2.5174426710503125E-3</v>
      </c>
      <c r="AG239" s="203">
        <f>IFERROR(VLOOKUP($W239&amp;$V239,'lEVELS MAPPING'!$A$1:$K$583,11,0),0)</f>
        <v>0</v>
      </c>
    </row>
    <row r="240" spans="22:33" hidden="1">
      <c r="V240" s="203" t="s">
        <v>94</v>
      </c>
      <c r="W240" s="382" t="s">
        <v>5</v>
      </c>
      <c r="X240" s="203" t="str">
        <f>IFERROR(VLOOKUP($W240&amp;$V240,'lEVELS MAPPING'!$A$1:$K$583,4,0),0)</f>
        <v>3.Marketing</v>
      </c>
      <c r="Y240" s="203" t="str">
        <f>IFERROR(VLOOKUP($W240&amp;$V240,'lEVELS MAPPING'!$A$1:$K$583,5,0),0)</f>
        <v>TV</v>
      </c>
      <c r="Z240" s="203" t="str">
        <f>IFERROR(VLOOKUP($W240&amp;$V240,'lEVELS MAPPING'!$A$1:$K$583,6,0),0)</f>
        <v>TV</v>
      </c>
      <c r="AA240" s="203" t="str">
        <f>IFERROR(VLOOKUP($W240&amp;$V240,'lEVELS MAPPING'!$A$1:$K$583,7,0),0)</f>
        <v>Baseline</v>
      </c>
      <c r="AB240" s="262">
        <v>239871.12989530002</v>
      </c>
      <c r="AC240" s="262">
        <v>127629.78958310001</v>
      </c>
      <c r="AD240" s="262">
        <v>44399.357894699991</v>
      </c>
      <c r="AE240" s="203">
        <v>20092947.717215002</v>
      </c>
      <c r="AF240" s="13">
        <f t="shared" si="37"/>
        <v>2.2096985728311046E-3</v>
      </c>
      <c r="AG240" s="203">
        <f>IFERROR(VLOOKUP($W240&amp;$V240,'lEVELS MAPPING'!$A$1:$K$583,11,0),0)</f>
        <v>0</v>
      </c>
    </row>
    <row r="241" spans="22:33" hidden="1">
      <c r="V241" s="203" t="s">
        <v>94</v>
      </c>
      <c r="W241" s="382" t="s">
        <v>6</v>
      </c>
      <c r="X241" s="203" t="str">
        <f>IFERROR(VLOOKUP($W241&amp;$V241,'lEVELS MAPPING'!$A$1:$K$583,4,0),0)</f>
        <v>3.Marketing</v>
      </c>
      <c r="Y241" s="203" t="str">
        <f>IFERROR(VLOOKUP($W241&amp;$V241,'lEVELS MAPPING'!$A$1:$K$583,5,0),0)</f>
        <v>TV</v>
      </c>
      <c r="Z241" s="203" t="str">
        <f>IFERROR(VLOOKUP($W241&amp;$V241,'lEVELS MAPPING'!$A$1:$K$583,6,0),0)</f>
        <v>TV</v>
      </c>
      <c r="AA241" s="203" t="str">
        <f>IFERROR(VLOOKUP($W241&amp;$V241,'lEVELS MAPPING'!$A$1:$K$583,7,0),0)</f>
        <v>Baseline</v>
      </c>
      <c r="AB241" s="262">
        <v>277458.15501080005</v>
      </c>
      <c r="AC241" s="262">
        <v>150819.0555511</v>
      </c>
      <c r="AD241" s="262">
        <v>53274.27743110001</v>
      </c>
      <c r="AE241" s="203">
        <v>20092947.717215002</v>
      </c>
      <c r="AF241" s="13">
        <f t="shared" si="37"/>
        <v>2.6513918306499298E-3</v>
      </c>
      <c r="AG241" s="203">
        <f>IFERROR(VLOOKUP($W241&amp;$V241,'lEVELS MAPPING'!$A$1:$K$583,11,0),0)</f>
        <v>0</v>
      </c>
    </row>
    <row r="242" spans="22:33" hidden="1">
      <c r="V242" s="203" t="s">
        <v>94</v>
      </c>
      <c r="W242" s="382" t="s">
        <v>372</v>
      </c>
      <c r="X242" s="203" t="str">
        <f>IFERROR(VLOOKUP($W242&amp;$V242,'lEVELS MAPPING'!$A$1:$K$583,4,0),0)</f>
        <v>3.Marketing</v>
      </c>
      <c r="Y242" s="203" t="str">
        <f>IFERROR(VLOOKUP($W242&amp;$V242,'lEVELS MAPPING'!$A$1:$K$583,5,0),0)</f>
        <v>TV</v>
      </c>
      <c r="Z242" s="203" t="str">
        <f>IFERROR(VLOOKUP($W242&amp;$V242,'lEVELS MAPPING'!$A$1:$K$583,6,0),0)</f>
        <v>TV</v>
      </c>
      <c r="AA242" s="203" t="str">
        <f>IFERROR(VLOOKUP($W242&amp;$V242,'lEVELS MAPPING'!$A$1:$K$583,7,0),0)</f>
        <v>Baseline</v>
      </c>
      <c r="AB242" s="262">
        <v>0</v>
      </c>
      <c r="AC242" s="262">
        <v>0</v>
      </c>
      <c r="AD242" s="262">
        <v>28436.118224000002</v>
      </c>
      <c r="AE242" s="203">
        <v>20092947.717215002</v>
      </c>
      <c r="AF242" s="13">
        <f t="shared" si="37"/>
        <v>1.4152287968995628E-3</v>
      </c>
      <c r="AG242" s="203">
        <f>IFERROR(VLOOKUP($W242&amp;$V242,'lEVELS MAPPING'!$A$1:$K$583,11,0),0)</f>
        <v>1330.3799999999994</v>
      </c>
    </row>
    <row r="243" spans="22:33" hidden="1">
      <c r="V243" s="203" t="s">
        <v>94</v>
      </c>
      <c r="W243" s="382" t="s">
        <v>373</v>
      </c>
      <c r="X243" s="203" t="str">
        <f>IFERROR(VLOOKUP($W243&amp;$V243,'lEVELS MAPPING'!$A$1:$K$583,4,0),0)</f>
        <v>3.Marketing</v>
      </c>
      <c r="Y243" s="203" t="str">
        <f>IFERROR(VLOOKUP($W243&amp;$V243,'lEVELS MAPPING'!$A$1:$K$583,5,0),0)</f>
        <v>TV</v>
      </c>
      <c r="Z243" s="203" t="str">
        <f>IFERROR(VLOOKUP($W243&amp;$V243,'lEVELS MAPPING'!$A$1:$K$583,6,0),0)</f>
        <v>TV</v>
      </c>
      <c r="AA243" s="203" t="str">
        <f>IFERROR(VLOOKUP($W243&amp;$V243,'lEVELS MAPPING'!$A$1:$K$583,7,0),0)</f>
        <v>Incremental</v>
      </c>
      <c r="AB243" s="262">
        <v>0</v>
      </c>
      <c r="AC243" s="262">
        <v>0</v>
      </c>
      <c r="AD243" s="262">
        <v>750851.51728649996</v>
      </c>
      <c r="AE243" s="203">
        <v>20092947.717215002</v>
      </c>
      <c r="AF243" s="13">
        <f t="shared" si="37"/>
        <v>3.7368908129054364E-2</v>
      </c>
      <c r="AG243" s="203">
        <f>IFERROR(VLOOKUP($W243&amp;$V243,'lEVELS MAPPING'!$A$1:$K$583,11,0),0)</f>
        <v>1330.3799999999994</v>
      </c>
    </row>
    <row r="244" spans="22:33" hidden="1">
      <c r="V244" s="203" t="s">
        <v>94</v>
      </c>
      <c r="W244" s="382" t="s">
        <v>260</v>
      </c>
      <c r="X244" s="203" t="str">
        <f>IFERROR(VLOOKUP($W244&amp;$V244,'lEVELS MAPPING'!$A$1:$K$583,4,0),0)</f>
        <v>3.Marketing</v>
      </c>
      <c r="Y244" s="203" t="str">
        <f>IFERROR(VLOOKUP($W244&amp;$V244,'lEVELS MAPPING'!$A$1:$K$583,5,0),0)</f>
        <v>TV</v>
      </c>
      <c r="Z244" s="203" t="str">
        <f>IFERROR(VLOOKUP($W244&amp;$V244,'lEVELS MAPPING'!$A$1:$K$583,6,0),0)</f>
        <v>TV</v>
      </c>
      <c r="AA244" s="203" t="str">
        <f>IFERROR(VLOOKUP($W244&amp;$V244,'lEVELS MAPPING'!$A$1:$K$583,7,0),0)</f>
        <v>Incremental</v>
      </c>
      <c r="AB244" s="262">
        <v>0</v>
      </c>
      <c r="AC244" s="262">
        <v>0</v>
      </c>
      <c r="AD244" s="262">
        <v>0</v>
      </c>
      <c r="AE244" s="203">
        <v>20092947.717215002</v>
      </c>
      <c r="AF244" s="13">
        <f t="shared" si="37"/>
        <v>0</v>
      </c>
      <c r="AG244" s="203">
        <f>IFERROR(VLOOKUP($W244&amp;$V244,'lEVELS MAPPING'!$A$1:$K$583,11,0),0)</f>
        <v>0</v>
      </c>
    </row>
    <row r="245" spans="22:33" hidden="1">
      <c r="V245" s="203" t="s">
        <v>94</v>
      </c>
      <c r="W245" s="382" t="s">
        <v>230</v>
      </c>
      <c r="X245" s="203" t="str">
        <f>IFERROR(VLOOKUP($W245&amp;$V245,'lEVELS MAPPING'!$A$1:$K$583,4,0),0)</f>
        <v>3.Marketing</v>
      </c>
      <c r="Y245" s="203" t="str">
        <f>IFERROR(VLOOKUP($W245&amp;$V245,'lEVELS MAPPING'!$A$1:$K$583,5,0),0)</f>
        <v>Digital</v>
      </c>
      <c r="Z245" s="203" t="str">
        <f>IFERROR(VLOOKUP($W245&amp;$V245,'lEVELS MAPPING'!$A$1:$K$583,6,0),0)</f>
        <v>YouTube</v>
      </c>
      <c r="AA245" s="203" t="str">
        <f>IFERROR(VLOOKUP($W245&amp;$V245,'lEVELS MAPPING'!$A$1:$K$583,7,0),0)</f>
        <v>Incremental</v>
      </c>
      <c r="AB245" s="262">
        <v>27396.784328899997</v>
      </c>
      <c r="AC245" s="262">
        <v>1855.6563423</v>
      </c>
      <c r="AD245" s="262">
        <v>36300.989730599998</v>
      </c>
      <c r="AE245" s="203">
        <v>20092947.717215002</v>
      </c>
      <c r="AF245" s="13">
        <f t="shared" si="37"/>
        <v>1.8066532716600092E-3</v>
      </c>
      <c r="AG245" s="203">
        <f>IFERROR(VLOOKUP($W245&amp;$V245,'lEVELS MAPPING'!$A$1:$K$583,11,0),0)</f>
        <v>13868335</v>
      </c>
    </row>
    <row r="246" spans="22:33">
      <c r="AB246" s="262"/>
      <c r="AC246" s="262"/>
      <c r="AD246" s="262"/>
      <c r="AE246" s="60"/>
      <c r="AF246" s="13"/>
      <c r="AG246" s="60"/>
    </row>
    <row r="247" spans="22:33">
      <c r="AB247" s="262"/>
      <c r="AC247" s="262"/>
      <c r="AD247" s="262"/>
      <c r="AE247" s="60"/>
      <c r="AF247" s="13"/>
      <c r="AG247" s="60"/>
    </row>
    <row r="248" spans="22:33">
      <c r="AB248" s="262"/>
      <c r="AC248" s="262"/>
      <c r="AD248" s="262"/>
      <c r="AE248" s="60"/>
      <c r="AF248" s="13"/>
      <c r="AG248" s="60"/>
    </row>
    <row r="249" spans="22:33">
      <c r="AB249" s="262"/>
      <c r="AC249" s="262"/>
      <c r="AD249" s="262"/>
      <c r="AE249" s="60"/>
      <c r="AF249" s="13"/>
      <c r="AG249" s="60"/>
    </row>
    <row r="250" spans="22:33">
      <c r="AB250" s="262"/>
      <c r="AC250" s="262"/>
      <c r="AD250" s="262"/>
      <c r="AE250" s="60"/>
      <c r="AF250" s="13"/>
      <c r="AG250" s="60"/>
    </row>
    <row r="251" spans="22:33">
      <c r="AB251" s="262"/>
      <c r="AC251" s="262"/>
      <c r="AD251" s="262"/>
      <c r="AE251" s="60"/>
      <c r="AF251" s="13"/>
      <c r="AG251" s="60"/>
    </row>
    <row r="252" spans="22:33">
      <c r="AB252" s="262"/>
      <c r="AC252" s="262"/>
      <c r="AD252" s="262"/>
      <c r="AE252" s="60"/>
      <c r="AF252" s="13"/>
      <c r="AG252" s="60"/>
    </row>
    <row r="253" spans="22:33">
      <c r="AB253" s="262"/>
      <c r="AC253" s="262"/>
      <c r="AD253" s="262"/>
      <c r="AE253" s="60"/>
      <c r="AF253" s="13"/>
      <c r="AG253" s="60"/>
    </row>
    <row r="254" spans="22:33">
      <c r="AB254" s="262"/>
      <c r="AC254" s="262"/>
      <c r="AD254" s="262"/>
      <c r="AE254" s="60"/>
      <c r="AF254" s="13"/>
      <c r="AG254" s="60"/>
    </row>
    <row r="255" spans="22:33">
      <c r="AB255" s="262"/>
      <c r="AC255" s="262"/>
      <c r="AD255" s="262"/>
      <c r="AE255" s="60"/>
      <c r="AF255" s="13"/>
      <c r="AG255" s="60"/>
    </row>
    <row r="256" spans="22:33">
      <c r="AB256" s="262"/>
      <c r="AC256" s="262"/>
      <c r="AD256" s="262"/>
      <c r="AE256" s="60"/>
      <c r="AF256" s="13"/>
      <c r="AG256" s="60"/>
    </row>
    <row r="257" spans="28:33">
      <c r="AB257" s="262"/>
      <c r="AC257" s="262"/>
      <c r="AD257" s="262"/>
      <c r="AE257" s="60"/>
      <c r="AF257" s="13"/>
      <c r="AG257" s="60"/>
    </row>
    <row r="258" spans="28:33">
      <c r="AB258" s="262"/>
      <c r="AC258" s="262"/>
      <c r="AD258" s="262"/>
      <c r="AE258" s="60"/>
      <c r="AF258" s="13"/>
      <c r="AG258" s="60"/>
    </row>
    <row r="259" spans="28:33">
      <c r="AB259" s="262"/>
      <c r="AC259" s="262"/>
      <c r="AD259" s="262"/>
      <c r="AE259" s="60"/>
      <c r="AF259" s="13"/>
      <c r="AG259" s="60"/>
    </row>
    <row r="260" spans="28:33">
      <c r="AB260" s="262"/>
      <c r="AC260" s="262"/>
      <c r="AD260" s="262"/>
      <c r="AE260" s="60"/>
      <c r="AF260" s="13"/>
      <c r="AG260" s="60"/>
    </row>
    <row r="261" spans="28:33">
      <c r="AB261" s="262"/>
      <c r="AC261" s="262"/>
      <c r="AD261" s="262"/>
      <c r="AE261" s="60"/>
      <c r="AF261" s="13"/>
      <c r="AG261" s="60"/>
    </row>
    <row r="262" spans="28:33">
      <c r="AB262" s="262"/>
      <c r="AC262" s="262"/>
      <c r="AD262" s="262"/>
      <c r="AE262" s="60"/>
      <c r="AF262" s="13"/>
      <c r="AG262" s="60"/>
    </row>
  </sheetData>
  <autoFilter ref="V1:AG245" xr:uid="{803F5370-E6DD-461D-A31D-816914E0E619}">
    <filterColumn colId="1">
      <filters>
        <filter val="VD_Desert_TV_GRPs"/>
        <filter val="VD_Long_Desert_TV_GRPs"/>
        <filter val="VD_VI_TUCharged_Desert_TV_GRPs_2020_Long"/>
        <filter val="VD_VI_TUCharged_Desert_TV_GRPs_2020_Short"/>
      </filters>
    </filterColumn>
    <filterColumn colId="5">
      <filters>
        <filter val="Incremental"/>
      </filters>
    </filterColumn>
  </autoFilter>
  <mergeCells count="4">
    <mergeCell ref="M27:Q27"/>
    <mergeCell ref="N87:R87"/>
    <mergeCell ref="E1:I1"/>
    <mergeCell ref="E9:I9"/>
  </mergeCells>
  <conditionalFormatting pivot="1" sqref="E4:I7">
    <cfRule type="colorScale" priority="3">
      <colorScale>
        <cfvo type="min"/>
        <cfvo type="percentile" val="50"/>
        <cfvo type="max"/>
        <color rgb="FFF8696B"/>
        <color rgb="FFFFEB84"/>
        <color rgb="FF63BE7B"/>
      </colorScale>
    </cfRule>
  </conditionalFormatting>
  <conditionalFormatting pivot="1" sqref="E12:I18">
    <cfRule type="colorScale" priority="2">
      <colorScale>
        <cfvo type="min"/>
        <cfvo type="percentile" val="50"/>
        <cfvo type="max"/>
        <color rgb="FFF8696B"/>
        <color rgb="FFFFEB84"/>
        <color rgb="FF63BE7B"/>
      </colorScale>
    </cfRule>
  </conditionalFormatting>
  <conditionalFormatting sqref="M29:Q32">
    <cfRule type="colorScale" priority="197">
      <colorScale>
        <cfvo type="min"/>
        <cfvo type="percentile" val="50"/>
        <cfvo type="max"/>
        <color rgb="FFF8696B"/>
        <color rgb="FFFFEB84"/>
        <color rgb="FF63BE7B"/>
      </colorScale>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2FFD9-1F23-4DE8-8EB1-91D6B2954A19}">
  <sheetPr codeName="Sheet11">
    <tabColor rgb="FF00B050"/>
  </sheetPr>
  <dimension ref="C2:R26"/>
  <sheetViews>
    <sheetView showGridLines="0" topLeftCell="D1" zoomScale="75" zoomScaleNormal="75" workbookViewId="0">
      <selection activeCell="K16" sqref="K16:O20"/>
    </sheetView>
  </sheetViews>
  <sheetFormatPr defaultRowHeight="15"/>
  <cols>
    <col min="1" max="1" width="2.42578125" style="203" customWidth="1"/>
    <col min="2" max="2" width="4" style="203" customWidth="1"/>
    <col min="3" max="3" width="20" style="29" bestFit="1" customWidth="1"/>
    <col min="4" max="4" width="42.5703125" style="203" bestFit="1" customWidth="1"/>
    <col min="5" max="5" width="12.28515625" style="203" bestFit="1" customWidth="1"/>
    <col min="6" max="9" width="11.5703125" style="203" bestFit="1" customWidth="1"/>
    <col min="10" max="10" width="10.42578125" style="203" bestFit="1" customWidth="1"/>
    <col min="11" max="11" width="19.5703125" style="203" bestFit="1" customWidth="1"/>
    <col min="12" max="12" width="16.7109375" style="19" bestFit="1" customWidth="1"/>
    <col min="13" max="13" width="26" style="19" bestFit="1" customWidth="1"/>
    <col min="14" max="15" width="13.85546875" style="19" bestFit="1" customWidth="1"/>
    <col min="16" max="16" width="14.85546875" style="19" bestFit="1" customWidth="1"/>
    <col min="17" max="17" width="12.7109375" style="203" bestFit="1" customWidth="1"/>
    <col min="18" max="16384" width="9.140625" style="203"/>
  </cols>
  <sheetData>
    <row r="2" spans="3:18" ht="15.75" thickBot="1"/>
    <row r="3" spans="3:18" ht="15.75" thickBot="1">
      <c r="C3" s="264" t="s">
        <v>669</v>
      </c>
      <c r="D3" s="184"/>
      <c r="E3" s="185"/>
      <c r="F3" s="181" t="s">
        <v>83</v>
      </c>
      <c r="G3" s="183"/>
      <c r="H3" s="184"/>
      <c r="I3" s="184"/>
      <c r="J3" s="185"/>
      <c r="L3" s="906" t="s">
        <v>670</v>
      </c>
      <c r="M3" s="906"/>
      <c r="N3" s="906"/>
      <c r="O3" s="906"/>
      <c r="P3" s="906"/>
    </row>
    <row r="4" spans="3:18" ht="15.75" thickBot="1">
      <c r="C4" s="181" t="s">
        <v>7</v>
      </c>
      <c r="D4" s="181" t="s">
        <v>8</v>
      </c>
      <c r="E4" s="181" t="s">
        <v>10</v>
      </c>
      <c r="F4" s="183" t="s">
        <v>99</v>
      </c>
      <c r="G4" s="184" t="s">
        <v>196</v>
      </c>
      <c r="H4" s="184" t="s">
        <v>198</v>
      </c>
      <c r="I4" s="184" t="s">
        <v>94</v>
      </c>
      <c r="J4" s="185" t="s">
        <v>93</v>
      </c>
      <c r="L4" s="390" t="s">
        <v>99</v>
      </c>
      <c r="M4" s="391" t="s">
        <v>196</v>
      </c>
      <c r="N4" s="391" t="s">
        <v>198</v>
      </c>
      <c r="O4" s="391" t="s">
        <v>94</v>
      </c>
      <c r="P4" s="392" t="s">
        <v>93</v>
      </c>
    </row>
    <row r="5" spans="3:18" ht="15.75" thickBot="1">
      <c r="C5" s="311" t="s">
        <v>481</v>
      </c>
      <c r="D5" s="311" t="s">
        <v>32</v>
      </c>
      <c r="E5" s="314" t="s">
        <v>16</v>
      </c>
      <c r="F5" s="235">
        <v>29706370.837052446</v>
      </c>
      <c r="G5" s="236">
        <v>10416841.008005966</v>
      </c>
      <c r="H5" s="236">
        <v>26491283</v>
      </c>
      <c r="I5" s="236">
        <v>37245453.560448915</v>
      </c>
      <c r="J5" s="237">
        <v>9964148</v>
      </c>
      <c r="K5" s="393" t="s">
        <v>765</v>
      </c>
      <c r="L5" s="285">
        <v>3594.7973134033587</v>
      </c>
      <c r="M5" s="272">
        <v>1576.1673612836423</v>
      </c>
      <c r="N5" s="272">
        <v>878.87816697666165</v>
      </c>
      <c r="O5" s="272">
        <v>1677.8424782390214</v>
      </c>
      <c r="P5" s="273">
        <v>527.82472754318792</v>
      </c>
    </row>
    <row r="6" spans="3:18" ht="15.75" thickBot="1">
      <c r="C6" s="312"/>
      <c r="D6" s="312" t="s">
        <v>35</v>
      </c>
      <c r="E6" s="314" t="s">
        <v>16</v>
      </c>
      <c r="F6" s="238">
        <v>4836076.7935000006</v>
      </c>
      <c r="G6" s="263">
        <v>0</v>
      </c>
      <c r="H6" s="263">
        <v>0</v>
      </c>
      <c r="I6" s="263">
        <v>900000.00899999985</v>
      </c>
      <c r="J6" s="239">
        <v>0</v>
      </c>
      <c r="K6" s="393" t="s">
        <v>766</v>
      </c>
      <c r="L6" s="286">
        <v>41919.907813556507</v>
      </c>
      <c r="M6" s="271" t="s">
        <v>179</v>
      </c>
      <c r="N6" s="271" t="s">
        <v>179</v>
      </c>
      <c r="O6" s="271">
        <v>4324.3165009790573</v>
      </c>
      <c r="P6" s="274" t="s">
        <v>179</v>
      </c>
    </row>
    <row r="7" spans="3:18" ht="15.75" thickBot="1">
      <c r="C7" s="312"/>
      <c r="D7" s="313" t="s">
        <v>15</v>
      </c>
      <c r="E7" s="314" t="s">
        <v>16</v>
      </c>
      <c r="F7" s="238">
        <v>4590.6399999999994</v>
      </c>
      <c r="G7" s="263">
        <v>2671.43</v>
      </c>
      <c r="H7" s="263">
        <v>3611.8900000000003</v>
      </c>
      <c r="I7" s="263">
        <v>1330.3799999999994</v>
      </c>
      <c r="J7" s="239">
        <v>3375.45</v>
      </c>
      <c r="K7" s="393" t="s">
        <v>769</v>
      </c>
      <c r="L7" s="287">
        <v>548.23327024687194</v>
      </c>
      <c r="M7" s="275">
        <v>156.03441811688873</v>
      </c>
      <c r="N7" s="275">
        <v>136.28058300330298</v>
      </c>
      <c r="O7" s="275">
        <v>694.0964751879917</v>
      </c>
      <c r="P7" s="276">
        <v>34.572091498289119</v>
      </c>
    </row>
    <row r="8" spans="3:18" ht="15.75" thickBot="1">
      <c r="C8" s="313"/>
      <c r="D8" s="313" t="s">
        <v>383</v>
      </c>
      <c r="E8" s="314" t="s">
        <v>16</v>
      </c>
      <c r="F8" s="240">
        <v>3456476</v>
      </c>
      <c r="G8" s="241">
        <v>950174</v>
      </c>
      <c r="H8" s="241">
        <v>2135736</v>
      </c>
      <c r="I8" s="241">
        <v>0</v>
      </c>
      <c r="J8" s="242">
        <v>0</v>
      </c>
      <c r="K8" s="393" t="s">
        <v>770</v>
      </c>
      <c r="L8" s="384">
        <v>663</v>
      </c>
      <c r="M8" s="384">
        <v>142</v>
      </c>
      <c r="N8" s="384">
        <v>128</v>
      </c>
      <c r="O8" s="384">
        <v>635</v>
      </c>
      <c r="P8" s="384">
        <v>145</v>
      </c>
    </row>
    <row r="9" spans="3:18" ht="15.75" thickBot="1"/>
    <row r="10" spans="3:18" ht="15.75" thickBot="1">
      <c r="L10" s="912" t="s">
        <v>688</v>
      </c>
      <c r="M10" s="913"/>
      <c r="N10" s="913"/>
      <c r="O10" s="913"/>
      <c r="P10" s="913"/>
    </row>
    <row r="11" spans="3:18" ht="15.75" thickBot="1">
      <c r="E11" s="292" t="s">
        <v>671</v>
      </c>
      <c r="F11" s="293" t="s">
        <v>99</v>
      </c>
      <c r="G11" s="293" t="s">
        <v>196</v>
      </c>
      <c r="H11" s="293" t="s">
        <v>198</v>
      </c>
      <c r="I11" s="293" t="s">
        <v>94</v>
      </c>
      <c r="J11" s="294" t="s">
        <v>93</v>
      </c>
      <c r="L11" s="385" t="s">
        <v>99</v>
      </c>
      <c r="M11" s="386" t="s">
        <v>196</v>
      </c>
      <c r="N11" s="386" t="s">
        <v>198</v>
      </c>
      <c r="O11" s="386" t="s">
        <v>94</v>
      </c>
      <c r="P11" s="387" t="s">
        <v>93</v>
      </c>
    </row>
    <row r="12" spans="3:18">
      <c r="E12" s="295" t="s">
        <v>689</v>
      </c>
      <c r="F12" s="271">
        <v>4205.7299999999996</v>
      </c>
      <c r="G12" s="271">
        <v>2669.91</v>
      </c>
      <c r="H12" s="271">
        <v>3610.86</v>
      </c>
      <c r="I12" s="271">
        <v>1330.3799999999994</v>
      </c>
      <c r="J12" s="274">
        <v>3375.45</v>
      </c>
      <c r="L12" s="285">
        <v>371.94043990936177</v>
      </c>
      <c r="M12" s="272">
        <v>100.48365447052524</v>
      </c>
      <c r="N12" s="272">
        <v>45.537250805237534</v>
      </c>
      <c r="O12" s="272">
        <v>564.38875906620683</v>
      </c>
      <c r="P12" s="273">
        <v>31.201199057814513</v>
      </c>
    </row>
    <row r="13" spans="3:18">
      <c r="E13" s="295" t="s">
        <v>690</v>
      </c>
      <c r="F13" s="238">
        <v>383.74</v>
      </c>
      <c r="G13" s="271"/>
      <c r="H13" s="271"/>
      <c r="I13" s="271"/>
      <c r="J13" s="274"/>
      <c r="L13" s="286">
        <v>928.91591131755865</v>
      </c>
      <c r="M13" s="271"/>
      <c r="N13" s="271"/>
      <c r="O13" s="271"/>
      <c r="P13" s="274"/>
      <c r="Q13" s="48"/>
      <c r="R13" s="60"/>
    </row>
    <row r="14" spans="3:18" ht="15.75" thickBot="1">
      <c r="E14" s="296" t="s">
        <v>691</v>
      </c>
      <c r="F14" s="275">
        <v>1.08</v>
      </c>
      <c r="G14" s="275">
        <v>1.52</v>
      </c>
      <c r="H14" s="275">
        <v>1.03</v>
      </c>
      <c r="I14" s="275"/>
      <c r="J14" s="276"/>
      <c r="L14" s="291">
        <v>0.2091561111111111</v>
      </c>
      <c r="M14" s="269">
        <v>0.19473460526315789</v>
      </c>
      <c r="N14" s="269">
        <v>0.13781359223300971</v>
      </c>
      <c r="O14" s="275"/>
      <c r="P14" s="276"/>
    </row>
    <row r="17" spans="11:17">
      <c r="K17" s="279"/>
      <c r="L17" s="279"/>
      <c r="M17" s="46"/>
      <c r="N17" s="279"/>
      <c r="O17" s="279"/>
      <c r="P17" s="279"/>
      <c r="Q17" s="11"/>
    </row>
    <row r="18" spans="11:17">
      <c r="K18" s="279"/>
      <c r="L18" s="279"/>
      <c r="M18" s="279"/>
      <c r="N18" s="279"/>
      <c r="O18" s="279"/>
      <c r="P18" s="279"/>
    </row>
    <row r="19" spans="11:17">
      <c r="K19" s="279"/>
      <c r="L19" s="279"/>
      <c r="M19" s="279"/>
      <c r="N19" s="279"/>
      <c r="O19" s="279"/>
      <c r="P19" s="279"/>
    </row>
    <row r="20" spans="11:17">
      <c r="K20" s="279"/>
      <c r="L20" s="279"/>
      <c r="M20" s="279"/>
      <c r="N20" s="279"/>
      <c r="O20" s="279"/>
      <c r="P20" s="279"/>
    </row>
    <row r="21" spans="11:17">
      <c r="K21" s="279"/>
      <c r="L21" s="279"/>
      <c r="M21" s="279"/>
      <c r="N21" s="279"/>
      <c r="O21" s="279"/>
      <c r="P21" s="279"/>
    </row>
    <row r="22" spans="11:17">
      <c r="K22" s="279"/>
      <c r="L22" s="279"/>
      <c r="M22" s="279"/>
      <c r="N22" s="279"/>
      <c r="O22" s="279"/>
      <c r="P22" s="279"/>
      <c r="Q22" s="11"/>
    </row>
    <row r="25" spans="11:17">
      <c r="M25" s="52"/>
    </row>
    <row r="26" spans="11:17">
      <c r="M26" s="52"/>
    </row>
  </sheetData>
  <mergeCells count="2">
    <mergeCell ref="L3:P3"/>
    <mergeCell ref="L10:P10"/>
  </mergeCells>
  <conditionalFormatting sqref="L5:P8">
    <cfRule type="colorScale" priority="199">
      <colorScale>
        <cfvo type="min"/>
        <cfvo type="percentile" val="50"/>
        <cfvo type="max"/>
        <color rgb="FFF8696B"/>
        <color rgb="FFFFEB84"/>
        <color rgb="FF63BE7B"/>
      </colorScale>
    </cfRule>
  </conditionalFormatting>
  <conditionalFormatting sqref="L5:P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0AD68-8A37-4E3A-AB6D-4615376C445A}">
  <sheetPr codeName="Sheet14">
    <tabColor rgb="FF00B050"/>
  </sheetPr>
  <dimension ref="A1:G16"/>
  <sheetViews>
    <sheetView workbookViewId="0">
      <selection activeCell="J10" sqref="J10"/>
    </sheetView>
  </sheetViews>
  <sheetFormatPr defaultRowHeight="15"/>
  <sheetData>
    <row r="1" spans="1:7">
      <c r="A1" t="s">
        <v>632</v>
      </c>
      <c r="B1" t="s">
        <v>51</v>
      </c>
      <c r="C1" t="s">
        <v>99</v>
      </c>
      <c r="D1" t="s">
        <v>196</v>
      </c>
      <c r="E1" t="s">
        <v>198</v>
      </c>
      <c r="F1" t="s">
        <v>94</v>
      </c>
      <c r="G1" t="s">
        <v>93</v>
      </c>
    </row>
    <row r="2" spans="1:7">
      <c r="A2" t="s">
        <v>684</v>
      </c>
      <c r="B2" s="284">
        <v>43831</v>
      </c>
      <c r="C2">
        <v>6383543</v>
      </c>
      <c r="D2">
        <v>1555837</v>
      </c>
      <c r="E2">
        <v>2177745</v>
      </c>
      <c r="F2">
        <v>1381053</v>
      </c>
      <c r="G2">
        <v>580274.25540000002</v>
      </c>
    </row>
    <row r="3" spans="1:7">
      <c r="A3" t="s">
        <v>684</v>
      </c>
      <c r="B3" s="284">
        <v>43862</v>
      </c>
      <c r="C3">
        <v>4682968</v>
      </c>
      <c r="D3">
        <v>1792022</v>
      </c>
      <c r="E3">
        <v>2282778</v>
      </c>
      <c r="F3">
        <v>3188245</v>
      </c>
      <c r="G3">
        <v>697439.14500000002</v>
      </c>
    </row>
    <row r="4" spans="1:7">
      <c r="A4" t="s">
        <v>684</v>
      </c>
      <c r="B4" s="284">
        <v>43891</v>
      </c>
      <c r="C4">
        <v>4644617</v>
      </c>
      <c r="D4">
        <v>1430802</v>
      </c>
      <c r="E4">
        <v>1833087</v>
      </c>
      <c r="F4">
        <v>2519111</v>
      </c>
      <c r="G4">
        <v>656425.26710000006</v>
      </c>
    </row>
    <row r="5" spans="1:7">
      <c r="A5" t="s">
        <v>684</v>
      </c>
      <c r="B5" s="284">
        <v>43922</v>
      </c>
      <c r="C5">
        <v>3411270</v>
      </c>
      <c r="D5">
        <v>98820.88</v>
      </c>
      <c r="E5">
        <v>648068.6</v>
      </c>
      <c r="F5">
        <v>841521.1</v>
      </c>
      <c r="G5">
        <v>220487.87330000001</v>
      </c>
    </row>
    <row r="6" spans="1:7">
      <c r="A6" t="s">
        <v>684</v>
      </c>
      <c r="B6" s="284">
        <v>43952</v>
      </c>
      <c r="C6">
        <v>10165498</v>
      </c>
      <c r="D6">
        <v>1452812</v>
      </c>
      <c r="E6">
        <v>2199035</v>
      </c>
      <c r="F6">
        <v>4712499</v>
      </c>
      <c r="G6">
        <v>565973.19010000001</v>
      </c>
    </row>
    <row r="7" spans="1:7">
      <c r="A7" t="s">
        <v>684</v>
      </c>
      <c r="B7" s="284">
        <v>43983</v>
      </c>
      <c r="C7">
        <v>6553363</v>
      </c>
      <c r="D7">
        <v>1427647</v>
      </c>
      <c r="E7">
        <v>2037589</v>
      </c>
      <c r="F7">
        <v>4372122</v>
      </c>
      <c r="G7">
        <v>956923.15960000001</v>
      </c>
    </row>
    <row r="8" spans="1:7">
      <c r="A8" t="s">
        <v>684</v>
      </c>
      <c r="B8" s="284">
        <v>44013</v>
      </c>
      <c r="C8">
        <v>4913672</v>
      </c>
      <c r="D8">
        <v>1218618</v>
      </c>
      <c r="E8">
        <v>1490238</v>
      </c>
      <c r="F8">
        <v>3243866</v>
      </c>
      <c r="G8">
        <v>668220.19499999995</v>
      </c>
    </row>
    <row r="9" spans="1:7">
      <c r="A9" t="s">
        <v>684</v>
      </c>
      <c r="B9" s="284">
        <v>44044</v>
      </c>
      <c r="C9">
        <v>5127692</v>
      </c>
      <c r="D9">
        <v>1070838</v>
      </c>
      <c r="E9">
        <v>1627921</v>
      </c>
      <c r="F9">
        <v>3352193</v>
      </c>
      <c r="G9">
        <v>812220.04269999999</v>
      </c>
    </row>
    <row r="10" spans="1:7">
      <c r="A10" t="s">
        <v>684</v>
      </c>
      <c r="B10" s="284">
        <v>44075</v>
      </c>
      <c r="C10">
        <v>6091252</v>
      </c>
      <c r="D10">
        <v>1144306</v>
      </c>
      <c r="E10">
        <v>1843645</v>
      </c>
      <c r="F10">
        <v>3189216</v>
      </c>
      <c r="G10">
        <v>1089925.3489999999</v>
      </c>
    </row>
    <row r="11" spans="1:7">
      <c r="A11" t="s">
        <v>684</v>
      </c>
      <c r="B11" s="284">
        <v>44105</v>
      </c>
      <c r="C11">
        <v>5275992</v>
      </c>
      <c r="D11">
        <v>1482204</v>
      </c>
      <c r="E11">
        <v>2640854</v>
      </c>
      <c r="F11">
        <v>1963536</v>
      </c>
      <c r="G11">
        <v>1160200.1510000001</v>
      </c>
    </row>
    <row r="14" spans="1:7">
      <c r="B14" t="s">
        <v>686</v>
      </c>
      <c r="C14">
        <f>SUM(C2:C13)</f>
        <v>57249867</v>
      </c>
      <c r="D14" s="279">
        <f>SUM(D2:D13)</f>
        <v>12673906.879999999</v>
      </c>
      <c r="E14" s="279">
        <f>SUM(E2:E13)</f>
        <v>18780960.600000001</v>
      </c>
      <c r="F14" s="279">
        <f>SUM(F2:F13)</f>
        <v>28763362.100000001</v>
      </c>
      <c r="G14" s="279">
        <f>SUM(G2:G13)</f>
        <v>7408088.6282000002</v>
      </c>
    </row>
    <row r="15" spans="1:7">
      <c r="B15" t="s">
        <v>685</v>
      </c>
      <c r="C15" s="279">
        <v>43092395.780183993</v>
      </c>
      <c r="D15" s="279">
        <v>6169288.1919050002</v>
      </c>
      <c r="E15" s="279">
        <v>8156893</v>
      </c>
      <c r="F15" s="279">
        <v>20092947.717215002</v>
      </c>
      <c r="G15" s="279">
        <v>3836368</v>
      </c>
    </row>
    <row r="16" spans="1:7">
      <c r="B16" s="279" t="s">
        <v>687</v>
      </c>
      <c r="C16" s="179">
        <f>C14/C15</f>
        <v>1.3285375752147508</v>
      </c>
      <c r="D16" s="179">
        <f>D14/D15</f>
        <v>2.0543548114075789</v>
      </c>
      <c r="E16" s="179">
        <f>E14/E15</f>
        <v>2.3024649949435405</v>
      </c>
      <c r="F16" s="179">
        <f>F14/F15</f>
        <v>1.4315153010305433</v>
      </c>
      <c r="G16" s="179">
        <f>G14/G15</f>
        <v>1.9310161663844554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10851-0F20-4291-9E81-D6317C4BC22F}">
  <sheetPr codeName="Sheet15">
    <tabColor rgb="FF00B050"/>
  </sheetPr>
  <dimension ref="A1:N16"/>
  <sheetViews>
    <sheetView showGridLines="0" zoomScale="75" zoomScaleNormal="75" workbookViewId="0">
      <selection activeCell="F10" sqref="F10:N16"/>
    </sheetView>
  </sheetViews>
  <sheetFormatPr defaultRowHeight="15"/>
  <cols>
    <col min="1" max="1" width="9.140625" style="203"/>
    <col min="2" max="2" width="23.85546875" style="203" hidden="1" customWidth="1"/>
    <col min="3" max="3" width="20.42578125" style="203" hidden="1" customWidth="1"/>
    <col min="4" max="4" width="18.85546875" style="203" bestFit="1" customWidth="1"/>
    <col min="5" max="5" width="23.7109375" style="203" bestFit="1" customWidth="1"/>
    <col min="6" max="6" width="31.7109375" style="203" bestFit="1" customWidth="1"/>
    <col min="7" max="7" width="12.28515625" style="203" bestFit="1" customWidth="1"/>
    <col min="8" max="16384" width="9.140625" style="203"/>
  </cols>
  <sheetData>
    <row r="1" spans="1:14" ht="15.75" thickBot="1">
      <c r="A1" s="578" t="s">
        <v>181</v>
      </c>
      <c r="B1" s="579" t="s">
        <v>182</v>
      </c>
      <c r="C1" s="579" t="s">
        <v>183</v>
      </c>
      <c r="D1" s="579" t="s">
        <v>665</v>
      </c>
      <c r="E1" s="579" t="s">
        <v>666</v>
      </c>
      <c r="F1" s="579" t="s">
        <v>667</v>
      </c>
      <c r="G1" s="580" t="s">
        <v>668</v>
      </c>
    </row>
    <row r="2" spans="1:14">
      <c r="A2" s="584" t="s">
        <v>99</v>
      </c>
      <c r="B2" s="585" t="s">
        <v>776</v>
      </c>
      <c r="C2" s="586">
        <v>5.28E-2</v>
      </c>
      <c r="D2" s="587">
        <v>45.962735227361996</v>
      </c>
      <c r="E2" s="588">
        <f>D2*C2</f>
        <v>2.4268324200047133</v>
      </c>
      <c r="F2" s="589">
        <v>3.4564759999999999</v>
      </c>
      <c r="G2" s="590">
        <f>E2/D2</f>
        <v>5.28E-2</v>
      </c>
      <c r="H2" s="163"/>
    </row>
    <row r="3" spans="1:14">
      <c r="A3" s="566" t="s">
        <v>196</v>
      </c>
      <c r="B3" s="68" t="s">
        <v>776</v>
      </c>
      <c r="C3" s="45">
        <v>6.6299999999999998E-2</v>
      </c>
      <c r="D3" s="581">
        <v>9.0541507904930008</v>
      </c>
      <c r="E3" s="582">
        <f>D3*C3</f>
        <v>0.60029019740968592</v>
      </c>
      <c r="F3" s="583">
        <v>0.95017399999999996</v>
      </c>
      <c r="G3" s="591">
        <f>E3/D3</f>
        <v>6.6299999999999998E-2</v>
      </c>
      <c r="H3" s="163"/>
    </row>
    <row r="4" spans="1:14" ht="15.75" customHeight="1" thickBot="1">
      <c r="A4" s="567" t="s">
        <v>198</v>
      </c>
      <c r="B4" s="592" t="s">
        <v>776</v>
      </c>
      <c r="C4" s="593">
        <v>9.1999999999999998E-2</v>
      </c>
      <c r="D4" s="594">
        <v>13.276889753030998</v>
      </c>
      <c r="E4" s="595">
        <f>D4*C4</f>
        <v>1.2214738572788517</v>
      </c>
      <c r="F4" s="596">
        <v>2.1357360000000001</v>
      </c>
      <c r="G4" s="597">
        <f>E4/D4</f>
        <v>9.1999999999999985E-2</v>
      </c>
      <c r="H4" s="163"/>
    </row>
    <row r="6" spans="1:14">
      <c r="C6" s="172"/>
      <c r="D6" s="339"/>
      <c r="G6" s="350"/>
    </row>
    <row r="7" spans="1:14">
      <c r="C7" s="172"/>
    </row>
    <row r="8" spans="1:14">
      <c r="C8" s="172"/>
    </row>
    <row r="10" spans="1:14">
      <c r="F10" s="914" t="s">
        <v>819</v>
      </c>
      <c r="G10" s="915"/>
      <c r="H10" s="915"/>
      <c r="I10" s="915"/>
      <c r="J10" s="915"/>
      <c r="K10" s="915"/>
      <c r="L10" s="915"/>
      <c r="M10" s="915"/>
      <c r="N10" s="916"/>
    </row>
    <row r="11" spans="1:14">
      <c r="F11" s="917"/>
      <c r="G11" s="918"/>
      <c r="H11" s="918"/>
      <c r="I11" s="918"/>
      <c r="J11" s="918"/>
      <c r="K11" s="918"/>
      <c r="L11" s="918"/>
      <c r="M11" s="918"/>
      <c r="N11" s="919"/>
    </row>
    <row r="12" spans="1:14">
      <c r="F12" s="917"/>
      <c r="G12" s="918"/>
      <c r="H12" s="918"/>
      <c r="I12" s="918"/>
      <c r="J12" s="918"/>
      <c r="K12" s="918"/>
      <c r="L12" s="918"/>
      <c r="M12" s="918"/>
      <c r="N12" s="919"/>
    </row>
    <row r="13" spans="1:14">
      <c r="F13" s="917"/>
      <c r="G13" s="918"/>
      <c r="H13" s="918"/>
      <c r="I13" s="918"/>
      <c r="J13" s="918"/>
      <c r="K13" s="918"/>
      <c r="L13" s="918"/>
      <c r="M13" s="918"/>
      <c r="N13" s="919"/>
    </row>
    <row r="14" spans="1:14">
      <c r="F14" s="917"/>
      <c r="G14" s="918"/>
      <c r="H14" s="918"/>
      <c r="I14" s="918"/>
      <c r="J14" s="918"/>
      <c r="K14" s="918"/>
      <c r="L14" s="918"/>
      <c r="M14" s="918"/>
      <c r="N14" s="919"/>
    </row>
    <row r="15" spans="1:14">
      <c r="F15" s="917"/>
      <c r="G15" s="918"/>
      <c r="H15" s="918"/>
      <c r="I15" s="918"/>
      <c r="J15" s="918"/>
      <c r="K15" s="918"/>
      <c r="L15" s="918"/>
      <c r="M15" s="918"/>
      <c r="N15" s="919"/>
    </row>
    <row r="16" spans="1:14">
      <c r="F16" s="920"/>
      <c r="G16" s="921"/>
      <c r="H16" s="921"/>
      <c r="I16" s="921"/>
      <c r="J16" s="921"/>
      <c r="K16" s="921"/>
      <c r="L16" s="921"/>
      <c r="M16" s="921"/>
      <c r="N16" s="922"/>
    </row>
  </sheetData>
  <mergeCells count="1">
    <mergeCell ref="F10:N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2F54A-E638-4DDE-A082-41B6E8012A4C}">
  <sheetPr codeName="Sheet16">
    <tabColor rgb="FF00B050"/>
  </sheetPr>
  <dimension ref="A2:AG72"/>
  <sheetViews>
    <sheetView showGridLines="0" topLeftCell="G1" zoomScale="75" zoomScaleNormal="75" workbookViewId="0">
      <pane xSplit="1" ySplit="2" topLeftCell="I3" activePane="bottomRight" state="frozen"/>
      <selection activeCell="G1" sqref="G1"/>
      <selection pane="topRight" activeCell="H1" sqref="H1"/>
      <selection pane="bottomLeft" activeCell="G3" sqref="G3"/>
      <selection pane="bottomRight" activeCell="AI12" sqref="AI12"/>
    </sheetView>
  </sheetViews>
  <sheetFormatPr defaultRowHeight="15"/>
  <cols>
    <col min="1" max="2" width="9.140625" style="219"/>
    <col min="3" max="3" width="9.28515625" style="219" bestFit="1" customWidth="1"/>
    <col min="4" max="5" width="9.7109375" style="219" bestFit="1" customWidth="1"/>
    <col min="6" max="6" width="13.140625" style="219" bestFit="1" customWidth="1"/>
    <col min="7" max="7" width="3.7109375" style="219" customWidth="1"/>
    <col min="8" max="8" width="1.28515625" style="203" customWidth="1"/>
    <col min="9" max="16384" width="9.140625" style="203"/>
  </cols>
  <sheetData>
    <row r="2" spans="3:33" ht="15.75" thickBot="1">
      <c r="C2" s="218" t="s">
        <v>660</v>
      </c>
      <c r="D2" s="218" t="s">
        <v>661</v>
      </c>
      <c r="E2" s="218" t="s">
        <v>662</v>
      </c>
      <c r="F2" s="218" t="s">
        <v>184</v>
      </c>
      <c r="G2" s="218" t="s">
        <v>663</v>
      </c>
    </row>
    <row r="3" spans="3:33">
      <c r="C3" s="219" t="s">
        <v>644</v>
      </c>
      <c r="D3" s="220">
        <v>42005</v>
      </c>
      <c r="E3" s="221">
        <v>2.766652853293325</v>
      </c>
      <c r="F3" s="222">
        <v>361001.94757552125</v>
      </c>
      <c r="G3" s="221">
        <v>2.766652853293325</v>
      </c>
      <c r="AA3" s="923" t="s">
        <v>664</v>
      </c>
      <c r="AB3" s="924"/>
      <c r="AC3" s="924"/>
      <c r="AD3" s="924"/>
      <c r="AE3" s="924"/>
      <c r="AF3" s="924"/>
      <c r="AG3" s="925"/>
    </row>
    <row r="4" spans="3:33">
      <c r="C4" s="219" t="s">
        <v>644</v>
      </c>
      <c r="D4" s="220">
        <v>42036</v>
      </c>
      <c r="E4" s="221">
        <v>2.8961776518745079</v>
      </c>
      <c r="F4" s="222">
        <v>369280.88924173097</v>
      </c>
      <c r="G4" s="221">
        <v>2.8961776518745079</v>
      </c>
      <c r="AA4" s="926"/>
      <c r="AB4" s="927"/>
      <c r="AC4" s="927"/>
      <c r="AD4" s="927"/>
      <c r="AE4" s="927"/>
      <c r="AF4" s="927"/>
      <c r="AG4" s="928"/>
    </row>
    <row r="5" spans="3:33">
      <c r="C5" s="219" t="s">
        <v>644</v>
      </c>
      <c r="D5" s="220">
        <v>42064</v>
      </c>
      <c r="E5" s="221">
        <v>2.993991117376964</v>
      </c>
      <c r="F5" s="222">
        <v>515832.09673054039</v>
      </c>
      <c r="G5" s="221">
        <v>2.993991117376964</v>
      </c>
      <c r="AA5" s="926"/>
      <c r="AB5" s="927"/>
      <c r="AC5" s="927"/>
      <c r="AD5" s="927"/>
      <c r="AE5" s="927"/>
      <c r="AF5" s="927"/>
      <c r="AG5" s="928"/>
    </row>
    <row r="6" spans="3:33">
      <c r="C6" s="219" t="s">
        <v>644</v>
      </c>
      <c r="D6" s="220">
        <v>42095</v>
      </c>
      <c r="E6" s="221">
        <v>3.0491703076885273</v>
      </c>
      <c r="F6" s="222">
        <v>618430.35238078481</v>
      </c>
      <c r="G6" s="221">
        <v>3.0491703076885273</v>
      </c>
      <c r="AA6" s="926"/>
      <c r="AB6" s="927"/>
      <c r="AC6" s="927"/>
      <c r="AD6" s="927"/>
      <c r="AE6" s="927"/>
      <c r="AF6" s="927"/>
      <c r="AG6" s="928"/>
    </row>
    <row r="7" spans="3:33">
      <c r="C7" s="219" t="s">
        <v>644</v>
      </c>
      <c r="D7" s="220">
        <v>42125</v>
      </c>
      <c r="E7" s="221">
        <v>3.1002914582508514</v>
      </c>
      <c r="F7" s="222">
        <v>813711.51813438791</v>
      </c>
      <c r="G7" s="221">
        <v>3.1002914582508514</v>
      </c>
      <c r="AA7" s="926"/>
      <c r="AB7" s="927"/>
      <c r="AC7" s="927"/>
      <c r="AD7" s="927"/>
      <c r="AE7" s="927"/>
      <c r="AF7" s="927"/>
      <c r="AG7" s="928"/>
    </row>
    <row r="8" spans="3:33">
      <c r="C8" s="219" t="s">
        <v>644</v>
      </c>
      <c r="D8" s="220">
        <v>42156</v>
      </c>
      <c r="E8" s="221">
        <v>3.0490895197609009</v>
      </c>
      <c r="F8" s="222">
        <v>914407.48154953134</v>
      </c>
      <c r="G8" s="221">
        <v>3.0490895197609009</v>
      </c>
      <c r="AA8" s="926"/>
      <c r="AB8" s="927"/>
      <c r="AC8" s="927"/>
      <c r="AD8" s="927"/>
      <c r="AE8" s="927"/>
      <c r="AF8" s="927"/>
      <c r="AG8" s="928"/>
    </row>
    <row r="9" spans="3:33">
      <c r="C9" s="219" t="s">
        <v>644</v>
      </c>
      <c r="D9" s="220">
        <v>42186</v>
      </c>
      <c r="E9" s="221">
        <v>3.0822249989997093</v>
      </c>
      <c r="F9" s="222">
        <v>917896.5191697448</v>
      </c>
      <c r="G9" s="221">
        <v>3.0822249989997093</v>
      </c>
      <c r="AA9" s="926"/>
      <c r="AB9" s="927"/>
      <c r="AC9" s="927"/>
      <c r="AD9" s="927"/>
      <c r="AE9" s="927"/>
      <c r="AF9" s="927"/>
      <c r="AG9" s="928"/>
    </row>
    <row r="10" spans="3:33">
      <c r="C10" s="219" t="s">
        <v>644</v>
      </c>
      <c r="D10" s="220">
        <v>42217</v>
      </c>
      <c r="E10" s="221">
        <v>3.1417915952269881</v>
      </c>
      <c r="F10" s="222">
        <v>863806.35097432765</v>
      </c>
      <c r="G10" s="221">
        <v>3.1417915952269881</v>
      </c>
      <c r="AA10" s="926"/>
      <c r="AB10" s="927"/>
      <c r="AC10" s="927"/>
      <c r="AD10" s="927"/>
      <c r="AE10" s="927"/>
      <c r="AF10" s="927"/>
      <c r="AG10" s="928"/>
    </row>
    <row r="11" spans="3:33">
      <c r="C11" s="219" t="s">
        <v>644</v>
      </c>
      <c r="D11" s="220">
        <v>42248</v>
      </c>
      <c r="E11" s="221">
        <v>3.1777463659914291</v>
      </c>
      <c r="F11" s="222">
        <v>809681.38392743561</v>
      </c>
      <c r="G11" s="221">
        <v>3.1777463659914291</v>
      </c>
      <c r="AA11" s="926"/>
      <c r="AB11" s="927"/>
      <c r="AC11" s="927"/>
      <c r="AD11" s="927"/>
      <c r="AE11" s="927"/>
      <c r="AF11" s="927"/>
      <c r="AG11" s="928"/>
    </row>
    <row r="12" spans="3:33">
      <c r="C12" s="219" t="s">
        <v>644</v>
      </c>
      <c r="D12" s="220">
        <v>42278</v>
      </c>
      <c r="E12" s="221">
        <v>3.1253740382935562</v>
      </c>
      <c r="F12" s="222">
        <v>763605.46637695306</v>
      </c>
      <c r="G12" s="221">
        <v>3.1253740382935562</v>
      </c>
      <c r="AA12" s="926"/>
      <c r="AB12" s="927"/>
      <c r="AC12" s="927"/>
      <c r="AD12" s="927"/>
      <c r="AE12" s="927"/>
      <c r="AF12" s="927"/>
      <c r="AG12" s="928"/>
    </row>
    <row r="13" spans="3:33">
      <c r="C13" s="219" t="s">
        <v>644</v>
      </c>
      <c r="D13" s="220">
        <v>42309</v>
      </c>
      <c r="E13" s="221">
        <v>2.9935208902084716</v>
      </c>
      <c r="F13" s="222">
        <v>624335.8464360059</v>
      </c>
      <c r="G13" s="221">
        <v>2.9935208902084716</v>
      </c>
      <c r="AA13" s="926"/>
      <c r="AB13" s="927"/>
      <c r="AC13" s="927"/>
      <c r="AD13" s="927"/>
      <c r="AE13" s="927"/>
      <c r="AF13" s="927"/>
      <c r="AG13" s="928"/>
    </row>
    <row r="14" spans="3:33">
      <c r="C14" s="219" t="s">
        <v>644</v>
      </c>
      <c r="D14" s="220">
        <v>42339</v>
      </c>
      <c r="E14" s="221">
        <v>3.0214641914832847</v>
      </c>
      <c r="F14" s="222">
        <v>463882.86964746041</v>
      </c>
      <c r="G14" s="221">
        <v>3.0214641914832847</v>
      </c>
      <c r="AA14" s="926"/>
      <c r="AB14" s="927"/>
      <c r="AC14" s="927"/>
      <c r="AD14" s="927"/>
      <c r="AE14" s="927"/>
      <c r="AF14" s="927"/>
      <c r="AG14" s="928"/>
    </row>
    <row r="15" spans="3:33">
      <c r="C15" s="219" t="s">
        <v>644</v>
      </c>
      <c r="D15" s="220">
        <v>42370</v>
      </c>
      <c r="E15" s="221">
        <v>3.034495905655036</v>
      </c>
      <c r="F15" s="222">
        <v>350987.94842517085</v>
      </c>
      <c r="G15" s="221">
        <v>3.034495905655036</v>
      </c>
      <c r="AA15" s="926"/>
      <c r="AB15" s="927"/>
      <c r="AC15" s="927"/>
      <c r="AD15" s="927"/>
      <c r="AE15" s="927"/>
      <c r="AF15" s="927"/>
      <c r="AG15" s="928"/>
    </row>
    <row r="16" spans="3:33">
      <c r="C16" s="219" t="s">
        <v>644</v>
      </c>
      <c r="D16" s="220">
        <v>42401</v>
      </c>
      <c r="E16" s="221">
        <v>3.1132620636055521</v>
      </c>
      <c r="F16" s="222">
        <v>360445.9990521202</v>
      </c>
      <c r="G16" s="221">
        <v>3.1132620636055521</v>
      </c>
      <c r="AA16" s="926"/>
      <c r="AB16" s="927"/>
      <c r="AC16" s="927"/>
      <c r="AD16" s="927"/>
      <c r="AE16" s="927"/>
      <c r="AF16" s="927"/>
      <c r="AG16" s="928"/>
    </row>
    <row r="17" spans="3:33">
      <c r="C17" s="219" t="s">
        <v>644</v>
      </c>
      <c r="D17" s="220">
        <v>42430</v>
      </c>
      <c r="E17" s="221">
        <v>3.2903999523532774</v>
      </c>
      <c r="F17" s="222">
        <v>519876.71701399796</v>
      </c>
      <c r="G17" s="221">
        <v>3.2903999523532774</v>
      </c>
      <c r="AA17" s="926"/>
      <c r="AB17" s="927"/>
      <c r="AC17" s="927"/>
      <c r="AD17" s="927"/>
      <c r="AE17" s="927"/>
      <c r="AF17" s="927"/>
      <c r="AG17" s="928"/>
    </row>
    <row r="18" spans="3:33">
      <c r="C18" s="219" t="s">
        <v>644</v>
      </c>
      <c r="D18" s="220">
        <v>42461</v>
      </c>
      <c r="E18" s="221">
        <v>3.1382959637431496</v>
      </c>
      <c r="F18" s="222">
        <v>684671.3380495226</v>
      </c>
      <c r="G18" s="221">
        <v>3.1382959637431496</v>
      </c>
      <c r="AA18" s="926"/>
      <c r="AB18" s="927"/>
      <c r="AC18" s="927"/>
      <c r="AD18" s="927"/>
      <c r="AE18" s="927"/>
      <c r="AF18" s="927"/>
      <c r="AG18" s="928"/>
    </row>
    <row r="19" spans="3:33">
      <c r="C19" s="219" t="s">
        <v>644</v>
      </c>
      <c r="D19" s="220">
        <v>42491</v>
      </c>
      <c r="E19" s="221">
        <v>3.1298764116447408</v>
      </c>
      <c r="F19" s="222">
        <v>862871.36001789465</v>
      </c>
      <c r="G19" s="221">
        <v>3.1298764116447408</v>
      </c>
      <c r="AA19" s="926"/>
      <c r="AB19" s="927"/>
      <c r="AC19" s="927"/>
      <c r="AD19" s="927"/>
      <c r="AE19" s="927"/>
      <c r="AF19" s="927"/>
      <c r="AG19" s="928"/>
    </row>
    <row r="20" spans="3:33">
      <c r="C20" s="219" t="s">
        <v>644</v>
      </c>
      <c r="D20" s="220">
        <v>42522</v>
      </c>
      <c r="E20" s="221">
        <v>3.153304910656427</v>
      </c>
      <c r="F20" s="222">
        <v>857592.22741604166</v>
      </c>
      <c r="G20" s="221">
        <v>3.153304910656427</v>
      </c>
      <c r="AA20" s="926"/>
      <c r="AB20" s="927"/>
      <c r="AC20" s="927"/>
      <c r="AD20" s="927"/>
      <c r="AE20" s="927"/>
      <c r="AF20" s="927"/>
      <c r="AG20" s="928"/>
    </row>
    <row r="21" spans="3:33">
      <c r="C21" s="219" t="s">
        <v>644</v>
      </c>
      <c r="D21" s="220">
        <v>42552</v>
      </c>
      <c r="E21" s="221">
        <v>3.2035021787643552</v>
      </c>
      <c r="F21" s="222">
        <v>924173.55805633531</v>
      </c>
      <c r="G21" s="221">
        <v>3.2035021787643552</v>
      </c>
      <c r="AA21" s="926"/>
      <c r="AB21" s="927"/>
      <c r="AC21" s="927"/>
      <c r="AD21" s="927"/>
      <c r="AE21" s="927"/>
      <c r="AF21" s="927"/>
      <c r="AG21" s="928"/>
    </row>
    <row r="22" spans="3:33">
      <c r="C22" s="219" t="s">
        <v>644</v>
      </c>
      <c r="D22" s="220">
        <v>42583</v>
      </c>
      <c r="E22" s="221">
        <v>3.253982204618977</v>
      </c>
      <c r="F22" s="222">
        <v>819963.23324717872</v>
      </c>
      <c r="G22" s="221">
        <v>3.253982204618977</v>
      </c>
      <c r="AA22" s="926"/>
      <c r="AB22" s="927"/>
      <c r="AC22" s="927"/>
      <c r="AD22" s="927"/>
      <c r="AE22" s="927"/>
      <c r="AF22" s="927"/>
      <c r="AG22" s="928"/>
    </row>
    <row r="23" spans="3:33">
      <c r="C23" s="219" t="s">
        <v>644</v>
      </c>
      <c r="D23" s="220">
        <v>42614</v>
      </c>
      <c r="E23" s="221">
        <v>3.1663739115640062</v>
      </c>
      <c r="F23" s="222">
        <v>787234.272497189</v>
      </c>
      <c r="G23" s="221">
        <v>3.1663739115640062</v>
      </c>
      <c r="AA23" s="926"/>
      <c r="AB23" s="927"/>
      <c r="AC23" s="927"/>
      <c r="AD23" s="927"/>
      <c r="AE23" s="927"/>
      <c r="AF23" s="927"/>
      <c r="AG23" s="928"/>
    </row>
    <row r="24" spans="3:33">
      <c r="C24" s="219" t="s">
        <v>644</v>
      </c>
      <c r="D24" s="220">
        <v>42644</v>
      </c>
      <c r="E24" s="221">
        <v>3.1064303050078035</v>
      </c>
      <c r="F24" s="222">
        <v>810112.400843326</v>
      </c>
      <c r="G24" s="221">
        <v>3.1064303050078035</v>
      </c>
      <c r="AA24" s="926"/>
      <c r="AB24" s="927"/>
      <c r="AC24" s="927"/>
      <c r="AD24" s="927"/>
      <c r="AE24" s="927"/>
      <c r="AF24" s="927"/>
      <c r="AG24" s="928"/>
    </row>
    <row r="25" spans="3:33">
      <c r="C25" s="219" t="s">
        <v>644</v>
      </c>
      <c r="D25" s="220">
        <v>42675</v>
      </c>
      <c r="E25" s="221">
        <v>3.0891489386943651</v>
      </c>
      <c r="F25" s="222">
        <v>559541.99478984985</v>
      </c>
      <c r="G25" s="221">
        <v>3.0891489386943651</v>
      </c>
      <c r="AA25" s="926"/>
      <c r="AB25" s="927"/>
      <c r="AC25" s="927"/>
      <c r="AD25" s="927"/>
      <c r="AE25" s="927"/>
      <c r="AF25" s="927"/>
      <c r="AG25" s="928"/>
    </row>
    <row r="26" spans="3:33" ht="15.75" thickBot="1">
      <c r="C26" s="219" t="s">
        <v>644</v>
      </c>
      <c r="D26" s="220">
        <v>42705</v>
      </c>
      <c r="E26" s="221">
        <v>3.1595815111874086</v>
      </c>
      <c r="F26" s="222">
        <v>413952.48524745728</v>
      </c>
      <c r="G26" s="221">
        <v>3.1595815111874086</v>
      </c>
      <c r="AA26" s="929"/>
      <c r="AB26" s="930"/>
      <c r="AC26" s="930"/>
      <c r="AD26" s="930"/>
      <c r="AE26" s="930"/>
      <c r="AF26" s="930"/>
      <c r="AG26" s="931"/>
    </row>
    <row r="27" spans="3:33">
      <c r="C27" s="219" t="s">
        <v>644</v>
      </c>
      <c r="D27" s="220">
        <v>42736</v>
      </c>
      <c r="E27" s="221">
        <v>3.022924588636533</v>
      </c>
      <c r="F27" s="222">
        <v>334235.32271121559</v>
      </c>
      <c r="G27" s="221">
        <v>3.022924588636533</v>
      </c>
    </row>
    <row r="28" spans="3:33">
      <c r="C28" s="219" t="s">
        <v>644</v>
      </c>
      <c r="D28" s="220">
        <v>42767</v>
      </c>
      <c r="E28" s="221">
        <v>3.3002560795237108</v>
      </c>
      <c r="F28" s="222">
        <v>392073.23180146335</v>
      </c>
      <c r="G28" s="221">
        <v>3.3002560795237108</v>
      </c>
    </row>
    <row r="29" spans="3:33">
      <c r="C29" s="219" t="s">
        <v>644</v>
      </c>
      <c r="D29" s="220">
        <v>42795</v>
      </c>
      <c r="E29" s="221">
        <v>3.351391730483301</v>
      </c>
      <c r="F29" s="222">
        <v>566119.11167129048</v>
      </c>
      <c r="G29" s="221">
        <v>3.351391730483301</v>
      </c>
    </row>
    <row r="30" spans="3:33">
      <c r="C30" s="219" t="s">
        <v>644</v>
      </c>
      <c r="D30" s="220">
        <v>42826</v>
      </c>
      <c r="E30" s="221">
        <v>3.3740361722999448</v>
      </c>
      <c r="F30" s="222">
        <v>766548.67128225218</v>
      </c>
      <c r="G30" s="221">
        <v>3.3740361722999448</v>
      </c>
    </row>
    <row r="31" spans="3:33">
      <c r="C31" s="219" t="s">
        <v>644</v>
      </c>
      <c r="D31" s="220">
        <v>42856</v>
      </c>
      <c r="E31" s="221">
        <v>3.3867022693120532</v>
      </c>
      <c r="F31" s="222">
        <v>901983.76201406179</v>
      </c>
      <c r="G31" s="221">
        <v>3.3867022693120532</v>
      </c>
    </row>
    <row r="32" spans="3:33">
      <c r="C32" s="219" t="s">
        <v>644</v>
      </c>
      <c r="D32" s="220">
        <v>42887</v>
      </c>
      <c r="E32" s="221">
        <v>3.4095165729252455</v>
      </c>
      <c r="F32" s="222">
        <v>976545.70750187617</v>
      </c>
      <c r="G32" s="221">
        <v>3.4095165729252455</v>
      </c>
    </row>
    <row r="33" spans="3:7">
      <c r="C33" s="219" t="s">
        <v>644</v>
      </c>
      <c r="D33" s="220">
        <v>42917</v>
      </c>
      <c r="E33" s="221">
        <v>3.34641187976499</v>
      </c>
      <c r="F33" s="222">
        <v>1001939.9401498848</v>
      </c>
      <c r="G33" s="221">
        <v>3.34641187976499</v>
      </c>
    </row>
    <row r="34" spans="3:7">
      <c r="C34" s="219" t="s">
        <v>644</v>
      </c>
      <c r="D34" s="220">
        <v>42948</v>
      </c>
      <c r="E34" s="221">
        <v>3.3773018689128467</v>
      </c>
      <c r="F34" s="222">
        <v>979146.75831718626</v>
      </c>
      <c r="G34" s="221">
        <v>3.3773018689128467</v>
      </c>
    </row>
    <row r="35" spans="3:7">
      <c r="C35" s="219" t="s">
        <v>644</v>
      </c>
      <c r="D35" s="220">
        <v>42979</v>
      </c>
      <c r="E35" s="221">
        <v>3.3368789043050628</v>
      </c>
      <c r="F35" s="222">
        <v>915413.79078269284</v>
      </c>
      <c r="G35" s="221">
        <v>3.3368789043050628</v>
      </c>
    </row>
    <row r="36" spans="3:7">
      <c r="C36" s="219" t="s">
        <v>644</v>
      </c>
      <c r="D36" s="220">
        <v>43009</v>
      </c>
      <c r="E36" s="221">
        <v>3.2436247780001941</v>
      </c>
      <c r="F36" s="222">
        <v>877206.92090343765</v>
      </c>
      <c r="G36" s="221">
        <v>3.2436247780001941</v>
      </c>
    </row>
    <row r="37" spans="3:7">
      <c r="C37" s="219" t="s">
        <v>644</v>
      </c>
      <c r="D37" s="220">
        <v>43040</v>
      </c>
      <c r="E37" s="221">
        <v>3.1416890567034628</v>
      </c>
      <c r="F37" s="222">
        <v>645991.61048013926</v>
      </c>
      <c r="G37" s="221">
        <v>3.1416890567034628</v>
      </c>
    </row>
    <row r="38" spans="3:7">
      <c r="C38" s="219" t="s">
        <v>644</v>
      </c>
      <c r="D38" s="220">
        <v>43070</v>
      </c>
      <c r="E38" s="221">
        <v>3.0756532118100917</v>
      </c>
      <c r="F38" s="222">
        <v>398440.15824585874</v>
      </c>
      <c r="G38" s="221">
        <v>3.0756532118100917</v>
      </c>
    </row>
    <row r="39" spans="3:7">
      <c r="C39" s="219" t="s">
        <v>644</v>
      </c>
      <c r="D39" s="220">
        <v>43101</v>
      </c>
      <c r="E39" s="221">
        <v>3.0199002200638483</v>
      </c>
      <c r="F39" s="222">
        <v>340481.68827400001</v>
      </c>
      <c r="G39" s="221">
        <v>3.0199002200638483</v>
      </c>
    </row>
    <row r="40" spans="3:7">
      <c r="C40" s="219" t="s">
        <v>644</v>
      </c>
      <c r="D40" s="220">
        <v>43132</v>
      </c>
      <c r="E40" s="221">
        <v>3.1341395284410321</v>
      </c>
      <c r="F40" s="222">
        <v>340701.68659</v>
      </c>
      <c r="G40" s="221">
        <v>3.1341395284410321</v>
      </c>
    </row>
    <row r="41" spans="3:7">
      <c r="C41" s="219" t="s">
        <v>644</v>
      </c>
      <c r="D41" s="220">
        <v>43160</v>
      </c>
      <c r="E41" s="221">
        <v>3.2139662868773109</v>
      </c>
      <c r="F41" s="222">
        <v>548205.40923200001</v>
      </c>
      <c r="G41" s="221">
        <v>3.2139662868773109</v>
      </c>
    </row>
    <row r="42" spans="3:7">
      <c r="C42" s="219" t="s">
        <v>644</v>
      </c>
      <c r="D42" s="220">
        <v>43191</v>
      </c>
      <c r="E42" s="221">
        <v>3.2911964384602617</v>
      </c>
      <c r="F42" s="222">
        <v>705398.74113800004</v>
      </c>
      <c r="G42" s="221">
        <v>3.2911964384602617</v>
      </c>
    </row>
    <row r="43" spans="3:7">
      <c r="C43" s="219" t="s">
        <v>644</v>
      </c>
      <c r="D43" s="220">
        <v>43221</v>
      </c>
      <c r="E43" s="221">
        <v>3.2639377630849502</v>
      </c>
      <c r="F43" s="222">
        <v>841936.79175700003</v>
      </c>
      <c r="G43" s="221">
        <v>3.2639377630849502</v>
      </c>
    </row>
    <row r="44" spans="3:7">
      <c r="C44" s="219" t="s">
        <v>644</v>
      </c>
      <c r="D44" s="220">
        <v>43252</v>
      </c>
      <c r="E44" s="221">
        <v>3.2730243334576081</v>
      </c>
      <c r="F44" s="222">
        <v>980237.01256199996</v>
      </c>
      <c r="G44" s="221">
        <v>3.2730243334576081</v>
      </c>
    </row>
    <row r="45" spans="3:7">
      <c r="C45" s="219" t="s">
        <v>644</v>
      </c>
      <c r="D45" s="220">
        <v>43282</v>
      </c>
      <c r="E45" s="221">
        <v>3.284000098445532</v>
      </c>
      <c r="F45" s="222">
        <v>986639.49482200004</v>
      </c>
      <c r="G45" s="221">
        <v>3.284000098445532</v>
      </c>
    </row>
    <row r="46" spans="3:7">
      <c r="C46" s="219" t="s">
        <v>644</v>
      </c>
      <c r="D46" s="220">
        <v>43313</v>
      </c>
      <c r="E46" s="221">
        <v>3.272707396203073</v>
      </c>
      <c r="F46" s="222">
        <v>1017532.355509</v>
      </c>
      <c r="G46" s="221">
        <v>3.272707396203073</v>
      </c>
    </row>
    <row r="47" spans="3:7">
      <c r="C47" s="219" t="s">
        <v>644</v>
      </c>
      <c r="D47" s="220">
        <v>43344</v>
      </c>
      <c r="E47" s="221">
        <v>3.2861047275344681</v>
      </c>
      <c r="F47" s="222">
        <v>912023.77074499999</v>
      </c>
      <c r="G47" s="221">
        <v>3.2861047275344681</v>
      </c>
    </row>
    <row r="48" spans="3:7">
      <c r="C48" s="219" t="s">
        <v>644</v>
      </c>
      <c r="D48" s="220">
        <v>43374</v>
      </c>
      <c r="E48" s="221">
        <v>3.3151365943469155</v>
      </c>
      <c r="F48" s="222">
        <v>849876.15681800002</v>
      </c>
      <c r="G48" s="221">
        <v>3.3151365943469155</v>
      </c>
    </row>
    <row r="49" spans="3:7">
      <c r="C49" s="219" t="s">
        <v>644</v>
      </c>
      <c r="D49" s="220">
        <v>43405</v>
      </c>
      <c r="E49" s="221">
        <v>3.3264707262958484</v>
      </c>
      <c r="F49" s="222">
        <v>660224.79807999998</v>
      </c>
      <c r="G49" s="221">
        <v>3.3264707262958484</v>
      </c>
    </row>
    <row r="50" spans="3:7">
      <c r="C50" s="219" t="s">
        <v>644</v>
      </c>
      <c r="D50" s="220">
        <v>43435</v>
      </c>
      <c r="E50" s="221">
        <v>3.2912399396520602</v>
      </c>
      <c r="F50" s="222">
        <v>505053.53617199999</v>
      </c>
      <c r="G50" s="221">
        <v>3.2912399396520602</v>
      </c>
    </row>
    <row r="51" spans="3:7">
      <c r="C51" s="219" t="s">
        <v>644</v>
      </c>
      <c r="D51" s="220">
        <v>43466</v>
      </c>
      <c r="E51" s="221">
        <v>3.3343485849820946</v>
      </c>
      <c r="F51" s="222">
        <v>422803.243456</v>
      </c>
      <c r="G51" s="221">
        <v>3.3343485849820946</v>
      </c>
    </row>
    <row r="52" spans="3:7">
      <c r="C52" s="219" t="s">
        <v>644</v>
      </c>
      <c r="D52" s="220">
        <v>43497</v>
      </c>
      <c r="E52" s="221">
        <v>3.2692894454188752</v>
      </c>
      <c r="F52" s="222">
        <v>387557.30035799998</v>
      </c>
      <c r="G52" s="221">
        <v>3.2692894454188752</v>
      </c>
    </row>
    <row r="53" spans="3:7">
      <c r="C53" s="219" t="s">
        <v>644</v>
      </c>
      <c r="D53" s="220">
        <v>43525</v>
      </c>
      <c r="E53" s="221">
        <v>3.3356453347947661</v>
      </c>
      <c r="F53" s="222">
        <v>522245.83988799999</v>
      </c>
      <c r="G53" s="221">
        <v>3.3356453347947661</v>
      </c>
    </row>
    <row r="54" spans="3:7">
      <c r="C54" s="219" t="s">
        <v>644</v>
      </c>
      <c r="D54" s="220">
        <v>43556</v>
      </c>
      <c r="E54" s="221">
        <v>3.7225252555434811</v>
      </c>
      <c r="F54" s="222">
        <v>730624.29907900002</v>
      </c>
      <c r="G54" s="221">
        <v>3.7225252555434811</v>
      </c>
    </row>
    <row r="55" spans="3:7">
      <c r="C55" s="219" t="s">
        <v>644</v>
      </c>
      <c r="D55" s="220">
        <v>43586</v>
      </c>
      <c r="E55" s="221">
        <v>3.7374239999999999</v>
      </c>
      <c r="F55" s="222">
        <v>858216.20737800002</v>
      </c>
      <c r="G55" s="221">
        <v>3.7374239999999999</v>
      </c>
    </row>
    <row r="56" spans="3:7">
      <c r="C56" s="219" t="s">
        <v>644</v>
      </c>
      <c r="D56" s="220">
        <v>43617</v>
      </c>
      <c r="E56" s="221">
        <v>3.625712</v>
      </c>
      <c r="F56" s="222">
        <v>1096705.418914</v>
      </c>
      <c r="G56" s="221">
        <v>3.625712</v>
      </c>
    </row>
    <row r="57" spans="3:7">
      <c r="C57" s="219" t="s">
        <v>644</v>
      </c>
      <c r="D57" s="220">
        <v>43647</v>
      </c>
      <c r="E57" s="221">
        <v>3.5120830000000001</v>
      </c>
      <c r="F57" s="222">
        <v>1202984.27813</v>
      </c>
      <c r="G57" s="221">
        <v>3.5120830000000001</v>
      </c>
    </row>
    <row r="58" spans="3:7">
      <c r="C58" s="219" t="s">
        <v>644</v>
      </c>
      <c r="D58" s="220">
        <v>43678</v>
      </c>
      <c r="E58" s="221">
        <v>3.540435</v>
      </c>
      <c r="F58" s="222">
        <v>1312019.321489</v>
      </c>
      <c r="G58" s="221">
        <v>3.540435</v>
      </c>
    </row>
    <row r="59" spans="3:7">
      <c r="C59" s="219" t="s">
        <v>644</v>
      </c>
      <c r="D59" s="220">
        <v>43709</v>
      </c>
      <c r="E59" s="221">
        <v>3.398199</v>
      </c>
      <c r="F59" s="222">
        <v>1246010.115007</v>
      </c>
      <c r="G59" s="221">
        <v>3.398199</v>
      </c>
    </row>
    <row r="60" spans="3:7">
      <c r="C60" s="219" t="s">
        <v>644</v>
      </c>
      <c r="D60" s="220">
        <v>43739</v>
      </c>
      <c r="E60" s="221">
        <v>3.4193169999999999</v>
      </c>
      <c r="F60" s="222">
        <v>1131973.58397</v>
      </c>
      <c r="G60" s="221">
        <v>3.4193169999999999</v>
      </c>
    </row>
    <row r="61" spans="3:7">
      <c r="C61" s="219" t="s">
        <v>644</v>
      </c>
      <c r="D61" s="220">
        <v>43770</v>
      </c>
      <c r="E61" s="221">
        <v>3.5823320000000001</v>
      </c>
      <c r="F61" s="222">
        <v>861904.67477499996</v>
      </c>
      <c r="G61" s="221">
        <v>3.5823320000000001</v>
      </c>
    </row>
    <row r="62" spans="3:7">
      <c r="C62" s="219" t="s">
        <v>644</v>
      </c>
      <c r="D62" s="220">
        <v>43800</v>
      </c>
      <c r="E62" s="221">
        <v>3.4769800000000002</v>
      </c>
      <c r="F62" s="222">
        <v>549522.65980999998</v>
      </c>
      <c r="G62" s="221">
        <v>3.4769800000000002</v>
      </c>
    </row>
    <row r="63" spans="3:7">
      <c r="C63" s="219" t="s">
        <v>644</v>
      </c>
      <c r="D63" s="220">
        <v>43831</v>
      </c>
      <c r="E63" s="221">
        <v>3.385913</v>
      </c>
      <c r="F63" s="222">
        <v>396112.56378700002</v>
      </c>
      <c r="G63" s="221">
        <v>3.385913</v>
      </c>
    </row>
    <row r="64" spans="3:7">
      <c r="C64" s="219" t="s">
        <v>644</v>
      </c>
      <c r="D64" s="220">
        <v>43862</v>
      </c>
      <c r="E64" s="221">
        <v>3.3760050000000001</v>
      </c>
      <c r="F64" s="222">
        <v>449135.68138800003</v>
      </c>
      <c r="G64" s="221">
        <v>3.3760050000000001</v>
      </c>
    </row>
    <row r="65" spans="3:7" ht="15.75" thickBot="1">
      <c r="C65" s="219" t="s">
        <v>644</v>
      </c>
      <c r="D65" s="220">
        <v>43891</v>
      </c>
      <c r="E65" s="221">
        <v>3.457535</v>
      </c>
      <c r="F65" s="222">
        <v>563880.93851699994</v>
      </c>
      <c r="G65" s="221">
        <v>3.457535</v>
      </c>
    </row>
    <row r="66" spans="3:7">
      <c r="C66" s="219" t="s">
        <v>644</v>
      </c>
      <c r="D66" s="220">
        <v>43922</v>
      </c>
      <c r="E66" s="221"/>
      <c r="F66" s="223">
        <v>334789.26794400002</v>
      </c>
      <c r="G66" s="224">
        <v>3.0046231111159027</v>
      </c>
    </row>
    <row r="67" spans="3:7">
      <c r="C67" s="219" t="s">
        <v>644</v>
      </c>
      <c r="D67" s="220">
        <v>43952</v>
      </c>
      <c r="E67" s="221"/>
      <c r="F67" s="225">
        <v>502366.813432</v>
      </c>
      <c r="G67" s="226">
        <v>3.1108258386993715</v>
      </c>
    </row>
    <row r="68" spans="3:7" ht="15.75" thickBot="1">
      <c r="C68" s="219" t="s">
        <v>644</v>
      </c>
      <c r="D68" s="220">
        <v>43983</v>
      </c>
      <c r="E68" s="221"/>
      <c r="F68" s="227">
        <v>683165.43218999996</v>
      </c>
      <c r="G68" s="228">
        <v>3.2254074576120217</v>
      </c>
    </row>
    <row r="69" spans="3:7">
      <c r="C69" s="219" t="s">
        <v>644</v>
      </c>
      <c r="D69" s="220">
        <v>44013</v>
      </c>
      <c r="E69" s="221">
        <v>3.3069000000000002</v>
      </c>
      <c r="F69" s="222">
        <v>826181.46924100001</v>
      </c>
      <c r="G69" s="229">
        <v>3.3069000000000002</v>
      </c>
    </row>
    <row r="70" spans="3:7">
      <c r="C70" s="219" t="s">
        <v>644</v>
      </c>
      <c r="D70" s="220">
        <v>44044</v>
      </c>
      <c r="E70" s="221">
        <v>3.2492350000000001</v>
      </c>
      <c r="F70" s="222">
        <v>928896.56955699995</v>
      </c>
      <c r="G70" s="229">
        <v>3.2492350000000001</v>
      </c>
    </row>
    <row r="71" spans="3:7">
      <c r="C71" s="219" t="s">
        <v>644</v>
      </c>
      <c r="D71" s="220">
        <v>44075</v>
      </c>
      <c r="E71" s="221">
        <v>3.3869289999999999</v>
      </c>
      <c r="F71" s="222">
        <v>1036417.978722</v>
      </c>
      <c r="G71" s="229">
        <v>3.3869289999999999</v>
      </c>
    </row>
    <row r="72" spans="3:7">
      <c r="C72" s="219" t="s">
        <v>644</v>
      </c>
      <c r="D72" s="220">
        <v>44105</v>
      </c>
      <c r="E72" s="221">
        <v>3.4302250000000001</v>
      </c>
      <c r="F72" s="222">
        <v>1003571.535031</v>
      </c>
      <c r="G72" s="229">
        <v>3.4302250000000001</v>
      </c>
    </row>
  </sheetData>
  <mergeCells count="1">
    <mergeCell ref="AA3:AG26"/>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AF68-1D92-4783-A17F-4DD7D9353C2C}">
  <sheetPr codeName="Sheet17" filterMode="1"/>
  <dimension ref="A1:O149"/>
  <sheetViews>
    <sheetView showGridLines="0" zoomScale="75" zoomScaleNormal="75" workbookViewId="0">
      <selection activeCell="J1" sqref="J1"/>
    </sheetView>
  </sheetViews>
  <sheetFormatPr defaultRowHeight="15"/>
  <cols>
    <col min="1" max="1" width="32.28515625" style="32" bestFit="1" customWidth="1"/>
    <col min="2" max="2" width="28.28515625" style="32" customWidth="1"/>
    <col min="3" max="3" width="12.5703125" style="32" bestFit="1" customWidth="1"/>
    <col min="4" max="4" width="14.42578125" style="32" bestFit="1" customWidth="1"/>
    <col min="5" max="5" width="15.42578125" style="32" bestFit="1" customWidth="1"/>
    <col min="6" max="6" width="10.42578125" style="32" bestFit="1" customWidth="1"/>
    <col min="7" max="7" width="11.5703125" style="32" bestFit="1" customWidth="1"/>
    <col min="8" max="8" width="5.85546875" style="32" bestFit="1" customWidth="1"/>
    <col min="9" max="9" width="4.7109375" style="32" bestFit="1" customWidth="1"/>
    <col min="10" max="15" width="7" style="32" bestFit="1" customWidth="1"/>
    <col min="16" max="16384" width="9.140625" style="32"/>
  </cols>
  <sheetData>
    <row r="1" spans="1:15">
      <c r="J1" s="68" t="s">
        <v>99</v>
      </c>
      <c r="K1" s="68" t="s">
        <v>196</v>
      </c>
      <c r="L1" s="68" t="s">
        <v>198</v>
      </c>
      <c r="M1" s="68" t="s">
        <v>94</v>
      </c>
      <c r="N1" s="68" t="s">
        <v>93</v>
      </c>
      <c r="O1" s="68"/>
    </row>
    <row r="2" spans="1:15" ht="15.75" thickBot="1">
      <c r="A2" s="7" t="s">
        <v>103</v>
      </c>
      <c r="B2" s="7" t="s">
        <v>45</v>
      </c>
      <c r="C2" s="7" t="s">
        <v>46</v>
      </c>
      <c r="D2" s="7" t="s">
        <v>62</v>
      </c>
      <c r="E2" s="7" t="s">
        <v>178</v>
      </c>
      <c r="F2" s="7" t="s">
        <v>82</v>
      </c>
      <c r="H2" s="32" t="s">
        <v>25</v>
      </c>
      <c r="I2" s="32" t="s">
        <v>91</v>
      </c>
      <c r="J2" s="22">
        <f>SUMIFS($F$3:$F$149,$C$3:$C$149,J$1)</f>
        <v>-1.5042391003478421</v>
      </c>
      <c r="K2" s="22">
        <f>SUMIFS($F$3:$F$149,$C$3:$C$149,K$1)</f>
        <v>-1.7639224169287209</v>
      </c>
      <c r="L2" s="22">
        <f>SUMIFS($F$3:$F$149,$C$3:$C$149,L$1)</f>
        <v>-1.5833728586580169</v>
      </c>
      <c r="M2" s="22">
        <f>SUMIFS($F$3:$F$149,$C$3:$C$149,M$1)</f>
        <v>-1.8076253859490843</v>
      </c>
      <c r="N2" s="22">
        <f>SUMIFS($F$3:$F$149,$C$3:$C$149,N$1)</f>
        <v>-1.7998690905290546</v>
      </c>
      <c r="O2" s="22"/>
    </row>
    <row r="3" spans="1:15" ht="15.75" thickTop="1">
      <c r="A3" s="32" t="str">
        <f>C3&amp;"_"&amp;B3</f>
        <v>APT_VD_Price_7up</v>
      </c>
      <c r="B3" s="26" t="s">
        <v>205</v>
      </c>
      <c r="C3" s="172" t="s">
        <v>99</v>
      </c>
      <c r="D3" s="21">
        <f>VLOOKUP(A3,Parameters!$A$1:$D$690,4,0)</f>
        <v>0.75450260999980201</v>
      </c>
      <c r="E3" s="21">
        <v>7.2477534531278351E-2</v>
      </c>
      <c r="F3" s="15">
        <f>D3*E3*-1</f>
        <v>-5.4684488970200291E-2</v>
      </c>
    </row>
    <row r="4" spans="1:15">
      <c r="A4" s="99" t="str">
        <f t="shared" ref="A4:A67" si="0">C4&amp;"_"&amp;B4</f>
        <v>APT_VD_Price_Appy_Fizz</v>
      </c>
      <c r="B4" s="172" t="s">
        <v>206</v>
      </c>
      <c r="C4" s="172" t="s">
        <v>99</v>
      </c>
      <c r="D4" s="21">
        <f>VLOOKUP(A4,Parameters!$A$1:$D$690,4,0)</f>
        <v>1.0926820099999299</v>
      </c>
      <c r="E4" s="21">
        <v>0.10845683120754758</v>
      </c>
      <c r="F4" s="15">
        <f t="shared" ref="F4:F67" si="1">D4*E4*-1</f>
        <v>-0.11850882832208622</v>
      </c>
    </row>
    <row r="5" spans="1:15">
      <c r="A5" s="99" t="str">
        <f t="shared" si="0"/>
        <v>APT_VD_Price_Coke</v>
      </c>
      <c r="B5" s="172" t="s">
        <v>207</v>
      </c>
      <c r="C5" s="172" t="s">
        <v>99</v>
      </c>
      <c r="D5" s="21">
        <f>VLOOKUP(A5,Parameters!$A$1:$D$690,4,0)</f>
        <v>1.31998700999965</v>
      </c>
      <c r="E5" s="21">
        <v>2.6970365130462973E-2</v>
      </c>
      <c r="F5" s="15">
        <f t="shared" si="1"/>
        <v>-3.5600531627158642E-2</v>
      </c>
      <c r="I5" s="203"/>
      <c r="J5" s="203"/>
      <c r="K5" s="203"/>
      <c r="L5" s="203"/>
    </row>
    <row r="6" spans="1:15">
      <c r="A6" s="99" t="str">
        <f t="shared" si="0"/>
        <v>APT_VD_Price_Fanta</v>
      </c>
      <c r="B6" s="172" t="s">
        <v>208</v>
      </c>
      <c r="C6" s="172" t="s">
        <v>99</v>
      </c>
      <c r="D6" s="21">
        <f>VLOOKUP(A6,Parameters!$A$1:$D$690,4,0)</f>
        <v>1.24289740999981</v>
      </c>
      <c r="E6" s="21">
        <v>0.12147836978857157</v>
      </c>
      <c r="F6" s="15">
        <f t="shared" si="1"/>
        <v>-0.15098515118121478</v>
      </c>
      <c r="I6" s="203"/>
      <c r="J6" s="203"/>
      <c r="K6" s="203"/>
      <c r="L6" s="203"/>
    </row>
    <row r="7" spans="1:15">
      <c r="A7" s="99" t="str">
        <f t="shared" si="0"/>
        <v>APT_VD_Price_Limca</v>
      </c>
      <c r="B7" s="172" t="s">
        <v>209</v>
      </c>
      <c r="C7" s="172" t="s">
        <v>99</v>
      </c>
      <c r="D7" s="21">
        <f>VLOOKUP(A7,Parameters!$A$1:$D$690,4,0)</f>
        <v>0.32078261000014002</v>
      </c>
      <c r="E7" s="21">
        <v>0.15195008253583436</v>
      </c>
      <c r="F7" s="15">
        <f t="shared" si="1"/>
        <v>-4.8742944065581641E-2</v>
      </c>
      <c r="H7" s="203"/>
      <c r="I7" s="203"/>
      <c r="J7" s="203"/>
      <c r="K7" s="203"/>
      <c r="L7" s="203"/>
    </row>
    <row r="8" spans="1:15">
      <c r="A8" s="99" t="str">
        <f t="shared" si="0"/>
        <v>APT_VD_Price_M_Dew</v>
      </c>
      <c r="B8" s="172" t="s">
        <v>210</v>
      </c>
      <c r="C8" s="172" t="s">
        <v>99</v>
      </c>
      <c r="D8" s="21">
        <f>VLOOKUP(A8,Parameters!$A$1:$D$690,4,0)</f>
        <v>1.29330880999989</v>
      </c>
      <c r="E8" s="21">
        <v>1.1681185611089098E-2</v>
      </c>
      <c r="F8" s="15">
        <f t="shared" si="1"/>
        <v>-1.5107380262065479E-2</v>
      </c>
      <c r="H8" s="203"/>
      <c r="I8" s="203"/>
      <c r="J8" s="203"/>
      <c r="K8" s="203"/>
      <c r="L8" s="203"/>
    </row>
    <row r="9" spans="1:15">
      <c r="A9" s="99" t="str">
        <f t="shared" si="0"/>
        <v>APT_VD_Price_Mirinda</v>
      </c>
      <c r="B9" s="172" t="s">
        <v>211</v>
      </c>
      <c r="C9" s="172" t="s">
        <v>99</v>
      </c>
      <c r="D9" s="21">
        <f>VLOOKUP(A9,Parameters!$A$1:$D$690,4,0)</f>
        <v>0.848972410000017</v>
      </c>
      <c r="E9" s="21">
        <v>3.8207138566484167E-2</v>
      </c>
      <c r="F9" s="15">
        <f t="shared" si="1"/>
        <v>-3.243680650799266E-2</v>
      </c>
      <c r="H9" s="203"/>
      <c r="I9" s="203"/>
      <c r="J9" s="203"/>
      <c r="K9" s="203"/>
      <c r="L9" s="203"/>
    </row>
    <row r="10" spans="1:15">
      <c r="A10" s="99" t="str">
        <f t="shared" si="0"/>
        <v>APT_VD_Price_Pepsi</v>
      </c>
      <c r="B10" s="172" t="s">
        <v>212</v>
      </c>
      <c r="C10" s="172" t="s">
        <v>99</v>
      </c>
      <c r="D10" s="21">
        <f>VLOOKUP(A10,Parameters!$A$1:$D$690,4,0)</f>
        <v>0.78258441000013901</v>
      </c>
      <c r="E10" s="21">
        <v>5.4521928906417862E-2</v>
      </c>
      <c r="F10" s="15">
        <f t="shared" si="1"/>
        <v>-4.266801156529855E-2</v>
      </c>
      <c r="H10" s="203"/>
      <c r="I10" s="203"/>
      <c r="J10" s="203"/>
      <c r="K10" s="203"/>
      <c r="L10" s="203"/>
    </row>
    <row r="11" spans="1:15">
      <c r="A11" s="99" t="str">
        <f t="shared" si="0"/>
        <v>APT_VD_Price_Sprite</v>
      </c>
      <c r="B11" s="172" t="s">
        <v>213</v>
      </c>
      <c r="C11" s="172" t="s">
        <v>99</v>
      </c>
      <c r="D11" s="21">
        <f>VLOOKUP(A11,Parameters!$A$1:$D$690,4,0)</f>
        <v>7.0473029999836304E-2</v>
      </c>
      <c r="E11" s="21">
        <v>0.44664271776788411</v>
      </c>
      <c r="F11" s="15">
        <f t="shared" si="1"/>
        <v>-3.1476265648464515E-2</v>
      </c>
      <c r="H11" s="203"/>
      <c r="I11" s="203"/>
      <c r="J11" s="203"/>
      <c r="K11" s="203"/>
      <c r="L11" s="203"/>
    </row>
    <row r="12" spans="1:15">
      <c r="A12" s="99" t="str">
        <f t="shared" si="0"/>
        <v>APT_VD_Price_Thums_Up_Express</v>
      </c>
      <c r="B12" s="172" t="s">
        <v>263</v>
      </c>
      <c r="C12" s="172" t="s">
        <v>99</v>
      </c>
      <c r="D12" s="21">
        <f>VLOOKUP(A12,Parameters!$A$1:$D$690,4,0)</f>
        <v>-0.85775320999999305</v>
      </c>
      <c r="E12" s="21">
        <v>0.13941603443058331</v>
      </c>
      <c r="F12" s="15">
        <f>D12*E12</f>
        <v>-0.11958455105830239</v>
      </c>
      <c r="H12" s="203"/>
      <c r="I12" s="203"/>
      <c r="J12" s="203"/>
      <c r="K12" s="203"/>
      <c r="L12" s="203"/>
    </row>
    <row r="13" spans="1:15">
      <c r="A13" s="99" t="str">
        <f t="shared" si="0"/>
        <v>APT_VD_Price_Thums_Up_Fridge</v>
      </c>
      <c r="B13" s="172" t="s">
        <v>264</v>
      </c>
      <c r="C13" s="172" t="s">
        <v>99</v>
      </c>
      <c r="D13" s="21">
        <f>VLOOKUP(A13,Parameters!$A$1:$D$690,4,0)</f>
        <v>-0.79034638999999696</v>
      </c>
      <c r="E13" s="21">
        <v>0.26047060104029068</v>
      </c>
      <c r="F13" s="15">
        <f>D13*E13</f>
        <v>-0.20586199923332318</v>
      </c>
      <c r="G13" s="48"/>
      <c r="H13" s="203"/>
      <c r="I13" s="203"/>
      <c r="J13" s="203"/>
      <c r="K13" s="203"/>
      <c r="L13" s="203"/>
    </row>
    <row r="14" spans="1:15">
      <c r="A14" s="99" t="str">
        <f t="shared" si="0"/>
        <v>APT_VD_Price_Thums_Up_Mobile</v>
      </c>
      <c r="B14" s="172" t="s">
        <v>265</v>
      </c>
      <c r="C14" s="172" t="s">
        <v>99</v>
      </c>
      <c r="D14" s="21">
        <f>VLOOKUP(A14,Parameters!$A$1:$D$690,4,0)</f>
        <v>-0.17844278999999999</v>
      </c>
      <c r="E14" s="21">
        <v>0.21693327765300885</v>
      </c>
      <c r="F14" s="15">
        <f>D14*E14</f>
        <v>-3.871017930824755E-2</v>
      </c>
      <c r="G14" s="48"/>
      <c r="H14" s="203"/>
      <c r="I14" s="203"/>
      <c r="J14" s="203"/>
      <c r="K14" s="203"/>
      <c r="L14" s="203"/>
    </row>
    <row r="15" spans="1:15">
      <c r="A15" s="99" t="str">
        <f t="shared" si="0"/>
        <v>APT_VD_Price_Thums_Up_Party</v>
      </c>
      <c r="B15" s="172" t="s">
        <v>266</v>
      </c>
      <c r="C15" s="172" t="s">
        <v>99</v>
      </c>
      <c r="D15" s="21">
        <f>VLOOKUP(A15,Parameters!$A$1:$D$690,4,0)</f>
        <v>-1.61098601000001</v>
      </c>
      <c r="E15" s="21">
        <v>0.30799097825381055</v>
      </c>
      <c r="F15" s="15">
        <f>D15*E15</f>
        <v>-0.49616915717310611</v>
      </c>
      <c r="G15" s="48"/>
      <c r="H15" s="203"/>
      <c r="I15" s="203"/>
      <c r="J15" s="203"/>
      <c r="K15" s="203"/>
      <c r="L15" s="203"/>
    </row>
    <row r="16" spans="1:15">
      <c r="A16" s="99" t="str">
        <f t="shared" si="0"/>
        <v>APT_VD_Price_Thums_Up_RGB</v>
      </c>
      <c r="B16" s="172" t="s">
        <v>267</v>
      </c>
      <c r="C16" s="172" t="s">
        <v>99</v>
      </c>
      <c r="D16" s="21">
        <f>VLOOKUP(A16,Parameters!$A$1:$D$690,4,0)</f>
        <v>-1.5122244100000899</v>
      </c>
      <c r="E16" s="21">
        <v>7.5189108622306544E-2</v>
      </c>
      <c r="F16" s="15">
        <f>D16*E16</f>
        <v>-0.11370280542480019</v>
      </c>
      <c r="G16" s="48"/>
      <c r="H16" s="203"/>
      <c r="I16" s="203"/>
      <c r="J16" s="203"/>
      <c r="K16" s="203"/>
      <c r="L16" s="203"/>
    </row>
    <row r="17" spans="1:12" hidden="1">
      <c r="A17" s="99" t="str">
        <f t="shared" si="0"/>
        <v>GJ_VD_Price_7up</v>
      </c>
      <c r="B17" s="203" t="s">
        <v>205</v>
      </c>
      <c r="C17" s="172" t="s">
        <v>196</v>
      </c>
      <c r="D17" s="21">
        <f>VLOOKUP(A17,Parameters!$A$1:$D$690,4,0)</f>
        <v>0.68264461000010201</v>
      </c>
      <c r="E17" s="21">
        <v>0.11244136607293739</v>
      </c>
      <c r="F17" s="15">
        <f t="shared" si="1"/>
        <v>-7.6757492490739043E-2</v>
      </c>
      <c r="G17" s="48"/>
      <c r="H17" s="203"/>
      <c r="I17" s="203"/>
      <c r="J17" s="203"/>
      <c r="K17" s="203"/>
      <c r="L17" s="203"/>
    </row>
    <row r="18" spans="1:12" hidden="1">
      <c r="A18" s="99" t="str">
        <f t="shared" si="0"/>
        <v>GJ_VD_Price_Appy_Fizz</v>
      </c>
      <c r="B18" s="203" t="s">
        <v>206</v>
      </c>
      <c r="C18" s="172" t="s">
        <v>196</v>
      </c>
      <c r="D18" s="21">
        <f>VLOOKUP(A18,Parameters!$A$1:$D$690,4,0)</f>
        <v>0.98861821000008698</v>
      </c>
      <c r="E18" s="21">
        <v>5.5449731033466336E-2</v>
      </c>
      <c r="F18" s="15">
        <f t="shared" si="1"/>
        <v>-5.4818613839291763E-2</v>
      </c>
      <c r="G18" s="48"/>
      <c r="H18" s="203"/>
      <c r="I18" s="203"/>
      <c r="J18" s="203"/>
      <c r="K18" s="203"/>
      <c r="L18" s="203"/>
    </row>
    <row r="19" spans="1:12" hidden="1">
      <c r="A19" s="99" t="str">
        <f t="shared" si="0"/>
        <v>GJ_VD_Price_Coke</v>
      </c>
      <c r="B19" s="203" t="s">
        <v>207</v>
      </c>
      <c r="C19" s="172" t="s">
        <v>196</v>
      </c>
      <c r="D19" s="21">
        <f>VLOOKUP(A19,Parameters!$A$1:$D$690,4,0)</f>
        <v>1.19427501000013</v>
      </c>
      <c r="E19" s="21">
        <v>4.8120387132750367E-2</v>
      </c>
      <c r="F19" s="15">
        <f t="shared" si="1"/>
        <v>-5.7468975824175574E-2</v>
      </c>
      <c r="G19" s="48"/>
      <c r="H19" s="203"/>
      <c r="I19" s="203"/>
      <c r="J19" s="203"/>
      <c r="K19" s="203"/>
      <c r="L19" s="203"/>
    </row>
    <row r="20" spans="1:12" hidden="1">
      <c r="A20" s="99" t="str">
        <f t="shared" si="0"/>
        <v>GJ_VD_Price_Fanta</v>
      </c>
      <c r="B20" s="203" t="s">
        <v>208</v>
      </c>
      <c r="C20" s="172" t="s">
        <v>196</v>
      </c>
      <c r="D20" s="21">
        <f>VLOOKUP(A20,Parameters!$A$1:$D$690,4,0)</f>
        <v>0.21208119000004799</v>
      </c>
      <c r="E20" s="21">
        <v>0.25608727135475989</v>
      </c>
      <c r="F20" s="15">
        <f t="shared" si="1"/>
        <v>-5.431129325278268E-2</v>
      </c>
      <c r="G20" s="48"/>
      <c r="H20" s="203"/>
      <c r="I20" s="203"/>
      <c r="J20" s="203"/>
      <c r="K20" s="203"/>
      <c r="L20" s="203"/>
    </row>
    <row r="21" spans="1:12" hidden="1">
      <c r="A21" s="99" t="str">
        <f t="shared" si="0"/>
        <v>GJ_VD_Price_Limca</v>
      </c>
      <c r="B21" s="203" t="s">
        <v>209</v>
      </c>
      <c r="C21" s="172" t="s">
        <v>196</v>
      </c>
      <c r="D21" s="21">
        <f>VLOOKUP(A21,Parameters!$A$1:$D$690,4,0)</f>
        <v>0.99038521000058699</v>
      </c>
      <c r="E21" s="21">
        <v>6.9753832045134176E-2</v>
      </c>
      <c r="F21" s="15">
        <f t="shared" si="1"/>
        <v>-6.9083163598365888E-2</v>
      </c>
      <c r="G21" s="48"/>
      <c r="H21" s="203"/>
      <c r="I21" s="203"/>
      <c r="J21" s="203"/>
      <c r="K21" s="203"/>
      <c r="L21" s="203"/>
    </row>
    <row r="22" spans="1:12" hidden="1">
      <c r="A22" s="99" t="str">
        <f t="shared" si="0"/>
        <v>GJ_VD_Price_M_Dew</v>
      </c>
      <c r="B22" s="203" t="s">
        <v>210</v>
      </c>
      <c r="C22" s="172" t="s">
        <v>196</v>
      </c>
      <c r="D22" s="21">
        <f>VLOOKUP(A22,Parameters!$A$1:$D$690,4,0)</f>
        <v>1.1701410099996901</v>
      </c>
      <c r="E22" s="21">
        <v>3.9336932125882552E-2</v>
      </c>
      <c r="F22" s="15">
        <f t="shared" si="1"/>
        <v>-4.6029757488069464E-2</v>
      </c>
      <c r="G22" s="48"/>
      <c r="H22" s="203"/>
      <c r="I22" s="203"/>
      <c r="J22" s="203"/>
      <c r="K22" s="203"/>
      <c r="L22" s="203"/>
    </row>
    <row r="23" spans="1:12" hidden="1">
      <c r="A23" s="99" t="str">
        <f t="shared" si="0"/>
        <v>GJ_VD_Price_Mirinda</v>
      </c>
      <c r="B23" s="203" t="s">
        <v>211</v>
      </c>
      <c r="C23" s="172" t="s">
        <v>196</v>
      </c>
      <c r="D23" s="21">
        <f>VLOOKUP(A23,Parameters!$A$1:$D$690,4,0)</f>
        <v>0.14486439000058801</v>
      </c>
      <c r="E23" s="21">
        <v>8.7591349038536187E-2</v>
      </c>
      <c r="F23" s="15">
        <f t="shared" si="1"/>
        <v>-1.2688867347796135E-2</v>
      </c>
      <c r="G23" s="48"/>
      <c r="H23" s="203"/>
      <c r="I23" s="203"/>
      <c r="J23" s="203"/>
      <c r="K23" s="203"/>
      <c r="L23" s="203"/>
    </row>
    <row r="24" spans="1:12" hidden="1">
      <c r="A24" s="99" t="str">
        <f t="shared" si="0"/>
        <v>GJ_VD_Price_Pepsi</v>
      </c>
      <c r="B24" s="203" t="s">
        <v>212</v>
      </c>
      <c r="C24" s="172" t="s">
        <v>196</v>
      </c>
      <c r="D24" s="21">
        <f>VLOOKUP(A24,Parameters!$A$1:$D$690,4,0)</f>
        <v>0.70805181000003903</v>
      </c>
      <c r="E24" s="21">
        <v>0.12270147721495961</v>
      </c>
      <c r="F24" s="15">
        <f t="shared" si="1"/>
        <v>-8.6879003031730698E-2</v>
      </c>
      <c r="G24" s="48"/>
      <c r="H24" s="203"/>
      <c r="I24" s="203"/>
      <c r="J24" s="203"/>
      <c r="K24" s="203"/>
      <c r="L24" s="203"/>
    </row>
    <row r="25" spans="1:12" hidden="1">
      <c r="A25" s="99" t="str">
        <f t="shared" si="0"/>
        <v>GJ_VD_Price_Sprite</v>
      </c>
      <c r="B25" s="203" t="s">
        <v>213</v>
      </c>
      <c r="C25" s="172" t="s">
        <v>196</v>
      </c>
      <c r="D25" s="21">
        <f>VLOOKUP(A25,Parameters!$A$1:$D$690,4,0)</f>
        <v>0.55096499000001298</v>
      </c>
      <c r="E25" s="21">
        <v>0.39593480246291635</v>
      </c>
      <c r="F25" s="15">
        <f t="shared" si="1"/>
        <v>-0.21814621447963781</v>
      </c>
      <c r="G25" s="48"/>
      <c r="H25" s="203"/>
      <c r="I25" s="203"/>
      <c r="J25" s="203"/>
      <c r="K25" s="203"/>
      <c r="L25" s="203"/>
    </row>
    <row r="26" spans="1:12" hidden="1">
      <c r="A26" s="99" t="str">
        <f t="shared" si="0"/>
        <v>GJ_VD_Price_Thums_Up_Express</v>
      </c>
      <c r="B26" s="203" t="s">
        <v>263</v>
      </c>
      <c r="C26" s="172" t="s">
        <v>196</v>
      </c>
      <c r="D26" s="21">
        <f>VLOOKUP(A26,Parameters!$A$1:$D$690,4,0)</f>
        <v>-1.44939601000004</v>
      </c>
      <c r="E26" s="21">
        <v>9.147804739220132E-2</v>
      </c>
      <c r="F26" s="15">
        <f>D26*E26</f>
        <v>-0.13258791689285115</v>
      </c>
      <c r="G26" s="48"/>
      <c r="H26" s="203"/>
      <c r="I26" s="203"/>
      <c r="J26" s="203"/>
      <c r="K26" s="203"/>
      <c r="L26" s="203"/>
    </row>
    <row r="27" spans="1:12" hidden="1">
      <c r="A27" s="99" t="str">
        <f t="shared" si="0"/>
        <v>GJ_VD_Price_Thums_Up_Fridge</v>
      </c>
      <c r="B27" s="203" t="s">
        <v>264</v>
      </c>
      <c r="C27" s="172" t="s">
        <v>196</v>
      </c>
      <c r="D27" s="21">
        <f>VLOOKUP(A27,Parameters!$A$1:$D$690,4,0)</f>
        <v>-0.83650479</v>
      </c>
      <c r="E27" s="21">
        <v>0.26246060671861837</v>
      </c>
      <c r="F27" s="15">
        <f>D27*E27</f>
        <v>-0.21954955470643045</v>
      </c>
      <c r="G27" s="48"/>
      <c r="H27" s="203"/>
      <c r="I27" s="203"/>
      <c r="J27" s="203"/>
      <c r="K27" s="203"/>
      <c r="L27" s="203"/>
    </row>
    <row r="28" spans="1:12" hidden="1">
      <c r="A28" s="99" t="str">
        <f t="shared" si="0"/>
        <v>GJ_VD_Price_Thums_Up_Mobile</v>
      </c>
      <c r="B28" s="203" t="s">
        <v>265</v>
      </c>
      <c r="C28" s="172" t="s">
        <v>196</v>
      </c>
      <c r="D28" s="21">
        <f>VLOOKUP(A28,Parameters!$A$1:$D$690,4,0)</f>
        <v>-0.94438229600000501</v>
      </c>
      <c r="E28" s="21">
        <v>0.36123644475601829</v>
      </c>
      <c r="F28" s="15">
        <f>D28*E28</f>
        <v>-0.34114530309756752</v>
      </c>
      <c r="G28" s="48"/>
      <c r="H28" s="203"/>
      <c r="I28" s="203"/>
      <c r="J28" s="203"/>
      <c r="K28" s="203"/>
      <c r="L28" s="203"/>
    </row>
    <row r="29" spans="1:12" hidden="1">
      <c r="A29" s="99" t="str">
        <f t="shared" si="0"/>
        <v>GJ_VD_Price_Thums_Up_Party</v>
      </c>
      <c r="B29" s="203" t="s">
        <v>266</v>
      </c>
      <c r="C29" s="172" t="s">
        <v>196</v>
      </c>
      <c r="D29" s="21">
        <f>VLOOKUP(A29,Parameters!$A$1:$D$690,4,0)</f>
        <v>-1.36105760999999</v>
      </c>
      <c r="E29" s="21">
        <v>0.2098508188954564</v>
      </c>
      <c r="F29" s="15">
        <f>D29*E29</f>
        <v>-0.28561905402239063</v>
      </c>
      <c r="G29" s="48"/>
      <c r="H29" s="203"/>
      <c r="I29" s="203"/>
      <c r="J29" s="203"/>
      <c r="K29" s="203"/>
      <c r="L29" s="203"/>
    </row>
    <row r="30" spans="1:12" hidden="1">
      <c r="A30" s="99" t="str">
        <f t="shared" si="0"/>
        <v>GJ_VD_Price_Thums_Up_RGB</v>
      </c>
      <c r="B30" s="203" t="s">
        <v>267</v>
      </c>
      <c r="C30" s="172" t="s">
        <v>196</v>
      </c>
      <c r="D30" s="21">
        <f>VLOOKUP(A30,Parameters!$A$1:$D$690,4,0)</f>
        <v>-1.45166441000002</v>
      </c>
      <c r="E30" s="21">
        <v>7.4974082237705658E-2</v>
      </c>
      <c r="F30" s="15">
        <f>D30*E30</f>
        <v>-0.10883720685689197</v>
      </c>
      <c r="G30" s="48"/>
      <c r="H30" s="203"/>
      <c r="I30" s="203"/>
      <c r="J30" s="203"/>
      <c r="K30" s="203"/>
      <c r="L30" s="203"/>
    </row>
    <row r="31" spans="1:12" hidden="1">
      <c r="A31" s="99" t="str">
        <f t="shared" si="0"/>
        <v>MH_VD_Price_7up</v>
      </c>
      <c r="B31" s="203" t="s">
        <v>205</v>
      </c>
      <c r="C31" s="172" t="s">
        <v>198</v>
      </c>
      <c r="D31" s="21">
        <f>VLOOKUP(A31,Parameters!$A$1:$D$690,4,0)</f>
        <v>0.26766119999999999</v>
      </c>
      <c r="E31" s="21">
        <v>0.14132932761370218</v>
      </c>
      <c r="F31" s="15">
        <f t="shared" si="1"/>
        <v>-3.7828377424276659E-2</v>
      </c>
      <c r="G31" s="48"/>
      <c r="H31" s="203"/>
      <c r="I31" s="203"/>
      <c r="J31" s="203"/>
      <c r="K31" s="203"/>
      <c r="L31" s="203"/>
    </row>
    <row r="32" spans="1:12" hidden="1">
      <c r="A32" s="99" t="str">
        <f t="shared" si="0"/>
        <v>MH_VD_Price_Appy_Fizz</v>
      </c>
      <c r="B32" s="203" t="s">
        <v>206</v>
      </c>
      <c r="C32" s="172" t="s">
        <v>198</v>
      </c>
      <c r="D32" s="21">
        <f>VLOOKUP(A32,Parameters!$A$1:$D$690,4,0)</f>
        <v>0.44786720000000002</v>
      </c>
      <c r="E32" s="21">
        <v>0.15648979675284624</v>
      </c>
      <c r="F32" s="15">
        <f t="shared" si="1"/>
        <v>-7.0086647100266339E-2</v>
      </c>
      <c r="G32" s="48"/>
      <c r="H32" s="203"/>
      <c r="I32" s="203"/>
      <c r="J32" s="203"/>
      <c r="K32" s="203"/>
      <c r="L32" s="203"/>
    </row>
    <row r="33" spans="1:12" hidden="1">
      <c r="A33" s="99" t="str">
        <f t="shared" si="0"/>
        <v>MH_VD_Price_Coke</v>
      </c>
      <c r="B33" s="203" t="s">
        <v>207</v>
      </c>
      <c r="C33" s="172" t="s">
        <v>198</v>
      </c>
      <c r="D33" s="21">
        <f>VLOOKUP(A33,Parameters!$A$1:$D$690,4,0)</f>
        <v>0.23692559999999999</v>
      </c>
      <c r="E33" s="21">
        <v>0.16035139899937151</v>
      </c>
      <c r="F33" s="15">
        <f t="shared" si="1"/>
        <v>-3.7991351418765494E-2</v>
      </c>
      <c r="G33" s="48"/>
      <c r="H33" s="203"/>
      <c r="I33" s="203"/>
      <c r="J33" s="203"/>
      <c r="K33" s="203"/>
      <c r="L33" s="203"/>
    </row>
    <row r="34" spans="1:12" hidden="1">
      <c r="A34" s="99" t="str">
        <f t="shared" si="0"/>
        <v>MH_VD_Price_Fanta</v>
      </c>
      <c r="B34" s="203" t="s">
        <v>208</v>
      </c>
      <c r="C34" s="172" t="s">
        <v>198</v>
      </c>
      <c r="D34" s="21">
        <f>VLOOKUP(A34,Parameters!$A$1:$D$690,4,0)</f>
        <v>0.2197076</v>
      </c>
      <c r="E34" s="21">
        <v>0.18472210777029371</v>
      </c>
      <c r="F34" s="15">
        <f t="shared" si="1"/>
        <v>-4.0584850965152582E-2</v>
      </c>
      <c r="G34" s="48"/>
      <c r="H34" s="203"/>
      <c r="I34" s="203"/>
      <c r="J34" s="203"/>
      <c r="K34" s="203"/>
      <c r="L34" s="203"/>
    </row>
    <row r="35" spans="1:12" hidden="1">
      <c r="A35" s="99" t="str">
        <f t="shared" si="0"/>
        <v>MH_VD_Price_Limca</v>
      </c>
      <c r="B35" s="203" t="s">
        <v>209</v>
      </c>
      <c r="C35" s="172" t="s">
        <v>198</v>
      </c>
      <c r="D35" s="21">
        <f>VLOOKUP(A35,Parameters!$A$1:$D$690,4,0)</f>
        <v>0.32682499999999998</v>
      </c>
      <c r="E35" s="21">
        <v>0.18493335603065536</v>
      </c>
      <c r="F35" s="15">
        <f t="shared" si="1"/>
        <v>-6.0440844084718934E-2</v>
      </c>
      <c r="G35" s="48"/>
      <c r="H35" s="203"/>
      <c r="I35" s="203"/>
      <c r="J35" s="203"/>
      <c r="K35" s="203"/>
      <c r="L35" s="203"/>
    </row>
    <row r="36" spans="1:12" hidden="1">
      <c r="A36" s="99" t="str">
        <f t="shared" si="0"/>
        <v>MH_VD_Price_M_Dew</v>
      </c>
      <c r="B36" s="203" t="s">
        <v>210</v>
      </c>
      <c r="C36" s="172" t="s">
        <v>198</v>
      </c>
      <c r="D36" s="21">
        <f>VLOOKUP(A36,Parameters!$A$1:$D$690,4,0)</f>
        <v>0.29344999999999999</v>
      </c>
      <c r="E36" s="21">
        <v>0.14744202196315359</v>
      </c>
      <c r="F36" s="15">
        <f t="shared" si="1"/>
        <v>-4.3266861345087421E-2</v>
      </c>
      <c r="G36" s="48"/>
      <c r="H36" s="203"/>
      <c r="I36" s="203"/>
      <c r="J36" s="203"/>
      <c r="K36" s="203"/>
      <c r="L36" s="203"/>
    </row>
    <row r="37" spans="1:12" hidden="1">
      <c r="A37" s="99" t="str">
        <f t="shared" si="0"/>
        <v>MH_VD_Price_Mirinda</v>
      </c>
      <c r="B37" s="203" t="s">
        <v>211</v>
      </c>
      <c r="C37" s="172" t="s">
        <v>198</v>
      </c>
      <c r="D37" s="21">
        <f>VLOOKUP(A37,Parameters!$A$1:$D$690,4,0)</f>
        <v>0.24923999999999999</v>
      </c>
      <c r="E37" s="21">
        <v>0.17774183241664121</v>
      </c>
      <c r="F37" s="15">
        <f t="shared" si="1"/>
        <v>-4.4300374311523651E-2</v>
      </c>
      <c r="G37" s="48"/>
      <c r="H37" s="203"/>
      <c r="I37" s="203"/>
      <c r="J37" s="203"/>
      <c r="K37" s="203"/>
      <c r="L37" s="203"/>
    </row>
    <row r="38" spans="1:12" hidden="1">
      <c r="A38" s="99" t="str">
        <f t="shared" si="0"/>
        <v>MH_VD_Price_Pepsi</v>
      </c>
      <c r="B38" s="203" t="s">
        <v>212</v>
      </c>
      <c r="C38" s="172" t="s">
        <v>198</v>
      </c>
      <c r="D38" s="21">
        <f>VLOOKUP(A38,Parameters!$A$1:$D$690,4,0)</f>
        <v>0.21671840000000001</v>
      </c>
      <c r="E38" s="21">
        <v>0.18147185846784783</v>
      </c>
      <c r="F38" s="15">
        <f t="shared" si="1"/>
        <v>-3.9328290812178437E-2</v>
      </c>
      <c r="G38" s="48"/>
      <c r="H38" s="203"/>
      <c r="I38" s="203"/>
      <c r="J38" s="203"/>
      <c r="K38" s="203"/>
      <c r="L38" s="203"/>
    </row>
    <row r="39" spans="1:12" hidden="1">
      <c r="A39" s="99" t="str">
        <f t="shared" si="0"/>
        <v>MH_VD_Price_Sprite</v>
      </c>
      <c r="B39" s="203" t="s">
        <v>213</v>
      </c>
      <c r="C39" s="172" t="s">
        <v>198</v>
      </c>
      <c r="D39" s="21">
        <f>VLOOKUP(A39,Parameters!$A$1:$D$690,4,0)</f>
        <v>0.21676300000000001</v>
      </c>
      <c r="E39" s="21">
        <v>0.485925397989866</v>
      </c>
      <c r="F39" s="15">
        <f t="shared" si="1"/>
        <v>-0.10533064704447732</v>
      </c>
      <c r="G39" s="48"/>
      <c r="H39" s="203"/>
      <c r="I39" s="203"/>
      <c r="J39" s="203"/>
      <c r="K39" s="203"/>
      <c r="L39" s="203"/>
    </row>
    <row r="40" spans="1:12" hidden="1">
      <c r="A40" s="99" t="str">
        <f t="shared" si="0"/>
        <v>MH_VD_Price_Thums_Up_Express</v>
      </c>
      <c r="B40" s="203" t="s">
        <v>263</v>
      </c>
      <c r="C40" s="172" t="s">
        <v>198</v>
      </c>
      <c r="D40" s="21">
        <f>VLOOKUP(A40,Parameters!$A$1:$D$690,4,0)</f>
        <v>-1.1461669999999999</v>
      </c>
      <c r="E40" s="21">
        <v>0.11803811956657931</v>
      </c>
      <c r="F40" s="15">
        <f>D40*E40</f>
        <v>-0.13529139738926749</v>
      </c>
      <c r="G40" s="48"/>
      <c r="H40" s="203"/>
      <c r="I40" s="203"/>
      <c r="J40" s="203"/>
      <c r="K40" s="203"/>
      <c r="L40" s="203"/>
    </row>
    <row r="41" spans="1:12" hidden="1">
      <c r="A41" s="99" t="str">
        <f t="shared" si="0"/>
        <v>MH_VD_Price_Thums_Up_Fridge</v>
      </c>
      <c r="B41" s="203" t="s">
        <v>264</v>
      </c>
      <c r="C41" s="172" t="s">
        <v>198</v>
      </c>
      <c r="D41" s="21">
        <f>VLOOKUP(A41,Parameters!$A$1:$D$690,4,0)</f>
        <v>-1.3499190000000001</v>
      </c>
      <c r="E41" s="21">
        <v>0.12305756879587298</v>
      </c>
      <c r="F41" s="15">
        <f>D41*E41</f>
        <v>-0.16611775021135608</v>
      </c>
      <c r="G41" s="48"/>
      <c r="H41" s="203"/>
      <c r="I41" s="203"/>
      <c r="J41" s="203"/>
      <c r="K41" s="203"/>
      <c r="L41" s="203"/>
    </row>
    <row r="42" spans="1:12" hidden="1">
      <c r="A42" s="99" t="str">
        <f t="shared" si="0"/>
        <v>MH_VD_Price_Thums_Up_Mobile</v>
      </c>
      <c r="B42" s="203" t="s">
        <v>265</v>
      </c>
      <c r="C42" s="172" t="s">
        <v>198</v>
      </c>
      <c r="D42" s="21">
        <f>VLOOKUP(A42,Parameters!$A$1:$D$690,4,0)</f>
        <v>-1.0908679999999999</v>
      </c>
      <c r="E42" s="21">
        <v>0.36844432376761332</v>
      </c>
      <c r="F42" s="15">
        <f>D42*E42</f>
        <v>-0.40192412257972882</v>
      </c>
      <c r="G42" s="48"/>
      <c r="H42" s="203"/>
      <c r="I42" s="203"/>
      <c r="J42" s="203"/>
      <c r="K42" s="203"/>
      <c r="L42" s="203"/>
    </row>
    <row r="43" spans="1:12" hidden="1">
      <c r="A43" s="99" t="str">
        <f t="shared" si="0"/>
        <v>MH_VD_Price_Thums_Up_Party</v>
      </c>
      <c r="B43" s="203" t="s">
        <v>266</v>
      </c>
      <c r="C43" s="172" t="s">
        <v>198</v>
      </c>
      <c r="D43" s="21">
        <f>VLOOKUP(A43,Parameters!$A$1:$D$690,4,0)</f>
        <v>-1.249927</v>
      </c>
      <c r="E43" s="21">
        <v>0.18200774949104545</v>
      </c>
      <c r="F43" s="15">
        <f>D43*E43</f>
        <v>-0.22749640029809398</v>
      </c>
      <c r="G43" s="48"/>
      <c r="H43" s="203"/>
      <c r="I43" s="203"/>
      <c r="J43" s="203"/>
      <c r="K43" s="203"/>
      <c r="L43" s="203"/>
    </row>
    <row r="44" spans="1:12" hidden="1">
      <c r="A44" s="99" t="str">
        <f t="shared" si="0"/>
        <v>MH_VD_Price_Thums_Up_RGB</v>
      </c>
      <c r="B44" s="203" t="s">
        <v>267</v>
      </c>
      <c r="C44" s="172" t="s">
        <v>198</v>
      </c>
      <c r="D44" s="21">
        <f>VLOOKUP(A44,Parameters!$A$1:$D$690,4,0)</f>
        <v>-0.83177299999999998</v>
      </c>
      <c r="E44" s="21">
        <v>0.2084522383788891</v>
      </c>
      <c r="F44" s="15">
        <f>D44*E44</f>
        <v>-0.17338494367312371</v>
      </c>
      <c r="G44" s="48"/>
      <c r="H44" s="203"/>
      <c r="I44" s="203"/>
      <c r="J44" s="203"/>
      <c r="K44" s="203"/>
      <c r="L44" s="203"/>
    </row>
    <row r="45" spans="1:12" hidden="1">
      <c r="A45" s="99" t="str">
        <f t="shared" si="0"/>
        <v>WB_VD_Price_7up</v>
      </c>
      <c r="B45" s="203" t="s">
        <v>205</v>
      </c>
      <c r="C45" s="203" t="s">
        <v>93</v>
      </c>
      <c r="D45" s="21">
        <f>VLOOKUP(A45,Parameters!$A$1:$D$690,4,0)</f>
        <v>0.37425678999997702</v>
      </c>
      <c r="E45" s="21">
        <v>0.1519284696887141</v>
      </c>
      <c r="F45" s="15">
        <f t="shared" si="1"/>
        <v>-5.6860261375306947E-2</v>
      </c>
      <c r="G45" s="48"/>
      <c r="H45" s="203"/>
      <c r="I45" s="203"/>
      <c r="J45" s="203"/>
      <c r="K45" s="203"/>
      <c r="L45" s="203"/>
    </row>
    <row r="46" spans="1:12" hidden="1">
      <c r="A46" s="99" t="str">
        <f t="shared" si="0"/>
        <v>WB_VD_Price_Appy_Fizz</v>
      </c>
      <c r="B46" s="203" t="s">
        <v>206</v>
      </c>
      <c r="C46" s="203" t="s">
        <v>93</v>
      </c>
      <c r="D46" s="21">
        <f>VLOOKUP(A46,Parameters!$A$1:$D$690,4,0)</f>
        <v>0.54200520999998303</v>
      </c>
      <c r="E46" s="21">
        <v>0.40071960982668203</v>
      </c>
      <c r="F46" s="15">
        <f t="shared" si="1"/>
        <v>-0.21719211627522206</v>
      </c>
      <c r="G46" s="48"/>
      <c r="H46" s="203"/>
      <c r="I46" s="203"/>
      <c r="J46" s="203"/>
      <c r="K46" s="203"/>
      <c r="L46" s="203"/>
    </row>
    <row r="47" spans="1:12" hidden="1">
      <c r="A47" s="99" t="str">
        <f t="shared" si="0"/>
        <v>WB_VD_Price_Coke</v>
      </c>
      <c r="B47" s="203" t="s">
        <v>207</v>
      </c>
      <c r="C47" s="203" t="s">
        <v>93</v>
      </c>
      <c r="D47" s="21">
        <f>VLOOKUP(A47,Parameters!$A$1:$D$690,4,0)</f>
        <v>0.65475481000004199</v>
      </c>
      <c r="E47" s="21">
        <v>9.4323238118602229E-2</v>
      </c>
      <c r="F47" s="15">
        <f t="shared" si="1"/>
        <v>-6.175859385293412E-2</v>
      </c>
      <c r="G47" s="48"/>
      <c r="H47" s="203"/>
      <c r="I47" s="203"/>
      <c r="J47" s="203"/>
      <c r="K47" s="203"/>
      <c r="L47" s="203"/>
    </row>
    <row r="48" spans="1:12" hidden="1">
      <c r="A48" s="99" t="str">
        <f t="shared" si="0"/>
        <v>WB_VD_Price_Fanta</v>
      </c>
      <c r="B48" s="203" t="s">
        <v>208</v>
      </c>
      <c r="C48" s="203" t="s">
        <v>93</v>
      </c>
      <c r="D48" s="21">
        <f>VLOOKUP(A48,Parameters!$A$1:$D$690,4,0)</f>
        <v>0.41101039000001499</v>
      </c>
      <c r="E48" s="21">
        <v>0.18585714167230655</v>
      </c>
      <c r="F48" s="15">
        <f t="shared" si="1"/>
        <v>-7.6389216283022754E-2</v>
      </c>
      <c r="G48" s="48"/>
      <c r="H48" s="203"/>
      <c r="I48" s="203"/>
      <c r="J48" s="203"/>
      <c r="K48" s="203"/>
      <c r="L48" s="203"/>
    </row>
    <row r="49" spans="1:12" hidden="1">
      <c r="A49" s="99" t="str">
        <f t="shared" si="0"/>
        <v>WB_VD_Price_Limca</v>
      </c>
      <c r="B49" s="203" t="s">
        <v>209</v>
      </c>
      <c r="C49" s="203" t="s">
        <v>93</v>
      </c>
      <c r="D49" s="21">
        <f>VLOOKUP(A49,Parameters!$A$1:$D$690,4,0)</f>
        <v>0.54297481000026104</v>
      </c>
      <c r="E49" s="21">
        <v>0.2698862062318591</v>
      </c>
      <c r="F49" s="15">
        <f t="shared" si="1"/>
        <v>-0.14654141155043496</v>
      </c>
      <c r="G49" s="48"/>
      <c r="H49" s="203"/>
      <c r="I49" s="203"/>
      <c r="J49" s="203"/>
      <c r="K49" s="203"/>
      <c r="L49" s="203"/>
    </row>
    <row r="50" spans="1:12" hidden="1">
      <c r="A50" s="99" t="str">
        <f t="shared" si="0"/>
        <v>WB_VD_Price_M_Dew</v>
      </c>
      <c r="B50" s="203" t="s">
        <v>210</v>
      </c>
      <c r="C50" s="203" t="s">
        <v>93</v>
      </c>
      <c r="D50" s="21">
        <f>VLOOKUP(A50,Parameters!$A$1:$D$690,4,0)</f>
        <v>0.427681590000003</v>
      </c>
      <c r="E50" s="21">
        <v>0.54615686067005587</v>
      </c>
      <c r="F50" s="15">
        <f t="shared" si="1"/>
        <v>-0.23358123456077959</v>
      </c>
      <c r="G50" s="48"/>
      <c r="H50" s="203"/>
      <c r="I50" s="203"/>
      <c r="J50" s="203"/>
      <c r="K50" s="203"/>
      <c r="L50" s="203"/>
    </row>
    <row r="51" spans="1:12" hidden="1">
      <c r="A51" s="99" t="str">
        <f t="shared" si="0"/>
        <v>WB_VD_Price_Mirinda</v>
      </c>
      <c r="B51" s="203" t="s">
        <v>211</v>
      </c>
      <c r="C51" s="203" t="s">
        <v>93</v>
      </c>
      <c r="D51" s="21">
        <f>VLOOKUP(A51,Parameters!$A$1:$D$690,4,0)</f>
        <v>0.42111679000035701</v>
      </c>
      <c r="E51" s="21">
        <v>8.3332178738716331E-2</v>
      </c>
      <c r="F51" s="15">
        <f t="shared" si="1"/>
        <v>-3.5092579614184223E-2</v>
      </c>
      <c r="G51" s="48"/>
      <c r="H51" s="203"/>
      <c r="I51" s="203"/>
      <c r="J51" s="203"/>
      <c r="K51" s="203"/>
      <c r="L51" s="203"/>
    </row>
    <row r="52" spans="1:12" hidden="1">
      <c r="A52" s="99" t="str">
        <f t="shared" si="0"/>
        <v>WB_VD_Price_Pepsi</v>
      </c>
      <c r="B52" s="203" t="s">
        <v>212</v>
      </c>
      <c r="C52" s="203" t="s">
        <v>93</v>
      </c>
      <c r="D52" s="21">
        <f>VLOOKUP(A52,Parameters!$A$1:$D$690,4,0)</f>
        <v>0.38818639000013</v>
      </c>
      <c r="E52" s="21">
        <v>0.22730959295733591</v>
      </c>
      <c r="F52" s="15">
        <f t="shared" si="1"/>
        <v>-8.8238490302507203E-2</v>
      </c>
      <c r="G52" s="48"/>
      <c r="H52" s="203"/>
      <c r="I52" s="203"/>
      <c r="J52" s="203"/>
      <c r="K52" s="203"/>
      <c r="L52" s="203"/>
    </row>
    <row r="53" spans="1:12" hidden="1">
      <c r="A53" s="99" t="str">
        <f t="shared" si="0"/>
        <v>WB_VD_Price_Sprite</v>
      </c>
      <c r="B53" s="203" t="s">
        <v>213</v>
      </c>
      <c r="C53" s="203" t="s">
        <v>93</v>
      </c>
      <c r="D53" s="21">
        <f>VLOOKUP(A53,Parameters!$A$1:$D$690,4,0)</f>
        <v>0.27046258999999301</v>
      </c>
      <c r="E53" s="21">
        <v>0.49954739198603365</v>
      </c>
      <c r="F53" s="15">
        <f t="shared" si="1"/>
        <v>-0.1351088814642844</v>
      </c>
      <c r="G53" s="48"/>
      <c r="H53" s="203"/>
      <c r="I53" s="203"/>
      <c r="J53" s="203"/>
      <c r="K53" s="203"/>
      <c r="L53" s="203"/>
    </row>
    <row r="54" spans="1:12" hidden="1">
      <c r="A54" s="99" t="str">
        <f t="shared" si="0"/>
        <v>WB_VD_Price_Thums_Up_Express</v>
      </c>
      <c r="B54" s="203" t="s">
        <v>263</v>
      </c>
      <c r="C54" s="203" t="s">
        <v>93</v>
      </c>
      <c r="D54" s="21">
        <f>VLOOKUP(A54,Parameters!$A$1:$D$690,4,0)</f>
        <v>-1.07373601000001</v>
      </c>
      <c r="E54" s="21">
        <v>3.9298662496399545E-2</v>
      </c>
      <c r="F54" s="15">
        <f>D54*E54</f>
        <v>-4.2196389067221077E-2</v>
      </c>
      <c r="G54" s="48"/>
      <c r="H54" s="203"/>
      <c r="I54" s="203"/>
      <c r="J54" s="203"/>
      <c r="K54" s="203"/>
      <c r="L54" s="203"/>
    </row>
    <row r="55" spans="1:12" hidden="1">
      <c r="A55" s="99" t="str">
        <f t="shared" si="0"/>
        <v>WB_VD_Price_Thums_Up_Fridge</v>
      </c>
      <c r="B55" s="203" t="s">
        <v>264</v>
      </c>
      <c r="C55" s="203" t="s">
        <v>93</v>
      </c>
      <c r="D55" s="21">
        <f>VLOOKUP(A55,Parameters!$A$1:$D$690,4,0)</f>
        <v>-0.587419989999999</v>
      </c>
      <c r="E55" s="21">
        <v>0.20008903474563197</v>
      </c>
      <c r="F55" s="15">
        <f>D55*E55</f>
        <v>-0.11753629878938858</v>
      </c>
      <c r="G55" s="48"/>
      <c r="H55" s="203"/>
      <c r="I55" s="203"/>
      <c r="J55" s="203"/>
      <c r="K55" s="203"/>
      <c r="L55" s="203"/>
    </row>
    <row r="56" spans="1:12" hidden="1">
      <c r="A56" s="99" t="str">
        <f t="shared" si="0"/>
        <v>WB_VD_Price_Thums_Up_Mobile</v>
      </c>
      <c r="B56" s="203" t="s">
        <v>265</v>
      </c>
      <c r="C56" s="203" t="s">
        <v>93</v>
      </c>
      <c r="D56" s="21">
        <f>VLOOKUP(A56,Parameters!$A$1:$D$690,4,0)</f>
        <v>-0.79692325000001196</v>
      </c>
      <c r="E56" s="21">
        <v>0.30725372082528235</v>
      </c>
      <c r="F56" s="15">
        <f>D56*E56</f>
        <v>-0.24485763377468037</v>
      </c>
      <c r="G56" s="48"/>
      <c r="H56" s="203"/>
      <c r="I56" s="203"/>
      <c r="J56" s="203"/>
      <c r="K56" s="203"/>
      <c r="L56" s="203"/>
    </row>
    <row r="57" spans="1:12" hidden="1">
      <c r="A57" s="99" t="str">
        <f t="shared" si="0"/>
        <v>WB_VD_Price_Thums_Up_Party</v>
      </c>
      <c r="B57" s="203" t="s">
        <v>266</v>
      </c>
      <c r="C57" s="203" t="s">
        <v>93</v>
      </c>
      <c r="D57" s="21">
        <f>VLOOKUP(A57,Parameters!$A$1:$D$690,4,0)</f>
        <v>-0.91122947000001497</v>
      </c>
      <c r="E57" s="21">
        <v>0.28134303142149764</v>
      </c>
      <c r="F57" s="15">
        <f>D57*E57</f>
        <v>-0.25636806141040885</v>
      </c>
      <c r="G57" s="48"/>
      <c r="H57" s="203"/>
      <c r="I57" s="203"/>
      <c r="J57" s="203"/>
      <c r="K57" s="203"/>
      <c r="L57" s="203"/>
    </row>
    <row r="58" spans="1:12" hidden="1">
      <c r="A58" s="99" t="str">
        <f t="shared" si="0"/>
        <v>WB_VD_Price_Thums_Up_RGB</v>
      </c>
      <c r="B58" s="203" t="s">
        <v>267</v>
      </c>
      <c r="C58" s="203" t="s">
        <v>93</v>
      </c>
      <c r="D58" s="21">
        <f>VLOOKUP(A58,Parameters!$A$1:$D$690,4,0)</f>
        <v>-0.512441590000004</v>
      </c>
      <c r="E58" s="21">
        <v>0.17201555051118858</v>
      </c>
      <c r="F58" s="15">
        <f>D58*E58</f>
        <v>-8.814792220867948E-2</v>
      </c>
      <c r="G58" s="48"/>
      <c r="H58" s="203"/>
      <c r="I58" s="203"/>
      <c r="J58" s="203"/>
      <c r="K58" s="203"/>
      <c r="L58" s="203"/>
    </row>
    <row r="59" spans="1:12" hidden="1">
      <c r="A59" s="99" t="str">
        <f t="shared" si="0"/>
        <v>UP_VD_Price_7up</v>
      </c>
      <c r="B59" s="203" t="s">
        <v>205</v>
      </c>
      <c r="C59" s="203" t="s">
        <v>94</v>
      </c>
      <c r="D59" s="21">
        <f>VLOOKUP(A59,Parameters!$A$1:$D$690,4,0)</f>
        <v>0.449108410000153</v>
      </c>
      <c r="E59" s="21">
        <v>0.41951155703954512</v>
      </c>
      <c r="F59" s="15">
        <f t="shared" si="1"/>
        <v>-0.1884061683587186</v>
      </c>
      <c r="G59" s="48"/>
      <c r="H59" s="203"/>
      <c r="I59" s="203"/>
      <c r="J59" s="203"/>
      <c r="K59" s="203"/>
      <c r="L59" s="203"/>
    </row>
    <row r="60" spans="1:12" hidden="1">
      <c r="A60" s="99" t="str">
        <f t="shared" si="0"/>
        <v>UP_VD_Price_Appy_Fizz</v>
      </c>
      <c r="B60" s="203" t="s">
        <v>206</v>
      </c>
      <c r="C60" s="203" t="s">
        <v>94</v>
      </c>
      <c r="D60" s="21">
        <f>VLOOKUP(A60,Parameters!$A$1:$D$690,4,0)</f>
        <v>0.81620561000001302</v>
      </c>
      <c r="E60" s="21">
        <v>8.7748203097149785E-2</v>
      </c>
      <c r="F60" s="15">
        <f t="shared" si="1"/>
        <v>-7.1620575635314168E-2</v>
      </c>
      <c r="G60" s="48"/>
      <c r="H60" s="203"/>
      <c r="I60" s="203"/>
      <c r="J60" s="203"/>
      <c r="K60" s="203"/>
      <c r="L60" s="203"/>
    </row>
    <row r="61" spans="1:12" hidden="1">
      <c r="A61" s="99" t="str">
        <f t="shared" si="0"/>
        <v>UP_VD_Price_Coke</v>
      </c>
      <c r="B61" s="203" t="s">
        <v>207</v>
      </c>
      <c r="C61" s="203" t="s">
        <v>94</v>
      </c>
      <c r="D61" s="21">
        <f>VLOOKUP(A61,Parameters!$A$1:$D$690,4,0)</f>
        <v>0.78570600999999896</v>
      </c>
      <c r="E61" s="21">
        <v>0.22464652683047315</v>
      </c>
      <c r="F61" s="15">
        <f t="shared" si="1"/>
        <v>-0.17650612625632878</v>
      </c>
      <c r="G61" s="48"/>
      <c r="H61" s="203"/>
      <c r="I61" s="203"/>
      <c r="J61" s="203"/>
      <c r="K61" s="203"/>
      <c r="L61" s="203"/>
    </row>
    <row r="62" spans="1:12" hidden="1">
      <c r="A62" s="99" t="str">
        <f t="shared" si="0"/>
        <v>UP_VD_Price_Fanta</v>
      </c>
      <c r="B62" s="203" t="s">
        <v>208</v>
      </c>
      <c r="C62" s="203" t="s">
        <v>94</v>
      </c>
      <c r="D62" s="21">
        <f>VLOOKUP(A62,Parameters!$A$1:$D$690,4,0)</f>
        <v>0.49321278999998902</v>
      </c>
      <c r="E62" s="21">
        <v>0.13903477712221324</v>
      </c>
      <c r="F62" s="15">
        <f t="shared" si="1"/>
        <v>-6.8573730331473431E-2</v>
      </c>
      <c r="G62" s="48"/>
      <c r="H62" s="203"/>
      <c r="I62" s="203"/>
      <c r="J62" s="203"/>
      <c r="K62" s="203"/>
      <c r="L62" s="203"/>
    </row>
    <row r="63" spans="1:12" hidden="1">
      <c r="A63" s="99" t="str">
        <f t="shared" si="0"/>
        <v>UP_VD_Price_Limca</v>
      </c>
      <c r="B63" s="203" t="s">
        <v>209</v>
      </c>
      <c r="C63" s="203" t="s">
        <v>94</v>
      </c>
      <c r="D63" s="21">
        <f>VLOOKUP(A63,Parameters!$A$1:$D$690,4,0)</f>
        <v>0.43437999000019401</v>
      </c>
      <c r="E63" s="21">
        <v>0.21244020726365179</v>
      </c>
      <c r="F63" s="15">
        <f t="shared" si="1"/>
        <v>-9.2279775106824211E-2</v>
      </c>
      <c r="G63" s="48"/>
      <c r="H63" s="203"/>
      <c r="I63" s="203"/>
      <c r="J63" s="203"/>
      <c r="K63" s="203"/>
      <c r="L63" s="203"/>
    </row>
    <row r="64" spans="1:12" hidden="1">
      <c r="A64" s="99" t="str">
        <f t="shared" si="0"/>
        <v>UP_VD_Price_M_Dew</v>
      </c>
      <c r="B64" s="203" t="s">
        <v>210</v>
      </c>
      <c r="C64" s="203" t="s">
        <v>94</v>
      </c>
      <c r="D64" s="21">
        <f>VLOOKUP(A64,Parameters!$A$1:$D$690,4,0)</f>
        <v>1.51321558999994</v>
      </c>
      <c r="E64" s="21">
        <v>7.9713819214859857E-2</v>
      </c>
      <c r="F64" s="15">
        <f t="shared" si="1"/>
        <v>-0.12062419397436271</v>
      </c>
      <c r="G64" s="48"/>
      <c r="H64" s="203"/>
      <c r="I64" s="203"/>
      <c r="J64" s="203"/>
      <c r="K64" s="203"/>
      <c r="L64" s="203"/>
    </row>
    <row r="65" spans="1:12" hidden="1">
      <c r="A65" s="99" t="str">
        <f t="shared" si="0"/>
        <v>UP_VD_Price_Mirinda</v>
      </c>
      <c r="B65" s="203" t="s">
        <v>211</v>
      </c>
      <c r="C65" s="203" t="s">
        <v>94</v>
      </c>
      <c r="D65" s="21">
        <f>VLOOKUP(A65,Parameters!$A$1:$D$690,4,0)</f>
        <v>0.33689358999999203</v>
      </c>
      <c r="E65" s="21">
        <v>0.1173818486820466</v>
      </c>
      <c r="F65" s="15">
        <f t="shared" si="1"/>
        <v>-3.9545192403330508E-2</v>
      </c>
      <c r="G65" s="48"/>
      <c r="H65" s="203"/>
      <c r="I65" s="203"/>
      <c r="J65" s="203"/>
      <c r="K65" s="203"/>
      <c r="L65" s="203"/>
    </row>
    <row r="66" spans="1:12" hidden="1">
      <c r="A66" s="99" t="str">
        <f t="shared" si="0"/>
        <v>UP_VD_Price_Pepsi</v>
      </c>
      <c r="B66" s="203" t="s">
        <v>212</v>
      </c>
      <c r="C66" s="203" t="s">
        <v>94</v>
      </c>
      <c r="D66" s="21">
        <f>VLOOKUP(A66,Parameters!$A$1:$D$690,4,0)</f>
        <v>0.810548789999887</v>
      </c>
      <c r="E66" s="21">
        <v>0.22677737345973295</v>
      </c>
      <c r="F66" s="15">
        <f t="shared" si="1"/>
        <v>-0.18381412565713903</v>
      </c>
      <c r="G66" s="48"/>
      <c r="H66" s="203"/>
      <c r="I66" s="203"/>
      <c r="J66" s="203"/>
      <c r="K66" s="203"/>
      <c r="L66" s="203"/>
    </row>
    <row r="67" spans="1:12" hidden="1">
      <c r="A67" s="99" t="str">
        <f t="shared" si="0"/>
        <v>UP_VD_Price_Sprite</v>
      </c>
      <c r="B67" s="203" t="s">
        <v>213</v>
      </c>
      <c r="C67" s="203" t="s">
        <v>94</v>
      </c>
      <c r="D67" s="21">
        <f>VLOOKUP(A67,Parameters!$A$1:$D$690,4,0)</f>
        <v>0.32032879000015302</v>
      </c>
      <c r="E67" s="21">
        <v>0.58322855756306957</v>
      </c>
      <c r="F67" s="15">
        <f t="shared" si="1"/>
        <v>-0.18682489813771266</v>
      </c>
      <c r="G67" s="48"/>
      <c r="H67" s="203"/>
      <c r="I67" s="203"/>
      <c r="J67" s="203"/>
      <c r="K67" s="203"/>
      <c r="L67" s="203"/>
    </row>
    <row r="68" spans="1:12" hidden="1">
      <c r="A68" s="99" t="str">
        <f>C68&amp;"_"&amp;B68</f>
        <v>UP_VD_Price_Thums_Up_Express</v>
      </c>
      <c r="B68" s="203" t="s">
        <v>263</v>
      </c>
      <c r="C68" s="203" t="s">
        <v>94</v>
      </c>
      <c r="D68" s="21">
        <f>VLOOKUP(A68,Parameters!$A$1:$D$690,4,0)</f>
        <v>-2.6438860099999899</v>
      </c>
      <c r="E68" s="21">
        <v>9.5946147442435473E-2</v>
      </c>
      <c r="F68" s="15">
        <f>D68*E68</f>
        <v>-0.25367067693645146</v>
      </c>
      <c r="G68" s="48"/>
      <c r="H68" s="203"/>
      <c r="I68" s="203"/>
      <c r="J68" s="203"/>
      <c r="K68" s="203"/>
      <c r="L68" s="203"/>
    </row>
    <row r="69" spans="1:12" hidden="1">
      <c r="A69" s="99" t="str">
        <f>C69&amp;"_"&amp;B69</f>
        <v>UP_VD_Price_Thums_Up_Fridge</v>
      </c>
      <c r="B69" s="203" t="s">
        <v>264</v>
      </c>
      <c r="C69" s="203" t="s">
        <v>94</v>
      </c>
      <c r="D69" s="21">
        <f>VLOOKUP(A69,Parameters!$A$1:$D$690,4,0)</f>
        <v>-0.81989161000002597</v>
      </c>
      <c r="E69" s="21">
        <v>0.12268323774394108</v>
      </c>
      <c r="F69" s="15">
        <f>D69*E69</f>
        <v>-0.1005869573138958</v>
      </c>
      <c r="G69" s="48"/>
      <c r="H69" s="203"/>
      <c r="I69" s="203"/>
      <c r="J69" s="203"/>
      <c r="K69" s="203"/>
      <c r="L69" s="203"/>
    </row>
    <row r="70" spans="1:12" hidden="1">
      <c r="A70" s="99" t="str">
        <f>C70&amp;"_"&amp;B70</f>
        <v>UP_VD_Price_Thums_Up_Mobile</v>
      </c>
      <c r="B70" s="203" t="s">
        <v>265</v>
      </c>
      <c r="C70" s="203" t="s">
        <v>94</v>
      </c>
      <c r="D70" s="21">
        <f>VLOOKUP(A70,Parameters!$A$1:$D$690,4,0)</f>
        <v>-0.307912990000001</v>
      </c>
      <c r="E70" s="21">
        <v>0.3637197114055955</v>
      </c>
      <c r="F70" s="15">
        <f>D70*E70</f>
        <v>-0.11199402386083437</v>
      </c>
      <c r="G70" s="48"/>
      <c r="H70" s="203"/>
      <c r="I70" s="203"/>
      <c r="J70" s="203"/>
      <c r="K70" s="203"/>
      <c r="L70" s="203"/>
    </row>
    <row r="71" spans="1:12" hidden="1">
      <c r="A71" s="99" t="str">
        <f>C71&amp;"_"&amp;B71</f>
        <v>UP_VD_Price_Thums_Up_Party</v>
      </c>
      <c r="B71" s="203" t="s">
        <v>266</v>
      </c>
      <c r="C71" s="203" t="s">
        <v>94</v>
      </c>
      <c r="D71" s="21">
        <f>VLOOKUP(A71,Parameters!$A$1:$D$690,4,0)</f>
        <v>-0.53321798999999903</v>
      </c>
      <c r="E71" s="21">
        <v>0.28546493756222974</v>
      </c>
      <c r="F71" s="15">
        <f>D71*E71</f>
        <v>-0.15221504022240737</v>
      </c>
      <c r="G71" s="48"/>
      <c r="H71" s="203"/>
      <c r="I71" s="203"/>
      <c r="J71" s="203"/>
      <c r="K71" s="203"/>
      <c r="L71" s="203"/>
    </row>
    <row r="72" spans="1:12" hidden="1">
      <c r="A72" s="99" t="str">
        <f>C72&amp;"_"&amp;B72</f>
        <v>UP_VD_Price_Thums_Up_RGB</v>
      </c>
      <c r="B72" s="203" t="s">
        <v>267</v>
      </c>
      <c r="C72" s="203" t="s">
        <v>94</v>
      </c>
      <c r="D72" s="21">
        <f>VLOOKUP(A72,Parameters!$A$1:$D$690,4,0)</f>
        <v>-0.461197990000003</v>
      </c>
      <c r="E72" s="21">
        <v>0.13218596584579817</v>
      </c>
      <c r="F72" s="15">
        <f>D72*E72</f>
        <v>-6.0963901754291165E-2</v>
      </c>
      <c r="G72" s="48"/>
      <c r="H72" s="203"/>
      <c r="I72" s="203"/>
      <c r="J72" s="203"/>
      <c r="K72" s="203"/>
      <c r="L72" s="203"/>
    </row>
    <row r="73" spans="1:12">
      <c r="A73" s="99"/>
      <c r="D73" s="21"/>
      <c r="E73" s="21"/>
      <c r="F73" s="15"/>
      <c r="G73" s="48"/>
      <c r="H73" s="203"/>
      <c r="I73" s="203"/>
      <c r="J73" s="203"/>
      <c r="K73" s="203"/>
      <c r="L73" s="203"/>
    </row>
    <row r="74" spans="1:12">
      <c r="A74" s="99"/>
      <c r="D74" s="21"/>
      <c r="E74" s="21"/>
      <c r="F74" s="15"/>
      <c r="G74" s="48"/>
      <c r="H74" s="203"/>
      <c r="I74" s="203"/>
      <c r="J74" s="203"/>
      <c r="K74" s="203"/>
      <c r="L74" s="203"/>
    </row>
    <row r="75" spans="1:12">
      <c r="A75" s="99"/>
      <c r="D75" s="21"/>
      <c r="E75" s="21"/>
      <c r="F75" s="15"/>
      <c r="G75" s="48"/>
      <c r="H75" s="203"/>
      <c r="I75" s="203"/>
      <c r="J75" s="203"/>
      <c r="K75" s="203"/>
      <c r="L75" s="203"/>
    </row>
    <row r="76" spans="1:12">
      <c r="A76" s="99"/>
      <c r="D76" s="21"/>
      <c r="E76" s="21"/>
      <c r="F76" s="15"/>
      <c r="G76" s="48"/>
    </row>
    <row r="77" spans="1:12">
      <c r="A77" s="99"/>
      <c r="D77" s="21"/>
      <c r="E77" s="21"/>
      <c r="F77" s="15"/>
      <c r="G77" s="48"/>
    </row>
    <row r="78" spans="1:12">
      <c r="A78" s="99"/>
      <c r="D78" s="21"/>
      <c r="E78" s="21"/>
      <c r="F78" s="15"/>
      <c r="G78" s="48"/>
    </row>
    <row r="79" spans="1:12">
      <c r="A79" s="99"/>
      <c r="D79" s="21"/>
      <c r="E79" s="21"/>
      <c r="F79" s="15"/>
      <c r="G79" s="48"/>
    </row>
    <row r="80" spans="1:12">
      <c r="A80" s="99"/>
      <c r="D80" s="21"/>
      <c r="E80" s="21"/>
      <c r="F80" s="15"/>
      <c r="G80" s="48"/>
    </row>
    <row r="81" spans="1:7">
      <c r="A81" s="99"/>
      <c r="D81" s="21"/>
      <c r="E81" s="21"/>
      <c r="F81" s="15"/>
      <c r="G81" s="48"/>
    </row>
    <row r="82" spans="1:7">
      <c r="A82" s="99"/>
      <c r="D82" s="21"/>
      <c r="E82" s="21"/>
      <c r="F82" s="15"/>
      <c r="G82" s="48"/>
    </row>
    <row r="83" spans="1:7">
      <c r="A83" s="99"/>
      <c r="D83" s="21"/>
      <c r="E83" s="21"/>
      <c r="F83" s="15"/>
      <c r="G83" s="48"/>
    </row>
    <row r="84" spans="1:7">
      <c r="A84" s="99"/>
      <c r="D84" s="21"/>
      <c r="E84" s="21"/>
      <c r="F84" s="15"/>
      <c r="G84" s="48"/>
    </row>
    <row r="85" spans="1:7">
      <c r="A85" s="99"/>
      <c r="D85" s="21"/>
      <c r="E85" s="21"/>
      <c r="F85" s="15"/>
      <c r="G85" s="48"/>
    </row>
    <row r="86" spans="1:7">
      <c r="A86" s="99"/>
      <c r="D86" s="21"/>
      <c r="E86" s="21"/>
      <c r="F86" s="15"/>
      <c r="G86" s="48"/>
    </row>
    <row r="87" spans="1:7">
      <c r="A87" s="99"/>
      <c r="D87" s="21"/>
      <c r="F87" s="15"/>
    </row>
    <row r="88" spans="1:7">
      <c r="A88" s="99"/>
      <c r="D88" s="21"/>
      <c r="F88" s="15"/>
    </row>
    <row r="89" spans="1:7">
      <c r="A89" s="99"/>
      <c r="D89" s="21"/>
      <c r="F89" s="15"/>
    </row>
    <row r="90" spans="1:7">
      <c r="A90" s="99"/>
      <c r="D90" s="21"/>
      <c r="F90" s="15"/>
    </row>
    <row r="91" spans="1:7">
      <c r="A91" s="99"/>
      <c r="D91" s="21"/>
      <c r="F91" s="15"/>
    </row>
    <row r="92" spans="1:7">
      <c r="A92" s="99"/>
      <c r="D92" s="21"/>
      <c r="F92" s="15"/>
    </row>
    <row r="93" spans="1:7">
      <c r="A93" s="99"/>
      <c r="D93" s="21"/>
      <c r="F93" s="15"/>
    </row>
    <row r="94" spans="1:7">
      <c r="A94" s="99"/>
      <c r="D94" s="21"/>
      <c r="F94" s="15"/>
    </row>
    <row r="95" spans="1:7">
      <c r="A95" s="99"/>
      <c r="D95" s="21"/>
      <c r="F95" s="15"/>
    </row>
    <row r="96" spans="1:7">
      <c r="A96" s="99"/>
      <c r="D96" s="21"/>
      <c r="F96" s="15"/>
    </row>
    <row r="97" spans="1:6">
      <c r="A97" s="99"/>
      <c r="D97" s="21"/>
      <c r="F97" s="15"/>
    </row>
    <row r="98" spans="1:6">
      <c r="A98" s="99"/>
      <c r="D98" s="21"/>
      <c r="F98" s="15"/>
    </row>
    <row r="99" spans="1:6">
      <c r="A99" s="99"/>
      <c r="D99" s="21"/>
      <c r="F99" s="15"/>
    </row>
    <row r="100" spans="1:6">
      <c r="A100" s="99"/>
      <c r="D100" s="21"/>
      <c r="F100" s="15"/>
    </row>
    <row r="101" spans="1:6">
      <c r="A101" s="99"/>
      <c r="D101" s="21"/>
      <c r="F101" s="15"/>
    </row>
    <row r="102" spans="1:6">
      <c r="A102" s="99"/>
      <c r="D102" s="21"/>
      <c r="F102" s="15"/>
    </row>
    <row r="103" spans="1:6">
      <c r="A103" s="99"/>
      <c r="D103" s="21"/>
      <c r="F103" s="15"/>
    </row>
    <row r="104" spans="1:6">
      <c r="A104" s="99"/>
      <c r="D104" s="21"/>
      <c r="F104" s="15"/>
    </row>
    <row r="105" spans="1:6">
      <c r="A105" s="99"/>
      <c r="D105" s="21"/>
      <c r="F105" s="15"/>
    </row>
    <row r="106" spans="1:6">
      <c r="A106" s="99"/>
      <c r="D106" s="21"/>
      <c r="F106" s="15"/>
    </row>
    <row r="107" spans="1:6">
      <c r="A107" s="99"/>
      <c r="D107" s="21"/>
      <c r="F107" s="15"/>
    </row>
    <row r="108" spans="1:6">
      <c r="A108" s="99"/>
      <c r="D108" s="21"/>
      <c r="F108" s="15"/>
    </row>
    <row r="109" spans="1:6">
      <c r="A109" s="99"/>
      <c r="D109" s="21"/>
      <c r="F109" s="15"/>
    </row>
    <row r="110" spans="1:6">
      <c r="A110" s="99"/>
      <c r="D110" s="21"/>
      <c r="F110" s="15"/>
    </row>
    <row r="111" spans="1:6">
      <c r="A111" s="99"/>
      <c r="D111" s="21"/>
      <c r="F111" s="15"/>
    </row>
    <row r="112" spans="1:6">
      <c r="A112" s="99"/>
      <c r="D112" s="21"/>
      <c r="F112" s="15"/>
    </row>
    <row r="113" spans="1:6">
      <c r="A113" s="99"/>
      <c r="D113" s="21"/>
      <c r="F113" s="15"/>
    </row>
    <row r="114" spans="1:6">
      <c r="A114" s="99"/>
      <c r="D114" s="21"/>
      <c r="F114" s="15"/>
    </row>
    <row r="115" spans="1:6">
      <c r="A115" s="99"/>
      <c r="D115" s="21"/>
      <c r="F115" s="15"/>
    </row>
    <row r="116" spans="1:6">
      <c r="A116" s="99"/>
      <c r="D116" s="21"/>
      <c r="F116" s="15"/>
    </row>
    <row r="117" spans="1:6">
      <c r="A117" s="99"/>
      <c r="D117" s="21"/>
      <c r="F117" s="15"/>
    </row>
    <row r="118" spans="1:6">
      <c r="A118" s="99"/>
      <c r="D118" s="21"/>
      <c r="F118" s="15"/>
    </row>
    <row r="119" spans="1:6">
      <c r="A119" s="99"/>
      <c r="D119" s="21"/>
      <c r="F119" s="15"/>
    </row>
    <row r="120" spans="1:6">
      <c r="A120" s="99"/>
      <c r="D120" s="21"/>
      <c r="F120" s="15"/>
    </row>
    <row r="121" spans="1:6">
      <c r="A121" s="99"/>
      <c r="D121" s="21"/>
      <c r="F121" s="15"/>
    </row>
    <row r="122" spans="1:6">
      <c r="A122" s="99"/>
      <c r="D122" s="21"/>
      <c r="F122" s="15"/>
    </row>
    <row r="123" spans="1:6">
      <c r="A123" s="99"/>
      <c r="D123" s="21"/>
      <c r="F123" s="15"/>
    </row>
    <row r="124" spans="1:6">
      <c r="A124" s="99"/>
      <c r="D124" s="21"/>
      <c r="F124" s="15"/>
    </row>
    <row r="125" spans="1:6">
      <c r="A125" s="99"/>
      <c r="D125" s="21"/>
      <c r="F125" s="15"/>
    </row>
    <row r="126" spans="1:6">
      <c r="A126" s="99"/>
      <c r="D126" s="21"/>
      <c r="F126" s="15"/>
    </row>
    <row r="127" spans="1:6">
      <c r="A127" s="99"/>
      <c r="D127" s="21"/>
      <c r="F127" s="15"/>
    </row>
    <row r="128" spans="1:6">
      <c r="A128" s="99"/>
      <c r="D128" s="21"/>
      <c r="F128" s="15"/>
    </row>
    <row r="129" spans="1:6">
      <c r="A129" s="99"/>
      <c r="D129" s="21"/>
      <c r="F129" s="15"/>
    </row>
    <row r="130" spans="1:6">
      <c r="A130" s="99"/>
      <c r="D130" s="21"/>
      <c r="F130" s="15"/>
    </row>
    <row r="131" spans="1:6">
      <c r="A131" s="99"/>
      <c r="D131" s="21"/>
      <c r="F131" s="15"/>
    </row>
    <row r="132" spans="1:6">
      <c r="A132" s="99"/>
      <c r="D132" s="21"/>
      <c r="F132" s="15"/>
    </row>
    <row r="133" spans="1:6">
      <c r="A133" s="99"/>
      <c r="D133" s="21"/>
      <c r="F133" s="15"/>
    </row>
    <row r="134" spans="1:6">
      <c r="A134" s="99"/>
      <c r="D134" s="21"/>
      <c r="F134" s="15"/>
    </row>
    <row r="135" spans="1:6">
      <c r="A135" s="99"/>
      <c r="D135" s="21"/>
      <c r="F135" s="15"/>
    </row>
    <row r="136" spans="1:6">
      <c r="A136" s="99"/>
      <c r="D136" s="21"/>
      <c r="F136" s="15"/>
    </row>
    <row r="137" spans="1:6">
      <c r="A137" s="99"/>
      <c r="D137" s="21"/>
      <c r="F137" s="15"/>
    </row>
    <row r="138" spans="1:6">
      <c r="A138" s="99"/>
      <c r="D138" s="21"/>
      <c r="F138" s="15"/>
    </row>
    <row r="139" spans="1:6">
      <c r="A139" s="99"/>
      <c r="D139" s="21"/>
      <c r="F139" s="15"/>
    </row>
    <row r="140" spans="1:6">
      <c r="A140" s="99"/>
      <c r="D140" s="21"/>
      <c r="F140" s="15"/>
    </row>
    <row r="141" spans="1:6">
      <c r="A141" s="99"/>
      <c r="D141" s="21"/>
      <c r="F141" s="15"/>
    </row>
    <row r="142" spans="1:6">
      <c r="A142" s="99"/>
      <c r="D142" s="21"/>
      <c r="F142" s="15"/>
    </row>
    <row r="143" spans="1:6">
      <c r="A143" s="99"/>
      <c r="D143" s="21"/>
      <c r="F143" s="15"/>
    </row>
    <row r="144" spans="1:6">
      <c r="A144" s="99"/>
      <c r="D144" s="21"/>
      <c r="F144" s="15"/>
    </row>
    <row r="145" spans="1:6">
      <c r="A145" s="99"/>
      <c r="D145" s="21"/>
      <c r="F145" s="15"/>
    </row>
    <row r="146" spans="1:6">
      <c r="A146" s="99"/>
      <c r="D146" s="21"/>
      <c r="F146" s="15"/>
    </row>
    <row r="147" spans="1:6">
      <c r="A147" s="99"/>
      <c r="D147" s="21"/>
      <c r="F147" s="15"/>
    </row>
    <row r="148" spans="1:6">
      <c r="A148" s="99"/>
      <c r="D148" s="21"/>
      <c r="F148" s="15"/>
    </row>
    <row r="149" spans="1:6">
      <c r="A149" s="99"/>
      <c r="D149" s="21"/>
      <c r="F149" s="15"/>
    </row>
  </sheetData>
  <autoFilter ref="A2:F72" xr:uid="{85CB5776-1A0C-482C-95BF-387FD35E6D3F}">
    <filterColumn colId="2">
      <filters>
        <filter val="APT"/>
      </filters>
    </filterColumn>
  </autoFilter>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C921A-5319-4F95-9509-A98D9BD25A15}">
  <sheetPr codeName="Sheet18">
    <tabColor rgb="FF00B050"/>
  </sheetPr>
  <dimension ref="A1:I665"/>
  <sheetViews>
    <sheetView showGridLines="0" zoomScale="75" zoomScaleNormal="75" workbookViewId="0">
      <selection activeCell="I18" sqref="I18"/>
    </sheetView>
  </sheetViews>
  <sheetFormatPr defaultRowHeight="15"/>
  <cols>
    <col min="1" max="1" width="49.28515625" bestFit="1" customWidth="1"/>
    <col min="2" max="2" width="46.85546875" bestFit="1" customWidth="1"/>
    <col min="3" max="3" width="12.5703125" bestFit="1" customWidth="1"/>
    <col min="4" max="4" width="14.5703125" bestFit="1" customWidth="1"/>
  </cols>
  <sheetData>
    <row r="1" spans="1:4" ht="15.75" thickBot="1">
      <c r="A1" s="7" t="s">
        <v>89</v>
      </c>
      <c r="B1" s="7" t="s">
        <v>45</v>
      </c>
      <c r="C1" s="7" t="s">
        <v>46</v>
      </c>
      <c r="D1" s="7" t="s">
        <v>47</v>
      </c>
    </row>
    <row r="2" spans="1:4" ht="15.75" thickTop="1">
      <c r="A2" s="20" t="str">
        <f t="shared" ref="A2:A63" si="0">C2&amp;"_"&amp;B2</f>
        <v>APT_Correction Factor</v>
      </c>
      <c r="B2" s="339" t="s">
        <v>402</v>
      </c>
      <c r="C2" s="6" t="s">
        <v>99</v>
      </c>
      <c r="D2" s="339">
        <v>0.99806152541236304</v>
      </c>
    </row>
    <row r="3" spans="1:4">
      <c r="A3" s="20" t="str">
        <f t="shared" si="0"/>
        <v>APT_Intercept</v>
      </c>
      <c r="B3" s="339" t="s">
        <v>403</v>
      </c>
      <c r="C3" s="6" t="s">
        <v>99</v>
      </c>
      <c r="D3" s="339">
        <v>-2.9275999999999998E-3</v>
      </c>
    </row>
    <row r="4" spans="1:4">
      <c r="A4" s="20" t="str">
        <f t="shared" si="0"/>
        <v>APT_VD_Facebook_Thumsup_Imp</v>
      </c>
      <c r="B4" s="339" t="s">
        <v>224</v>
      </c>
      <c r="C4" s="6" t="s">
        <v>99</v>
      </c>
      <c r="D4" s="339">
        <v>2.63175499999985E-2</v>
      </c>
    </row>
    <row r="5" spans="1:4">
      <c r="A5" s="20" t="str">
        <f t="shared" si="0"/>
        <v>APT_VD_Facebook_Instagram_Thumsup_Imp</v>
      </c>
      <c r="B5" s="339" t="s">
        <v>225</v>
      </c>
      <c r="C5" s="6" t="s">
        <v>99</v>
      </c>
      <c r="D5" s="339">
        <v>3.8299529999930797E-2</v>
      </c>
    </row>
    <row r="6" spans="1:4">
      <c r="A6" s="20" t="str">
        <f t="shared" si="0"/>
        <v>APT_VD_Hotstar_Thumsup_Imp</v>
      </c>
      <c r="B6" s="339" t="s">
        <v>226</v>
      </c>
      <c r="C6" s="6" t="s">
        <v>99</v>
      </c>
      <c r="D6" s="339">
        <v>6.8184330000000196E-2</v>
      </c>
    </row>
    <row r="7" spans="1:4">
      <c r="A7" s="20" t="str">
        <f t="shared" si="0"/>
        <v>APT_VD_YouTube_Thumsup_Imp</v>
      </c>
      <c r="B7" s="339" t="s">
        <v>230</v>
      </c>
      <c r="C7" s="6" t="s">
        <v>99</v>
      </c>
      <c r="D7" s="339">
        <v>7.1853490000078804E-2</v>
      </c>
    </row>
    <row r="8" spans="1:4">
      <c r="A8" s="20" t="str">
        <f t="shared" si="0"/>
        <v>APT_VD_Total_Digital_Thumsup_VD_2017</v>
      </c>
      <c r="B8" s="339" t="s">
        <v>227</v>
      </c>
      <c r="C8" s="6" t="s">
        <v>99</v>
      </c>
      <c r="D8" s="339">
        <v>0.39460060999994701</v>
      </c>
    </row>
    <row r="9" spans="1:4">
      <c r="A9" s="20" t="str">
        <f t="shared" si="0"/>
        <v>APT_VD_Total_Digital_Thumsup_VD_2018</v>
      </c>
      <c r="B9" s="339" t="s">
        <v>228</v>
      </c>
      <c r="C9" s="6" t="s">
        <v>99</v>
      </c>
      <c r="D9" s="339">
        <v>3.8299530000157803E-2</v>
      </c>
    </row>
    <row r="10" spans="1:4">
      <c r="A10" s="20" t="str">
        <f t="shared" si="0"/>
        <v>APT_VD_Total_Digital_Thumsup_VD_2019</v>
      </c>
      <c r="B10" s="339" t="s">
        <v>229</v>
      </c>
      <c r="C10" s="6" t="s">
        <v>99</v>
      </c>
      <c r="D10" s="339">
        <v>0.10100350999998201</v>
      </c>
    </row>
    <row r="11" spans="1:4">
      <c r="A11" s="20" t="str">
        <f t="shared" si="0"/>
        <v>APT_Log_Economy</v>
      </c>
      <c r="B11" s="339" t="s">
        <v>221</v>
      </c>
      <c r="C11" s="6" t="s">
        <v>99</v>
      </c>
      <c r="D11" s="339">
        <v>0.21214938999999999</v>
      </c>
    </row>
    <row r="12" spans="1:4">
      <c r="A12" s="20" t="str">
        <f t="shared" si="0"/>
        <v>APT_precip0</v>
      </c>
      <c r="B12" s="339" t="s">
        <v>222</v>
      </c>
      <c r="C12" s="6" t="s">
        <v>99</v>
      </c>
      <c r="D12" s="339">
        <v>-2.3254780000000002E-3</v>
      </c>
    </row>
    <row r="13" spans="1:4">
      <c r="A13" s="20" t="str">
        <f t="shared" si="0"/>
        <v>APT_precip1</v>
      </c>
      <c r="B13" s="339" t="s">
        <v>223</v>
      </c>
      <c r="C13" s="6" t="s">
        <v>99</v>
      </c>
      <c r="D13" s="339">
        <v>-4.8418560000000098E-3</v>
      </c>
    </row>
    <row r="14" spans="1:4">
      <c r="A14" s="20" t="str">
        <f t="shared" si="0"/>
        <v>APT_Temp0</v>
      </c>
      <c r="B14" s="339" t="s">
        <v>171</v>
      </c>
      <c r="C14" s="6" t="s">
        <v>99</v>
      </c>
      <c r="D14" s="339">
        <v>1.0613146E-2</v>
      </c>
    </row>
    <row r="15" spans="1:4">
      <c r="A15" s="20" t="str">
        <f t="shared" si="0"/>
        <v>APT_Temp1</v>
      </c>
      <c r="B15" s="339" t="s">
        <v>172</v>
      </c>
      <c r="C15" s="6" t="s">
        <v>99</v>
      </c>
      <c r="D15" s="339">
        <v>8.0869700000000093E-3</v>
      </c>
    </row>
    <row r="16" spans="1:4">
      <c r="A16" s="20" t="str">
        <f t="shared" si="0"/>
        <v>APT_Unemployment</v>
      </c>
      <c r="B16" s="339" t="s">
        <v>3</v>
      </c>
      <c r="C16" s="6" t="s">
        <v>99</v>
      </c>
      <c r="D16" s="339">
        <v>-7.4710850000009599E-2</v>
      </c>
    </row>
    <row r="17" spans="1:9">
      <c r="A17" s="20" t="str">
        <f t="shared" si="0"/>
        <v>APT_VD_Cinema_Thumsup_Spend_2018</v>
      </c>
      <c r="B17" s="339" t="s">
        <v>231</v>
      </c>
      <c r="C17" s="6" t="s">
        <v>99</v>
      </c>
      <c r="D17" s="339">
        <v>2.8581850000006501E-2</v>
      </c>
    </row>
    <row r="18" spans="1:9">
      <c r="A18" s="20" t="str">
        <f t="shared" si="0"/>
        <v>APT_VD_Cinema_Thumsup_Spend_2019</v>
      </c>
      <c r="B18" s="339" t="s">
        <v>232</v>
      </c>
      <c r="C18" s="6" t="s">
        <v>99</v>
      </c>
      <c r="D18" s="339">
        <v>2.3861389999997599E-2</v>
      </c>
      <c r="I18" t="s">
        <v>806</v>
      </c>
    </row>
    <row r="19" spans="1:9">
      <c r="A19" s="20" t="str">
        <f t="shared" si="0"/>
        <v>APT_VD_OOH_Thumsup_Spend_2015</v>
      </c>
      <c r="B19" s="339" t="s">
        <v>234</v>
      </c>
      <c r="C19" s="6" t="s">
        <v>99</v>
      </c>
      <c r="D19" s="339">
        <v>1.3642899999996501E-2</v>
      </c>
    </row>
    <row r="20" spans="1:9">
      <c r="A20" s="20" t="str">
        <f t="shared" si="0"/>
        <v>APT_VD_OOH_Thumsup_Spend_2016</v>
      </c>
      <c r="B20" s="339" t="s">
        <v>235</v>
      </c>
      <c r="C20" s="6" t="s">
        <v>99</v>
      </c>
      <c r="D20" s="339">
        <v>1.2623082000004201E-2</v>
      </c>
    </row>
    <row r="21" spans="1:9">
      <c r="A21" s="20" t="str">
        <f t="shared" si="0"/>
        <v>APT_VD_OOH_Thumsup_Spend_2017</v>
      </c>
      <c r="B21" s="339" t="s">
        <v>236</v>
      </c>
      <c r="C21" s="6" t="s">
        <v>99</v>
      </c>
      <c r="D21" s="339">
        <v>1.07141680000021E-2</v>
      </c>
    </row>
    <row r="22" spans="1:9">
      <c r="A22" s="20" t="str">
        <f t="shared" si="0"/>
        <v>APT_VD_OOH_Thumsup_Spend_2018</v>
      </c>
      <c r="B22" s="339" t="s">
        <v>237</v>
      </c>
      <c r="C22" s="6" t="s">
        <v>99</v>
      </c>
      <c r="D22" s="339">
        <v>1.94041300000058E-2</v>
      </c>
    </row>
    <row r="23" spans="1:9">
      <c r="A23" s="20" t="str">
        <f t="shared" si="0"/>
        <v>APT_VD_OOH_Thumsup_Spend_2019</v>
      </c>
      <c r="B23" s="339" t="s">
        <v>238</v>
      </c>
      <c r="C23" s="6" t="s">
        <v>99</v>
      </c>
      <c r="D23" s="339">
        <v>2.1940350000000101E-2</v>
      </c>
    </row>
    <row r="24" spans="1:9">
      <c r="A24" s="20" t="str">
        <f t="shared" si="0"/>
        <v>APT_VD_Consumer_Promo_Thumsup_Mobile_count</v>
      </c>
      <c r="B24" s="339" t="s">
        <v>244</v>
      </c>
      <c r="C24" s="6" t="s">
        <v>99</v>
      </c>
      <c r="D24" s="339">
        <v>5.4968709999927798E-2</v>
      </c>
    </row>
    <row r="25" spans="1:9">
      <c r="A25" s="20" t="str">
        <f t="shared" si="0"/>
        <v>APT_VD_Experiential_Sampling_Thumsup_Reach</v>
      </c>
      <c r="B25" s="339" t="s">
        <v>245</v>
      </c>
      <c r="C25" s="6" t="s">
        <v>99</v>
      </c>
      <c r="D25" s="339">
        <v>4.2872830000103897E-2</v>
      </c>
    </row>
    <row r="26" spans="1:9">
      <c r="A26" s="20" t="str">
        <f t="shared" si="0"/>
        <v>APT_VD_Desert_TV_GRPs</v>
      </c>
      <c r="B26" s="339" t="s">
        <v>251</v>
      </c>
      <c r="C26" s="6" t="s">
        <v>99</v>
      </c>
      <c r="D26" s="339">
        <v>0.14838739000000001</v>
      </c>
    </row>
    <row r="27" spans="1:9">
      <c r="A27" s="20" t="str">
        <f t="shared" si="0"/>
        <v>APT_VD_Lift_TV_GRPs</v>
      </c>
      <c r="B27" s="339" t="s">
        <v>252</v>
      </c>
      <c r="C27" s="6" t="s">
        <v>99</v>
      </c>
      <c r="D27" s="339">
        <v>1.7297090000000001E-2</v>
      </c>
    </row>
    <row r="28" spans="1:9">
      <c r="A28" s="20" t="str">
        <f t="shared" si="0"/>
        <v>APT_VD_TheYoung_TV_GRPs</v>
      </c>
      <c r="B28" s="339" t="s">
        <v>254</v>
      </c>
      <c r="C28" s="6" t="s">
        <v>99</v>
      </c>
      <c r="D28" s="339">
        <v>2.7285090000000001E-2</v>
      </c>
    </row>
    <row r="29" spans="1:9">
      <c r="A29" s="20" t="str">
        <f t="shared" si="0"/>
        <v>APT_VD_ThematicMHT_TV_GRPs</v>
      </c>
      <c r="B29" s="339" t="s">
        <v>253</v>
      </c>
      <c r="C29" s="6" t="s">
        <v>99</v>
      </c>
      <c r="D29" s="339">
        <v>-1.3320000000826699E-7</v>
      </c>
    </row>
    <row r="30" spans="1:9">
      <c r="A30" s="20" t="str">
        <f t="shared" si="0"/>
        <v>APT_VD_TUChargedAvengers_TV_GRPs</v>
      </c>
      <c r="B30" s="339" t="s">
        <v>256</v>
      </c>
      <c r="C30" s="6" t="s">
        <v>99</v>
      </c>
      <c r="D30" s="339">
        <v>9.3724190000000596E-2</v>
      </c>
    </row>
    <row r="31" spans="1:9">
      <c r="A31" s="20" t="str">
        <f t="shared" si="0"/>
        <v>APT_VD_TUChargedThematic_TV_GRPs</v>
      </c>
      <c r="B31" s="339" t="s">
        <v>257</v>
      </c>
      <c r="C31" s="6" t="s">
        <v>99</v>
      </c>
      <c r="D31" s="339">
        <v>4.4300150000000003E-2</v>
      </c>
    </row>
    <row r="32" spans="1:9">
      <c r="A32" s="20" t="str">
        <f t="shared" si="0"/>
        <v>APT_VD_TUChase_TV_GRPs</v>
      </c>
      <c r="B32" s="339" t="s">
        <v>258</v>
      </c>
      <c r="C32" s="6" t="s">
        <v>99</v>
      </c>
      <c r="D32" s="339">
        <v>0.10024001</v>
      </c>
    </row>
    <row r="33" spans="1:4">
      <c r="A33" s="20" t="str">
        <f t="shared" si="0"/>
        <v>APT_VD_TUIntrinsic_TV_GRPs</v>
      </c>
      <c r="B33" s="339" t="s">
        <v>259</v>
      </c>
      <c r="C33" s="6" t="s">
        <v>99</v>
      </c>
      <c r="D33" s="339">
        <v>4.1167349999999998E-2</v>
      </c>
    </row>
    <row r="34" spans="1:4">
      <c r="A34" s="20" t="str">
        <f t="shared" si="0"/>
        <v>APT_VD_TU_UTC_TV_GRPs</v>
      </c>
      <c r="B34" s="339" t="s">
        <v>255</v>
      </c>
      <c r="C34" s="6" t="s">
        <v>99</v>
      </c>
      <c r="D34" s="339">
        <v>0.21386638999999999</v>
      </c>
    </row>
    <row r="35" spans="1:4">
      <c r="A35" s="20" t="str">
        <f t="shared" si="0"/>
        <v>APT_VD_WaveTVC_TV_GRPs</v>
      </c>
      <c r="B35" s="339" t="s">
        <v>260</v>
      </c>
      <c r="C35" s="6" t="s">
        <v>99</v>
      </c>
      <c r="D35" s="339">
        <v>7.7654890000000004E-2</v>
      </c>
    </row>
    <row r="36" spans="1:4">
      <c r="A36" s="20" t="str">
        <f t="shared" si="0"/>
        <v>APT_VD_TV_Total_2015</v>
      </c>
      <c r="B36" s="339" t="s">
        <v>4</v>
      </c>
      <c r="C36" s="6" t="s">
        <v>99</v>
      </c>
      <c r="D36" s="339">
        <v>8.3118449999999594E-2</v>
      </c>
    </row>
    <row r="37" spans="1:4">
      <c r="A37" s="20" t="str">
        <f t="shared" si="0"/>
        <v>APT_VD_TV_Total_2016</v>
      </c>
      <c r="B37" s="339" t="s">
        <v>5</v>
      </c>
      <c r="C37" s="6" t="s">
        <v>99</v>
      </c>
      <c r="D37" s="339">
        <v>4.011373E-2</v>
      </c>
    </row>
    <row r="38" spans="1:4">
      <c r="A38" s="20" t="str">
        <f t="shared" si="0"/>
        <v>APT_VD_TV_Total_2017</v>
      </c>
      <c r="B38" s="339" t="s">
        <v>6</v>
      </c>
      <c r="C38" s="6" t="s">
        <v>99</v>
      </c>
      <c r="D38" s="339">
        <v>4.1114809999999599E-2</v>
      </c>
    </row>
    <row r="39" spans="1:4">
      <c r="A39" s="20" t="str">
        <f t="shared" si="0"/>
        <v>APT_VD_IPS_7up</v>
      </c>
      <c r="B39" s="339" t="s">
        <v>126</v>
      </c>
      <c r="C39" s="6" t="s">
        <v>99</v>
      </c>
      <c r="D39" s="339">
        <v>-1.93203899999814E-2</v>
      </c>
    </row>
    <row r="40" spans="1:4">
      <c r="A40" s="20" t="str">
        <f t="shared" si="0"/>
        <v>APT_VD_IPS_Appy_Fizz</v>
      </c>
      <c r="B40" s="339" t="s">
        <v>127</v>
      </c>
      <c r="C40" s="6" t="s">
        <v>99</v>
      </c>
      <c r="D40" s="339">
        <v>-1.95032499999706E-2</v>
      </c>
    </row>
    <row r="41" spans="1:4">
      <c r="A41" s="20" t="str">
        <f t="shared" si="0"/>
        <v>APT_VD_IPS_Coke</v>
      </c>
      <c r="B41" s="339" t="s">
        <v>128</v>
      </c>
      <c r="C41" s="6" t="s">
        <v>99</v>
      </c>
      <c r="D41" s="339">
        <v>-2.3719150000050301E-2</v>
      </c>
    </row>
    <row r="42" spans="1:4">
      <c r="A42" s="20" t="str">
        <f t="shared" si="0"/>
        <v>APT_VD_IPS_Fanta</v>
      </c>
      <c r="B42" s="339" t="s">
        <v>129</v>
      </c>
      <c r="C42" s="6" t="s">
        <v>99</v>
      </c>
      <c r="D42" s="339">
        <v>-1.0434944000004E-2</v>
      </c>
    </row>
    <row r="43" spans="1:4">
      <c r="A43" s="20" t="str">
        <f t="shared" si="0"/>
        <v>APT_VD_IPS_Limca</v>
      </c>
      <c r="B43" s="339" t="s">
        <v>130</v>
      </c>
      <c r="C43" s="6" t="s">
        <v>99</v>
      </c>
      <c r="D43" s="339">
        <v>-0.137895950000024</v>
      </c>
    </row>
    <row r="44" spans="1:4">
      <c r="A44" s="20" t="str">
        <f t="shared" si="0"/>
        <v>APT_VD_IPS_M_Dew</v>
      </c>
      <c r="B44" s="339" t="s">
        <v>131</v>
      </c>
      <c r="C44" s="6" t="s">
        <v>99</v>
      </c>
      <c r="D44" s="339">
        <v>-8.2396860000333496E-3</v>
      </c>
    </row>
    <row r="45" spans="1:4">
      <c r="A45" s="20" t="str">
        <f t="shared" si="0"/>
        <v>APT_VD_IPS_Mirinda</v>
      </c>
      <c r="B45" s="339" t="s">
        <v>132</v>
      </c>
      <c r="C45" s="6" t="s">
        <v>99</v>
      </c>
      <c r="D45" s="339">
        <v>-1.2536296000030299E-2</v>
      </c>
    </row>
    <row r="46" spans="1:4">
      <c r="A46" s="20" t="str">
        <f t="shared" si="0"/>
        <v>APT_VD_IPS_Pepsi</v>
      </c>
      <c r="B46" s="339" t="s">
        <v>133</v>
      </c>
      <c r="C46" s="6" t="s">
        <v>99</v>
      </c>
      <c r="D46" s="339">
        <v>-2.48406300000436E-2</v>
      </c>
    </row>
    <row r="47" spans="1:4">
      <c r="A47" s="20" t="str">
        <f t="shared" si="0"/>
        <v>APT_VD_IPS_Sprite</v>
      </c>
      <c r="B47" s="339" t="s">
        <v>134</v>
      </c>
      <c r="C47" s="6" t="s">
        <v>99</v>
      </c>
      <c r="D47" s="339">
        <v>-0.53935378999999795</v>
      </c>
    </row>
    <row r="48" spans="1:4">
      <c r="A48" s="20" t="str">
        <f t="shared" si="0"/>
        <v>APT_VD_IPS_Thums_Up</v>
      </c>
      <c r="B48" s="339" t="s">
        <v>135</v>
      </c>
      <c r="C48" s="6" t="s">
        <v>99</v>
      </c>
      <c r="D48" s="339">
        <v>0.45071478999999898</v>
      </c>
    </row>
    <row r="49" spans="1:4">
      <c r="A49" s="20" t="str">
        <f t="shared" si="0"/>
        <v>APT_VD_ND_7up</v>
      </c>
      <c r="B49" s="339" t="s">
        <v>136</v>
      </c>
      <c r="C49" s="6" t="s">
        <v>99</v>
      </c>
      <c r="D49" s="339">
        <v>-2.4398169999998099E-2</v>
      </c>
    </row>
    <row r="50" spans="1:4">
      <c r="A50" s="20" t="str">
        <f t="shared" si="0"/>
        <v>APT_VD_ND_Appy_Fizz</v>
      </c>
      <c r="B50" s="339" t="s">
        <v>137</v>
      </c>
      <c r="C50" s="6" t="s">
        <v>99</v>
      </c>
      <c r="D50" s="339">
        <v>-2.2352349999831399E-2</v>
      </c>
    </row>
    <row r="51" spans="1:4">
      <c r="A51" s="20" t="str">
        <f t="shared" si="0"/>
        <v>APT_VD_ND_Coke</v>
      </c>
      <c r="B51" s="339" t="s">
        <v>138</v>
      </c>
      <c r="C51" s="6" t="s">
        <v>99</v>
      </c>
      <c r="D51" s="339">
        <v>-3.08443500000452E-2</v>
      </c>
    </row>
    <row r="52" spans="1:4">
      <c r="A52" s="20" t="str">
        <f t="shared" si="0"/>
        <v>APT_VD_ND_Fanta</v>
      </c>
      <c r="B52" s="339" t="s">
        <v>139</v>
      </c>
      <c r="C52" s="6" t="s">
        <v>99</v>
      </c>
      <c r="D52" s="339">
        <v>-2.0493430000132099E-2</v>
      </c>
    </row>
    <row r="53" spans="1:4">
      <c r="A53" s="20" t="str">
        <f t="shared" si="0"/>
        <v>APT_VD_ND_Limca</v>
      </c>
      <c r="B53" s="339" t="s">
        <v>140</v>
      </c>
      <c r="C53" s="6" t="s">
        <v>99</v>
      </c>
      <c r="D53" s="339">
        <v>-2.4917009999995701E-2</v>
      </c>
    </row>
    <row r="54" spans="1:4">
      <c r="A54" s="20" t="str">
        <f t="shared" si="0"/>
        <v>APT_VD_ND_M_Dew</v>
      </c>
      <c r="B54" s="339" t="s">
        <v>141</v>
      </c>
      <c r="C54" s="6" t="s">
        <v>99</v>
      </c>
      <c r="D54" s="339">
        <v>-2.4607610000032198E-2</v>
      </c>
    </row>
    <row r="55" spans="1:4">
      <c r="A55" s="20" t="str">
        <f t="shared" si="0"/>
        <v>APT_VD_ND_Mirinda</v>
      </c>
      <c r="B55" s="339" t="s">
        <v>142</v>
      </c>
      <c r="C55" s="6" t="s">
        <v>99</v>
      </c>
      <c r="D55" s="339">
        <v>-2.3199609999324598E-2</v>
      </c>
    </row>
    <row r="56" spans="1:4">
      <c r="A56" s="20" t="str">
        <f t="shared" si="0"/>
        <v>APT_VD_ND_Pepsi</v>
      </c>
      <c r="B56" s="339" t="s">
        <v>143</v>
      </c>
      <c r="C56" s="6" t="s">
        <v>99</v>
      </c>
      <c r="D56" s="339">
        <v>-3.6087729999635401E-2</v>
      </c>
    </row>
    <row r="57" spans="1:4">
      <c r="A57" s="20" t="str">
        <f t="shared" si="0"/>
        <v>APT_VD_ND_Sprite</v>
      </c>
      <c r="B57" s="339" t="s">
        <v>144</v>
      </c>
      <c r="C57" s="6" t="s">
        <v>99</v>
      </c>
      <c r="D57" s="339">
        <v>-3.0758809999997999E-2</v>
      </c>
    </row>
    <row r="58" spans="1:4">
      <c r="A58" s="20" t="str">
        <f t="shared" si="0"/>
        <v>APT_VD_ND_Thums_Up</v>
      </c>
      <c r="B58" s="339" t="s">
        <v>145</v>
      </c>
      <c r="C58" s="6" t="s">
        <v>99</v>
      </c>
      <c r="D58" s="339">
        <v>0.50259178999999998</v>
      </c>
    </row>
    <row r="59" spans="1:4">
      <c r="A59" s="20" t="str">
        <f t="shared" si="0"/>
        <v>APT_VD_Nstores_Thums_Up</v>
      </c>
      <c r="B59" s="339" t="s">
        <v>218</v>
      </c>
      <c r="C59" s="6" t="s">
        <v>99</v>
      </c>
      <c r="D59" s="339">
        <v>0.76949239000000003</v>
      </c>
    </row>
    <row r="60" spans="1:4">
      <c r="A60" s="20" t="str">
        <f t="shared" si="0"/>
        <v>APT_VD_OOS_Thums_Up</v>
      </c>
      <c r="B60" s="339" t="s">
        <v>219</v>
      </c>
      <c r="C60" s="6" t="s">
        <v>99</v>
      </c>
      <c r="D60" s="339">
        <v>-9.5583389999999893E-2</v>
      </c>
    </row>
    <row r="61" spans="1:4">
      <c r="A61" s="20" t="str">
        <f t="shared" si="0"/>
        <v>APT_VD_Price_7up</v>
      </c>
      <c r="B61" s="339" t="s">
        <v>205</v>
      </c>
      <c r="C61" s="6" t="s">
        <v>99</v>
      </c>
      <c r="D61" s="339">
        <v>0.75450260999980201</v>
      </c>
    </row>
    <row r="62" spans="1:4">
      <c r="A62" s="20" t="str">
        <f t="shared" si="0"/>
        <v>APT_VD_Price_Appy_Fizz</v>
      </c>
      <c r="B62" s="339" t="s">
        <v>206</v>
      </c>
      <c r="C62" s="6" t="s">
        <v>99</v>
      </c>
      <c r="D62" s="339">
        <v>1.0926820099999299</v>
      </c>
    </row>
    <row r="63" spans="1:4">
      <c r="A63" s="20" t="str">
        <f t="shared" si="0"/>
        <v>APT_VD_Price_Coke</v>
      </c>
      <c r="B63" s="339" t="s">
        <v>207</v>
      </c>
      <c r="C63" s="6" t="s">
        <v>99</v>
      </c>
      <c r="D63" s="339">
        <v>1.31998700999965</v>
      </c>
    </row>
    <row r="64" spans="1:4">
      <c r="A64" s="20" t="str">
        <f t="shared" ref="A64:A125" si="1">C64&amp;"_"&amp;B64</f>
        <v>APT_VD_Price_Fanta</v>
      </c>
      <c r="B64" s="339" t="s">
        <v>208</v>
      </c>
      <c r="C64" s="6" t="s">
        <v>99</v>
      </c>
      <c r="D64" s="339">
        <v>1.24289740999981</v>
      </c>
    </row>
    <row r="65" spans="1:4">
      <c r="A65" s="20" t="str">
        <f t="shared" si="1"/>
        <v>APT_VD_Price_Limca</v>
      </c>
      <c r="B65" s="339" t="s">
        <v>209</v>
      </c>
      <c r="C65" s="6" t="s">
        <v>99</v>
      </c>
      <c r="D65" s="16">
        <v>0.32078261000014002</v>
      </c>
    </row>
    <row r="66" spans="1:4">
      <c r="A66" s="20" t="str">
        <f t="shared" si="1"/>
        <v>APT_VD_Price_M_Dew</v>
      </c>
      <c r="B66" s="339" t="s">
        <v>210</v>
      </c>
      <c r="C66" s="6" t="s">
        <v>99</v>
      </c>
      <c r="D66" s="339">
        <v>1.29330880999989</v>
      </c>
    </row>
    <row r="67" spans="1:4">
      <c r="A67" s="20" t="str">
        <f t="shared" si="1"/>
        <v>APT_VD_Price_Mirinda</v>
      </c>
      <c r="B67" s="339" t="s">
        <v>211</v>
      </c>
      <c r="C67" s="6" t="s">
        <v>99</v>
      </c>
      <c r="D67" s="339">
        <v>0.848972410000017</v>
      </c>
    </row>
    <row r="68" spans="1:4">
      <c r="A68" s="20" t="str">
        <f t="shared" si="1"/>
        <v>APT_VD_Price_Pepsi</v>
      </c>
      <c r="B68" s="339" t="s">
        <v>212</v>
      </c>
      <c r="C68" s="6" t="s">
        <v>99</v>
      </c>
      <c r="D68" s="339">
        <v>0.78258441000013901</v>
      </c>
    </row>
    <row r="69" spans="1:4">
      <c r="A69" s="20" t="str">
        <f t="shared" si="1"/>
        <v>APT_VD_Price_Sprite</v>
      </c>
      <c r="B69" s="339" t="s">
        <v>213</v>
      </c>
      <c r="C69" s="6" t="s">
        <v>99</v>
      </c>
      <c r="D69" s="339">
        <v>7.0473029999836304E-2</v>
      </c>
    </row>
    <row r="70" spans="1:4">
      <c r="A70" s="20" t="str">
        <f t="shared" si="1"/>
        <v>APT_VD_Price_Thums_Up_Express</v>
      </c>
      <c r="B70" s="339" t="s">
        <v>263</v>
      </c>
      <c r="C70" s="6" t="s">
        <v>99</v>
      </c>
      <c r="D70" s="339">
        <v>-0.85775320999999305</v>
      </c>
    </row>
    <row r="71" spans="1:4" s="32" customFormat="1">
      <c r="A71" s="20" t="str">
        <f t="shared" si="1"/>
        <v>APT_VD_Price_Thums_Up_Fridge</v>
      </c>
      <c r="B71" s="339" t="s">
        <v>264</v>
      </c>
      <c r="C71" s="6" t="s">
        <v>99</v>
      </c>
      <c r="D71" s="339">
        <v>-0.79034638999999696</v>
      </c>
    </row>
    <row r="72" spans="1:4" s="32" customFormat="1">
      <c r="A72" s="20" t="str">
        <f t="shared" si="1"/>
        <v>APT_VD_Price_Thums_Up_Mobile</v>
      </c>
      <c r="B72" s="339" t="s">
        <v>265</v>
      </c>
      <c r="C72" s="6" t="s">
        <v>99</v>
      </c>
      <c r="D72" s="339">
        <v>-0.17844278999999999</v>
      </c>
    </row>
    <row r="73" spans="1:4">
      <c r="A73" s="20" t="str">
        <f t="shared" si="1"/>
        <v>APT_VD_Price_Thums_Up_Party</v>
      </c>
      <c r="B73" s="339" t="s">
        <v>266</v>
      </c>
      <c r="C73" s="6" t="s">
        <v>99</v>
      </c>
      <c r="D73" s="339">
        <v>-1.61098601000001</v>
      </c>
    </row>
    <row r="74" spans="1:4">
      <c r="A74" s="20" t="str">
        <f t="shared" si="1"/>
        <v>APT_VD_Price_Thums_Up_RGB</v>
      </c>
      <c r="B74" s="339" t="s">
        <v>267</v>
      </c>
      <c r="C74" s="6" t="s">
        <v>99</v>
      </c>
      <c r="D74" s="339">
        <v>-1.5122244100000899</v>
      </c>
    </row>
    <row r="75" spans="1:4">
      <c r="A75" s="20" t="str">
        <f t="shared" si="1"/>
        <v>APT_VD_SOWF_Thums_Up</v>
      </c>
      <c r="B75" s="339" t="s">
        <v>220</v>
      </c>
      <c r="C75" s="6" t="s">
        <v>99</v>
      </c>
      <c r="D75" s="339">
        <v>0.33385178999999998</v>
      </c>
    </row>
    <row r="76" spans="1:4">
      <c r="A76" s="20" t="str">
        <f t="shared" si="1"/>
        <v>APT_SEAS_1819</v>
      </c>
      <c r="B76" s="339" t="s">
        <v>262</v>
      </c>
      <c r="C76" s="6" t="s">
        <v>99</v>
      </c>
      <c r="D76" s="339">
        <v>0.80049184165606702</v>
      </c>
    </row>
    <row r="77" spans="1:4">
      <c r="A77" s="20" t="str">
        <f t="shared" si="1"/>
        <v>APT_SEAS_1517</v>
      </c>
      <c r="B77" s="339" t="s">
        <v>261</v>
      </c>
      <c r="C77" s="6" t="s">
        <v>99</v>
      </c>
      <c r="D77" s="339">
        <v>0.80224548008307095</v>
      </c>
    </row>
    <row r="78" spans="1:4">
      <c r="A78" s="20" t="str">
        <f t="shared" si="1"/>
        <v>APT_Pre_Covid</v>
      </c>
      <c r="B78" s="339" t="s">
        <v>367</v>
      </c>
      <c r="C78" s="6" t="s">
        <v>99</v>
      </c>
      <c r="D78" s="339">
        <v>0.37896555528807402</v>
      </c>
    </row>
    <row r="79" spans="1:4">
      <c r="A79" s="20" t="str">
        <f t="shared" si="1"/>
        <v>APT_VD_VI_TUChase_TV_GRPs_2020_Long</v>
      </c>
      <c r="B79" s="339" t="s">
        <v>378</v>
      </c>
      <c r="C79" s="6" t="s">
        <v>99</v>
      </c>
      <c r="D79" s="339">
        <v>0</v>
      </c>
    </row>
    <row r="80" spans="1:4">
      <c r="A80" s="20" t="str">
        <f t="shared" si="1"/>
        <v>APT_VD_VI_TUChase_TV_GRPs_2020_Short</v>
      </c>
      <c r="B80" s="339" t="s">
        <v>379</v>
      </c>
      <c r="C80" s="6" t="s">
        <v>99</v>
      </c>
      <c r="D80" s="339">
        <v>1.7297089999998402E-2</v>
      </c>
    </row>
    <row r="81" spans="1:4">
      <c r="A81" s="20" t="str">
        <f t="shared" si="1"/>
        <v>APT_VD_VI_SLN_TV_GRPs_2020_Long</v>
      </c>
      <c r="B81" s="339" t="s">
        <v>374</v>
      </c>
      <c r="C81" s="6" t="s">
        <v>99</v>
      </c>
      <c r="D81" s="339">
        <v>0.28686489000002702</v>
      </c>
    </row>
    <row r="82" spans="1:4">
      <c r="A82" s="20" t="str">
        <f t="shared" si="1"/>
        <v>APT_VD_VI_SLN_TV_GRPs_2020_Short</v>
      </c>
      <c r="B82" s="339" t="s">
        <v>375</v>
      </c>
      <c r="C82" s="6" t="s">
        <v>99</v>
      </c>
      <c r="D82" s="339">
        <v>8.1235010000002203E-2</v>
      </c>
    </row>
    <row r="83" spans="1:4">
      <c r="A83" s="20" t="str">
        <f t="shared" si="1"/>
        <v>APT_VD_VI_TUCharged_Desert_TV_GRPs_2020_Long</v>
      </c>
      <c r="B83" s="339" t="s">
        <v>376</v>
      </c>
      <c r="C83" s="6" t="s">
        <v>99</v>
      </c>
      <c r="D83" s="339">
        <v>0</v>
      </c>
    </row>
    <row r="84" spans="1:4">
      <c r="A84" s="20" t="str">
        <f t="shared" si="1"/>
        <v>APT_VD_VI_TUCharged_Desert_TV_GRPs_2020_Short</v>
      </c>
      <c r="B84" s="339" t="s">
        <v>377</v>
      </c>
      <c r="C84" s="6" t="s">
        <v>99</v>
      </c>
      <c r="D84" s="339">
        <v>0</v>
      </c>
    </row>
    <row r="85" spans="1:4">
      <c r="A85" s="20" t="str">
        <f t="shared" si="1"/>
        <v>APT_VD_VI_Pyramid_TV_GRPs_2020_Long</v>
      </c>
      <c r="B85" s="339" t="s">
        <v>372</v>
      </c>
      <c r="C85" s="6" t="s">
        <v>99</v>
      </c>
      <c r="D85" s="339">
        <v>0.312394749999928</v>
      </c>
    </row>
    <row r="86" spans="1:4">
      <c r="A86" s="20" t="str">
        <f t="shared" si="1"/>
        <v>APT_VD_OOH_Thumsup_Spend_2020</v>
      </c>
      <c r="B86" s="339" t="s">
        <v>370</v>
      </c>
      <c r="C86" s="6" t="s">
        <v>99</v>
      </c>
      <c r="D86" s="339">
        <v>2.3636232000040999E-2</v>
      </c>
    </row>
    <row r="87" spans="1:4">
      <c r="A87" s="20" t="str">
        <f t="shared" si="1"/>
        <v>APT_VD_Cinema_Thumsup_Spend_2020</v>
      </c>
      <c r="B87" s="339" t="s">
        <v>369</v>
      </c>
      <c r="C87" s="6" t="s">
        <v>99</v>
      </c>
      <c r="D87" s="339">
        <v>2.35181900000478E-2</v>
      </c>
    </row>
    <row r="88" spans="1:4">
      <c r="A88" s="20" t="str">
        <f t="shared" si="1"/>
        <v>APT_VD_Free_Volume_Promo</v>
      </c>
      <c r="B88" s="339" t="s">
        <v>146</v>
      </c>
      <c r="C88" s="6" t="s">
        <v>99</v>
      </c>
      <c r="D88" s="339">
        <v>1.068759E-2</v>
      </c>
    </row>
    <row r="89" spans="1:4">
      <c r="A89" s="20" t="str">
        <f t="shared" si="1"/>
        <v>APT_Ramadan_Dum</v>
      </c>
      <c r="B89" s="339" t="s">
        <v>268</v>
      </c>
      <c r="C89" s="6" t="s">
        <v>99</v>
      </c>
      <c r="D89" s="339">
        <v>5.2892550907514498E-2</v>
      </c>
    </row>
    <row r="90" spans="1:4">
      <c r="A90" s="20" t="str">
        <f t="shared" si="1"/>
        <v>APT_VD_Cinema_Thumsup_Spend</v>
      </c>
      <c r="B90" s="339" t="s">
        <v>233</v>
      </c>
      <c r="C90" s="6" t="s">
        <v>99</v>
      </c>
      <c r="D90" s="339">
        <v>1.3518189999999699E-2</v>
      </c>
    </row>
    <row r="91" spans="1:4">
      <c r="A91" s="20" t="str">
        <f t="shared" si="1"/>
        <v>APT_VD_OOH_Thumsup_Spend</v>
      </c>
      <c r="B91" s="339" t="s">
        <v>239</v>
      </c>
      <c r="C91" s="6" t="s">
        <v>99</v>
      </c>
      <c r="D91" s="339">
        <v>7.7679180000000099E-3</v>
      </c>
    </row>
    <row r="92" spans="1:4">
      <c r="A92" s="20" t="str">
        <f t="shared" si="1"/>
        <v>APT_VD_PrVD_Thumsup_Spend</v>
      </c>
      <c r="B92" s="339" t="s">
        <v>240</v>
      </c>
      <c r="C92" s="6" t="s">
        <v>99</v>
      </c>
      <c r="D92" s="339">
        <v>1.1346449999999999E-2</v>
      </c>
    </row>
    <row r="93" spans="1:4">
      <c r="A93" s="20" t="str">
        <f t="shared" si="1"/>
        <v>APT_VD_Radio_Thumsup_Spend</v>
      </c>
      <c r="B93" s="339" t="s">
        <v>241</v>
      </c>
      <c r="C93" s="6" t="s">
        <v>99</v>
      </c>
      <c r="D93" s="339">
        <v>4.4388849999999001E-2</v>
      </c>
    </row>
    <row r="94" spans="1:4">
      <c r="A94" s="20" t="str">
        <f t="shared" si="1"/>
        <v>APT_VD_TV_7up</v>
      </c>
      <c r="B94" s="339" t="s">
        <v>214</v>
      </c>
      <c r="C94" s="6" t="s">
        <v>99</v>
      </c>
      <c r="D94" s="339">
        <v>-1.85301499999867E-2</v>
      </c>
    </row>
    <row r="95" spans="1:4">
      <c r="A95" s="20" t="str">
        <f t="shared" si="1"/>
        <v>APT_VD_TV_APPYFIZZ</v>
      </c>
      <c r="B95" s="339" t="s">
        <v>215</v>
      </c>
      <c r="C95" s="6" t="s">
        <v>99</v>
      </c>
      <c r="D95" s="339">
        <v>-2.26830300000006E-2</v>
      </c>
    </row>
    <row r="96" spans="1:4">
      <c r="A96" s="20" t="str">
        <f t="shared" si="1"/>
        <v>APT_VD_TV_MDEW</v>
      </c>
      <c r="B96" s="339" t="s">
        <v>216</v>
      </c>
      <c r="C96" s="6" t="s">
        <v>99</v>
      </c>
      <c r="D96" s="339">
        <v>-1.7345570000738001E-2</v>
      </c>
    </row>
    <row r="97" spans="1:4">
      <c r="A97" s="20" t="str">
        <f t="shared" si="1"/>
        <v>APT_VD_TV_PSPSI</v>
      </c>
      <c r="B97" s="339" t="s">
        <v>217</v>
      </c>
      <c r="C97" s="6" t="s">
        <v>99</v>
      </c>
      <c r="D97" s="339">
        <v>-1.7927429999970001E-2</v>
      </c>
    </row>
    <row r="98" spans="1:4">
      <c r="A98" s="20" t="str">
        <f t="shared" si="1"/>
        <v>APT_VD_Long_Desert_TV_GRPs</v>
      </c>
      <c r="B98" s="339" t="s">
        <v>246</v>
      </c>
      <c r="C98" s="6" t="s">
        <v>99</v>
      </c>
      <c r="D98" s="339">
        <v>0.32691000999981301</v>
      </c>
    </row>
    <row r="99" spans="1:4">
      <c r="A99" s="20" t="str">
        <f t="shared" si="1"/>
        <v>APT_VD_Long_TUChargedAvengers_TV_GRPs</v>
      </c>
      <c r="B99" s="339" t="s">
        <v>247</v>
      </c>
      <c r="C99" s="6" t="s">
        <v>99</v>
      </c>
      <c r="D99" s="160">
        <v>0.363865609999869</v>
      </c>
    </row>
    <row r="100" spans="1:4">
      <c r="A100" s="20" t="str">
        <f t="shared" si="1"/>
        <v>APT_VD_Long_TUChargedThematic_TV_GRPs</v>
      </c>
      <c r="B100" s="339" t="s">
        <v>248</v>
      </c>
      <c r="C100" s="6" t="s">
        <v>99</v>
      </c>
      <c r="D100" s="339">
        <v>0.28906560999999698</v>
      </c>
    </row>
    <row r="101" spans="1:4">
      <c r="A101" s="20" t="str">
        <f t="shared" si="1"/>
        <v>APT_VD_Long_TUChase_TV_GRPs</v>
      </c>
      <c r="B101" s="339" t="s">
        <v>249</v>
      </c>
      <c r="C101" s="6" t="s">
        <v>99</v>
      </c>
      <c r="D101" s="339">
        <v>0.31504141000000202</v>
      </c>
    </row>
    <row r="102" spans="1:4">
      <c r="A102" s="20" t="str">
        <f t="shared" si="1"/>
        <v>APT_VD_Long_TUIntrinsic_TV_GRPs</v>
      </c>
      <c r="B102" s="339" t="s">
        <v>250</v>
      </c>
      <c r="C102" s="6" t="s">
        <v>99</v>
      </c>
      <c r="D102" s="339">
        <v>0.303865610000016</v>
      </c>
    </row>
    <row r="103" spans="1:4">
      <c r="A103" s="20" t="str">
        <f t="shared" si="1"/>
        <v>APT_VD_VI_Pyramid_TV_GRPs_2020_Short</v>
      </c>
      <c r="B103" s="339" t="s">
        <v>373</v>
      </c>
      <c r="C103" s="6" t="s">
        <v>99</v>
      </c>
      <c r="D103" s="339">
        <v>7.1786890000000103E-2</v>
      </c>
    </row>
    <row r="104" spans="1:4">
      <c r="A104" s="20" t="str">
        <f t="shared" si="1"/>
        <v>APT_VD_Total_Digital_Thumsup_Imp_2020</v>
      </c>
      <c r="B104" s="339" t="s">
        <v>371</v>
      </c>
      <c r="C104" s="6" t="s">
        <v>99</v>
      </c>
      <c r="D104" s="339">
        <v>0.24606453000008999</v>
      </c>
    </row>
    <row r="105" spans="1:4">
      <c r="A105" s="20" t="str">
        <f t="shared" si="1"/>
        <v>APT_VD_Covid_19_Confirmed_Cases</v>
      </c>
      <c r="B105" s="339" t="s">
        <v>368</v>
      </c>
      <c r="C105" s="6" t="s">
        <v>99</v>
      </c>
      <c r="D105" s="339">
        <v>-2.150001E-2</v>
      </c>
    </row>
    <row r="106" spans="1:4">
      <c r="A106" s="20" t="str">
        <f t="shared" si="1"/>
        <v>APT_VD_IPS_ARTOS_Local</v>
      </c>
      <c r="B106" s="339" t="s">
        <v>199</v>
      </c>
      <c r="C106" s="6" t="s">
        <v>99</v>
      </c>
      <c r="D106" s="16">
        <v>-1.4419491998821799E-2</v>
      </c>
    </row>
    <row r="107" spans="1:4">
      <c r="A107" s="20" t="str">
        <f t="shared" si="1"/>
        <v>APT_VD_IPS_BINDU_Local</v>
      </c>
      <c r="B107" s="339" t="s">
        <v>200</v>
      </c>
      <c r="C107" s="6" t="s">
        <v>99</v>
      </c>
      <c r="D107" s="339">
        <v>-2.98194900002458E-2</v>
      </c>
    </row>
    <row r="108" spans="1:4">
      <c r="A108" s="20" t="str">
        <f t="shared" si="1"/>
        <v>APT_VD_IPS_ORSL_Local</v>
      </c>
      <c r="B108" s="339" t="s">
        <v>201</v>
      </c>
      <c r="C108" s="6" t="s">
        <v>99</v>
      </c>
      <c r="D108" s="339">
        <v>-1.4419492000107901E-2</v>
      </c>
    </row>
    <row r="109" spans="1:4">
      <c r="A109" s="20" t="str">
        <f t="shared" si="1"/>
        <v>APT_VD_ND_ARTOS_Local</v>
      </c>
      <c r="B109" s="339" t="s">
        <v>202</v>
      </c>
      <c r="C109" s="6" t="s">
        <v>99</v>
      </c>
      <c r="D109" s="339">
        <v>-3.8731790000828603E-2</v>
      </c>
    </row>
    <row r="110" spans="1:4">
      <c r="A110" s="20" t="str">
        <f t="shared" si="1"/>
        <v>APT_VD_ND_BINDU_Local</v>
      </c>
      <c r="B110" s="339" t="s">
        <v>203</v>
      </c>
      <c r="C110" s="6" t="s">
        <v>99</v>
      </c>
      <c r="D110" s="339">
        <v>-4.7093550000463197E-2</v>
      </c>
    </row>
    <row r="111" spans="1:4">
      <c r="A111" s="20" t="str">
        <f t="shared" si="1"/>
        <v>APT_VD_ND_ORSL_Local</v>
      </c>
      <c r="B111" s="339" t="s">
        <v>204</v>
      </c>
      <c r="C111" s="6" t="s">
        <v>99</v>
      </c>
      <c r="D111" s="339">
        <v>-3.8731789999909699E-2</v>
      </c>
    </row>
    <row r="112" spans="1:4">
      <c r="A112" s="20" t="str">
        <f t="shared" si="1"/>
        <v>APT_VD_Activation_Assets_AllIndia</v>
      </c>
      <c r="B112" s="339" t="s">
        <v>242</v>
      </c>
      <c r="C112" s="6" t="s">
        <v>99</v>
      </c>
      <c r="D112" s="339">
        <v>1.8060346000000001E-2</v>
      </c>
    </row>
    <row r="113" spans="1:7">
      <c r="A113" s="20" t="str">
        <f t="shared" si="1"/>
        <v>APT_VD_Activation_Assets_Statewise</v>
      </c>
      <c r="B113" s="339" t="s">
        <v>243</v>
      </c>
      <c r="C113" s="6" t="s">
        <v>99</v>
      </c>
      <c r="D113" s="339">
        <v>8.3771579999999991E-3</v>
      </c>
    </row>
    <row r="114" spans="1:7">
      <c r="A114" s="20" t="str">
        <f t="shared" si="1"/>
        <v>APT_SOCF_1</v>
      </c>
      <c r="B114" s="339" t="s">
        <v>269</v>
      </c>
      <c r="C114" s="6" t="s">
        <v>99</v>
      </c>
      <c r="D114" s="339">
        <v>6.1951819999999996E-3</v>
      </c>
    </row>
    <row r="115" spans="1:7">
      <c r="A115" s="20" t="str">
        <f t="shared" si="1"/>
        <v>APT_SOTS_1</v>
      </c>
      <c r="B115" s="339" t="s">
        <v>270</v>
      </c>
      <c r="C115" s="6" t="s">
        <v>99</v>
      </c>
      <c r="D115" s="339">
        <v>7.8469999999999998E-3</v>
      </c>
    </row>
    <row r="116" spans="1:7">
      <c r="A116" s="20" t="str">
        <f t="shared" si="1"/>
        <v>APT_VD_Long_Activation_Assets_AllIndia</v>
      </c>
      <c r="B116" s="339" t="s">
        <v>271</v>
      </c>
      <c r="C116" s="6" t="s">
        <v>99</v>
      </c>
      <c r="D116" s="339">
        <v>1.2550056000001499E-2</v>
      </c>
    </row>
    <row r="117" spans="1:7">
      <c r="A117" s="20" t="str">
        <f t="shared" si="1"/>
        <v>APT_VD_Long_Activation_Assets_Statewise</v>
      </c>
      <c r="B117" s="339" t="s">
        <v>272</v>
      </c>
      <c r="C117" s="6" t="s">
        <v>99</v>
      </c>
      <c r="D117" s="339">
        <v>1.51297520000128E-2</v>
      </c>
    </row>
    <row r="118" spans="1:7">
      <c r="A118" s="20" t="str">
        <f t="shared" si="1"/>
        <v>GJ_Correction Factor</v>
      </c>
      <c r="B118" s="382" t="s">
        <v>402</v>
      </c>
      <c r="C118" s="104" t="s">
        <v>196</v>
      </c>
      <c r="D118" s="382">
        <v>0.99911297013311595</v>
      </c>
      <c r="G118" s="32">
        <v>3.2049999999999999E-3</v>
      </c>
    </row>
    <row r="119" spans="1:7" s="339" customFormat="1">
      <c r="A119" s="20" t="str">
        <f t="shared" si="1"/>
        <v>GJ_Intercept</v>
      </c>
      <c r="B119" s="382" t="s">
        <v>403</v>
      </c>
      <c r="C119" s="104" t="s">
        <v>196</v>
      </c>
      <c r="D119" s="382">
        <v>2.3380480000000001</v>
      </c>
    </row>
    <row r="120" spans="1:7">
      <c r="A120" s="20" t="str">
        <f t="shared" si="1"/>
        <v>GJ_VD_IPS_7up</v>
      </c>
      <c r="B120" s="382" t="s">
        <v>126</v>
      </c>
      <c r="C120" s="104" t="s">
        <v>196</v>
      </c>
      <c r="D120" s="382">
        <v>-5.3426809999984601E-2</v>
      </c>
    </row>
    <row r="121" spans="1:7">
      <c r="A121" s="20" t="str">
        <f t="shared" si="1"/>
        <v>GJ_VD_IPS_Appy_Fizz</v>
      </c>
      <c r="B121" s="382" t="s">
        <v>127</v>
      </c>
      <c r="C121" s="104" t="s">
        <v>196</v>
      </c>
      <c r="D121" s="382">
        <v>-4.4826810000039997E-2</v>
      </c>
    </row>
    <row r="122" spans="1:7">
      <c r="A122" s="20" t="str">
        <f t="shared" si="1"/>
        <v>GJ_VD_IPS_Coke</v>
      </c>
      <c r="B122" s="382" t="s">
        <v>128</v>
      </c>
      <c r="C122" s="104" t="s">
        <v>196</v>
      </c>
      <c r="D122" s="382">
        <v>-9.8300629999994601E-2</v>
      </c>
    </row>
    <row r="123" spans="1:7">
      <c r="A123" s="20" t="str">
        <f t="shared" si="1"/>
        <v>GJ_VD_IPS_Fanta</v>
      </c>
      <c r="B123" s="382" t="s">
        <v>129</v>
      </c>
      <c r="C123" s="104" t="s">
        <v>196</v>
      </c>
      <c r="D123" s="382">
        <v>-2.76268099999964E-2</v>
      </c>
    </row>
    <row r="124" spans="1:7">
      <c r="A124" s="20" t="str">
        <f t="shared" si="1"/>
        <v>GJ_VD_IPS_Limca</v>
      </c>
      <c r="B124" s="382" t="s">
        <v>130</v>
      </c>
      <c r="C124" s="104" t="s">
        <v>196</v>
      </c>
      <c r="D124" s="382">
        <v>-3.6226809999982797E-2</v>
      </c>
    </row>
    <row r="125" spans="1:7">
      <c r="A125" s="20" t="str">
        <f t="shared" si="1"/>
        <v>GJ_VD_IPS_M_Dew</v>
      </c>
      <c r="B125" s="382" t="s">
        <v>131</v>
      </c>
      <c r="C125" s="104" t="s">
        <v>196</v>
      </c>
      <c r="D125" s="382">
        <v>-4.4826810000027598E-2</v>
      </c>
    </row>
    <row r="126" spans="1:7">
      <c r="A126" s="20" t="str">
        <f t="shared" ref="A126:A189" si="2">C126&amp;"_"&amp;B126</f>
        <v>GJ_VD_IPS_Mirinda</v>
      </c>
      <c r="B126" s="382" t="s">
        <v>132</v>
      </c>
      <c r="C126" s="104" t="s">
        <v>196</v>
      </c>
      <c r="D126" s="382">
        <v>-3.6226809999978099E-2</v>
      </c>
    </row>
    <row r="127" spans="1:7">
      <c r="A127" s="20" t="str">
        <f t="shared" si="2"/>
        <v>GJ_VD_IPS_Pepsi</v>
      </c>
      <c r="B127" s="382" t="s">
        <v>133</v>
      </c>
      <c r="C127" s="104" t="s">
        <v>196</v>
      </c>
      <c r="D127" s="382">
        <v>-0.106900629999992</v>
      </c>
    </row>
    <row r="128" spans="1:7">
      <c r="A128" s="20" t="str">
        <f t="shared" si="2"/>
        <v>GJ_VD_IPS_Sprite</v>
      </c>
      <c r="B128" s="382" t="s">
        <v>134</v>
      </c>
      <c r="C128" s="104" t="s">
        <v>196</v>
      </c>
      <c r="D128" s="382">
        <v>-9.3668450000002706E-2</v>
      </c>
    </row>
    <row r="129" spans="1:4">
      <c r="A129" s="20" t="str">
        <f t="shared" si="2"/>
        <v>GJ_VD_IPS_Thums_Up</v>
      </c>
      <c r="B129" s="382" t="s">
        <v>135</v>
      </c>
      <c r="C129" s="104" t="s">
        <v>196</v>
      </c>
      <c r="D129" s="382">
        <v>0.46376026799999898</v>
      </c>
    </row>
    <row r="130" spans="1:4">
      <c r="A130" s="20" t="str">
        <f t="shared" si="2"/>
        <v>GJ_VD_TV_MDEW</v>
      </c>
      <c r="B130" s="382" t="s">
        <v>216</v>
      </c>
      <c r="C130" s="104" t="s">
        <v>196</v>
      </c>
      <c r="D130" s="382">
        <v>-1.4541050000074799E-2</v>
      </c>
    </row>
    <row r="131" spans="1:4">
      <c r="A131" s="20" t="str">
        <f t="shared" si="2"/>
        <v>GJ_VD_TV_PSPSI</v>
      </c>
      <c r="B131" s="382" t="s">
        <v>217</v>
      </c>
      <c r="C131" s="104" t="s">
        <v>196</v>
      </c>
      <c r="D131" s="382">
        <v>-3.7891790000001299E-2</v>
      </c>
    </row>
    <row r="132" spans="1:4">
      <c r="A132" s="20" t="str">
        <f t="shared" si="2"/>
        <v>GJ_VD_Facebook_Thumsup_Imp</v>
      </c>
      <c r="B132" s="382" t="s">
        <v>224</v>
      </c>
      <c r="C132" s="104" t="s">
        <v>196</v>
      </c>
      <c r="D132" s="382">
        <v>0.201048209999967</v>
      </c>
    </row>
    <row r="133" spans="1:4">
      <c r="A133" s="20" t="str">
        <f t="shared" si="2"/>
        <v>GJ_VD_Facebook_Instagram_Thumsup_Imp</v>
      </c>
      <c r="B133" s="382" t="s">
        <v>225</v>
      </c>
      <c r="C133" s="104" t="s">
        <v>196</v>
      </c>
      <c r="D133" s="382">
        <v>0.21541221000002</v>
      </c>
    </row>
    <row r="134" spans="1:4">
      <c r="A134" s="20" t="str">
        <f t="shared" si="2"/>
        <v>GJ_VD_Hotstar_Thumsup_Imp</v>
      </c>
      <c r="B134" s="382" t="s">
        <v>226</v>
      </c>
      <c r="C134" s="104" t="s">
        <v>196</v>
      </c>
      <c r="D134" s="382">
        <v>9.7387425679624606E-2</v>
      </c>
    </row>
    <row r="135" spans="1:4">
      <c r="A135" s="20" t="str">
        <f t="shared" si="2"/>
        <v>GJ_VD_YouTube_Thumsup_Imp</v>
      </c>
      <c r="B135" s="382" t="s">
        <v>230</v>
      </c>
      <c r="C135" s="104" t="s">
        <v>196</v>
      </c>
      <c r="D135" s="382">
        <v>1.0000259178852699E-8</v>
      </c>
    </row>
    <row r="136" spans="1:4">
      <c r="A136" s="20" t="str">
        <f t="shared" si="2"/>
        <v>GJ_VD_Total_Digital_Thumsup_VD_2017</v>
      </c>
      <c r="B136" s="382" t="s">
        <v>227</v>
      </c>
      <c r="C136" s="104" t="s">
        <v>196</v>
      </c>
      <c r="D136" s="382">
        <v>0.40164701000015601</v>
      </c>
    </row>
    <row r="137" spans="1:4">
      <c r="A137" s="20" t="str">
        <f t="shared" si="2"/>
        <v>GJ_VD_Total_Digital_Thumsup_VD_2018</v>
      </c>
      <c r="B137" s="382" t="s">
        <v>228</v>
      </c>
      <c r="C137" s="104" t="s">
        <v>196</v>
      </c>
      <c r="D137" s="382">
        <v>0.422659610000091</v>
      </c>
    </row>
    <row r="138" spans="1:4">
      <c r="A138" s="20" t="str">
        <f t="shared" si="2"/>
        <v>GJ_VD_Total_Digital_Thumsup_VD_2019</v>
      </c>
      <c r="B138" s="382" t="s">
        <v>229</v>
      </c>
      <c r="C138" s="104" t="s">
        <v>196</v>
      </c>
      <c r="D138" s="382">
        <v>0.28257640999990302</v>
      </c>
    </row>
    <row r="139" spans="1:4">
      <c r="A139" s="20" t="str">
        <f t="shared" si="2"/>
        <v>GJ_VD_Activation_Assets_AllIndia</v>
      </c>
      <c r="B139" s="382" t="s">
        <v>242</v>
      </c>
      <c r="C139" s="104" t="s">
        <v>196</v>
      </c>
      <c r="D139" s="382">
        <v>1.633575E-2</v>
      </c>
    </row>
    <row r="140" spans="1:4">
      <c r="A140" s="20" t="str">
        <f t="shared" si="2"/>
        <v>GJ_VD_Activation_Assets_Statewise</v>
      </c>
      <c r="B140" s="382" t="s">
        <v>243</v>
      </c>
      <c r="C140" s="104" t="s">
        <v>196</v>
      </c>
      <c r="D140" s="382">
        <v>9.2534200000000105E-3</v>
      </c>
    </row>
    <row r="141" spans="1:4">
      <c r="A141" s="20" t="str">
        <f t="shared" si="2"/>
        <v>GJ_VD_IPS_DAVAT_Local</v>
      </c>
      <c r="B141" s="382" t="s">
        <v>273</v>
      </c>
      <c r="C141" s="104" t="s">
        <v>196</v>
      </c>
      <c r="D141" s="382">
        <v>-6.2026810000012998E-2</v>
      </c>
    </row>
    <row r="142" spans="1:4">
      <c r="A142" s="20" t="str">
        <f t="shared" si="2"/>
        <v>GJ_VD_IPS_SOSYO_Local</v>
      </c>
      <c r="B142" s="382" t="s">
        <v>274</v>
      </c>
      <c r="C142" s="104" t="s">
        <v>196</v>
      </c>
      <c r="D142" s="382">
        <v>-4.1569470000042602E-2</v>
      </c>
    </row>
    <row r="143" spans="1:4">
      <c r="A143" s="20" t="str">
        <f t="shared" si="2"/>
        <v>GJ_VD_ND_DAVAT_Local</v>
      </c>
      <c r="B143" s="382" t="s">
        <v>275</v>
      </c>
      <c r="C143" s="104" t="s">
        <v>196</v>
      </c>
      <c r="D143" s="382">
        <v>-6.01193299999856E-2</v>
      </c>
    </row>
    <row r="144" spans="1:4">
      <c r="A144" s="20" t="str">
        <f t="shared" si="2"/>
        <v>GJ_VD_ND_SOSYO_Local</v>
      </c>
      <c r="B144" s="382" t="s">
        <v>276</v>
      </c>
      <c r="C144" s="104" t="s">
        <v>196</v>
      </c>
      <c r="D144" s="382">
        <v>1.0000117651683401E-8</v>
      </c>
    </row>
    <row r="145" spans="1:4">
      <c r="A145" s="20" t="str">
        <f t="shared" si="2"/>
        <v>GJ_SOTS_1</v>
      </c>
      <c r="B145" s="382" t="s">
        <v>270</v>
      </c>
      <c r="C145" s="104" t="s">
        <v>196</v>
      </c>
      <c r="D145" s="382">
        <v>1.0427819999999999E-3</v>
      </c>
    </row>
    <row r="146" spans="1:4">
      <c r="A146" s="20" t="str">
        <f t="shared" si="2"/>
        <v>GJ_SOCF_1</v>
      </c>
      <c r="B146" s="382" t="s">
        <v>269</v>
      </c>
      <c r="C146" s="104" t="s">
        <v>196</v>
      </c>
      <c r="D146" s="382">
        <v>5.5962579999999998E-3</v>
      </c>
    </row>
    <row r="147" spans="1:4">
      <c r="A147" s="20" t="str">
        <f t="shared" si="2"/>
        <v>GJ_VD_Long_Activation_Assets_AllIndia</v>
      </c>
      <c r="B147" s="382" t="s">
        <v>271</v>
      </c>
      <c r="C147" s="104" t="s">
        <v>196</v>
      </c>
      <c r="D147" s="382">
        <v>1.1343302000007801E-2</v>
      </c>
    </row>
    <row r="148" spans="1:4">
      <c r="A148" s="20" t="str">
        <f t="shared" si="2"/>
        <v>GJ_VD_Long_Activation_Assets_Statewise</v>
      </c>
      <c r="B148" s="382" t="s">
        <v>272</v>
      </c>
      <c r="C148" s="104" t="s">
        <v>196</v>
      </c>
      <c r="D148" s="382">
        <v>1.0402552000002001E-2</v>
      </c>
    </row>
    <row r="149" spans="1:4">
      <c r="A149" s="20" t="str">
        <f t="shared" si="2"/>
        <v>GJ_Log_Economy</v>
      </c>
      <c r="B149" s="382" t="s">
        <v>221</v>
      </c>
      <c r="C149" s="104" t="s">
        <v>196</v>
      </c>
      <c r="D149" s="382">
        <v>0.20572239</v>
      </c>
    </row>
    <row r="150" spans="1:4">
      <c r="A150" s="20" t="str">
        <f t="shared" si="2"/>
        <v>GJ_precip0</v>
      </c>
      <c r="B150" s="382" t="s">
        <v>222</v>
      </c>
      <c r="C150" s="104" t="s">
        <v>196</v>
      </c>
      <c r="D150" s="382">
        <v>-4.0096359999999996E-3</v>
      </c>
    </row>
    <row r="151" spans="1:4">
      <c r="A151" s="20" t="str">
        <f t="shared" si="2"/>
        <v>GJ_precip1</v>
      </c>
      <c r="B151" s="382" t="s">
        <v>223</v>
      </c>
      <c r="C151" s="104" t="s">
        <v>196</v>
      </c>
      <c r="D151" s="382">
        <v>-4.0956359999999997E-3</v>
      </c>
    </row>
    <row r="152" spans="1:4">
      <c r="A152" s="20" t="str">
        <f t="shared" si="2"/>
        <v>GJ_Temp0</v>
      </c>
      <c r="B152" s="382" t="s">
        <v>171</v>
      </c>
      <c r="C152" s="104" t="s">
        <v>196</v>
      </c>
      <c r="D152" s="382">
        <v>8.35455263206554E-3</v>
      </c>
    </row>
    <row r="153" spans="1:4">
      <c r="A153" s="20" t="str">
        <f t="shared" si="2"/>
        <v>GJ_Temp1</v>
      </c>
      <c r="B153" s="382" t="s">
        <v>172</v>
      </c>
      <c r="C153" s="104" t="s">
        <v>196</v>
      </c>
      <c r="D153" s="382">
        <v>1.4367431999999999E-2</v>
      </c>
    </row>
    <row r="154" spans="1:4">
      <c r="A154" s="20" t="str">
        <f t="shared" si="2"/>
        <v>GJ_Unemployment</v>
      </c>
      <c r="B154" s="382" t="s">
        <v>3</v>
      </c>
      <c r="C154" s="104" t="s">
        <v>196</v>
      </c>
      <c r="D154" s="382">
        <v>-8.6170270000004906E-2</v>
      </c>
    </row>
    <row r="155" spans="1:4">
      <c r="A155" s="20" t="str">
        <f t="shared" si="2"/>
        <v>GJ_VD_Cinema_Thumsup_Spend</v>
      </c>
      <c r="B155" s="382" t="s">
        <v>233</v>
      </c>
      <c r="C155" s="104" t="s">
        <v>196</v>
      </c>
      <c r="D155" s="382">
        <v>7.0826610000123302E-2</v>
      </c>
    </row>
    <row r="156" spans="1:4">
      <c r="A156" s="20" t="str">
        <f t="shared" si="2"/>
        <v>GJ_VD_OOH_Thumsup_Spend</v>
      </c>
      <c r="B156" s="382" t="s">
        <v>239</v>
      </c>
      <c r="C156" s="104" t="s">
        <v>196</v>
      </c>
      <c r="D156" s="382">
        <v>1.383533E-2</v>
      </c>
    </row>
    <row r="157" spans="1:4">
      <c r="A157" s="20" t="str">
        <f t="shared" si="2"/>
        <v>GJ_VD_PrVD_Thumsup_Spend</v>
      </c>
      <c r="B157" s="382" t="s">
        <v>240</v>
      </c>
      <c r="C157" s="104" t="s">
        <v>196</v>
      </c>
      <c r="D157" s="382">
        <v>5.5442460000000001E-3</v>
      </c>
    </row>
    <row r="158" spans="1:4">
      <c r="A158" s="20" t="str">
        <f t="shared" si="2"/>
        <v>GJ_VD_Cinema_Thumsup_Spend_2015</v>
      </c>
      <c r="B158" s="382" t="s">
        <v>277</v>
      </c>
      <c r="C158" s="104" t="s">
        <v>196</v>
      </c>
      <c r="D158" s="382">
        <v>0.155521150000168</v>
      </c>
    </row>
    <row r="159" spans="1:4">
      <c r="A159" s="20" t="str">
        <f t="shared" si="2"/>
        <v>GJ_VD_ND_7up</v>
      </c>
      <c r="B159" s="382" t="s">
        <v>136</v>
      </c>
      <c r="C159" s="104" t="s">
        <v>196</v>
      </c>
      <c r="D159" s="382">
        <v>-4.7687510000030499E-2</v>
      </c>
    </row>
    <row r="160" spans="1:4">
      <c r="A160" s="20" t="str">
        <f t="shared" si="2"/>
        <v>GJ_VD_ND_Appy_Fizz</v>
      </c>
      <c r="B160" s="382" t="s">
        <v>137</v>
      </c>
      <c r="C160" s="104" t="s">
        <v>196</v>
      </c>
      <c r="D160" s="382">
        <v>-4.3688849999989399E-2</v>
      </c>
    </row>
    <row r="161" spans="1:4">
      <c r="A161" s="20" t="str">
        <f t="shared" si="2"/>
        <v>GJ_VD_ND_Coke</v>
      </c>
      <c r="B161" s="382" t="s">
        <v>138</v>
      </c>
      <c r="C161" s="104" t="s">
        <v>196</v>
      </c>
      <c r="D161" s="382">
        <v>-6.0286169999895799E-2</v>
      </c>
    </row>
    <row r="162" spans="1:4">
      <c r="A162" s="20" t="str">
        <f t="shared" si="2"/>
        <v>GJ_VD_ND_Fanta</v>
      </c>
      <c r="B162" s="382" t="s">
        <v>139</v>
      </c>
      <c r="C162" s="104" t="s">
        <v>196</v>
      </c>
      <c r="D162" s="382">
        <v>-4.0054830000016702E-2</v>
      </c>
    </row>
    <row r="163" spans="1:4">
      <c r="A163" s="20" t="str">
        <f t="shared" si="2"/>
        <v>GJ_VD_ND_Limca</v>
      </c>
      <c r="B163" s="382" t="s">
        <v>140</v>
      </c>
      <c r="C163" s="104" t="s">
        <v>196</v>
      </c>
      <c r="D163" s="382">
        <v>-4.8701609999947902E-2</v>
      </c>
    </row>
    <row r="164" spans="1:4">
      <c r="A164" s="20" t="str">
        <f t="shared" si="2"/>
        <v>GJ_VD_ND_M_Dew</v>
      </c>
      <c r="B164" s="382" t="s">
        <v>141</v>
      </c>
      <c r="C164" s="104" t="s">
        <v>196</v>
      </c>
      <c r="D164" s="382">
        <v>-4.8096690000075999E-2</v>
      </c>
    </row>
    <row r="165" spans="1:4">
      <c r="A165" s="20" t="str">
        <f t="shared" si="2"/>
        <v>GJ_VD_ND_Mirinda</v>
      </c>
      <c r="B165" s="382" t="s">
        <v>142</v>
      </c>
      <c r="C165" s="104" t="s">
        <v>196</v>
      </c>
      <c r="D165" s="382">
        <v>-4.53446900000491E-2</v>
      </c>
    </row>
    <row r="166" spans="1:4">
      <c r="A166" s="20" t="str">
        <f t="shared" si="2"/>
        <v>GJ_VD_ND_Pepsi</v>
      </c>
      <c r="B166" s="382" t="s">
        <v>143</v>
      </c>
      <c r="C166" s="104" t="s">
        <v>196</v>
      </c>
      <c r="D166" s="382">
        <v>-7.0534609999958406E-2</v>
      </c>
    </row>
    <row r="167" spans="1:4">
      <c r="A167" s="20" t="str">
        <f t="shared" si="2"/>
        <v>GJ_VD_ND_Sprite</v>
      </c>
      <c r="B167" s="382" t="s">
        <v>144</v>
      </c>
      <c r="C167" s="104" t="s">
        <v>196</v>
      </c>
      <c r="D167" s="382">
        <v>-6.0119330000003801E-2</v>
      </c>
    </row>
    <row r="168" spans="1:4">
      <c r="A168" s="20" t="str">
        <f t="shared" si="2"/>
        <v>GJ_VD_ND_Thums_Up</v>
      </c>
      <c r="B168" s="382" t="s">
        <v>145</v>
      </c>
      <c r="C168" s="104" t="s">
        <v>196</v>
      </c>
      <c r="D168" s="382">
        <v>0.56005858999999902</v>
      </c>
    </row>
    <row r="169" spans="1:4">
      <c r="A169" s="20" t="str">
        <f t="shared" si="2"/>
        <v>GJ_VD_Long_Desert_TV_GRPs</v>
      </c>
      <c r="B169" s="382" t="s">
        <v>246</v>
      </c>
      <c r="C169" s="104" t="s">
        <v>196</v>
      </c>
      <c r="D169" s="382">
        <v>0.59996940999974102</v>
      </c>
    </row>
    <row r="170" spans="1:4">
      <c r="A170" s="20" t="str">
        <f t="shared" si="2"/>
        <v>GJ_VD_Long_TUChargedAvengers_TV_GRPs</v>
      </c>
      <c r="B170" s="382" t="s">
        <v>247</v>
      </c>
      <c r="C170" s="104" t="s">
        <v>196</v>
      </c>
      <c r="D170" s="382">
        <v>0.20897241000001399</v>
      </c>
    </row>
    <row r="171" spans="1:4">
      <c r="A171" s="20" t="str">
        <f t="shared" si="2"/>
        <v>GJ_VD_Long_TUChargedThematic_TV_GRPs</v>
      </c>
      <c r="B171" s="382" t="s">
        <v>248</v>
      </c>
      <c r="C171" s="104" t="s">
        <v>196</v>
      </c>
      <c r="D171" s="382">
        <v>0.15897240999995799</v>
      </c>
    </row>
    <row r="172" spans="1:4">
      <c r="A172" s="20" t="str">
        <f t="shared" si="2"/>
        <v>GJ_VD_Long_TUChase_TV_GRPs</v>
      </c>
      <c r="B172" s="382" t="s">
        <v>249</v>
      </c>
      <c r="C172" s="104" t="s">
        <v>196</v>
      </c>
      <c r="D172" s="382">
        <v>0.26085704999999998</v>
      </c>
    </row>
    <row r="173" spans="1:4">
      <c r="A173" s="20" t="str">
        <f t="shared" si="2"/>
        <v>GJ_VD_Long_TUIntrinsic_TV_GRPs</v>
      </c>
      <c r="B173" s="382" t="s">
        <v>250</v>
      </c>
      <c r="C173" s="104" t="s">
        <v>196</v>
      </c>
      <c r="D173" s="382">
        <v>0.109771018000001</v>
      </c>
    </row>
    <row r="174" spans="1:4">
      <c r="A174" s="20" t="str">
        <f t="shared" si="2"/>
        <v>GJ_SEAS_1517</v>
      </c>
      <c r="B174" s="382" t="s">
        <v>261</v>
      </c>
      <c r="C174" s="104" t="s">
        <v>196</v>
      </c>
      <c r="D174" s="382">
        <v>0.96154028326710606</v>
      </c>
    </row>
    <row r="175" spans="1:4">
      <c r="A175" s="20" t="str">
        <f t="shared" si="2"/>
        <v>GJ_SEAS_1819</v>
      </c>
      <c r="B175" s="382" t="s">
        <v>262</v>
      </c>
      <c r="C175" s="104" t="s">
        <v>196</v>
      </c>
      <c r="D175" s="382">
        <v>0.92075230575461897</v>
      </c>
    </row>
    <row r="176" spans="1:4">
      <c r="A176" s="20" t="str">
        <f t="shared" si="2"/>
        <v>GJ_VD_Nstores_Thums_Up</v>
      </c>
      <c r="B176" s="382" t="s">
        <v>218</v>
      </c>
      <c r="C176" s="104" t="s">
        <v>196</v>
      </c>
      <c r="D176" s="382">
        <v>0.46622398999999998</v>
      </c>
    </row>
    <row r="177" spans="1:4">
      <c r="A177" s="20" t="str">
        <f t="shared" si="2"/>
        <v>GJ_VD_OOS_Thums_Up</v>
      </c>
      <c r="B177" s="382" t="s">
        <v>219</v>
      </c>
      <c r="C177" s="104" t="s">
        <v>196</v>
      </c>
      <c r="D177" s="382">
        <v>-5.11631100000145E-2</v>
      </c>
    </row>
    <row r="178" spans="1:4">
      <c r="A178" s="20" t="str">
        <f t="shared" si="2"/>
        <v>GJ_VD_Price_7up</v>
      </c>
      <c r="B178" s="382" t="s">
        <v>205</v>
      </c>
      <c r="C178" s="104" t="s">
        <v>196</v>
      </c>
      <c r="D178" s="382">
        <v>0.68264461000010201</v>
      </c>
    </row>
    <row r="179" spans="1:4">
      <c r="A179" s="20" t="str">
        <f t="shared" si="2"/>
        <v>GJ_VD_Price_Appy_Fizz</v>
      </c>
      <c r="B179" s="382" t="s">
        <v>206</v>
      </c>
      <c r="C179" s="104" t="s">
        <v>196</v>
      </c>
      <c r="D179" s="382">
        <v>0.98861821000008698</v>
      </c>
    </row>
    <row r="180" spans="1:4">
      <c r="A180" s="20" t="str">
        <f t="shared" si="2"/>
        <v>GJ_VD_Price_Coke</v>
      </c>
      <c r="B180" s="382" t="s">
        <v>207</v>
      </c>
      <c r="C180" s="104" t="s">
        <v>196</v>
      </c>
      <c r="D180" s="382">
        <v>1.19427501000013</v>
      </c>
    </row>
    <row r="181" spans="1:4">
      <c r="A181" s="20" t="str">
        <f t="shared" si="2"/>
        <v>GJ_VD_Price_Fanta</v>
      </c>
      <c r="B181" s="382" t="s">
        <v>208</v>
      </c>
      <c r="C181" s="104" t="s">
        <v>196</v>
      </c>
      <c r="D181" s="382">
        <v>0.21208119000004799</v>
      </c>
    </row>
    <row r="182" spans="1:4">
      <c r="A182" s="20" t="str">
        <f t="shared" si="2"/>
        <v>GJ_VD_Price_Limca</v>
      </c>
      <c r="B182" s="382" t="s">
        <v>209</v>
      </c>
      <c r="C182" s="104" t="s">
        <v>196</v>
      </c>
      <c r="D182" s="382">
        <v>0.99038521000058699</v>
      </c>
    </row>
    <row r="183" spans="1:4">
      <c r="A183" s="20" t="str">
        <f t="shared" si="2"/>
        <v>GJ_VD_Price_M_Dew</v>
      </c>
      <c r="B183" s="382" t="s">
        <v>210</v>
      </c>
      <c r="C183" s="104" t="s">
        <v>196</v>
      </c>
      <c r="D183" s="382">
        <v>1.1701410099996901</v>
      </c>
    </row>
    <row r="184" spans="1:4">
      <c r="A184" s="20" t="str">
        <f t="shared" si="2"/>
        <v>GJ_VD_Price_Mirinda</v>
      </c>
      <c r="B184" s="382" t="s">
        <v>211</v>
      </c>
      <c r="C184" s="104" t="s">
        <v>196</v>
      </c>
      <c r="D184" s="382">
        <v>0.14486439000058801</v>
      </c>
    </row>
    <row r="185" spans="1:4">
      <c r="A185" s="20" t="str">
        <f t="shared" si="2"/>
        <v>GJ_VD_Price_Pepsi</v>
      </c>
      <c r="B185" s="382" t="s">
        <v>212</v>
      </c>
      <c r="C185" s="104" t="s">
        <v>196</v>
      </c>
      <c r="D185" s="16">
        <v>0.70805181000003903</v>
      </c>
    </row>
    <row r="186" spans="1:4">
      <c r="A186" s="20" t="str">
        <f t="shared" si="2"/>
        <v>GJ_VD_Price_Sprite</v>
      </c>
      <c r="B186" s="382" t="s">
        <v>213</v>
      </c>
      <c r="C186" s="104" t="s">
        <v>196</v>
      </c>
      <c r="D186" s="382">
        <v>0.55096499000001298</v>
      </c>
    </row>
    <row r="187" spans="1:4">
      <c r="A187" s="20" t="str">
        <f t="shared" si="2"/>
        <v>GJ_VD_Price_Thums_Up_Express</v>
      </c>
      <c r="B187" s="382" t="s">
        <v>263</v>
      </c>
      <c r="C187" s="104" t="s">
        <v>196</v>
      </c>
      <c r="D187" s="382">
        <v>-1.44939601000004</v>
      </c>
    </row>
    <row r="188" spans="1:4">
      <c r="A188" s="20" t="str">
        <f t="shared" si="2"/>
        <v>GJ_VD_Price_Thums_Up_Fridge</v>
      </c>
      <c r="B188" s="382" t="s">
        <v>264</v>
      </c>
      <c r="C188" s="104" t="s">
        <v>196</v>
      </c>
      <c r="D188" s="382">
        <v>-0.83650479</v>
      </c>
    </row>
    <row r="189" spans="1:4">
      <c r="A189" s="20" t="str">
        <f t="shared" si="2"/>
        <v>GJ_VD_Price_Thums_Up_Mobile</v>
      </c>
      <c r="B189" s="382" t="s">
        <v>265</v>
      </c>
      <c r="C189" s="104" t="s">
        <v>196</v>
      </c>
      <c r="D189" s="382">
        <v>-0.94438229600000501</v>
      </c>
    </row>
    <row r="190" spans="1:4">
      <c r="A190" s="20" t="str">
        <f t="shared" ref="A190:A232" si="3">C190&amp;"_"&amp;B190</f>
        <v>GJ_VD_Price_Thums_Up_Party</v>
      </c>
      <c r="B190" s="382" t="s">
        <v>266</v>
      </c>
      <c r="C190" s="104" t="s">
        <v>196</v>
      </c>
      <c r="D190" s="382">
        <v>-1.36105760999999</v>
      </c>
    </row>
    <row r="191" spans="1:4">
      <c r="A191" s="20" t="str">
        <f t="shared" si="3"/>
        <v>GJ_VD_Price_Thums_Up_RGB</v>
      </c>
      <c r="B191" s="382" t="s">
        <v>267</v>
      </c>
      <c r="C191" s="104" t="s">
        <v>196</v>
      </c>
      <c r="D191" s="382">
        <v>-1.45166441000002</v>
      </c>
    </row>
    <row r="192" spans="1:4">
      <c r="A192" s="20" t="str">
        <f t="shared" si="3"/>
        <v>GJ_Mobility_Retail_and_recreation</v>
      </c>
      <c r="B192" s="382" t="s">
        <v>380</v>
      </c>
      <c r="C192" s="104" t="s">
        <v>196</v>
      </c>
      <c r="D192" s="382">
        <v>1.33229389602234E-2</v>
      </c>
    </row>
    <row r="193" spans="1:4">
      <c r="A193" s="20" t="str">
        <f t="shared" si="3"/>
        <v>GJ_Pre_Covid</v>
      </c>
      <c r="B193" s="382" t="s">
        <v>367</v>
      </c>
      <c r="C193" s="104" t="s">
        <v>196</v>
      </c>
      <c r="D193" s="382">
        <v>0.50580002948200897</v>
      </c>
    </row>
    <row r="194" spans="1:4">
      <c r="A194" s="20" t="str">
        <f t="shared" si="3"/>
        <v>GJ_VD_VI_TUChase_TV_GRPs_2020_Long</v>
      </c>
      <c r="B194" s="382" t="s">
        <v>378</v>
      </c>
      <c r="C194" s="104" t="s">
        <v>196</v>
      </c>
      <c r="D194" s="382">
        <v>0</v>
      </c>
    </row>
    <row r="195" spans="1:4">
      <c r="A195" s="20" t="str">
        <f t="shared" si="3"/>
        <v>GJ_VD_VI_TUChase_TV_GRPs_2020_Short</v>
      </c>
      <c r="B195" s="382" t="s">
        <v>379</v>
      </c>
      <c r="C195" s="104" t="s">
        <v>196</v>
      </c>
      <c r="D195" s="382">
        <v>2.6873269999997999E-2</v>
      </c>
    </row>
    <row r="196" spans="1:4">
      <c r="A196" s="20" t="str">
        <f t="shared" si="3"/>
        <v>GJ_VD_VI_Pyramid_TV_GRPs_2020_Long</v>
      </c>
      <c r="B196" s="382" t="s">
        <v>372</v>
      </c>
      <c r="C196" s="104" t="s">
        <v>196</v>
      </c>
      <c r="D196" s="382">
        <v>0.41680213000004002</v>
      </c>
    </row>
    <row r="197" spans="1:4">
      <c r="A197" s="20" t="str">
        <f t="shared" si="3"/>
        <v>GJ_VD_VI_Pyramid_TV_GRPs_2020_Short</v>
      </c>
      <c r="B197" s="382" t="s">
        <v>373</v>
      </c>
      <c r="C197" s="104" t="s">
        <v>196</v>
      </c>
      <c r="D197" s="382">
        <v>0.11175019</v>
      </c>
    </row>
    <row r="198" spans="1:4">
      <c r="A198" s="20" t="str">
        <f t="shared" si="3"/>
        <v>GJ_VD_Total_Digital_Thumsup_Imp_2020</v>
      </c>
      <c r="B198" s="382" t="s">
        <v>371</v>
      </c>
      <c r="C198" s="104" t="s">
        <v>196</v>
      </c>
      <c r="D198" s="382">
        <v>0.41680212999983202</v>
      </c>
    </row>
    <row r="199" spans="1:4">
      <c r="A199" s="20" t="str">
        <f t="shared" si="3"/>
        <v>GJ_VD_Free_Volume_Promo</v>
      </c>
      <c r="B199" s="382" t="s">
        <v>146</v>
      </c>
      <c r="C199" s="104" t="s">
        <v>196</v>
      </c>
      <c r="D199" s="382">
        <v>3.22981096113354E-3</v>
      </c>
    </row>
    <row r="200" spans="1:4">
      <c r="A200" s="20" t="str">
        <f t="shared" si="3"/>
        <v>GJ_VD_Desert_TV_GRPs</v>
      </c>
      <c r="B200" s="382" t="s">
        <v>251</v>
      </c>
      <c r="C200" s="104" t="s">
        <v>196</v>
      </c>
      <c r="D200" s="382">
        <v>6.7540509999999998E-2</v>
      </c>
    </row>
    <row r="201" spans="1:4">
      <c r="A201" s="20" t="str">
        <f t="shared" si="3"/>
        <v>GJ_VD_Lift_TV_GRPs</v>
      </c>
      <c r="B201" s="382" t="s">
        <v>252</v>
      </c>
      <c r="C201" s="104" t="s">
        <v>196</v>
      </c>
      <c r="D201" s="382">
        <v>4.4815349999999997E-2</v>
      </c>
    </row>
    <row r="202" spans="1:4">
      <c r="A202" s="20" t="str">
        <f t="shared" si="3"/>
        <v>GJ_VD_TheYoung_TV_GRPs</v>
      </c>
      <c r="B202" s="382" t="s">
        <v>254</v>
      </c>
      <c r="C202" s="104" t="s">
        <v>196</v>
      </c>
      <c r="D202" s="382">
        <v>8.0191970000000001E-2</v>
      </c>
    </row>
    <row r="203" spans="1:4">
      <c r="A203" s="20" t="str">
        <f t="shared" si="3"/>
        <v>GJ_VD_ThematicMHT_TV_GRPs</v>
      </c>
      <c r="B203" s="382" t="s">
        <v>253</v>
      </c>
      <c r="C203" s="104" t="s">
        <v>196</v>
      </c>
      <c r="D203" s="382">
        <v>0.156055598053293</v>
      </c>
    </row>
    <row r="204" spans="1:4">
      <c r="A204" s="20" t="str">
        <f t="shared" si="3"/>
        <v>GJ_VD_TUChargedAvengers_TV_GRPs</v>
      </c>
      <c r="B204" s="382" t="s">
        <v>256</v>
      </c>
      <c r="C204" s="104" t="s">
        <v>196</v>
      </c>
      <c r="D204" s="382">
        <v>0.17848279</v>
      </c>
    </row>
    <row r="205" spans="1:4">
      <c r="A205" s="20" t="str">
        <f t="shared" si="3"/>
        <v>GJ_VD_TUChargedThematic_TV_GRPs</v>
      </c>
      <c r="B205" s="382" t="s">
        <v>257</v>
      </c>
      <c r="C205" s="104" t="s">
        <v>196</v>
      </c>
      <c r="D205" s="382">
        <v>3.5612930000000001E-2</v>
      </c>
    </row>
    <row r="206" spans="1:4">
      <c r="A206" s="20" t="str">
        <f t="shared" si="3"/>
        <v>GJ_VD_TUChase_TV_GRPs</v>
      </c>
      <c r="B206" s="382" t="s">
        <v>258</v>
      </c>
      <c r="C206" s="104" t="s">
        <v>196</v>
      </c>
      <c r="D206" s="382">
        <v>0.11513209000000001</v>
      </c>
    </row>
    <row r="207" spans="1:4">
      <c r="A207" s="20" t="str">
        <f t="shared" si="3"/>
        <v>GJ_VD_TUIntrinsic_TV_GRPs</v>
      </c>
      <c r="B207" s="382" t="s">
        <v>259</v>
      </c>
      <c r="C207" s="104" t="s">
        <v>196</v>
      </c>
      <c r="D207" s="382">
        <v>8.6483404817266393E-2</v>
      </c>
    </row>
    <row r="208" spans="1:4">
      <c r="A208" s="20" t="str">
        <f t="shared" si="3"/>
        <v>GJ_VD_TU_UTC_TV_GRPs</v>
      </c>
      <c r="B208" s="382" t="s">
        <v>255</v>
      </c>
      <c r="C208" s="104" t="s">
        <v>196</v>
      </c>
      <c r="D208" s="382">
        <v>0.180972211673568</v>
      </c>
    </row>
    <row r="209" spans="1:4">
      <c r="A209" s="20" t="str">
        <f t="shared" si="3"/>
        <v>GJ_VD_WaveTVC_TV_GRPs</v>
      </c>
      <c r="B209" s="382" t="s">
        <v>260</v>
      </c>
      <c r="C209" s="104" t="s">
        <v>196</v>
      </c>
      <c r="D209" s="382">
        <v>4.1940289999999998E-2</v>
      </c>
    </row>
    <row r="210" spans="1:4">
      <c r="A210" s="20" t="str">
        <f t="shared" si="3"/>
        <v>GJ_VD_TV_Total_2015</v>
      </c>
      <c r="B210" s="382" t="s">
        <v>4</v>
      </c>
      <c r="C210" s="104" t="s">
        <v>196</v>
      </c>
      <c r="D210" s="382">
        <v>0.206837730000002</v>
      </c>
    </row>
    <row r="211" spans="1:4">
      <c r="A211" s="20" t="str">
        <f t="shared" si="3"/>
        <v>GJ_VD_TV_Total_2016</v>
      </c>
      <c r="B211" s="382" t="s">
        <v>5</v>
      </c>
      <c r="C211" s="104" t="s">
        <v>196</v>
      </c>
      <c r="D211" s="382">
        <v>5.9716529999999601E-2</v>
      </c>
    </row>
    <row r="212" spans="1:4">
      <c r="A212" s="20" t="str">
        <f t="shared" si="3"/>
        <v>GJ_VD_TV_Total_2017</v>
      </c>
      <c r="B212" s="382" t="s">
        <v>6</v>
      </c>
      <c r="C212" s="104" t="s">
        <v>196</v>
      </c>
      <c r="D212" s="382">
        <v>7.7040169999999603E-2</v>
      </c>
    </row>
    <row r="213" spans="1:4">
      <c r="A213" s="20" t="str">
        <f t="shared" si="3"/>
        <v>GJ_VD_OOH_Thumsup_Spend_2016</v>
      </c>
      <c r="B213" s="382" t="s">
        <v>235</v>
      </c>
      <c r="C213" s="104" t="s">
        <v>196</v>
      </c>
      <c r="D213" s="382">
        <v>7.44979999999655E-3</v>
      </c>
    </row>
    <row r="214" spans="1:4">
      <c r="A214" s="20" t="str">
        <f t="shared" si="3"/>
        <v>GJ_VD_OOH_Thumsup_Spend_2017</v>
      </c>
      <c r="B214" s="382" t="s">
        <v>236</v>
      </c>
      <c r="C214" s="104" t="s">
        <v>196</v>
      </c>
      <c r="D214" s="382">
        <v>4.9481930000008403E-2</v>
      </c>
    </row>
    <row r="215" spans="1:4">
      <c r="A215" s="20" t="str">
        <f t="shared" si="3"/>
        <v>GJ_VD_OOH_Thumsup_Spend_2018</v>
      </c>
      <c r="B215" s="382" t="s">
        <v>237</v>
      </c>
      <c r="C215" s="104" t="s">
        <v>196</v>
      </c>
      <c r="D215" s="382">
        <v>3.9501249999978401E-2</v>
      </c>
    </row>
    <row r="216" spans="1:4">
      <c r="A216" s="20" t="str">
        <f t="shared" si="3"/>
        <v>GJ_VD_OOH_Thumsup_Spend_2019</v>
      </c>
      <c r="B216" s="382" t="s">
        <v>238</v>
      </c>
      <c r="C216" s="104" t="s">
        <v>196</v>
      </c>
      <c r="D216" s="382">
        <v>7.3359469999992793E-2</v>
      </c>
    </row>
    <row r="217" spans="1:4">
      <c r="A217" s="20" t="str">
        <f t="shared" si="3"/>
        <v>GJ_VD_Consumer_Promo_Thumsup_Mobile_count</v>
      </c>
      <c r="B217" s="382" t="s">
        <v>244</v>
      </c>
      <c r="C217" s="104" t="s">
        <v>196</v>
      </c>
      <c r="D217" s="382">
        <v>7.4600350000164697E-2</v>
      </c>
    </row>
    <row r="218" spans="1:4">
      <c r="A218" s="20" t="str">
        <f t="shared" si="3"/>
        <v>GJ_VD_Experiential_Sampling_Thumsup_Reach</v>
      </c>
      <c r="B218" s="382" t="s">
        <v>245</v>
      </c>
      <c r="C218" s="104" t="s">
        <v>196</v>
      </c>
      <c r="D218" s="382">
        <v>7.6836010000022104E-2</v>
      </c>
    </row>
    <row r="219" spans="1:4" s="32" customFormat="1">
      <c r="A219" s="20" t="str">
        <f t="shared" si="3"/>
        <v>GJ_VD_Free_Volume_Promo_1</v>
      </c>
      <c r="B219" s="382" t="s">
        <v>754</v>
      </c>
      <c r="C219" s="104" t="s">
        <v>196</v>
      </c>
      <c r="D219" s="382">
        <v>3.6329160708788201E-2</v>
      </c>
    </row>
    <row r="220" spans="1:4" s="32" customFormat="1">
      <c r="A220" s="20" t="str">
        <f t="shared" si="3"/>
        <v>GJ_VD_SOWF_Thums_Up</v>
      </c>
      <c r="B220" s="382" t="s">
        <v>220</v>
      </c>
      <c r="C220" s="104" t="s">
        <v>196</v>
      </c>
      <c r="D220" s="382">
        <v>0.33264981000000099</v>
      </c>
    </row>
    <row r="221" spans="1:4" s="32" customFormat="1">
      <c r="A221" s="20" t="str">
        <f t="shared" si="3"/>
        <v>MH_Correction Factor</v>
      </c>
      <c r="B221" s="382" t="s">
        <v>402</v>
      </c>
      <c r="C221" s="104" t="s">
        <v>198</v>
      </c>
      <c r="D221" s="382">
        <v>1.0051086</v>
      </c>
    </row>
    <row r="222" spans="1:4" s="32" customFormat="1">
      <c r="A222" s="20" t="str">
        <f t="shared" si="3"/>
        <v>MH_Intercept</v>
      </c>
      <c r="B222" s="382" t="s">
        <v>403</v>
      </c>
      <c r="C222" s="104" t="s">
        <v>198</v>
      </c>
      <c r="D222" s="382">
        <v>0.44926250000000001</v>
      </c>
    </row>
    <row r="223" spans="1:4" s="32" customFormat="1">
      <c r="A223" s="20" t="str">
        <f t="shared" si="3"/>
        <v>MH_VD_PrVD_Thumsup_Spend_2015</v>
      </c>
      <c r="B223" s="382" t="s">
        <v>280</v>
      </c>
      <c r="C223" s="104" t="s">
        <v>198</v>
      </c>
      <c r="D223" s="382">
        <v>1.1349700000000001E-2</v>
      </c>
    </row>
    <row r="224" spans="1:4" s="32" customFormat="1">
      <c r="A224" s="20" t="str">
        <f t="shared" si="3"/>
        <v>MH_VD_PrVD_Thumsup_Spend_2016</v>
      </c>
      <c r="B224" s="382" t="s">
        <v>281</v>
      </c>
      <c r="C224" s="104" t="s">
        <v>198</v>
      </c>
      <c r="D224" s="382">
        <v>1.0590499999999999E-2</v>
      </c>
    </row>
    <row r="225" spans="1:4" s="32" customFormat="1">
      <c r="A225" s="20" t="str">
        <f t="shared" si="3"/>
        <v>MH_VD_PrVD_Thumsup_Spend_2017</v>
      </c>
      <c r="B225" s="382" t="s">
        <v>282</v>
      </c>
      <c r="C225" s="104" t="s">
        <v>198</v>
      </c>
      <c r="D225" s="382">
        <v>1.33869E-2</v>
      </c>
    </row>
    <row r="226" spans="1:4" s="32" customFormat="1">
      <c r="A226" s="20" t="str">
        <f t="shared" si="3"/>
        <v>MH_SEAS_15_17</v>
      </c>
      <c r="B226" s="382" t="s">
        <v>283</v>
      </c>
      <c r="C226" s="104" t="s">
        <v>198</v>
      </c>
      <c r="D226" s="382">
        <v>0.81467199999999995</v>
      </c>
    </row>
    <row r="227" spans="1:4">
      <c r="A227" s="20" t="str">
        <f t="shared" si="3"/>
        <v>MH_SEAS_1819</v>
      </c>
      <c r="B227" s="382" t="s">
        <v>262</v>
      </c>
      <c r="C227" s="104" t="s">
        <v>198</v>
      </c>
      <c r="D227" s="382">
        <v>0.67049519999999996</v>
      </c>
    </row>
    <row r="228" spans="1:4">
      <c r="A228" s="20" t="str">
        <f t="shared" si="3"/>
        <v>MH_VD_TV_APPYFIZZ</v>
      </c>
      <c r="B228" s="382" t="s">
        <v>215</v>
      </c>
      <c r="C228" s="104" t="s">
        <v>198</v>
      </c>
      <c r="D228" s="382">
        <v>-3.6808E-2</v>
      </c>
    </row>
    <row r="229" spans="1:4">
      <c r="A229" s="20" t="str">
        <f t="shared" si="3"/>
        <v>MH_VD_TV_MDEW</v>
      </c>
      <c r="B229" s="382" t="s">
        <v>216</v>
      </c>
      <c r="C229" s="104" t="s">
        <v>198</v>
      </c>
      <c r="D229" s="382">
        <v>-2.5033E-2</v>
      </c>
    </row>
    <row r="230" spans="1:4">
      <c r="A230" s="20" t="str">
        <f t="shared" si="3"/>
        <v>MH_VD_TV_PSPSI</v>
      </c>
      <c r="B230" s="382" t="s">
        <v>217</v>
      </c>
      <c r="C230" s="104" t="s">
        <v>198</v>
      </c>
      <c r="D230" s="382">
        <v>-3.1905000000000003E-2</v>
      </c>
    </row>
    <row r="231" spans="1:4">
      <c r="A231" s="20" t="str">
        <f t="shared" si="3"/>
        <v>MH_Pre_Covid</v>
      </c>
      <c r="B231" s="382" t="s">
        <v>367</v>
      </c>
      <c r="C231" s="104" t="s">
        <v>198</v>
      </c>
      <c r="D231" s="382">
        <v>0.48508990000000002</v>
      </c>
    </row>
    <row r="232" spans="1:4">
      <c r="A232" s="20" t="str">
        <f t="shared" si="3"/>
        <v>MH_VD_VI_TUChase_TV_GRPs_2020_Long</v>
      </c>
      <c r="B232" s="382" t="s">
        <v>378</v>
      </c>
      <c r="C232" s="104" t="s">
        <v>198</v>
      </c>
      <c r="D232" s="382">
        <v>0</v>
      </c>
    </row>
    <row r="233" spans="1:4">
      <c r="A233" s="20" t="str">
        <f t="shared" ref="A233:A264" si="4">C233&amp;"_"&amp;B233</f>
        <v>MH_VD_VI_TUChase_TV_GRPs_2020_Short</v>
      </c>
      <c r="B233" s="382" t="s">
        <v>379</v>
      </c>
      <c r="C233" s="104" t="s">
        <v>198</v>
      </c>
      <c r="D233" s="382">
        <v>2.7130399999999999E-2</v>
      </c>
    </row>
    <row r="234" spans="1:4">
      <c r="A234" s="20" t="str">
        <f t="shared" si="4"/>
        <v>MH_VD_VI_Pyramid_TV_GRPs_2020_Long</v>
      </c>
      <c r="B234" s="382" t="s">
        <v>372</v>
      </c>
      <c r="C234" s="104" t="s">
        <v>198</v>
      </c>
      <c r="D234" s="382">
        <v>0.216451</v>
      </c>
    </row>
    <row r="235" spans="1:4">
      <c r="A235" s="20" t="str">
        <f t="shared" si="4"/>
        <v>MH_VD_VI_Pyramid_TV_GRPs_2020_Short</v>
      </c>
      <c r="B235" s="382" t="s">
        <v>373</v>
      </c>
      <c r="C235" s="104" t="s">
        <v>198</v>
      </c>
      <c r="D235" s="382">
        <v>6.5629599999999996E-2</v>
      </c>
    </row>
    <row r="236" spans="1:4">
      <c r="A236" s="20" t="str">
        <f t="shared" si="4"/>
        <v>MH_VD_Free_Volume_Promo</v>
      </c>
      <c r="B236" s="382" t="s">
        <v>146</v>
      </c>
      <c r="C236" s="104" t="s">
        <v>198</v>
      </c>
      <c r="D236" s="382">
        <v>2.3909199999999999E-2</v>
      </c>
    </row>
    <row r="237" spans="1:4">
      <c r="A237" s="20" t="str">
        <f t="shared" si="4"/>
        <v>MH_VD_Covid_19_Confirmed_Cases</v>
      </c>
      <c r="B237" s="382" t="s">
        <v>368</v>
      </c>
      <c r="C237" s="104" t="s">
        <v>198</v>
      </c>
      <c r="D237" s="382">
        <v>-5.4281000000000003E-2</v>
      </c>
    </row>
    <row r="238" spans="1:4">
      <c r="A238" s="20" t="str">
        <f t="shared" si="4"/>
        <v>MH_SOTS_1</v>
      </c>
      <c r="B238" s="382" t="s">
        <v>270</v>
      </c>
      <c r="C238" s="104" t="s">
        <v>198</v>
      </c>
      <c r="D238" s="382">
        <v>5.2027999999999996E-3</v>
      </c>
    </row>
    <row r="239" spans="1:4">
      <c r="A239" s="20" t="str">
        <f t="shared" si="4"/>
        <v>MH_SOCF_1</v>
      </c>
      <c r="B239" s="382" t="s">
        <v>269</v>
      </c>
      <c r="C239" s="104" t="s">
        <v>198</v>
      </c>
      <c r="D239" s="382">
        <v>1.17544E-2</v>
      </c>
    </row>
    <row r="240" spans="1:4">
      <c r="A240" s="20" t="str">
        <f t="shared" si="4"/>
        <v>MH_VD_Long_Desert_TV_GRPs</v>
      </c>
      <c r="B240" s="382" t="s">
        <v>246</v>
      </c>
      <c r="C240" s="104" t="s">
        <v>198</v>
      </c>
      <c r="D240" s="382">
        <v>0.50695120000000005</v>
      </c>
    </row>
    <row r="241" spans="1:4">
      <c r="A241" s="20" t="str">
        <f t="shared" si="4"/>
        <v>MH_VD_Long_TUChargedAvengers_TV_GRPs</v>
      </c>
      <c r="B241" s="382" t="s">
        <v>247</v>
      </c>
      <c r="C241" s="104" t="s">
        <v>198</v>
      </c>
      <c r="D241" s="382">
        <v>0.24734680000000001</v>
      </c>
    </row>
    <row r="242" spans="1:4">
      <c r="A242" s="20" t="str">
        <f t="shared" si="4"/>
        <v>MH_VD_Long_TUChargedThematic_TV_GRPs</v>
      </c>
      <c r="B242" s="382" t="s">
        <v>248</v>
      </c>
      <c r="C242" s="104" t="s">
        <v>198</v>
      </c>
      <c r="D242" s="382">
        <v>0.11510579999999999</v>
      </c>
    </row>
    <row r="243" spans="1:4">
      <c r="A243" s="20" t="str">
        <f t="shared" si="4"/>
        <v>MH_VD_Long_TUChase_TV_GRPs</v>
      </c>
      <c r="B243" s="382" t="s">
        <v>249</v>
      </c>
      <c r="C243" s="104" t="s">
        <v>198</v>
      </c>
      <c r="D243" s="382">
        <v>0.33571859999999998</v>
      </c>
    </row>
    <row r="244" spans="1:4">
      <c r="A244" s="20" t="str">
        <f t="shared" si="4"/>
        <v>MH_VD_Long_TUIntrinsic_TV_GRPs</v>
      </c>
      <c r="B244" s="382" t="s">
        <v>250</v>
      </c>
      <c r="C244" s="104" t="s">
        <v>198</v>
      </c>
      <c r="D244" s="382">
        <v>8.0427999999999999E-2</v>
      </c>
    </row>
    <row r="245" spans="1:4">
      <c r="A245" s="20" t="str">
        <f t="shared" si="4"/>
        <v>MH_VD_Consumer_Promo_Thumsup_Mobile_count</v>
      </c>
      <c r="B245" s="382" t="s">
        <v>244</v>
      </c>
      <c r="C245" s="104" t="s">
        <v>198</v>
      </c>
      <c r="D245" s="382">
        <v>4.52585E-2</v>
      </c>
    </row>
    <row r="246" spans="1:4">
      <c r="A246" s="20" t="str">
        <f t="shared" si="4"/>
        <v>MH_VD_Facebook_Thumsup_Imp</v>
      </c>
      <c r="B246" s="382" t="s">
        <v>224</v>
      </c>
      <c r="C246" s="104" t="s">
        <v>198</v>
      </c>
      <c r="D246" s="382">
        <v>9.5087900000000003E-2</v>
      </c>
    </row>
    <row r="247" spans="1:4">
      <c r="A247" s="20" t="str">
        <f t="shared" si="4"/>
        <v>MH_VD_Facebook_Instagram_Thumsup_Imp</v>
      </c>
      <c r="B247" s="382" t="s">
        <v>225</v>
      </c>
      <c r="C247" s="104" t="s">
        <v>198</v>
      </c>
      <c r="D247" s="382">
        <v>9.5278100000000004E-2</v>
      </c>
    </row>
    <row r="248" spans="1:4">
      <c r="A248" s="20" t="str">
        <f t="shared" si="4"/>
        <v>MH_VD_Hotstar_Thumsup_Imp</v>
      </c>
      <c r="B248" s="382" t="s">
        <v>226</v>
      </c>
      <c r="C248" s="104" t="s">
        <v>198</v>
      </c>
      <c r="D248" s="382">
        <v>0.3940342</v>
      </c>
    </row>
    <row r="249" spans="1:4">
      <c r="A249" s="20" t="str">
        <f t="shared" si="4"/>
        <v>MH_VD_YouTube_Thumsup_Imp</v>
      </c>
      <c r="B249" s="382" t="s">
        <v>230</v>
      </c>
      <c r="C249" s="104" t="s">
        <v>198</v>
      </c>
      <c r="D249" s="382">
        <v>0.23188400000000001</v>
      </c>
    </row>
    <row r="250" spans="1:4">
      <c r="A250" s="20" t="str">
        <f t="shared" si="4"/>
        <v>MH_VD_Total_Digital_Thumsup_VD_2017</v>
      </c>
      <c r="B250" s="382" t="s">
        <v>227</v>
      </c>
      <c r="C250" s="104" t="s">
        <v>198</v>
      </c>
      <c r="D250" s="382">
        <v>0.1607287</v>
      </c>
    </row>
    <row r="251" spans="1:4">
      <c r="A251" s="20" t="str">
        <f t="shared" si="4"/>
        <v>MH_VD_Total_Digital_Thumsup_VD_2018</v>
      </c>
      <c r="B251" s="382" t="s">
        <v>228</v>
      </c>
      <c r="C251" s="104" t="s">
        <v>198</v>
      </c>
      <c r="D251" s="382">
        <v>0.1009984</v>
      </c>
    </row>
    <row r="252" spans="1:4">
      <c r="A252" s="20" t="str">
        <f t="shared" si="4"/>
        <v>MH_VD_Total_Digital_Thumsup_VD_2019</v>
      </c>
      <c r="B252" s="382" t="s">
        <v>229</v>
      </c>
      <c r="C252" s="104" t="s">
        <v>198</v>
      </c>
      <c r="D252" s="382">
        <v>0.1986964</v>
      </c>
    </row>
    <row r="253" spans="1:4">
      <c r="A253" s="20" t="str">
        <f t="shared" si="4"/>
        <v>MH_VD_TUChargedThematic_TV_GRPs</v>
      </c>
      <c r="B253" s="382" t="s">
        <v>257</v>
      </c>
      <c r="C253" s="104" t="s">
        <v>198</v>
      </c>
      <c r="D253" s="16">
        <v>2.7527800000000002E-2</v>
      </c>
    </row>
    <row r="254" spans="1:4">
      <c r="A254" s="20" t="str">
        <f t="shared" si="4"/>
        <v>MH_VD_TUChase_TV_GRPs</v>
      </c>
      <c r="B254" s="382" t="s">
        <v>258</v>
      </c>
      <c r="C254" s="104" t="s">
        <v>198</v>
      </c>
      <c r="D254" s="382">
        <v>0.1054493</v>
      </c>
    </row>
    <row r="255" spans="1:4">
      <c r="A255" s="20" t="str">
        <f t="shared" si="4"/>
        <v>MH_VD_TUIntrinsic_TV_GRPs</v>
      </c>
      <c r="B255" s="382" t="s">
        <v>259</v>
      </c>
      <c r="C255" s="104" t="s">
        <v>198</v>
      </c>
      <c r="D255" s="382">
        <v>3.2863499999999997E-2</v>
      </c>
    </row>
    <row r="256" spans="1:4">
      <c r="A256" s="20" t="str">
        <f t="shared" si="4"/>
        <v>MH_VD_TU_UTC_TV_GRPs</v>
      </c>
      <c r="B256" s="382" t="s">
        <v>255</v>
      </c>
      <c r="C256" s="104" t="s">
        <v>198</v>
      </c>
      <c r="D256" s="382">
        <v>8.0432600000000007E-2</v>
      </c>
    </row>
    <row r="257" spans="1:4">
      <c r="A257" s="20" t="str">
        <f t="shared" si="4"/>
        <v>MH_VD_WaveTVC_TV_GRPs</v>
      </c>
      <c r="B257" s="382" t="s">
        <v>260</v>
      </c>
      <c r="C257" s="104" t="s">
        <v>198</v>
      </c>
      <c r="D257" s="382">
        <v>7.0217699999999994E-2</v>
      </c>
    </row>
    <row r="258" spans="1:4">
      <c r="A258" s="20" t="str">
        <f t="shared" si="4"/>
        <v>MH_VD_TV_Total_2015</v>
      </c>
      <c r="B258" s="382" t="s">
        <v>4</v>
      </c>
      <c r="C258" s="104" t="s">
        <v>198</v>
      </c>
      <c r="D258" s="382">
        <v>5.4699999999999999E-2</v>
      </c>
    </row>
    <row r="259" spans="1:4">
      <c r="A259" s="20" t="str">
        <f t="shared" si="4"/>
        <v>MH_VD_TV_Total_2016</v>
      </c>
      <c r="B259" s="382" t="s">
        <v>5</v>
      </c>
      <c r="C259" s="104" t="s">
        <v>198</v>
      </c>
      <c r="D259" s="382">
        <v>5.56445E-2</v>
      </c>
    </row>
    <row r="260" spans="1:4">
      <c r="A260" s="20" t="str">
        <f t="shared" si="4"/>
        <v>MH_VD_TV_Total_2017</v>
      </c>
      <c r="B260" s="382" t="s">
        <v>6</v>
      </c>
      <c r="C260" s="104" t="s">
        <v>198</v>
      </c>
      <c r="D260" s="382">
        <v>4.9549099999999999E-2</v>
      </c>
    </row>
    <row r="261" spans="1:4">
      <c r="A261" s="20" t="str">
        <f t="shared" si="4"/>
        <v>MH_VD_Cinema_Thumsup_Spend</v>
      </c>
      <c r="B261" s="382" t="s">
        <v>233</v>
      </c>
      <c r="C261" s="104" t="s">
        <v>198</v>
      </c>
      <c r="D261" s="382">
        <v>1.3977E-2</v>
      </c>
    </row>
    <row r="262" spans="1:4">
      <c r="A262" s="20" t="str">
        <f t="shared" si="4"/>
        <v>MH_VD_OOH_Thumsup_Spend</v>
      </c>
      <c r="B262" s="382" t="s">
        <v>239</v>
      </c>
      <c r="C262" s="104" t="s">
        <v>198</v>
      </c>
      <c r="D262" s="382">
        <v>1.0553399999999999E-2</v>
      </c>
    </row>
    <row r="263" spans="1:4">
      <c r="A263" s="20" t="str">
        <f t="shared" si="4"/>
        <v>MH_VD_PrVD_Thumsup_Spend</v>
      </c>
      <c r="B263" s="382" t="s">
        <v>240</v>
      </c>
      <c r="C263" s="104" t="s">
        <v>198</v>
      </c>
      <c r="D263" s="382">
        <v>8.4481999999999995E-3</v>
      </c>
    </row>
    <row r="264" spans="1:4">
      <c r="A264" s="20" t="str">
        <f t="shared" si="4"/>
        <v>MH_VD_Cinema_Thumsup_Spend_2015</v>
      </c>
      <c r="B264" s="382" t="s">
        <v>277</v>
      </c>
      <c r="C264" s="104" t="s">
        <v>198</v>
      </c>
      <c r="D264" s="382">
        <v>2.07315E-2</v>
      </c>
    </row>
    <row r="265" spans="1:4">
      <c r="A265" s="20" t="str">
        <f t="shared" ref="A265:A328" si="5">C265&amp;"_"&amp;B265</f>
        <v>MH_VD_Cinema_Thumsup_Spend_2018</v>
      </c>
      <c r="B265" s="382" t="s">
        <v>231</v>
      </c>
      <c r="C265" s="104" t="s">
        <v>198</v>
      </c>
      <c r="D265" s="382">
        <v>1.46211E-2</v>
      </c>
    </row>
    <row r="266" spans="1:4">
      <c r="A266" s="20" t="str">
        <f t="shared" si="5"/>
        <v>MH_VD_OOH_Thumsup_Spend_2015</v>
      </c>
      <c r="B266" s="382" t="s">
        <v>234</v>
      </c>
      <c r="C266" s="104" t="s">
        <v>198</v>
      </c>
      <c r="D266" s="382">
        <v>1.49152E-2</v>
      </c>
    </row>
    <row r="267" spans="1:4">
      <c r="A267" s="20" t="str">
        <f t="shared" si="5"/>
        <v>MH_VD_OOH_Thumsup_Spend_2016</v>
      </c>
      <c r="B267" s="382" t="s">
        <v>235</v>
      </c>
      <c r="C267" s="104" t="s">
        <v>198</v>
      </c>
      <c r="D267" s="382">
        <v>8.0833999999999993E-3</v>
      </c>
    </row>
    <row r="268" spans="1:4">
      <c r="A268" s="20" t="str">
        <f t="shared" si="5"/>
        <v>MH_VD_OOH_Thumsup_Spend_2017</v>
      </c>
      <c r="B268" s="382" t="s">
        <v>236</v>
      </c>
      <c r="C268" s="104" t="s">
        <v>198</v>
      </c>
      <c r="D268" s="382">
        <v>1.17588E-2</v>
      </c>
    </row>
    <row r="269" spans="1:4">
      <c r="A269" s="20" t="str">
        <f t="shared" si="5"/>
        <v>MH_VD_OOH_Thumsup_Spend_2018</v>
      </c>
      <c r="B269" s="382" t="s">
        <v>237</v>
      </c>
      <c r="C269" s="104" t="s">
        <v>198</v>
      </c>
      <c r="D269" s="382">
        <v>1.48498E-2</v>
      </c>
    </row>
    <row r="270" spans="1:4">
      <c r="A270" s="20" t="str">
        <f t="shared" si="5"/>
        <v>MH_VD_OOH_Thumsup_Spend_2019</v>
      </c>
      <c r="B270" s="382" t="s">
        <v>238</v>
      </c>
      <c r="C270" s="104" t="s">
        <v>198</v>
      </c>
      <c r="D270" s="382">
        <v>6.0344700000000001E-2</v>
      </c>
    </row>
    <row r="271" spans="1:4">
      <c r="A271" s="20" t="str">
        <f t="shared" si="5"/>
        <v>MH_Log_Economy</v>
      </c>
      <c r="B271" s="382" t="s">
        <v>221</v>
      </c>
      <c r="C271" s="104" t="s">
        <v>198</v>
      </c>
      <c r="D271" s="382">
        <v>0.1722244</v>
      </c>
    </row>
    <row r="272" spans="1:4">
      <c r="A272" s="20" t="str">
        <f t="shared" si="5"/>
        <v>MH_precip0</v>
      </c>
      <c r="B272" s="382" t="s">
        <v>222</v>
      </c>
      <c r="C272" s="104" t="s">
        <v>198</v>
      </c>
      <c r="D272" s="382">
        <v>-6.6090000000000003E-3</v>
      </c>
    </row>
    <row r="273" spans="1:4">
      <c r="A273" s="20" t="str">
        <f t="shared" si="5"/>
        <v>MH_precip1</v>
      </c>
      <c r="B273" s="382" t="s">
        <v>223</v>
      </c>
      <c r="C273" s="104" t="s">
        <v>198</v>
      </c>
      <c r="D273" s="382">
        <v>-8.0990000000000003E-3</v>
      </c>
    </row>
    <row r="274" spans="1:4">
      <c r="A274" s="20" t="str">
        <f t="shared" si="5"/>
        <v>MH_Temp0</v>
      </c>
      <c r="B274" s="382" t="s">
        <v>171</v>
      </c>
      <c r="C274" s="104" t="s">
        <v>198</v>
      </c>
      <c r="D274" s="382">
        <v>6.6134000000000002E-3</v>
      </c>
    </row>
    <row r="275" spans="1:4">
      <c r="A275" s="20" t="str">
        <f t="shared" si="5"/>
        <v>MH_Temp1</v>
      </c>
      <c r="B275" s="382" t="s">
        <v>172</v>
      </c>
      <c r="C275" s="104" t="s">
        <v>198</v>
      </c>
      <c r="D275" s="382">
        <v>6.6877999999999998E-3</v>
      </c>
    </row>
    <row r="276" spans="1:4">
      <c r="A276" s="20" t="str">
        <f t="shared" si="5"/>
        <v>MH_Unemployment</v>
      </c>
      <c r="B276" s="382" t="s">
        <v>3</v>
      </c>
      <c r="C276" s="104" t="s">
        <v>198</v>
      </c>
      <c r="D276" s="382">
        <v>-6.9611000000000006E-2</v>
      </c>
    </row>
    <row r="277" spans="1:4">
      <c r="A277" s="20" t="str">
        <f t="shared" si="5"/>
        <v>MH_VD_Desert_TV_GRPs</v>
      </c>
      <c r="B277" s="382" t="s">
        <v>251</v>
      </c>
      <c r="C277" s="104" t="s">
        <v>198</v>
      </c>
      <c r="D277" s="382">
        <v>0.1168044</v>
      </c>
    </row>
    <row r="278" spans="1:4">
      <c r="A278" s="20" t="str">
        <f t="shared" si="5"/>
        <v>MH_VD_Lift_TV_GRPs</v>
      </c>
      <c r="B278" s="382" t="s">
        <v>252</v>
      </c>
      <c r="C278" s="104" t="s">
        <v>198</v>
      </c>
      <c r="D278" s="382">
        <v>0.1006278</v>
      </c>
    </row>
    <row r="279" spans="1:4">
      <c r="A279" s="20" t="str">
        <f t="shared" si="5"/>
        <v>MH_VD_TheYoung_TV_GRPs</v>
      </c>
      <c r="B279" s="382" t="s">
        <v>254</v>
      </c>
      <c r="C279" s="104" t="s">
        <v>198</v>
      </c>
      <c r="D279" s="382">
        <v>0.1026603</v>
      </c>
    </row>
    <row r="280" spans="1:4">
      <c r="A280" s="20" t="str">
        <f t="shared" si="5"/>
        <v>MH_VD_ThematicMHT_TV_GRPs</v>
      </c>
      <c r="B280" s="382" t="s">
        <v>253</v>
      </c>
      <c r="C280" s="104" t="s">
        <v>198</v>
      </c>
      <c r="D280" s="382">
        <v>4.4172799999999998E-2</v>
      </c>
    </row>
    <row r="281" spans="1:4">
      <c r="A281" s="20" t="str">
        <f t="shared" si="5"/>
        <v>MH_VD_TUChargedAvengers_TV_GRPs</v>
      </c>
      <c r="B281" s="382" t="s">
        <v>256</v>
      </c>
      <c r="C281" s="104" t="s">
        <v>198</v>
      </c>
      <c r="D281" s="382">
        <v>0.1320587</v>
      </c>
    </row>
    <row r="282" spans="1:4">
      <c r="A282" s="20" t="str">
        <f t="shared" si="5"/>
        <v>MH_VD_SOWF_Thums_Up</v>
      </c>
      <c r="B282" s="382" t="s">
        <v>220</v>
      </c>
      <c r="C282" s="104" t="s">
        <v>198</v>
      </c>
      <c r="D282" s="382">
        <v>0.18714639999999999</v>
      </c>
    </row>
    <row r="283" spans="1:4">
      <c r="A283" s="20" t="str">
        <f t="shared" si="5"/>
        <v>MH_VD_ND_Coke</v>
      </c>
      <c r="B283" s="382" t="s">
        <v>138</v>
      </c>
      <c r="C283" s="104" t="s">
        <v>198</v>
      </c>
      <c r="D283" s="382">
        <v>-0.231128</v>
      </c>
    </row>
    <row r="284" spans="1:4">
      <c r="A284" s="20" t="str">
        <f t="shared" si="5"/>
        <v>MH_VD_ND_Fanta</v>
      </c>
      <c r="B284" s="382" t="s">
        <v>139</v>
      </c>
      <c r="C284" s="104" t="s">
        <v>198</v>
      </c>
      <c r="D284" s="382">
        <v>-0.16816999999999999</v>
      </c>
    </row>
    <row r="285" spans="1:4">
      <c r="A285" s="20" t="str">
        <f t="shared" si="5"/>
        <v>MH_VD_ND_Limca</v>
      </c>
      <c r="B285" s="382" t="s">
        <v>140</v>
      </c>
      <c r="C285" s="104" t="s">
        <v>198</v>
      </c>
      <c r="D285" s="382">
        <v>-0.26399299999999998</v>
      </c>
    </row>
    <row r="286" spans="1:4">
      <c r="A286" s="20" t="str">
        <f t="shared" si="5"/>
        <v>MH_VD_ND_M_Dew</v>
      </c>
      <c r="B286" s="382" t="s">
        <v>141</v>
      </c>
      <c r="C286" s="104" t="s">
        <v>198</v>
      </c>
      <c r="D286" s="382">
        <v>-0.18470200000000001</v>
      </c>
    </row>
    <row r="287" spans="1:4">
      <c r="A287" s="20" t="str">
        <f t="shared" si="5"/>
        <v>MH_VD_ND_Mirinda</v>
      </c>
      <c r="B287" s="382" t="s">
        <v>142</v>
      </c>
      <c r="C287" s="104" t="s">
        <v>198</v>
      </c>
      <c r="D287" s="382">
        <v>-0.17496999999999999</v>
      </c>
    </row>
    <row r="288" spans="1:4">
      <c r="A288" s="20" t="str">
        <f t="shared" si="5"/>
        <v>MH_VD_ND_Pepsi</v>
      </c>
      <c r="B288" s="382" t="s">
        <v>143</v>
      </c>
      <c r="C288" s="104" t="s">
        <v>198</v>
      </c>
      <c r="D288" s="382">
        <v>-0.28061999999999998</v>
      </c>
    </row>
    <row r="289" spans="1:4">
      <c r="A289" s="20" t="str">
        <f t="shared" si="5"/>
        <v>MH_VD_ND_Sprite</v>
      </c>
      <c r="B289" s="382" t="s">
        <v>144</v>
      </c>
      <c r="C289" s="104" t="s">
        <v>198</v>
      </c>
      <c r="D289" s="382">
        <v>-0.14980499999999999</v>
      </c>
    </row>
    <row r="290" spans="1:4">
      <c r="A290" s="20" t="str">
        <f t="shared" si="5"/>
        <v>MH_VD_ND_Thums_Up</v>
      </c>
      <c r="B290" s="382" t="s">
        <v>145</v>
      </c>
      <c r="C290" s="104" t="s">
        <v>198</v>
      </c>
      <c r="D290" s="382">
        <v>0.60513479999999997</v>
      </c>
    </row>
    <row r="291" spans="1:4">
      <c r="A291" s="20" t="str">
        <f t="shared" si="5"/>
        <v>MH_VD_Activation_Assets_AllIndia</v>
      </c>
      <c r="B291" s="382" t="s">
        <v>242</v>
      </c>
      <c r="C291" s="104" t="s">
        <v>198</v>
      </c>
      <c r="D291" s="382">
        <v>1.4515500000000001E-2</v>
      </c>
    </row>
    <row r="292" spans="1:4">
      <c r="A292" s="20" t="str">
        <f t="shared" si="5"/>
        <v>MH_VD_Activation_Assets_Statewise</v>
      </c>
      <c r="B292" s="382" t="s">
        <v>243</v>
      </c>
      <c r="C292" s="104" t="s">
        <v>198</v>
      </c>
      <c r="D292" s="382">
        <v>2.88624E-2</v>
      </c>
    </row>
    <row r="293" spans="1:4">
      <c r="A293" s="20" t="str">
        <f t="shared" si="5"/>
        <v>MH_VD_IPS_ORSL_Local</v>
      </c>
      <c r="B293" s="382" t="s">
        <v>201</v>
      </c>
      <c r="C293" s="104" t="s">
        <v>198</v>
      </c>
      <c r="D293" s="382">
        <v>-0.215751</v>
      </c>
    </row>
    <row r="294" spans="1:4">
      <c r="A294" s="20" t="str">
        <f t="shared" si="5"/>
        <v>MH_VD_IPS_PAPER BOAT_Local</v>
      </c>
      <c r="B294" s="382" t="s">
        <v>278</v>
      </c>
      <c r="C294" s="104" t="s">
        <v>198</v>
      </c>
      <c r="D294" s="382">
        <v>-0.16411700000000001</v>
      </c>
    </row>
    <row r="295" spans="1:4">
      <c r="A295" s="20" t="str">
        <f t="shared" si="5"/>
        <v>MH_VD_ND_ORSL_Local</v>
      </c>
      <c r="B295" s="382" t="s">
        <v>204</v>
      </c>
      <c r="C295" s="104" t="s">
        <v>198</v>
      </c>
      <c r="D295" s="382">
        <v>-0.267544</v>
      </c>
    </row>
    <row r="296" spans="1:4">
      <c r="A296" s="20" t="str">
        <f t="shared" si="5"/>
        <v>MH_VD_ND_PAPER BOAT_Local</v>
      </c>
      <c r="B296" s="382" t="s">
        <v>279</v>
      </c>
      <c r="C296" s="104" t="s">
        <v>198</v>
      </c>
      <c r="D296" s="382">
        <v>-0.233131</v>
      </c>
    </row>
    <row r="297" spans="1:4">
      <c r="A297" s="20" t="str">
        <f t="shared" si="5"/>
        <v>MH_VD_Long_Activation_Assets_AllIndia</v>
      </c>
      <c r="B297" s="382" t="s">
        <v>271</v>
      </c>
      <c r="C297" s="104" t="s">
        <v>198</v>
      </c>
      <c r="D297" s="382">
        <v>1.7186699999999999E-2</v>
      </c>
    </row>
    <row r="298" spans="1:4">
      <c r="A298" s="20" t="str">
        <f t="shared" si="5"/>
        <v>MH_VD_Long_Activation_Assets_Statewise</v>
      </c>
      <c r="B298" s="382" t="s">
        <v>272</v>
      </c>
      <c r="C298" s="104" t="s">
        <v>198</v>
      </c>
      <c r="D298" s="382">
        <v>0</v>
      </c>
    </row>
    <row r="299" spans="1:4">
      <c r="A299" s="20" t="str">
        <f t="shared" si="5"/>
        <v>MH_VD_Nstores_Thums_Up</v>
      </c>
      <c r="B299" s="382" t="s">
        <v>218</v>
      </c>
      <c r="C299" s="104" t="s">
        <v>198</v>
      </c>
      <c r="D299" s="382">
        <v>0.69830239999999999</v>
      </c>
    </row>
    <row r="300" spans="1:4">
      <c r="A300" s="20" t="str">
        <f t="shared" si="5"/>
        <v>MH_VD_OOS_Thums_Up</v>
      </c>
      <c r="B300" s="382" t="s">
        <v>219</v>
      </c>
      <c r="C300" s="104" t="s">
        <v>198</v>
      </c>
      <c r="D300" s="382">
        <v>-8.0731999999999998E-2</v>
      </c>
    </row>
    <row r="301" spans="1:4">
      <c r="A301" s="20" t="str">
        <f t="shared" si="5"/>
        <v>MH_VD_Price_7up</v>
      </c>
      <c r="B301" s="382" t="s">
        <v>205</v>
      </c>
      <c r="C301" s="104" t="s">
        <v>198</v>
      </c>
      <c r="D301" s="16">
        <v>0.26766119999999999</v>
      </c>
    </row>
    <row r="302" spans="1:4">
      <c r="A302" s="20" t="str">
        <f t="shared" si="5"/>
        <v>MH_VD_Price_Appy_Fizz</v>
      </c>
      <c r="B302" s="382" t="s">
        <v>206</v>
      </c>
      <c r="C302" s="104" t="s">
        <v>198</v>
      </c>
      <c r="D302" s="382">
        <v>0.44786720000000002</v>
      </c>
    </row>
    <row r="303" spans="1:4">
      <c r="A303" s="20" t="str">
        <f t="shared" si="5"/>
        <v>MH_VD_Price_Coke</v>
      </c>
      <c r="B303" s="382" t="s">
        <v>207</v>
      </c>
      <c r="C303" s="104" t="s">
        <v>198</v>
      </c>
      <c r="D303" s="382">
        <v>0.23692559999999999</v>
      </c>
    </row>
    <row r="304" spans="1:4">
      <c r="A304" s="20" t="str">
        <f t="shared" si="5"/>
        <v>MH_VD_Price_Fanta</v>
      </c>
      <c r="B304" s="382" t="s">
        <v>208</v>
      </c>
      <c r="C304" s="104" t="s">
        <v>198</v>
      </c>
      <c r="D304" s="382">
        <v>0.2197076</v>
      </c>
    </row>
    <row r="305" spans="1:4">
      <c r="A305" s="20" t="str">
        <f t="shared" si="5"/>
        <v>MH_VD_Price_Limca</v>
      </c>
      <c r="B305" s="382" t="s">
        <v>209</v>
      </c>
      <c r="C305" s="104" t="s">
        <v>198</v>
      </c>
      <c r="D305" s="382">
        <v>0.32682499999999998</v>
      </c>
    </row>
    <row r="306" spans="1:4">
      <c r="A306" s="20" t="str">
        <f t="shared" si="5"/>
        <v>MH_VD_Price_M_Dew</v>
      </c>
      <c r="B306" s="382" t="s">
        <v>210</v>
      </c>
      <c r="C306" s="104" t="s">
        <v>198</v>
      </c>
      <c r="D306" s="382">
        <v>0.29344999999999999</v>
      </c>
    </row>
    <row r="307" spans="1:4">
      <c r="A307" s="20" t="str">
        <f t="shared" si="5"/>
        <v>MH_VD_Price_Mirinda</v>
      </c>
      <c r="B307" s="382" t="s">
        <v>211</v>
      </c>
      <c r="C307" s="104" t="s">
        <v>198</v>
      </c>
      <c r="D307" s="382">
        <v>0.24923999999999999</v>
      </c>
    </row>
    <row r="308" spans="1:4">
      <c r="A308" s="20" t="str">
        <f t="shared" si="5"/>
        <v>MH_VD_Price_Pepsi</v>
      </c>
      <c r="B308" s="382" t="s">
        <v>212</v>
      </c>
      <c r="C308" s="104" t="s">
        <v>198</v>
      </c>
      <c r="D308" s="382">
        <v>0.21671840000000001</v>
      </c>
    </row>
    <row r="309" spans="1:4">
      <c r="A309" s="20" t="str">
        <f t="shared" si="5"/>
        <v>MH_VD_Price_Sprite</v>
      </c>
      <c r="B309" s="382" t="s">
        <v>213</v>
      </c>
      <c r="C309" s="104" t="s">
        <v>198</v>
      </c>
      <c r="D309" s="382">
        <v>0.21676300000000001</v>
      </c>
    </row>
    <row r="310" spans="1:4">
      <c r="A310" s="20" t="str">
        <f t="shared" si="5"/>
        <v>MH_VD_Price_Thums_Up_Express</v>
      </c>
      <c r="B310" s="382" t="s">
        <v>263</v>
      </c>
      <c r="C310" s="104" t="s">
        <v>198</v>
      </c>
      <c r="D310" s="382">
        <v>-1.1461669999999999</v>
      </c>
    </row>
    <row r="311" spans="1:4">
      <c r="A311" s="20" t="str">
        <f t="shared" si="5"/>
        <v>MH_VD_Price_Thums_Up_Fridge</v>
      </c>
      <c r="B311" s="382" t="s">
        <v>264</v>
      </c>
      <c r="C311" s="104" t="s">
        <v>198</v>
      </c>
      <c r="D311" s="382">
        <v>-1.3499190000000001</v>
      </c>
    </row>
    <row r="312" spans="1:4">
      <c r="A312" s="20" t="str">
        <f t="shared" si="5"/>
        <v>MH_VD_Price_Thums_Up_Mobile</v>
      </c>
      <c r="B312" s="382" t="s">
        <v>265</v>
      </c>
      <c r="C312" s="104" t="s">
        <v>198</v>
      </c>
      <c r="D312" s="382">
        <v>-1.0908679999999999</v>
      </c>
    </row>
    <row r="313" spans="1:4">
      <c r="A313" s="20" t="str">
        <f t="shared" si="5"/>
        <v>MH_VD_Price_Thums_Up_Party</v>
      </c>
      <c r="B313" s="382" t="s">
        <v>266</v>
      </c>
      <c r="C313" s="104" t="s">
        <v>198</v>
      </c>
      <c r="D313" s="382">
        <v>-1.249927</v>
      </c>
    </row>
    <row r="314" spans="1:4">
      <c r="A314" s="20" t="str">
        <f t="shared" si="5"/>
        <v>MH_VD_Price_Thums_Up_RGB</v>
      </c>
      <c r="B314" s="382" t="s">
        <v>267</v>
      </c>
      <c r="C314" s="104" t="s">
        <v>198</v>
      </c>
      <c r="D314" s="382">
        <v>-0.83177299999999998</v>
      </c>
    </row>
    <row r="315" spans="1:4">
      <c r="A315" s="20" t="str">
        <f t="shared" si="5"/>
        <v>MH_VD_IPS_7up</v>
      </c>
      <c r="B315" s="382" t="s">
        <v>126</v>
      </c>
      <c r="C315" s="104" t="s">
        <v>198</v>
      </c>
      <c r="D315" s="382">
        <v>-8.1873000000000001E-2</v>
      </c>
    </row>
    <row r="316" spans="1:4">
      <c r="A316" s="20" t="str">
        <f t="shared" si="5"/>
        <v>MH_VD_IPS_Appy_Fizz</v>
      </c>
      <c r="B316" s="382" t="s">
        <v>127</v>
      </c>
      <c r="C316" s="104" t="s">
        <v>198</v>
      </c>
      <c r="D316" s="382">
        <v>-0.102349</v>
      </c>
    </row>
    <row r="317" spans="1:4">
      <c r="A317" s="20" t="str">
        <f t="shared" si="5"/>
        <v>MH_VD_IPS_Coke</v>
      </c>
      <c r="B317" s="382" t="s">
        <v>128</v>
      </c>
      <c r="C317" s="104" t="s">
        <v>198</v>
      </c>
      <c r="D317" s="382">
        <v>-0.107033</v>
      </c>
    </row>
    <row r="318" spans="1:4">
      <c r="A318" s="20" t="str">
        <f t="shared" si="5"/>
        <v>MH_VD_IPS_Fanta</v>
      </c>
      <c r="B318" s="382" t="s">
        <v>129</v>
      </c>
      <c r="C318" s="104" t="s">
        <v>198</v>
      </c>
      <c r="D318" s="382">
        <v>-6.3736000000000001E-2</v>
      </c>
    </row>
    <row r="319" spans="1:4">
      <c r="A319" s="20" t="str">
        <f t="shared" si="5"/>
        <v>MH_VD_IPS_Limca</v>
      </c>
      <c r="B319" s="382" t="s">
        <v>130</v>
      </c>
      <c r="C319" s="104" t="s">
        <v>198</v>
      </c>
      <c r="D319" s="382">
        <v>-6.2390000000000001E-2</v>
      </c>
    </row>
    <row r="320" spans="1:4">
      <c r="A320" s="20" t="str">
        <f t="shared" si="5"/>
        <v>MH_VD_IPS_M_Dew</v>
      </c>
      <c r="B320" s="382" t="s">
        <v>131</v>
      </c>
      <c r="C320" s="104" t="s">
        <v>198</v>
      </c>
      <c r="D320" s="382">
        <v>-5.0327999999999998E-2</v>
      </c>
    </row>
    <row r="321" spans="1:4">
      <c r="A321" s="20" t="str">
        <f t="shared" si="5"/>
        <v>MH_VD_IPS_Mirinda</v>
      </c>
      <c r="B321" s="382" t="s">
        <v>132</v>
      </c>
      <c r="C321" s="104" t="s">
        <v>198</v>
      </c>
      <c r="D321" s="382">
        <v>-0.110621</v>
      </c>
    </row>
    <row r="322" spans="1:4">
      <c r="A322" s="20" t="str">
        <f t="shared" si="5"/>
        <v>MH_VD_IPS_Pepsi</v>
      </c>
      <c r="B322" s="382" t="s">
        <v>133</v>
      </c>
      <c r="C322" s="104" t="s">
        <v>198</v>
      </c>
      <c r="D322" s="382">
        <v>-0.13452600000000001</v>
      </c>
    </row>
    <row r="323" spans="1:4">
      <c r="A323" s="20" t="str">
        <f t="shared" si="5"/>
        <v>MH_VD_IPS_Sprite</v>
      </c>
      <c r="B323" s="382" t="s">
        <v>134</v>
      </c>
      <c r="C323" s="104" t="s">
        <v>198</v>
      </c>
      <c r="D323" s="382">
        <v>-0.25558999999999998</v>
      </c>
    </row>
    <row r="324" spans="1:4">
      <c r="A324" s="20" t="str">
        <f t="shared" si="5"/>
        <v>MH_VD_IPS_Thums_Up</v>
      </c>
      <c r="B324" s="382" t="s">
        <v>135</v>
      </c>
      <c r="C324" s="104" t="s">
        <v>198</v>
      </c>
      <c r="D324" s="382">
        <v>0.41894199999999998</v>
      </c>
    </row>
    <row r="325" spans="1:4">
      <c r="A325" s="20" t="str">
        <f t="shared" si="5"/>
        <v>MH_VD_ND_7up</v>
      </c>
      <c r="B325" s="382" t="s">
        <v>136</v>
      </c>
      <c r="C325" s="104" t="s">
        <v>198</v>
      </c>
      <c r="D325" s="382">
        <v>-0.22642399999999999</v>
      </c>
    </row>
    <row r="326" spans="1:4">
      <c r="A326" s="20" t="str">
        <f t="shared" si="5"/>
        <v>MH_VD_ND_Appy_Fizz</v>
      </c>
      <c r="B326" s="382" t="s">
        <v>137</v>
      </c>
      <c r="C326" s="104" t="s">
        <v>198</v>
      </c>
      <c r="D326" s="382">
        <v>-0.16259299999999999</v>
      </c>
    </row>
    <row r="327" spans="1:4">
      <c r="A327" s="20" t="str">
        <f t="shared" si="5"/>
        <v>MH_VD_Total_Digital_Thumsup_Imp_2020_new</v>
      </c>
      <c r="B327" s="382" t="s">
        <v>382</v>
      </c>
      <c r="C327" s="104" t="s">
        <v>198</v>
      </c>
      <c r="D327" s="382">
        <v>0.11542959999999999</v>
      </c>
    </row>
    <row r="328" spans="1:4">
      <c r="A328" s="20" t="str">
        <f t="shared" si="5"/>
        <v>UP_Correction Factor</v>
      </c>
      <c r="B328" s="306" t="s">
        <v>402</v>
      </c>
      <c r="C328" s="104" t="s">
        <v>94</v>
      </c>
      <c r="D328" s="306">
        <v>1.0010418506185299</v>
      </c>
    </row>
    <row r="329" spans="1:4">
      <c r="A329" s="20" t="str">
        <f t="shared" ref="A329:A334" si="6">C329&amp;"_"&amp;B329</f>
        <v>UP_Intercept</v>
      </c>
      <c r="B329" s="306" t="s">
        <v>403</v>
      </c>
      <c r="C329" s="104" t="s">
        <v>94</v>
      </c>
      <c r="D329" s="306">
        <v>-0.42304000000000003</v>
      </c>
    </row>
    <row r="330" spans="1:4">
      <c r="A330" s="20" t="str">
        <f t="shared" si="6"/>
        <v>UP_Dummy</v>
      </c>
      <c r="B330" s="306" t="s">
        <v>478</v>
      </c>
      <c r="C330" s="104" t="s">
        <v>94</v>
      </c>
      <c r="D330" s="306">
        <v>0.14206805791566601</v>
      </c>
    </row>
    <row r="331" spans="1:4">
      <c r="A331" s="20" t="str">
        <f t="shared" si="6"/>
        <v>UP_VD_OOH_Thumsup_Spend_2019</v>
      </c>
      <c r="B331" s="306" t="s">
        <v>238</v>
      </c>
      <c r="C331" s="104" t="s">
        <v>94</v>
      </c>
      <c r="D331" s="306">
        <v>0.121656009999745</v>
      </c>
    </row>
    <row r="332" spans="1:4">
      <c r="A332" s="20" t="str">
        <f t="shared" si="6"/>
        <v>UP_VD_Price_Thums_Up_RGB</v>
      </c>
      <c r="B332" s="306" t="s">
        <v>267</v>
      </c>
      <c r="C332" s="104" t="s">
        <v>94</v>
      </c>
      <c r="D332" s="306">
        <v>-0.461197990000003</v>
      </c>
    </row>
    <row r="333" spans="1:4">
      <c r="A333" s="20" t="str">
        <f t="shared" si="6"/>
        <v>UP_VD_OOH_Thumsup_Spend_2018</v>
      </c>
      <c r="B333" s="306" t="s">
        <v>237</v>
      </c>
      <c r="C333" s="104" t="s">
        <v>94</v>
      </c>
      <c r="D333" s="306">
        <v>1.55926099999964E-2</v>
      </c>
    </row>
    <row r="334" spans="1:4">
      <c r="A334" s="20" t="str">
        <f t="shared" si="6"/>
        <v>UP_VD_Price_M_Dew</v>
      </c>
      <c r="B334" s="306" t="s">
        <v>210</v>
      </c>
      <c r="C334" s="104" t="s">
        <v>94</v>
      </c>
      <c r="D334" s="306">
        <v>1.51321558999994</v>
      </c>
    </row>
    <row r="335" spans="1:4">
      <c r="A335" s="20" t="str">
        <f t="shared" ref="A335:A371" si="7">C335&amp;"_"&amp;B335</f>
        <v>UP_VD_Experiential_Sampling_Thumsup_Reach</v>
      </c>
      <c r="B335" s="306" t="s">
        <v>245</v>
      </c>
      <c r="C335" s="104" t="s">
        <v>94</v>
      </c>
      <c r="D335" s="306">
        <v>9.9999683241974996E-9</v>
      </c>
    </row>
    <row r="336" spans="1:4">
      <c r="A336" s="20" t="str">
        <f t="shared" si="7"/>
        <v>UP_VD_Cinema_Thumsup_Spend_2018</v>
      </c>
      <c r="B336" s="306" t="s">
        <v>231</v>
      </c>
      <c r="C336" s="104" t="s">
        <v>94</v>
      </c>
      <c r="D336" s="306">
        <v>0</v>
      </c>
    </row>
    <row r="337" spans="1:4">
      <c r="A337" s="20" t="str">
        <f t="shared" si="7"/>
        <v>UP_VD_IPS_Thums_Up</v>
      </c>
      <c r="B337" s="306" t="s">
        <v>135</v>
      </c>
      <c r="C337" s="104" t="s">
        <v>94</v>
      </c>
      <c r="D337" s="306">
        <v>0.43584201</v>
      </c>
    </row>
    <row r="338" spans="1:4">
      <c r="A338" s="20" t="str">
        <f t="shared" si="7"/>
        <v>UP_VD_OOH_Thumsup_Spend_2017</v>
      </c>
      <c r="B338" s="306" t="s">
        <v>236</v>
      </c>
      <c r="C338" s="104" t="s">
        <v>94</v>
      </c>
      <c r="D338" s="306">
        <v>5.14803300002009E-2</v>
      </c>
    </row>
    <row r="339" spans="1:4">
      <c r="A339" s="20" t="str">
        <f t="shared" si="7"/>
        <v>UP_VD_Price_Thums_Up_Mobile</v>
      </c>
      <c r="B339" s="306" t="s">
        <v>265</v>
      </c>
      <c r="C339" s="104" t="s">
        <v>94</v>
      </c>
      <c r="D339" s="306">
        <v>-0.307912990000001</v>
      </c>
    </row>
    <row r="340" spans="1:4">
      <c r="A340" s="20" t="str">
        <f t="shared" si="7"/>
        <v>UP_VD_Price_Thums_Up_Party</v>
      </c>
      <c r="B340" s="306" t="s">
        <v>266</v>
      </c>
      <c r="C340" s="104" t="s">
        <v>94</v>
      </c>
      <c r="D340" s="306">
        <v>-0.53321798999999903</v>
      </c>
    </row>
    <row r="341" spans="1:4">
      <c r="A341" s="20" t="str">
        <f t="shared" si="7"/>
        <v>UP_VD_Price_Fanta</v>
      </c>
      <c r="B341" s="306" t="s">
        <v>208</v>
      </c>
      <c r="C341" s="104" t="s">
        <v>94</v>
      </c>
      <c r="D341" s="306">
        <v>0.49321278999998902</v>
      </c>
    </row>
    <row r="342" spans="1:4">
      <c r="A342" s="20" t="str">
        <f t="shared" si="7"/>
        <v>UP_VD_OOH_Thumsup_Spend_2016</v>
      </c>
      <c r="B342" s="306" t="s">
        <v>235</v>
      </c>
      <c r="C342" s="104" t="s">
        <v>94</v>
      </c>
      <c r="D342" s="306">
        <v>1.5592610000003299E-2</v>
      </c>
    </row>
    <row r="343" spans="1:4">
      <c r="A343" s="20" t="str">
        <f t="shared" si="7"/>
        <v>UP_VD_IPS_Sprite</v>
      </c>
      <c r="B343" s="306" t="s">
        <v>134</v>
      </c>
      <c r="C343" s="104" t="s">
        <v>94</v>
      </c>
      <c r="D343" s="306">
        <v>-4.23502100000075E-2</v>
      </c>
    </row>
    <row r="344" spans="1:4">
      <c r="A344" s="20" t="str">
        <f t="shared" si="7"/>
        <v>UP_VD_TheYoung_TV_GRPs</v>
      </c>
      <c r="B344" s="306" t="s">
        <v>254</v>
      </c>
      <c r="C344" s="104" t="s">
        <v>94</v>
      </c>
      <c r="D344" s="306">
        <v>9.7661390000000195E-2</v>
      </c>
    </row>
    <row r="345" spans="1:4">
      <c r="A345" s="20" t="str">
        <f t="shared" si="7"/>
        <v>UP_VD_PrVD_Thumsup_Spend</v>
      </c>
      <c r="B345" s="306" t="s">
        <v>240</v>
      </c>
      <c r="C345" s="104" t="s">
        <v>94</v>
      </c>
      <c r="D345" s="306">
        <v>1.1604290000000199E-2</v>
      </c>
    </row>
    <row r="346" spans="1:4">
      <c r="A346" s="20" t="str">
        <f t="shared" si="7"/>
        <v>UP_VD_Price_Limca</v>
      </c>
      <c r="B346" s="306" t="s">
        <v>209</v>
      </c>
      <c r="C346" s="104" t="s">
        <v>94</v>
      </c>
      <c r="D346" s="306">
        <v>0.43437999000019401</v>
      </c>
    </row>
    <row r="347" spans="1:4">
      <c r="A347" s="20" t="str">
        <f t="shared" si="7"/>
        <v>UP_VD_ND_Thums_Up</v>
      </c>
      <c r="B347" s="306" t="s">
        <v>145</v>
      </c>
      <c r="C347" s="104" t="s">
        <v>94</v>
      </c>
      <c r="D347" s="306">
        <v>0.39095220999999197</v>
      </c>
    </row>
    <row r="348" spans="1:4">
      <c r="A348" s="20" t="str">
        <f t="shared" si="7"/>
        <v>UP_VD_IPS_Pepsi</v>
      </c>
      <c r="B348" s="306" t="s">
        <v>133</v>
      </c>
      <c r="C348" s="104" t="s">
        <v>94</v>
      </c>
      <c r="D348" s="306">
        <v>-6.0350209999985999E-2</v>
      </c>
    </row>
    <row r="349" spans="1:4">
      <c r="A349" s="20" t="str">
        <f t="shared" si="7"/>
        <v>UP_VD_OOH_Thumsup_Spend_2015</v>
      </c>
      <c r="B349" s="306" t="s">
        <v>234</v>
      </c>
      <c r="C349" s="104" t="s">
        <v>94</v>
      </c>
      <c r="D349" s="306">
        <v>5.1480330000005299E-2</v>
      </c>
    </row>
    <row r="350" spans="1:4">
      <c r="A350" s="20" t="str">
        <f t="shared" si="7"/>
        <v>UP_VD_Desert_TV_GRPs</v>
      </c>
      <c r="B350" s="306" t="s">
        <v>251</v>
      </c>
      <c r="C350" s="104" t="s">
        <v>94</v>
      </c>
      <c r="D350" s="306">
        <v>5.0416750000000003E-2</v>
      </c>
    </row>
    <row r="351" spans="1:4">
      <c r="A351" s="20" t="str">
        <f t="shared" si="7"/>
        <v>UP_VD_TUChargedAvengers_TV_GRPs</v>
      </c>
      <c r="B351" s="306" t="s">
        <v>256</v>
      </c>
      <c r="C351" s="104" t="s">
        <v>94</v>
      </c>
      <c r="D351" s="306">
        <v>4.7334301999982398E-2</v>
      </c>
    </row>
    <row r="352" spans="1:4">
      <c r="A352" s="20" t="str">
        <f t="shared" si="7"/>
        <v>UP_VD_Consumer_Promo_Thumsup_Mobile_count</v>
      </c>
      <c r="B352" s="306" t="s">
        <v>244</v>
      </c>
      <c r="C352" s="104" t="s">
        <v>94</v>
      </c>
      <c r="D352" s="306">
        <v>5.23511099999448E-2</v>
      </c>
    </row>
    <row r="353" spans="1:4">
      <c r="A353" s="20" t="str">
        <f t="shared" si="7"/>
        <v>UP_VD_IPS_7up</v>
      </c>
      <c r="B353" s="306" t="s">
        <v>126</v>
      </c>
      <c r="C353" s="104" t="s">
        <v>94</v>
      </c>
      <c r="D353" s="306">
        <v>-5.1761390000000101E-2</v>
      </c>
    </row>
    <row r="354" spans="1:4">
      <c r="A354" s="20" t="str">
        <f t="shared" si="7"/>
        <v>UP_VD_Lift_TV_GRPs</v>
      </c>
      <c r="B354" s="306" t="s">
        <v>252</v>
      </c>
      <c r="C354" s="104" t="s">
        <v>94</v>
      </c>
      <c r="D354" s="306">
        <v>3.1449369999999997E-2</v>
      </c>
    </row>
    <row r="355" spans="1:4">
      <c r="A355" s="20" t="str">
        <f t="shared" si="7"/>
        <v>UP_VD_VI_Pyramid_TV_GRPs_2020_Long</v>
      </c>
      <c r="B355" s="306" t="s">
        <v>372</v>
      </c>
      <c r="C355" s="104" t="s">
        <v>94</v>
      </c>
      <c r="D355" s="306">
        <v>0.102756010000041</v>
      </c>
    </row>
    <row r="356" spans="1:4">
      <c r="A356" s="20" t="str">
        <f t="shared" si="7"/>
        <v>UP_VD_VI_Pyramid_TV_GRPs_2020_Short</v>
      </c>
      <c r="B356" s="306" t="s">
        <v>373</v>
      </c>
      <c r="C356" s="104" t="s">
        <v>94</v>
      </c>
      <c r="D356" s="306">
        <v>9.0756009999999901E-2</v>
      </c>
    </row>
    <row r="357" spans="1:4">
      <c r="A357" s="20" t="str">
        <f t="shared" si="7"/>
        <v>UP_VD_Total_Digital_Thumsup_Imp_2020</v>
      </c>
      <c r="B357" s="306" t="s">
        <v>371</v>
      </c>
      <c r="C357" s="104" t="s">
        <v>94</v>
      </c>
      <c r="D357" s="306">
        <v>0.122678410000282</v>
      </c>
    </row>
    <row r="358" spans="1:4">
      <c r="A358" s="20" t="str">
        <f t="shared" si="7"/>
        <v>UP_VD_Total_Digital_Thumsup_VD_2019</v>
      </c>
      <c r="B358" s="306" t="s">
        <v>229</v>
      </c>
      <c r="C358" s="104" t="s">
        <v>94</v>
      </c>
      <c r="D358" s="306">
        <v>0.30794720999990399</v>
      </c>
    </row>
    <row r="359" spans="1:4">
      <c r="A359" s="20" t="str">
        <f t="shared" si="7"/>
        <v>UP_VD_IPS_Appy_Fizz</v>
      </c>
      <c r="B359" s="306" t="s">
        <v>127</v>
      </c>
      <c r="C359" s="104" t="s">
        <v>94</v>
      </c>
      <c r="D359" s="306">
        <v>-7.6596530000052093E-2</v>
      </c>
    </row>
    <row r="360" spans="1:4">
      <c r="A360" s="20" t="str">
        <f t="shared" si="7"/>
        <v>UP_VD_Price_Sprite</v>
      </c>
      <c r="B360" s="306" t="s">
        <v>213</v>
      </c>
      <c r="C360" s="104" t="s">
        <v>94</v>
      </c>
      <c r="D360" s="306">
        <v>0.32032879000015302</v>
      </c>
    </row>
    <row r="361" spans="1:4">
      <c r="A361" s="20" t="str">
        <f t="shared" si="7"/>
        <v>UP_VD_ND_Limca</v>
      </c>
      <c r="B361" s="306" t="s">
        <v>140</v>
      </c>
      <c r="C361" s="104" t="s">
        <v>94</v>
      </c>
      <c r="D361" s="306">
        <v>-0.113259990000039</v>
      </c>
    </row>
    <row r="362" spans="1:4">
      <c r="A362" s="20" t="str">
        <f t="shared" si="7"/>
        <v>UP_VD_ND_Appy_Fizz</v>
      </c>
      <c r="B362" s="306" t="s">
        <v>137</v>
      </c>
      <c r="C362" s="104" t="s">
        <v>94</v>
      </c>
      <c r="D362" s="306">
        <v>-0.101602390000038</v>
      </c>
    </row>
    <row r="363" spans="1:4">
      <c r="A363" s="20" t="str">
        <f t="shared" si="7"/>
        <v>UP_VD_IPS_Mirinda</v>
      </c>
      <c r="B363" s="306" t="s">
        <v>132</v>
      </c>
      <c r="C363" s="104" t="s">
        <v>94</v>
      </c>
      <c r="D363" s="306">
        <v>-5.6983029999989797E-2</v>
      </c>
    </row>
    <row r="364" spans="1:4">
      <c r="A364" s="20" t="str">
        <f t="shared" si="7"/>
        <v>UP_VD_TUIntrinsic_TV_GRPs</v>
      </c>
      <c r="B364" s="306" t="s">
        <v>259</v>
      </c>
      <c r="C364" s="104" t="s">
        <v>94</v>
      </c>
      <c r="D364" s="306">
        <v>4.9621890000000002E-2</v>
      </c>
    </row>
    <row r="365" spans="1:4">
      <c r="A365" s="20" t="str">
        <f t="shared" si="7"/>
        <v>UP_VD_Total_Digital_Thumsup_VD_2018</v>
      </c>
      <c r="B365" s="306" t="s">
        <v>228</v>
      </c>
      <c r="C365" s="104" t="s">
        <v>94</v>
      </c>
      <c r="D365" s="306">
        <v>0.112455189999454</v>
      </c>
    </row>
    <row r="366" spans="1:4">
      <c r="A366" s="20" t="str">
        <f t="shared" si="7"/>
        <v>UP_VD_Long_Activation_Assets_AllIndia</v>
      </c>
      <c r="B366" s="306" t="s">
        <v>271</v>
      </c>
      <c r="C366" s="104" t="s">
        <v>94</v>
      </c>
      <c r="D366" s="306">
        <v>1.9598289999981301E-2</v>
      </c>
    </row>
    <row r="367" spans="1:4">
      <c r="A367" s="20" t="str">
        <f t="shared" si="7"/>
        <v>UP_VD_Long_Activation_Assets_Statewise</v>
      </c>
      <c r="B367" s="306" t="s">
        <v>272</v>
      </c>
      <c r="C367" s="104" t="s">
        <v>94</v>
      </c>
      <c r="D367" s="306">
        <v>0</v>
      </c>
    </row>
    <row r="368" spans="1:4">
      <c r="A368" s="20" t="str">
        <f t="shared" si="7"/>
        <v>UP_Log_Economy</v>
      </c>
      <c r="B368" s="306" t="s">
        <v>221</v>
      </c>
      <c r="C368" s="104" t="s">
        <v>94</v>
      </c>
      <c r="D368" s="306">
        <v>0.29384999000000001</v>
      </c>
    </row>
    <row r="369" spans="1:4">
      <c r="A369" s="20" t="str">
        <f t="shared" si="7"/>
        <v>UP_Seas_1819</v>
      </c>
      <c r="B369" s="306" t="s">
        <v>285</v>
      </c>
      <c r="C369" s="104" t="s">
        <v>94</v>
      </c>
      <c r="D369" s="306">
        <v>0.88831103661144495</v>
      </c>
    </row>
    <row r="370" spans="1:4">
      <c r="A370" s="20" t="str">
        <f t="shared" si="7"/>
        <v>UP_Seas_1517</v>
      </c>
      <c r="B370" s="306" t="s">
        <v>284</v>
      </c>
      <c r="C370" s="104" t="s">
        <v>94</v>
      </c>
      <c r="D370" s="306">
        <v>0.93624923717185404</v>
      </c>
    </row>
    <row r="371" spans="1:4">
      <c r="A371" s="20" t="str">
        <f t="shared" si="7"/>
        <v>UP_Mobility_Residential</v>
      </c>
      <c r="B371" s="306" t="s">
        <v>365</v>
      </c>
      <c r="C371" s="104" t="s">
        <v>94</v>
      </c>
      <c r="D371" s="306">
        <v>9.8983004292949699E-3</v>
      </c>
    </row>
    <row r="372" spans="1:4">
      <c r="A372" s="20" t="str">
        <f t="shared" ref="A372:A431" si="8">C372&amp;"_"&amp;B372</f>
        <v>UP_Mobility_Retail_and_recreation</v>
      </c>
      <c r="B372" s="306" t="s">
        <v>380</v>
      </c>
      <c r="C372" s="104" t="s">
        <v>94</v>
      </c>
      <c r="D372" s="306">
        <v>1.1269990000000001E-2</v>
      </c>
    </row>
    <row r="373" spans="1:4">
      <c r="A373" s="20" t="str">
        <f t="shared" si="8"/>
        <v>UP_VD_Long_Desert_TV_GRPs</v>
      </c>
      <c r="B373" s="306" t="s">
        <v>246</v>
      </c>
      <c r="C373" s="104" t="s">
        <v>94</v>
      </c>
      <c r="D373" s="306">
        <v>0.316074509999973</v>
      </c>
    </row>
    <row r="374" spans="1:4">
      <c r="A374" s="20" t="str">
        <f t="shared" si="8"/>
        <v>UP_VD_Long_TUChargedAvengers_TV_GRPs</v>
      </c>
      <c r="B374" s="306" t="s">
        <v>247</v>
      </c>
      <c r="C374" s="104" t="s">
        <v>94</v>
      </c>
      <c r="D374" s="306">
        <v>0.324801410000012</v>
      </c>
    </row>
    <row r="375" spans="1:4">
      <c r="A375" s="20" t="str">
        <f t="shared" si="8"/>
        <v>UP_VD_Long_TUChargedThematic_TV_GRPs</v>
      </c>
      <c r="B375" s="306" t="s">
        <v>248</v>
      </c>
      <c r="C375" s="104" t="s">
        <v>94</v>
      </c>
      <c r="D375" s="306">
        <v>0.32480140999979901</v>
      </c>
    </row>
    <row r="376" spans="1:4">
      <c r="A376" s="20" t="str">
        <f t="shared" si="8"/>
        <v>UP_VD_Long_TUChase_TV_GRPs</v>
      </c>
      <c r="B376" s="306" t="s">
        <v>249</v>
      </c>
      <c r="C376" s="104" t="s">
        <v>94</v>
      </c>
      <c r="D376" s="306">
        <v>0.64663579000001103</v>
      </c>
    </row>
    <row r="377" spans="1:4">
      <c r="A377" s="20" t="str">
        <f t="shared" si="8"/>
        <v>UP_VD_Long_TUIntrinsic_TV_GRPs</v>
      </c>
      <c r="B377" s="306" t="s">
        <v>250</v>
      </c>
      <c r="C377" s="104" t="s">
        <v>94</v>
      </c>
      <c r="D377" s="306">
        <v>0.54480140999996396</v>
      </c>
    </row>
    <row r="378" spans="1:4">
      <c r="A378" s="20" t="str">
        <f t="shared" si="8"/>
        <v>UP_Unemployment</v>
      </c>
      <c r="B378" s="306" t="s">
        <v>3</v>
      </c>
      <c r="C378" s="104" t="s">
        <v>94</v>
      </c>
      <c r="D378" s="306">
        <v>-9.0185929999999706E-2</v>
      </c>
    </row>
    <row r="379" spans="1:4">
      <c r="A379" s="20" t="str">
        <f t="shared" si="8"/>
        <v>UP_Temp1</v>
      </c>
      <c r="B379" s="306" t="s">
        <v>172</v>
      </c>
      <c r="C379" s="104" t="s">
        <v>94</v>
      </c>
      <c r="D379" s="306">
        <v>1.3947286E-2</v>
      </c>
    </row>
    <row r="380" spans="1:4">
      <c r="A380" s="20" t="str">
        <f t="shared" si="8"/>
        <v>UP_VD_Price_Thums_Up_Fridge</v>
      </c>
      <c r="B380" s="306" t="s">
        <v>264</v>
      </c>
      <c r="C380" s="104" t="s">
        <v>94</v>
      </c>
      <c r="D380" s="306">
        <v>-0.81989161000002597</v>
      </c>
    </row>
    <row r="381" spans="1:4">
      <c r="A381" s="20" t="str">
        <f t="shared" si="8"/>
        <v>UP_VD_ND_Mirinda</v>
      </c>
      <c r="B381" s="306" t="s">
        <v>142</v>
      </c>
      <c r="C381" s="104" t="s">
        <v>94</v>
      </c>
      <c r="D381" s="306">
        <v>-0.105452790000158</v>
      </c>
    </row>
    <row r="382" spans="1:4">
      <c r="A382" s="20" t="str">
        <f t="shared" si="8"/>
        <v>UP_VD_TV_Total_2015</v>
      </c>
      <c r="B382" s="306" t="s">
        <v>4</v>
      </c>
      <c r="C382" s="104" t="s">
        <v>94</v>
      </c>
      <c r="D382" s="306">
        <v>0.43920558999999698</v>
      </c>
    </row>
    <row r="383" spans="1:4">
      <c r="A383" s="20" t="str">
        <f t="shared" si="8"/>
        <v>UP_precip0</v>
      </c>
      <c r="B383" s="306" t="s">
        <v>222</v>
      </c>
      <c r="C383" s="104" t="s">
        <v>94</v>
      </c>
      <c r="D383" s="306">
        <v>-5.0104653999999997E-3</v>
      </c>
    </row>
    <row r="384" spans="1:4">
      <c r="A384" s="20" t="str">
        <f t="shared" si="8"/>
        <v>UP_Temp0</v>
      </c>
      <c r="B384" s="306" t="s">
        <v>171</v>
      </c>
      <c r="C384" s="104" t="s">
        <v>94</v>
      </c>
      <c r="D384" s="306">
        <v>1.4938725999999999E-2</v>
      </c>
    </row>
    <row r="385" spans="1:4">
      <c r="A385" s="20" t="str">
        <f t="shared" si="8"/>
        <v>UP_precip1</v>
      </c>
      <c r="B385" s="306" t="s">
        <v>223</v>
      </c>
      <c r="C385" s="104" t="s">
        <v>94</v>
      </c>
      <c r="D385" s="306">
        <v>-3.7903948000000002E-3</v>
      </c>
    </row>
    <row r="386" spans="1:4">
      <c r="A386" s="20" t="str">
        <f t="shared" si="8"/>
        <v>UP_VD_ND_Pepsi</v>
      </c>
      <c r="B386" s="306" t="s">
        <v>143</v>
      </c>
      <c r="C386" s="104" t="s">
        <v>94</v>
      </c>
      <c r="D386" s="306">
        <v>-0.164033590000043</v>
      </c>
    </row>
    <row r="387" spans="1:4">
      <c r="A387" s="20" t="str">
        <f t="shared" si="8"/>
        <v>UP_VD_Hotstar_Thumsup_Imp</v>
      </c>
      <c r="B387" s="306" t="s">
        <v>226</v>
      </c>
      <c r="C387" s="104" t="s">
        <v>94</v>
      </c>
      <c r="D387" s="306">
        <v>0.36628461000002899</v>
      </c>
    </row>
    <row r="388" spans="1:4">
      <c r="A388" s="20" t="str">
        <f t="shared" si="8"/>
        <v>UP_VD_TUChargedThematic_TV_GRPs</v>
      </c>
      <c r="B388" s="306" t="s">
        <v>257</v>
      </c>
      <c r="C388" s="104" t="s">
        <v>94</v>
      </c>
      <c r="D388" s="306">
        <v>3.6777129999999998E-2</v>
      </c>
    </row>
    <row r="389" spans="1:4">
      <c r="A389" s="20" t="str">
        <f t="shared" si="8"/>
        <v>UP_VD_YouTube_Thumsup_Imp</v>
      </c>
      <c r="B389" s="306" t="s">
        <v>230</v>
      </c>
      <c r="C389" s="104" t="s">
        <v>94</v>
      </c>
      <c r="D389" s="306">
        <v>0.26231480999961398</v>
      </c>
    </row>
    <row r="390" spans="1:4">
      <c r="A390" s="20" t="str">
        <f t="shared" si="8"/>
        <v>UP_VD_IPS_M_Dew</v>
      </c>
      <c r="B390" s="306" t="s">
        <v>131</v>
      </c>
      <c r="C390" s="104" t="s">
        <v>94</v>
      </c>
      <c r="D390" s="306">
        <v>-3.74531899999795E-2</v>
      </c>
    </row>
    <row r="391" spans="1:4">
      <c r="A391" s="20" t="str">
        <f t="shared" si="8"/>
        <v>UP_VD_TU_UTC_TV_GRPs</v>
      </c>
      <c r="B391" s="306" t="s">
        <v>255</v>
      </c>
      <c r="C391" s="104" t="s">
        <v>94</v>
      </c>
      <c r="D391" s="306">
        <v>0.15553940999999999</v>
      </c>
    </row>
    <row r="392" spans="1:4">
      <c r="A392" s="20" t="str">
        <f t="shared" si="8"/>
        <v>UP_VD_Total_Digital_Thumsup_VD_2017</v>
      </c>
      <c r="B392" s="306" t="s">
        <v>227</v>
      </c>
      <c r="C392" s="104" t="s">
        <v>94</v>
      </c>
      <c r="D392" s="306">
        <v>0.24222121000003399</v>
      </c>
    </row>
    <row r="393" spans="1:4">
      <c r="A393" s="20" t="str">
        <f t="shared" si="8"/>
        <v>UP_VD_Cinema_Thumsup_Spend_2019</v>
      </c>
      <c r="B393" s="306" t="s">
        <v>232</v>
      </c>
      <c r="C393" s="104" t="s">
        <v>94</v>
      </c>
      <c r="D393" s="306">
        <v>4.9934770000184099E-2</v>
      </c>
    </row>
    <row r="394" spans="1:4">
      <c r="A394" s="20" t="str">
        <f t="shared" si="8"/>
        <v>UP_VD_Price_Mirinda</v>
      </c>
      <c r="B394" s="306" t="s">
        <v>211</v>
      </c>
      <c r="C394" s="104" t="s">
        <v>94</v>
      </c>
      <c r="D394" s="306">
        <v>0.33689358999999203</v>
      </c>
    </row>
    <row r="395" spans="1:4">
      <c r="A395" s="20" t="str">
        <f t="shared" si="8"/>
        <v>UP_VD_ND_Fanta</v>
      </c>
      <c r="B395" s="306" t="s">
        <v>139</v>
      </c>
      <c r="C395" s="104" t="s">
        <v>94</v>
      </c>
      <c r="D395" s="306">
        <v>-9.3150390000007494E-2</v>
      </c>
    </row>
    <row r="396" spans="1:4">
      <c r="A396" s="20" t="str">
        <f t="shared" si="8"/>
        <v>UP_VD_SOWF_Thums_Up</v>
      </c>
      <c r="B396" s="306" t="s">
        <v>220</v>
      </c>
      <c r="C396" s="104" t="s">
        <v>94</v>
      </c>
      <c r="D396" s="306">
        <v>0.34071019000000002</v>
      </c>
    </row>
    <row r="397" spans="1:4">
      <c r="A397" s="20" t="str">
        <f t="shared" si="8"/>
        <v>UP_VD_IPS_Limca</v>
      </c>
      <c r="B397" s="306" t="s">
        <v>130</v>
      </c>
      <c r="C397" s="104" t="s">
        <v>94</v>
      </c>
      <c r="D397" s="306">
        <v>-0.104466969999991</v>
      </c>
    </row>
    <row r="398" spans="1:4">
      <c r="A398" s="20" t="str">
        <f t="shared" si="8"/>
        <v>UP_VD_ND_7up</v>
      </c>
      <c r="B398" s="306" t="s">
        <v>136</v>
      </c>
      <c r="C398" s="104" t="s">
        <v>94</v>
      </c>
      <c r="D398" s="306">
        <v>-0.11090158999996801</v>
      </c>
    </row>
    <row r="399" spans="1:4">
      <c r="A399" s="20" t="str">
        <f t="shared" si="8"/>
        <v>UP_VD_TV_Total_2016</v>
      </c>
      <c r="B399" s="306" t="s">
        <v>5</v>
      </c>
      <c r="C399" s="104" t="s">
        <v>94</v>
      </c>
      <c r="D399" s="306">
        <v>0.22321368999999899</v>
      </c>
    </row>
    <row r="400" spans="1:4">
      <c r="A400" s="20" t="str">
        <f t="shared" si="8"/>
        <v>UP_VD_IPS_Coke</v>
      </c>
      <c r="B400" s="306" t="s">
        <v>128</v>
      </c>
      <c r="C400" s="104" t="s">
        <v>94</v>
      </c>
      <c r="D400" s="306">
        <v>-0.107812789999988</v>
      </c>
    </row>
    <row r="401" spans="1:4">
      <c r="A401" s="20" t="str">
        <f t="shared" si="8"/>
        <v>UP_VD_ThematicMHT_TV_GRPs</v>
      </c>
      <c r="B401" s="306" t="s">
        <v>253</v>
      </c>
      <c r="C401" s="104" t="s">
        <v>94</v>
      </c>
      <c r="D401" s="306">
        <v>0.12653250999999999</v>
      </c>
    </row>
    <row r="402" spans="1:4">
      <c r="A402" s="20" t="str">
        <f t="shared" si="8"/>
        <v>UP_VD_Facebook_Instagram_Thumsup_Imp</v>
      </c>
      <c r="B402" s="306" t="s">
        <v>225</v>
      </c>
      <c r="C402" s="104" t="s">
        <v>94</v>
      </c>
      <c r="D402" s="306">
        <v>9.6882729999303793E-2</v>
      </c>
    </row>
    <row r="403" spans="1:4">
      <c r="A403" s="20" t="str">
        <f t="shared" si="8"/>
        <v>UP_VD_IPS_Fanta</v>
      </c>
      <c r="B403" s="306" t="s">
        <v>129</v>
      </c>
      <c r="C403" s="104" t="s">
        <v>94</v>
      </c>
      <c r="D403" s="306">
        <v>-4.7431269999993697E-2</v>
      </c>
    </row>
    <row r="404" spans="1:4">
      <c r="A404" s="20" t="str">
        <f t="shared" si="8"/>
        <v>UP_VD_TUChase_TV_GRPs</v>
      </c>
      <c r="B404" s="306" t="s">
        <v>258</v>
      </c>
      <c r="C404" s="104" t="s">
        <v>94</v>
      </c>
      <c r="D404" s="306">
        <v>0.15283538999999999</v>
      </c>
    </row>
    <row r="405" spans="1:4">
      <c r="A405" s="20" t="str">
        <f t="shared" si="8"/>
        <v>UP_VD_Price_Thums_Up_Express</v>
      </c>
      <c r="B405" s="306" t="s">
        <v>263</v>
      </c>
      <c r="C405" s="104" t="s">
        <v>94</v>
      </c>
      <c r="D405" s="306">
        <v>-2.6438860099999899</v>
      </c>
    </row>
    <row r="406" spans="1:4">
      <c r="A406" s="20" t="str">
        <f t="shared" si="8"/>
        <v>UP_VD_OOH_Thumsup_Spend</v>
      </c>
      <c r="B406" s="306" t="s">
        <v>239</v>
      </c>
      <c r="C406" s="104" t="s">
        <v>94</v>
      </c>
      <c r="D406" s="306">
        <v>1.055261E-2</v>
      </c>
    </row>
    <row r="407" spans="1:4">
      <c r="A407" s="20" t="str">
        <f t="shared" si="8"/>
        <v>UP_VD_ND_Sprite</v>
      </c>
      <c r="B407" s="306" t="s">
        <v>144</v>
      </c>
      <c r="C407" s="104" t="s">
        <v>94</v>
      </c>
      <c r="D407" s="306">
        <v>-8.3811989999987305E-2</v>
      </c>
    </row>
    <row r="408" spans="1:4">
      <c r="A408" s="20" t="str">
        <f t="shared" si="8"/>
        <v>UP_VD_TV_Total_2017</v>
      </c>
      <c r="B408" s="306" t="s">
        <v>6</v>
      </c>
      <c r="C408" s="104" t="s">
        <v>94</v>
      </c>
      <c r="D408" s="306">
        <v>9.3360089999999202E-2</v>
      </c>
    </row>
    <row r="409" spans="1:4">
      <c r="A409" s="20" t="str">
        <f t="shared" si="8"/>
        <v>UP_VD_TV_APPYFIZZ</v>
      </c>
      <c r="B409" s="306" t="s">
        <v>215</v>
      </c>
      <c r="C409" s="104" t="s">
        <v>94</v>
      </c>
      <c r="D409" s="306">
        <v>-9.6920880000001108E-3</v>
      </c>
    </row>
    <row r="410" spans="1:4">
      <c r="A410" s="20" t="str">
        <f t="shared" si="8"/>
        <v>UP_VD_TV_MDEW</v>
      </c>
      <c r="B410" s="306" t="s">
        <v>216</v>
      </c>
      <c r="C410" s="104" t="s">
        <v>94</v>
      </c>
      <c r="D410" s="306">
        <v>-7.3171700000672904E-3</v>
      </c>
    </row>
    <row r="411" spans="1:4">
      <c r="A411" s="20" t="str">
        <f t="shared" si="8"/>
        <v>UP_VD_TV_PSPSI</v>
      </c>
      <c r="B411" s="306" t="s">
        <v>217</v>
      </c>
      <c r="C411" s="104" t="s">
        <v>94</v>
      </c>
      <c r="D411" s="306">
        <v>-3.69784600000046E-3</v>
      </c>
    </row>
    <row r="412" spans="1:4">
      <c r="A412" s="20" t="str">
        <f t="shared" si="8"/>
        <v>UP_SOCF_1</v>
      </c>
      <c r="B412" s="306" t="s">
        <v>269</v>
      </c>
      <c r="C412" s="104" t="s">
        <v>94</v>
      </c>
      <c r="D412" s="306">
        <v>4.2323355999999996E-3</v>
      </c>
    </row>
    <row r="413" spans="1:4">
      <c r="A413" s="20" t="str">
        <f t="shared" si="8"/>
        <v>UP_SOTS_0</v>
      </c>
      <c r="B413" s="306" t="s">
        <v>286</v>
      </c>
      <c r="C413" s="104" t="s">
        <v>94</v>
      </c>
      <c r="D413" s="306">
        <v>1.9789334000000101E-3</v>
      </c>
    </row>
    <row r="414" spans="1:4">
      <c r="A414" s="20" t="str">
        <f t="shared" si="8"/>
        <v>UP_VD_OOH_Thumsup_Spend_2020</v>
      </c>
      <c r="B414" s="306" t="s">
        <v>370</v>
      </c>
      <c r="C414" s="104" t="s">
        <v>94</v>
      </c>
      <c r="D414" s="306">
        <v>5.4756010000732401E-2</v>
      </c>
    </row>
    <row r="415" spans="1:4">
      <c r="A415" s="20" t="str">
        <f t="shared" si="8"/>
        <v>UP_VD_Activation_Assets_AllIndia</v>
      </c>
      <c r="B415" s="306" t="s">
        <v>242</v>
      </c>
      <c r="C415" s="104" t="s">
        <v>94</v>
      </c>
      <c r="D415" s="306">
        <v>3.0831250000000001E-2</v>
      </c>
    </row>
    <row r="416" spans="1:4">
      <c r="A416" s="20" t="str">
        <f t="shared" si="8"/>
        <v>UP_VD_Activation_Assets_Statewise</v>
      </c>
      <c r="B416" s="306" t="s">
        <v>243</v>
      </c>
      <c r="C416" s="104" t="s">
        <v>94</v>
      </c>
      <c r="D416" s="306">
        <v>0</v>
      </c>
    </row>
    <row r="417" spans="1:4">
      <c r="A417" s="20" t="str">
        <f t="shared" si="8"/>
        <v>UP_VD_Price_Appy_Fizz</v>
      </c>
      <c r="B417" s="306" t="s">
        <v>206</v>
      </c>
      <c r="C417" s="104" t="s">
        <v>94</v>
      </c>
      <c r="D417" s="306">
        <v>0.81620561000001302</v>
      </c>
    </row>
    <row r="418" spans="1:4">
      <c r="A418" s="20" t="str">
        <f t="shared" si="8"/>
        <v>UP_VD_Price_Pepsi</v>
      </c>
      <c r="B418" s="306" t="s">
        <v>212</v>
      </c>
      <c r="C418" s="104" t="s">
        <v>94</v>
      </c>
      <c r="D418" s="306">
        <v>0.810548789999887</v>
      </c>
    </row>
    <row r="419" spans="1:4">
      <c r="A419" s="20" t="str">
        <f t="shared" si="8"/>
        <v>UP_VD_OOS_Thums_Up</v>
      </c>
      <c r="B419" s="306" t="s">
        <v>219</v>
      </c>
      <c r="C419" s="104" t="s">
        <v>94</v>
      </c>
      <c r="D419" s="306">
        <v>-0.13549691</v>
      </c>
    </row>
    <row r="420" spans="1:4">
      <c r="A420" s="20" t="str">
        <f t="shared" si="8"/>
        <v>UP_VD_Cinema_Thumsup_Spend</v>
      </c>
      <c r="B420" s="306" t="s">
        <v>233</v>
      </c>
      <c r="C420" s="104" t="s">
        <v>94</v>
      </c>
      <c r="D420" s="306">
        <v>4.0463750000265197E-2</v>
      </c>
    </row>
    <row r="421" spans="1:4">
      <c r="A421" s="20" t="str">
        <f t="shared" si="8"/>
        <v>UP_VD_Price_Coke</v>
      </c>
      <c r="B421" s="306" t="s">
        <v>207</v>
      </c>
      <c r="C421" s="104" t="s">
        <v>94</v>
      </c>
      <c r="D421" s="306">
        <v>0.78570600999999896</v>
      </c>
    </row>
    <row r="422" spans="1:4">
      <c r="A422" s="20" t="str">
        <f t="shared" si="8"/>
        <v>UP_VD_Radio_Thumsup_Spend</v>
      </c>
      <c r="B422" s="306" t="s">
        <v>241</v>
      </c>
      <c r="C422" s="104" t="s">
        <v>94</v>
      </c>
      <c r="D422" s="306">
        <v>2.2275090000017699E-2</v>
      </c>
    </row>
    <row r="423" spans="1:4">
      <c r="A423" s="20" t="str">
        <f t="shared" si="8"/>
        <v>UP_VD_ND_M_Dew</v>
      </c>
      <c r="B423" s="306" t="s">
        <v>141</v>
      </c>
      <c r="C423" s="104" t="s">
        <v>94</v>
      </c>
      <c r="D423" s="306">
        <v>-0.11185278999994799</v>
      </c>
    </row>
    <row r="424" spans="1:4">
      <c r="A424" s="20" t="str">
        <f t="shared" si="8"/>
        <v>UP_VD_Facebook_Thumsup_Imp</v>
      </c>
      <c r="B424" s="306" t="s">
        <v>224</v>
      </c>
      <c r="C424" s="104" t="s">
        <v>94</v>
      </c>
      <c r="D424" s="306">
        <v>5.6364449999964997E-2</v>
      </c>
    </row>
    <row r="425" spans="1:4">
      <c r="A425" s="20" t="str">
        <f t="shared" si="8"/>
        <v>UP_VD_Nstores_Thums_Up</v>
      </c>
      <c r="B425" s="306" t="s">
        <v>218</v>
      </c>
      <c r="C425" s="104" t="s">
        <v>94</v>
      </c>
      <c r="D425" s="306">
        <v>0.66752180999999999</v>
      </c>
    </row>
    <row r="426" spans="1:4">
      <c r="A426" s="20" t="str">
        <f t="shared" si="8"/>
        <v>UP_VD_Price_7up</v>
      </c>
      <c r="B426" s="306" t="s">
        <v>205</v>
      </c>
      <c r="C426" s="104" t="s">
        <v>94</v>
      </c>
      <c r="D426" s="306">
        <v>0.449108410000153</v>
      </c>
    </row>
    <row r="427" spans="1:4">
      <c r="A427" s="20" t="str">
        <f t="shared" si="8"/>
        <v>UP_VD_ND_Coke</v>
      </c>
      <c r="B427" s="306" t="s">
        <v>138</v>
      </c>
      <c r="C427" s="104" t="s">
        <v>94</v>
      </c>
      <c r="D427" s="306">
        <v>-0.14019998999994401</v>
      </c>
    </row>
    <row r="428" spans="1:4">
      <c r="A428" s="20" t="str">
        <f t="shared" si="8"/>
        <v>UP_VD_WaveTVC_TV_GRPs</v>
      </c>
      <c r="B428" s="306" t="s">
        <v>260</v>
      </c>
      <c r="C428" s="104" t="s">
        <v>94</v>
      </c>
      <c r="D428" s="306">
        <v>0.18778238999999999</v>
      </c>
    </row>
    <row r="429" spans="1:4">
      <c r="A429" s="20" t="str">
        <f t="shared" si="8"/>
        <v>WB_Correction Factor</v>
      </c>
      <c r="B429" s="306" t="s">
        <v>402</v>
      </c>
      <c r="C429" s="104" t="s">
        <v>93</v>
      </c>
      <c r="D429" s="306">
        <v>0.99494393664421799</v>
      </c>
    </row>
    <row r="430" spans="1:4">
      <c r="A430" s="20" t="str">
        <f t="shared" si="8"/>
        <v>WB_Intercept</v>
      </c>
      <c r="B430" s="306" t="s">
        <v>403</v>
      </c>
      <c r="C430" s="104" t="s">
        <v>93</v>
      </c>
      <c r="D430" s="306">
        <v>4.6309999999999997E-2</v>
      </c>
    </row>
    <row r="431" spans="1:4">
      <c r="A431" s="20" t="str">
        <f t="shared" si="8"/>
        <v>WB_VD_Long_Desert_TV_GRPs</v>
      </c>
      <c r="B431" s="306" t="s">
        <v>246</v>
      </c>
      <c r="C431" s="104" t="s">
        <v>93</v>
      </c>
      <c r="D431" s="306">
        <v>0.68273420999906598</v>
      </c>
    </row>
    <row r="432" spans="1:4">
      <c r="A432" s="20" t="str">
        <f t="shared" ref="A432:A495" si="9">C432&amp;"_"&amp;B432</f>
        <v>WB_VD_Long_TUChargedAvengers_TV_GRPs</v>
      </c>
      <c r="B432" s="306" t="s">
        <v>247</v>
      </c>
      <c r="C432" s="104" t="s">
        <v>93</v>
      </c>
      <c r="D432" s="306">
        <v>8.1448130000025695E-2</v>
      </c>
    </row>
    <row r="433" spans="1:4">
      <c r="A433" s="20" t="str">
        <f t="shared" si="9"/>
        <v>WB_VD_Activation_Assets_AllIndia</v>
      </c>
      <c r="B433" s="306" t="s">
        <v>242</v>
      </c>
      <c r="C433" s="104" t="s">
        <v>93</v>
      </c>
      <c r="D433" s="306">
        <v>3.0319510000000001E-2</v>
      </c>
    </row>
    <row r="434" spans="1:4">
      <c r="A434" s="20" t="str">
        <f t="shared" si="9"/>
        <v>WB_VD_Activation_Assets_Statewise</v>
      </c>
      <c r="B434" s="306" t="s">
        <v>243</v>
      </c>
      <c r="C434" s="104" t="s">
        <v>93</v>
      </c>
      <c r="D434" s="306">
        <v>2.2149430000000001E-2</v>
      </c>
    </row>
    <row r="435" spans="1:4">
      <c r="A435" s="20" t="str">
        <f t="shared" si="9"/>
        <v>WB_Mobility_Grocery_and_pharmacy</v>
      </c>
      <c r="B435" s="306" t="s">
        <v>364</v>
      </c>
      <c r="C435" s="104" t="s">
        <v>93</v>
      </c>
      <c r="D435" s="306">
        <v>3.5511000000000002E-3</v>
      </c>
    </row>
    <row r="436" spans="1:4">
      <c r="A436" s="20" t="str">
        <f t="shared" si="9"/>
        <v>WB_Mobility_Retail_and_recreation</v>
      </c>
      <c r="B436" s="306" t="s">
        <v>380</v>
      </c>
      <c r="C436" s="104" t="s">
        <v>93</v>
      </c>
      <c r="D436" s="306">
        <v>9.9000000000059001E-7</v>
      </c>
    </row>
    <row r="437" spans="1:4">
      <c r="A437" s="20" t="str">
        <f t="shared" si="9"/>
        <v>WB_VD_VI_Pyramid_TV_GRPs_2020_Long</v>
      </c>
      <c r="B437" s="306" t="s">
        <v>372</v>
      </c>
      <c r="C437" s="104" t="s">
        <v>93</v>
      </c>
      <c r="D437" s="306">
        <v>2.9999989999996399E-2</v>
      </c>
    </row>
    <row r="438" spans="1:4">
      <c r="A438" s="20" t="str">
        <f t="shared" si="9"/>
        <v>WB_VD_VI_Pyramid_TV_GRPs_2020_Short</v>
      </c>
      <c r="B438" s="306" t="s">
        <v>373</v>
      </c>
      <c r="C438" s="104" t="s">
        <v>93</v>
      </c>
      <c r="D438" s="306">
        <v>6.3113389912356599E-2</v>
      </c>
    </row>
    <row r="439" spans="1:4">
      <c r="A439" s="20" t="str">
        <f t="shared" si="9"/>
        <v>WB_VD_Total_Digital_Thumsup_Imp_2020</v>
      </c>
      <c r="B439" s="306" t="s">
        <v>371</v>
      </c>
      <c r="C439" s="104" t="s">
        <v>93</v>
      </c>
      <c r="D439" s="306">
        <v>5.2466889999963899E-2</v>
      </c>
    </row>
    <row r="440" spans="1:4">
      <c r="A440" s="20" t="str">
        <f t="shared" si="9"/>
        <v>WB_VD_Covid_19_Confirmed_Cases</v>
      </c>
      <c r="B440" s="306" t="s">
        <v>368</v>
      </c>
      <c r="C440" s="104" t="s">
        <v>93</v>
      </c>
      <c r="D440" s="306">
        <v>-6.9999000000000005E-4</v>
      </c>
    </row>
    <row r="441" spans="1:4">
      <c r="A441" s="20" t="str">
        <f t="shared" si="9"/>
        <v>WB_VD_OOS_Thums_Up</v>
      </c>
      <c r="B441" s="306" t="s">
        <v>219</v>
      </c>
      <c r="C441" s="104" t="s">
        <v>93</v>
      </c>
      <c r="D441" s="306">
        <v>-0.181047609999997</v>
      </c>
    </row>
    <row r="442" spans="1:4">
      <c r="A442" s="20" t="str">
        <f t="shared" si="9"/>
        <v>WB_VD_Cinema_Thumsup_Spend_2015</v>
      </c>
      <c r="B442" s="306" t="s">
        <v>277</v>
      </c>
      <c r="C442" s="104" t="s">
        <v>93</v>
      </c>
      <c r="D442" s="306">
        <v>2.3116209999966199E-2</v>
      </c>
    </row>
    <row r="443" spans="1:4">
      <c r="A443" s="20" t="str">
        <f t="shared" si="9"/>
        <v>WB_VD_OOH_Thumsup_Spend_2017</v>
      </c>
      <c r="B443" s="306" t="s">
        <v>236</v>
      </c>
      <c r="C443" s="104" t="s">
        <v>93</v>
      </c>
      <c r="D443" s="306">
        <v>2.4750150000002701E-2</v>
      </c>
    </row>
    <row r="444" spans="1:4">
      <c r="A444" s="20" t="str">
        <f t="shared" si="9"/>
        <v>WB_VD_TU_UTC_TV_GRPs</v>
      </c>
      <c r="B444" s="306" t="s">
        <v>255</v>
      </c>
      <c r="C444" s="104" t="s">
        <v>93</v>
      </c>
      <c r="D444" s="306">
        <v>0.110914362189169</v>
      </c>
    </row>
    <row r="445" spans="1:4">
      <c r="A445" s="20" t="str">
        <f t="shared" si="9"/>
        <v>WB_VD_Facebook_Thumsup_Imp</v>
      </c>
      <c r="B445" s="306" t="s">
        <v>224</v>
      </c>
      <c r="C445" s="104" t="s">
        <v>93</v>
      </c>
      <c r="D445" s="306">
        <v>0.18715061000010499</v>
      </c>
    </row>
    <row r="446" spans="1:4">
      <c r="A446" s="20" t="str">
        <f t="shared" si="9"/>
        <v>WB_Log_Economy</v>
      </c>
      <c r="B446" s="306" t="s">
        <v>221</v>
      </c>
      <c r="C446" s="104" t="s">
        <v>93</v>
      </c>
      <c r="D446" s="306">
        <v>0.32384959000000002</v>
      </c>
    </row>
    <row r="447" spans="1:4">
      <c r="A447" s="20" t="str">
        <f t="shared" si="9"/>
        <v>WB_VD_IPS_Mirinda</v>
      </c>
      <c r="B447" s="306" t="s">
        <v>132</v>
      </c>
      <c r="C447" s="104" t="s">
        <v>93</v>
      </c>
      <c r="D447" s="306">
        <v>-7.1228790000006106E-2</v>
      </c>
    </row>
    <row r="448" spans="1:4">
      <c r="A448" s="20" t="str">
        <f t="shared" si="9"/>
        <v>WB_VD_Price_Coke</v>
      </c>
      <c r="B448" s="306" t="s">
        <v>207</v>
      </c>
      <c r="C448" s="104" t="s">
        <v>93</v>
      </c>
      <c r="D448" s="306">
        <v>0.65475481000004199</v>
      </c>
    </row>
    <row r="449" spans="1:4">
      <c r="A449" s="20" t="str">
        <f t="shared" si="9"/>
        <v>WB_VD_IPS_Limca</v>
      </c>
      <c r="B449" s="306" t="s">
        <v>130</v>
      </c>
      <c r="C449" s="104" t="s">
        <v>93</v>
      </c>
      <c r="D449" s="306">
        <v>-8.7055809999998499E-2</v>
      </c>
    </row>
    <row r="450" spans="1:4">
      <c r="A450" s="20" t="str">
        <f t="shared" si="9"/>
        <v>WB_VD_Cinema_Thumsup_Spend</v>
      </c>
      <c r="B450" s="306" t="s">
        <v>233</v>
      </c>
      <c r="C450" s="104" t="s">
        <v>93</v>
      </c>
      <c r="D450" s="306">
        <v>3.0316209999899701E-2</v>
      </c>
    </row>
    <row r="451" spans="1:4">
      <c r="A451" s="20" t="str">
        <f t="shared" si="9"/>
        <v>WB_VD_Price_Sprite</v>
      </c>
      <c r="B451" s="306" t="s">
        <v>213</v>
      </c>
      <c r="C451" s="104" t="s">
        <v>93</v>
      </c>
      <c r="D451" s="306">
        <v>0.27046258999999301</v>
      </c>
    </row>
    <row r="452" spans="1:4">
      <c r="A452" s="20" t="str">
        <f t="shared" si="9"/>
        <v>WB_VD_ND_M_Dew</v>
      </c>
      <c r="B452" s="306" t="s">
        <v>141</v>
      </c>
      <c r="C452" s="104" t="s">
        <v>93</v>
      </c>
      <c r="D452" s="306">
        <v>-0.139815990000042</v>
      </c>
    </row>
    <row r="453" spans="1:4">
      <c r="A453" s="20" t="str">
        <f t="shared" si="9"/>
        <v>WB_VD_WaveTVC_TV_GRPs</v>
      </c>
      <c r="B453" s="306" t="s">
        <v>260</v>
      </c>
      <c r="C453" s="104" t="s">
        <v>93</v>
      </c>
      <c r="D453" s="306">
        <v>9.0362705318184397E-2</v>
      </c>
    </row>
    <row r="454" spans="1:4">
      <c r="A454" s="20" t="str">
        <f t="shared" si="9"/>
        <v>WB_VD_Facebook_Instagram_Thumsup_Imp</v>
      </c>
      <c r="B454" s="306" t="s">
        <v>225</v>
      </c>
      <c r="C454" s="104" t="s">
        <v>93</v>
      </c>
      <c r="D454" s="306">
        <v>0.48737820999942399</v>
      </c>
    </row>
    <row r="455" spans="1:4">
      <c r="A455" s="20" t="str">
        <f t="shared" si="9"/>
        <v>WB_VD_ND_Mirinda</v>
      </c>
      <c r="B455" s="306" t="s">
        <v>142</v>
      </c>
      <c r="C455" s="104" t="s">
        <v>93</v>
      </c>
      <c r="D455" s="306">
        <v>-0.13181598999993299</v>
      </c>
    </row>
    <row r="456" spans="1:4">
      <c r="A456" s="20" t="str">
        <f t="shared" si="9"/>
        <v>WB_precip0</v>
      </c>
      <c r="B456" s="306" t="s">
        <v>222</v>
      </c>
      <c r="C456" s="104" t="s">
        <v>93</v>
      </c>
      <c r="D456" s="306">
        <v>-4.246662E-3</v>
      </c>
    </row>
    <row r="457" spans="1:4">
      <c r="A457" s="20" t="str">
        <f t="shared" si="9"/>
        <v>WB_VD_Cinema_Thumsup_Spend_2016</v>
      </c>
      <c r="B457" s="306" t="s">
        <v>288</v>
      </c>
      <c r="C457" s="104" t="s">
        <v>93</v>
      </c>
      <c r="D457" s="306">
        <v>2.58316900001004E-2</v>
      </c>
    </row>
    <row r="458" spans="1:4">
      <c r="A458" s="20" t="str">
        <f t="shared" si="9"/>
        <v>WB_VD_IPS_Thums_Up</v>
      </c>
      <c r="B458" s="306" t="s">
        <v>135</v>
      </c>
      <c r="C458" s="104" t="s">
        <v>93</v>
      </c>
      <c r="D458" s="306">
        <v>0.34475318999999999</v>
      </c>
    </row>
    <row r="459" spans="1:4">
      <c r="A459" s="20" t="str">
        <f t="shared" si="9"/>
        <v>WB_VD_Price_Fanta</v>
      </c>
      <c r="B459" s="306" t="s">
        <v>208</v>
      </c>
      <c r="C459" s="104" t="s">
        <v>93</v>
      </c>
      <c r="D459" s="306">
        <v>0.41101039000001499</v>
      </c>
    </row>
    <row r="460" spans="1:4">
      <c r="A460" s="20" t="str">
        <f t="shared" si="9"/>
        <v>WB_VD_Price_Thums_Up_RGB</v>
      </c>
      <c r="B460" s="306" t="s">
        <v>267</v>
      </c>
      <c r="C460" s="104" t="s">
        <v>93</v>
      </c>
      <c r="D460" s="306">
        <v>-0.512441590000004</v>
      </c>
    </row>
    <row r="461" spans="1:4">
      <c r="A461" s="20" t="str">
        <f t="shared" si="9"/>
        <v>WB_VD_Price_Pepsi</v>
      </c>
      <c r="B461" s="306" t="s">
        <v>212</v>
      </c>
      <c r="C461" s="104" t="s">
        <v>93</v>
      </c>
      <c r="D461" s="306">
        <v>0.38818639000013</v>
      </c>
    </row>
    <row r="462" spans="1:4">
      <c r="A462" s="20" t="str">
        <f t="shared" si="9"/>
        <v>WB_VD_Price_Mirinda</v>
      </c>
      <c r="B462" s="306" t="s">
        <v>211</v>
      </c>
      <c r="C462" s="104" t="s">
        <v>93</v>
      </c>
      <c r="D462" s="306">
        <v>0.42111679000035701</v>
      </c>
    </row>
    <row r="463" spans="1:4">
      <c r="A463" s="20" t="str">
        <f t="shared" si="9"/>
        <v>WB_VD_TV_Total_2017</v>
      </c>
      <c r="B463" s="306" t="s">
        <v>6</v>
      </c>
      <c r="C463" s="104" t="s">
        <v>93</v>
      </c>
      <c r="D463" s="306">
        <v>1.7740149999990001E-2</v>
      </c>
    </row>
    <row r="464" spans="1:4">
      <c r="A464" s="20" t="str">
        <f t="shared" si="9"/>
        <v>WB_VD_IPS_Sprite</v>
      </c>
      <c r="B464" s="306" t="s">
        <v>134</v>
      </c>
      <c r="C464" s="104" t="s">
        <v>93</v>
      </c>
      <c r="D464" s="306">
        <v>-8.2027529999997795E-2</v>
      </c>
    </row>
    <row r="465" spans="1:4">
      <c r="A465" s="20" t="str">
        <f t="shared" si="9"/>
        <v>WB_VD_ND_Appy_Fizz</v>
      </c>
      <c r="B465" s="306" t="s">
        <v>137</v>
      </c>
      <c r="C465" s="104" t="s">
        <v>93</v>
      </c>
      <c r="D465" s="306">
        <v>-0.12700319000002899</v>
      </c>
    </row>
    <row r="466" spans="1:4">
      <c r="A466" s="20" t="str">
        <f t="shared" si="9"/>
        <v>WB_VD_Price_Limca</v>
      </c>
      <c r="B466" s="306" t="s">
        <v>209</v>
      </c>
      <c r="C466" s="104" t="s">
        <v>93</v>
      </c>
      <c r="D466" s="306">
        <v>0.54297481000026104</v>
      </c>
    </row>
    <row r="467" spans="1:4">
      <c r="A467" s="20" t="str">
        <f t="shared" si="9"/>
        <v>WB_VD_OOH_Thumsup_Spend_2016</v>
      </c>
      <c r="B467" s="306" t="s">
        <v>235</v>
      </c>
      <c r="C467" s="104" t="s">
        <v>93</v>
      </c>
      <c r="D467" s="306">
        <v>3.7125249999891599E-2</v>
      </c>
    </row>
    <row r="468" spans="1:4">
      <c r="A468" s="20" t="str">
        <f t="shared" si="9"/>
        <v>WB_Temp0</v>
      </c>
      <c r="B468" s="306" t="s">
        <v>171</v>
      </c>
      <c r="C468" s="104" t="s">
        <v>93</v>
      </c>
      <c r="D468" s="306">
        <v>7.4667099999999997E-3</v>
      </c>
    </row>
    <row r="469" spans="1:4">
      <c r="A469" s="20" t="str">
        <f t="shared" si="9"/>
        <v>WB_VD_Price_Thums_Up_Party</v>
      </c>
      <c r="B469" s="306" t="s">
        <v>266</v>
      </c>
      <c r="C469" s="104" t="s">
        <v>93</v>
      </c>
      <c r="D469" s="306">
        <v>-0.91122947000001497</v>
      </c>
    </row>
    <row r="470" spans="1:4">
      <c r="A470" s="20" t="str">
        <f t="shared" si="9"/>
        <v>WB_VD_ND_Thums_Up</v>
      </c>
      <c r="B470" s="306" t="s">
        <v>145</v>
      </c>
      <c r="C470" s="104" t="s">
        <v>93</v>
      </c>
      <c r="D470" s="306">
        <v>0.560320810000002</v>
      </c>
    </row>
    <row r="471" spans="1:4">
      <c r="A471" s="20" t="str">
        <f t="shared" si="9"/>
        <v>WB_VD_TUChase_TV_GRPs</v>
      </c>
      <c r="B471" s="306" t="s">
        <v>258</v>
      </c>
      <c r="C471" s="104" t="s">
        <v>93</v>
      </c>
      <c r="D471" s="306">
        <v>4.6739509999999998E-2</v>
      </c>
    </row>
    <row r="472" spans="1:4">
      <c r="A472" s="20" t="str">
        <f t="shared" si="9"/>
        <v>WB_VD_IPS_Coke</v>
      </c>
      <c r="B472" s="306" t="s">
        <v>128</v>
      </c>
      <c r="C472" s="104" t="s">
        <v>93</v>
      </c>
      <c r="D472" s="306">
        <v>-0.13476558999999599</v>
      </c>
    </row>
    <row r="473" spans="1:4">
      <c r="A473" s="20" t="str">
        <f t="shared" si="9"/>
        <v>WB_VD_Price_Thums_Up_Mobile</v>
      </c>
      <c r="B473" s="306" t="s">
        <v>265</v>
      </c>
      <c r="C473" s="104" t="s">
        <v>93</v>
      </c>
      <c r="D473" s="306">
        <v>-0.79692325000001196</v>
      </c>
    </row>
    <row r="474" spans="1:4">
      <c r="A474" s="20" t="str">
        <f t="shared" si="9"/>
        <v>WB_VD_Radio_Thumsup_Spend</v>
      </c>
      <c r="B474" s="306" t="s">
        <v>241</v>
      </c>
      <c r="C474" s="104" t="s">
        <v>93</v>
      </c>
      <c r="D474" s="306">
        <v>2.7281410000046202E-2</v>
      </c>
    </row>
    <row r="475" spans="1:4">
      <c r="A475" s="20" t="str">
        <f t="shared" si="9"/>
        <v>WB_VD_Price_7up</v>
      </c>
      <c r="B475" s="306" t="s">
        <v>205</v>
      </c>
      <c r="C475" s="104" t="s">
        <v>93</v>
      </c>
      <c r="D475" s="306">
        <v>0.37425678999997702</v>
      </c>
    </row>
    <row r="476" spans="1:4">
      <c r="A476" s="20" t="str">
        <f t="shared" si="9"/>
        <v>WB_VD_Price_M_Dew</v>
      </c>
      <c r="B476" s="306" t="s">
        <v>210</v>
      </c>
      <c r="C476" s="104" t="s">
        <v>93</v>
      </c>
      <c r="D476" s="306">
        <v>0.427681590000003</v>
      </c>
    </row>
    <row r="477" spans="1:4">
      <c r="A477" s="20" t="str">
        <f t="shared" si="9"/>
        <v>WB_VD_TV_Total_2016</v>
      </c>
      <c r="B477" s="306" t="s">
        <v>5</v>
      </c>
      <c r="C477" s="104" t="s">
        <v>93</v>
      </c>
      <c r="D477" s="306">
        <v>2.9315430000007602E-2</v>
      </c>
    </row>
    <row r="478" spans="1:4">
      <c r="A478" s="20" t="str">
        <f t="shared" si="9"/>
        <v>WB_VD_YouTube_Thumsup_Imp</v>
      </c>
      <c r="B478" s="306" t="s">
        <v>230</v>
      </c>
      <c r="C478" s="104" t="s">
        <v>93</v>
      </c>
      <c r="D478" s="306">
        <v>1.0692320099999699</v>
      </c>
    </row>
    <row r="479" spans="1:4">
      <c r="A479" s="20" t="str">
        <f t="shared" si="9"/>
        <v>WB_VD_ND_Sprite</v>
      </c>
      <c r="B479" s="306" t="s">
        <v>144</v>
      </c>
      <c r="C479" s="104" t="s">
        <v>93</v>
      </c>
      <c r="D479" s="306">
        <v>-0.17476478999999301</v>
      </c>
    </row>
    <row r="480" spans="1:4">
      <c r="A480" s="20" t="str">
        <f t="shared" si="9"/>
        <v>WB_VD_Consumer_Promo_Thumsup_Mobile_count</v>
      </c>
      <c r="B480" s="306" t="s">
        <v>244</v>
      </c>
      <c r="C480" s="104" t="s">
        <v>93</v>
      </c>
      <c r="D480" s="306">
        <v>4.1879169999542498E-2</v>
      </c>
    </row>
    <row r="481" spans="1:4">
      <c r="A481" s="20" t="str">
        <f t="shared" si="9"/>
        <v>WB_VD_IPS_Appy_Fizz</v>
      </c>
      <c r="B481" s="306" t="s">
        <v>127</v>
      </c>
      <c r="C481" s="104" t="s">
        <v>93</v>
      </c>
      <c r="D481" s="306">
        <v>-7.0664009999987995E-2</v>
      </c>
    </row>
    <row r="482" spans="1:4">
      <c r="A482" s="20" t="str">
        <f t="shared" si="9"/>
        <v>WB_VD_OOH_Thumsup_Spend_2018</v>
      </c>
      <c r="B482" s="306" t="s">
        <v>237</v>
      </c>
      <c r="C482" s="104" t="s">
        <v>93</v>
      </c>
      <c r="D482" s="306">
        <v>2.4750149999999999E-2</v>
      </c>
    </row>
    <row r="483" spans="1:4">
      <c r="A483" s="20" t="str">
        <f t="shared" si="9"/>
        <v>WB_Unemployment</v>
      </c>
      <c r="B483" s="306" t="s">
        <v>3</v>
      </c>
      <c r="C483" s="104" t="s">
        <v>93</v>
      </c>
      <c r="D483" s="306">
        <v>-6.7589749999978896E-2</v>
      </c>
    </row>
    <row r="484" spans="1:4">
      <c r="A484" s="20" t="str">
        <f t="shared" si="9"/>
        <v>WB_SEAS_1819</v>
      </c>
      <c r="B484" s="306" t="s">
        <v>262</v>
      </c>
      <c r="C484" s="104" t="s">
        <v>93</v>
      </c>
      <c r="D484" s="306">
        <v>0.93863398275576604</v>
      </c>
    </row>
    <row r="485" spans="1:4">
      <c r="A485" s="20" t="str">
        <f t="shared" si="9"/>
        <v>WB_SEAS_1517</v>
      </c>
      <c r="B485" s="306" t="s">
        <v>261</v>
      </c>
      <c r="C485" s="104" t="s">
        <v>93</v>
      </c>
      <c r="D485" s="306">
        <v>0.96845648378243399</v>
      </c>
    </row>
    <row r="486" spans="1:4">
      <c r="A486" s="20" t="str">
        <f t="shared" si="9"/>
        <v>WB_VD_TV_APPYFIZZ</v>
      </c>
      <c r="B486" s="306" t="s">
        <v>215</v>
      </c>
      <c r="C486" s="104" t="s">
        <v>93</v>
      </c>
      <c r="D486" s="306">
        <v>-2.742781E-2</v>
      </c>
    </row>
    <row r="487" spans="1:4">
      <c r="A487" s="20" t="str">
        <f t="shared" si="9"/>
        <v>WB_VD_TV_MDEW</v>
      </c>
      <c r="B487" s="306" t="s">
        <v>216</v>
      </c>
      <c r="C487" s="104" t="s">
        <v>93</v>
      </c>
      <c r="D487" s="306">
        <v>-1.22207940000002E-2</v>
      </c>
    </row>
    <row r="488" spans="1:4">
      <c r="A488" s="20" t="str">
        <f t="shared" si="9"/>
        <v>WB_VD_TV_PSPSI</v>
      </c>
      <c r="B488" s="306" t="s">
        <v>217</v>
      </c>
      <c r="C488" s="104" t="s">
        <v>93</v>
      </c>
      <c r="D488" s="306">
        <v>-2.1768789999999899E-2</v>
      </c>
    </row>
    <row r="489" spans="1:4">
      <c r="A489" s="20" t="str">
        <f t="shared" si="9"/>
        <v>WB_VD_ND_Pepsi</v>
      </c>
      <c r="B489" s="306" t="s">
        <v>143</v>
      </c>
      <c r="C489" s="104" t="s">
        <v>93</v>
      </c>
      <c r="D489" s="306">
        <v>-0.205041589999998</v>
      </c>
    </row>
    <row r="490" spans="1:4">
      <c r="A490" s="20" t="str">
        <f t="shared" si="9"/>
        <v>WB_VD_ND_Fanta</v>
      </c>
      <c r="B490" s="306" t="s">
        <v>139</v>
      </c>
      <c r="C490" s="104" t="s">
        <v>93</v>
      </c>
      <c r="D490" s="306">
        <v>-0.11643758999998</v>
      </c>
    </row>
    <row r="491" spans="1:4">
      <c r="A491" s="20" t="str">
        <f t="shared" si="9"/>
        <v>WB_precip1</v>
      </c>
      <c r="B491" s="306" t="s">
        <v>223</v>
      </c>
      <c r="C491" s="104" t="s">
        <v>93</v>
      </c>
      <c r="D491" s="306">
        <v>-8.0785500000000194E-3</v>
      </c>
    </row>
    <row r="492" spans="1:4">
      <c r="A492" s="20" t="str">
        <f t="shared" si="9"/>
        <v>WB_VD_Desert_TV_GRPs</v>
      </c>
      <c r="B492" s="306" t="s">
        <v>251</v>
      </c>
      <c r="C492" s="104" t="s">
        <v>93</v>
      </c>
      <c r="D492" s="306">
        <v>0.10030181000000001</v>
      </c>
    </row>
    <row r="493" spans="1:4">
      <c r="A493" s="20" t="str">
        <f t="shared" si="9"/>
        <v>WB_VD_Experiential_Sampling_Thumsup_Reach</v>
      </c>
      <c r="B493" s="306" t="s">
        <v>245</v>
      </c>
      <c r="C493" s="104" t="s">
        <v>93</v>
      </c>
      <c r="D493" s="306">
        <v>0</v>
      </c>
    </row>
    <row r="494" spans="1:4">
      <c r="A494" s="20" t="str">
        <f t="shared" si="9"/>
        <v>WB_VD_ND_Coke</v>
      </c>
      <c r="B494" s="306" t="s">
        <v>138</v>
      </c>
      <c r="C494" s="104" t="s">
        <v>93</v>
      </c>
      <c r="D494" s="306">
        <v>-0.17524958999991</v>
      </c>
    </row>
    <row r="495" spans="1:4">
      <c r="A495" s="20" t="str">
        <f t="shared" si="9"/>
        <v>WB_VD_TV_Total_2015</v>
      </c>
      <c r="B495" s="306" t="s">
        <v>4</v>
      </c>
      <c r="C495" s="104" t="s">
        <v>93</v>
      </c>
      <c r="D495" s="306">
        <v>3.5573990000000201E-2</v>
      </c>
    </row>
    <row r="496" spans="1:4">
      <c r="A496" s="20" t="str">
        <f t="shared" ref="A496:A559" si="10">C496&amp;"_"&amp;B496</f>
        <v>WB_VD_Hotstar_Thumsup_Imp</v>
      </c>
      <c r="B496" s="306" t="s">
        <v>226</v>
      </c>
      <c r="C496" s="104" t="s">
        <v>93</v>
      </c>
      <c r="D496" s="306">
        <v>0.12988620999999301</v>
      </c>
    </row>
    <row r="497" spans="1:4">
      <c r="A497" s="20" t="str">
        <f t="shared" si="10"/>
        <v>WB_VD_IPS_Fanta</v>
      </c>
      <c r="B497" s="306" t="s">
        <v>129</v>
      </c>
      <c r="C497" s="104" t="s">
        <v>93</v>
      </c>
      <c r="D497" s="306">
        <v>-8.8933690000000995E-2</v>
      </c>
    </row>
    <row r="498" spans="1:4">
      <c r="A498" s="20" t="str">
        <f t="shared" si="10"/>
        <v>WB_VD_TUChargedAvengers_TV_GRPs</v>
      </c>
      <c r="B498" s="306" t="s">
        <v>256</v>
      </c>
      <c r="C498" s="104" t="s">
        <v>93</v>
      </c>
      <c r="D498" s="306">
        <v>6.9844389999999396E-2</v>
      </c>
    </row>
    <row r="499" spans="1:4">
      <c r="A499" s="20" t="str">
        <f t="shared" si="10"/>
        <v>WB_VD_Total_Digital_Thumsup_VD_2019</v>
      </c>
      <c r="B499" s="306" t="s">
        <v>229</v>
      </c>
      <c r="C499" s="104" t="s">
        <v>93</v>
      </c>
      <c r="D499" s="306">
        <v>0.22869260999989799</v>
      </c>
    </row>
    <row r="500" spans="1:4">
      <c r="A500" s="20" t="str">
        <f t="shared" si="10"/>
        <v>WB_VD_IPS_M_Dew</v>
      </c>
      <c r="B500" s="306" t="s">
        <v>131</v>
      </c>
      <c r="C500" s="104" t="s">
        <v>93</v>
      </c>
      <c r="D500" s="306">
        <v>-7.02248499999968E-2</v>
      </c>
    </row>
    <row r="501" spans="1:4">
      <c r="A501" s="20" t="str">
        <f t="shared" si="10"/>
        <v>WB_VD_TheYoung_TV_GRPs</v>
      </c>
      <c r="B501" s="306" t="s">
        <v>254</v>
      </c>
      <c r="C501" s="104" t="s">
        <v>93</v>
      </c>
      <c r="D501" s="306">
        <v>8.3748789999999906E-2</v>
      </c>
    </row>
    <row r="502" spans="1:4">
      <c r="A502" s="20" t="str">
        <f t="shared" si="10"/>
        <v>WB_VD_OOH_Thumsup_Spend_2015</v>
      </c>
      <c r="B502" s="306" t="s">
        <v>234</v>
      </c>
      <c r="C502" s="104" t="s">
        <v>93</v>
      </c>
      <c r="D502" s="306">
        <v>3.7125250000124198E-2</v>
      </c>
    </row>
    <row r="503" spans="1:4">
      <c r="A503" s="20" t="str">
        <f t="shared" si="10"/>
        <v>WB_VD_PrVD_Thumsup_Spend</v>
      </c>
      <c r="B503" s="306" t="s">
        <v>240</v>
      </c>
      <c r="C503" s="104" t="s">
        <v>93</v>
      </c>
      <c r="D503" s="306">
        <v>1.90691099999999E-2</v>
      </c>
    </row>
    <row r="504" spans="1:4">
      <c r="A504" s="20" t="str">
        <f t="shared" si="10"/>
        <v>WB_VD_IPS_7up</v>
      </c>
      <c r="B504" s="306" t="s">
        <v>126</v>
      </c>
      <c r="C504" s="104" t="s">
        <v>93</v>
      </c>
      <c r="D504" s="306">
        <v>-0.109776250000003</v>
      </c>
    </row>
    <row r="505" spans="1:4">
      <c r="A505" s="20" t="str">
        <f t="shared" si="10"/>
        <v>WB_VD_TUIntrinsic_TV_GRPs</v>
      </c>
      <c r="B505" s="306" t="s">
        <v>259</v>
      </c>
      <c r="C505" s="104" t="s">
        <v>93</v>
      </c>
      <c r="D505" s="306">
        <v>0.10162479000000001</v>
      </c>
    </row>
    <row r="506" spans="1:4">
      <c r="A506" s="20" t="str">
        <f t="shared" si="10"/>
        <v>WB_VD_Total_Digital_Thumsup_VD_2018</v>
      </c>
      <c r="B506" s="306" t="s">
        <v>228</v>
      </c>
      <c r="C506" s="104" t="s">
        <v>93</v>
      </c>
      <c r="D506" s="306">
        <v>0.25489340999980198</v>
      </c>
    </row>
    <row r="507" spans="1:4">
      <c r="A507" s="20" t="str">
        <f t="shared" si="10"/>
        <v>WB_VD_OOH_Thumsup_Spend</v>
      </c>
      <c r="B507" s="306" t="s">
        <v>239</v>
      </c>
      <c r="C507" s="104" t="s">
        <v>93</v>
      </c>
      <c r="D507" s="306">
        <v>1.67501500000002E-2</v>
      </c>
    </row>
    <row r="508" spans="1:4">
      <c r="A508" s="20" t="str">
        <f t="shared" si="10"/>
        <v>WB_VD_Long_TUChargedThematic_TV_GRPs</v>
      </c>
      <c r="B508" s="306" t="s">
        <v>248</v>
      </c>
      <c r="C508" s="104" t="s">
        <v>93</v>
      </c>
      <c r="D508" s="306">
        <v>0.34144780999978203</v>
      </c>
    </row>
    <row r="509" spans="1:4">
      <c r="A509" s="20" t="str">
        <f t="shared" si="10"/>
        <v>WB_VD_Long_TUChase_TV_GRPs</v>
      </c>
      <c r="B509" s="306" t="s">
        <v>249</v>
      </c>
      <c r="C509" s="104" t="s">
        <v>93</v>
      </c>
      <c r="D509" s="306">
        <v>6.7984309999998702E-2</v>
      </c>
    </row>
    <row r="510" spans="1:4">
      <c r="A510" s="20" t="str">
        <f t="shared" si="10"/>
        <v>WB_VD_Long_TUIntrinsic_TV_GRPs</v>
      </c>
      <c r="B510" s="306" t="s">
        <v>250</v>
      </c>
      <c r="C510" s="104" t="s">
        <v>93</v>
      </c>
      <c r="D510" s="306">
        <v>0.172447810000011</v>
      </c>
    </row>
    <row r="511" spans="1:4">
      <c r="A511" s="20" t="str">
        <f t="shared" si="10"/>
        <v>WB_SOTS_1</v>
      </c>
      <c r="B511" s="306" t="s">
        <v>270</v>
      </c>
      <c r="C511" s="104" t="s">
        <v>93</v>
      </c>
      <c r="D511" s="306">
        <v>4.1943900000000001E-3</v>
      </c>
    </row>
    <row r="512" spans="1:4">
      <c r="A512" s="20" t="str">
        <f t="shared" si="10"/>
        <v>WB_SOCF_0</v>
      </c>
      <c r="B512" s="306" t="s">
        <v>287</v>
      </c>
      <c r="C512" s="104" t="s">
        <v>93</v>
      </c>
      <c r="D512" s="306">
        <v>5.6937899999999998E-3</v>
      </c>
    </row>
    <row r="513" spans="1:4">
      <c r="A513" s="20" t="str">
        <f t="shared" si="10"/>
        <v>WB_Mobility_Residential</v>
      </c>
      <c r="B513" s="306" t="s">
        <v>365</v>
      </c>
      <c r="C513" s="104" t="s">
        <v>93</v>
      </c>
      <c r="D513" s="306">
        <v>-4.5955990000000002E-2</v>
      </c>
    </row>
    <row r="514" spans="1:4">
      <c r="A514" s="20" t="str">
        <f t="shared" si="10"/>
        <v>WB_Dummy</v>
      </c>
      <c r="B514" s="306" t="s">
        <v>478</v>
      </c>
      <c r="C514" s="104" t="s">
        <v>93</v>
      </c>
      <c r="D514" s="306">
        <v>-0.31940624061669098</v>
      </c>
    </row>
    <row r="515" spans="1:4">
      <c r="A515" s="20" t="str">
        <f t="shared" si="10"/>
        <v>WB_VD_Lift_TV_GRPs</v>
      </c>
      <c r="B515" s="306" t="s">
        <v>252</v>
      </c>
      <c r="C515" s="104" t="s">
        <v>93</v>
      </c>
      <c r="D515" s="306">
        <v>6.9999989999999901E-2</v>
      </c>
    </row>
    <row r="516" spans="1:4">
      <c r="A516" s="20" t="str">
        <f t="shared" si="10"/>
        <v>WB_VD_ND_Limca</v>
      </c>
      <c r="B516" s="306" t="s">
        <v>140</v>
      </c>
      <c r="C516" s="104" t="s">
        <v>93</v>
      </c>
      <c r="D516" s="306">
        <v>-0.14157519000000901</v>
      </c>
    </row>
    <row r="517" spans="1:4">
      <c r="A517" s="20" t="str">
        <f t="shared" si="10"/>
        <v>WB_VD_ND_7up</v>
      </c>
      <c r="B517" s="306" t="s">
        <v>136</v>
      </c>
      <c r="C517" s="104" t="s">
        <v>93</v>
      </c>
      <c r="D517" s="306">
        <v>-0.13862718999996401</v>
      </c>
    </row>
    <row r="518" spans="1:4">
      <c r="A518" s="20" t="str">
        <f t="shared" si="10"/>
        <v>WB_VD_SOWF_Thums_Up</v>
      </c>
      <c r="B518" s="306" t="s">
        <v>220</v>
      </c>
      <c r="C518" s="104" t="s">
        <v>93</v>
      </c>
      <c r="D518" s="306">
        <v>0.36504760999999702</v>
      </c>
    </row>
    <row r="519" spans="1:4">
      <c r="A519" s="20" t="str">
        <f t="shared" si="10"/>
        <v>WB_VD_ThematicMHT_TV_GRPs</v>
      </c>
      <c r="B519" s="306" t="s">
        <v>253</v>
      </c>
      <c r="C519" s="104" t="s">
        <v>93</v>
      </c>
      <c r="D519" s="306">
        <v>0.10871611</v>
      </c>
    </row>
    <row r="520" spans="1:4">
      <c r="A520" s="20" t="str">
        <f t="shared" si="10"/>
        <v>WB_Temp1</v>
      </c>
      <c r="B520" s="306" t="s">
        <v>172</v>
      </c>
      <c r="C520" s="104" t="s">
        <v>93</v>
      </c>
      <c r="D520" s="306">
        <v>1.16785500000001E-2</v>
      </c>
    </row>
    <row r="521" spans="1:4">
      <c r="A521" s="20" t="str">
        <f t="shared" si="10"/>
        <v>WB_VD_Price_Thums_Up_Express</v>
      </c>
      <c r="B521" s="306" t="s">
        <v>263</v>
      </c>
      <c r="C521" s="104" t="s">
        <v>93</v>
      </c>
      <c r="D521" s="306">
        <v>-1.07373601000001</v>
      </c>
    </row>
    <row r="522" spans="1:4">
      <c r="A522" s="20" t="str">
        <f t="shared" si="10"/>
        <v>WB_VD_Price_Appy_Fizz</v>
      </c>
      <c r="B522" s="306" t="s">
        <v>206</v>
      </c>
      <c r="C522" s="104" t="s">
        <v>93</v>
      </c>
      <c r="D522" s="306">
        <v>0.54200520999998303</v>
      </c>
    </row>
    <row r="523" spans="1:4">
      <c r="A523" s="20" t="str">
        <f t="shared" si="10"/>
        <v>WB_VD_Long_Activation_Assets_AllIndia</v>
      </c>
      <c r="B523" s="306" t="s">
        <v>271</v>
      </c>
      <c r="C523" s="104" t="s">
        <v>93</v>
      </c>
      <c r="D523" s="306">
        <v>2.3010710000001201E-2</v>
      </c>
    </row>
    <row r="524" spans="1:4">
      <c r="A524" s="20" t="str">
        <f t="shared" si="10"/>
        <v>WB_VD_Long_Activation_Assets_Statewise</v>
      </c>
      <c r="B524" s="306" t="s">
        <v>272</v>
      </c>
      <c r="C524" s="104" t="s">
        <v>93</v>
      </c>
      <c r="D524" s="306">
        <v>1.04667100000347E-2</v>
      </c>
    </row>
    <row r="525" spans="1:4">
      <c r="A525" s="20" t="str">
        <f t="shared" si="10"/>
        <v>WB_VD_Total_Digital_Thumsup_VD_2017</v>
      </c>
      <c r="B525" s="306" t="s">
        <v>227</v>
      </c>
      <c r="C525" s="104" t="s">
        <v>93</v>
      </c>
      <c r="D525" s="306">
        <v>0.24222140999987399</v>
      </c>
    </row>
    <row r="526" spans="1:4">
      <c r="A526" s="20" t="str">
        <f t="shared" si="10"/>
        <v>WB_VD_Price_Thums_Up_Fridge</v>
      </c>
      <c r="B526" s="306" t="s">
        <v>264</v>
      </c>
      <c r="C526" s="104" t="s">
        <v>93</v>
      </c>
      <c r="D526" s="306">
        <v>-0.587419989999999</v>
      </c>
    </row>
    <row r="527" spans="1:4" s="381" customFormat="1">
      <c r="A527" s="20" t="str">
        <f t="shared" ref="A527" si="11">C527&amp;"_"&amp;B527</f>
        <v>WB_VD_TUChargedThematic_TV_GRPs</v>
      </c>
      <c r="B527" s="381" t="s">
        <v>257</v>
      </c>
      <c r="C527" s="104" t="s">
        <v>93</v>
      </c>
      <c r="D527" s="381">
        <v>3.5761170000000203E-2</v>
      </c>
    </row>
    <row r="528" spans="1:4">
      <c r="A528" s="20" t="str">
        <f t="shared" si="10"/>
        <v>WB_VD_IPS_Pepsi</v>
      </c>
      <c r="B528" s="306" t="s">
        <v>133</v>
      </c>
      <c r="C528" s="104" t="s">
        <v>93</v>
      </c>
      <c r="D528" s="306">
        <v>-0.141139989999995</v>
      </c>
    </row>
    <row r="529" spans="1:4">
      <c r="A529" s="20" t="str">
        <f t="shared" si="10"/>
        <v>WB_VD_Nstores_Thums_Up</v>
      </c>
      <c r="B529" s="306" t="s">
        <v>218</v>
      </c>
      <c r="C529" s="104" t="s">
        <v>93</v>
      </c>
      <c r="D529" s="306">
        <v>0.57699289345952898</v>
      </c>
    </row>
    <row r="530" spans="1:4">
      <c r="A530" s="20" t="str">
        <f t="shared" si="10"/>
        <v>_</v>
      </c>
      <c r="B530" s="117"/>
      <c r="C530" s="105"/>
      <c r="D530" s="117"/>
    </row>
    <row r="531" spans="1:4">
      <c r="A531" s="20" t="str">
        <f t="shared" si="10"/>
        <v>_</v>
      </c>
      <c r="B531" s="117"/>
      <c r="C531" s="105"/>
      <c r="D531" s="117"/>
    </row>
    <row r="532" spans="1:4">
      <c r="A532" s="20" t="str">
        <f t="shared" si="10"/>
        <v>_</v>
      </c>
      <c r="B532" s="117"/>
      <c r="C532" s="105"/>
      <c r="D532" s="117"/>
    </row>
    <row r="533" spans="1:4">
      <c r="A533" s="20" t="str">
        <f t="shared" si="10"/>
        <v>_</v>
      </c>
      <c r="B533" s="117"/>
      <c r="C533" s="105"/>
      <c r="D533" s="117"/>
    </row>
    <row r="534" spans="1:4">
      <c r="A534" s="20" t="str">
        <f t="shared" si="10"/>
        <v>_</v>
      </c>
      <c r="B534" s="117"/>
      <c r="C534" s="105"/>
      <c r="D534" s="117"/>
    </row>
    <row r="535" spans="1:4">
      <c r="A535" s="20" t="str">
        <f t="shared" si="10"/>
        <v>_</v>
      </c>
      <c r="B535" s="117"/>
      <c r="C535" s="105"/>
      <c r="D535" s="117"/>
    </row>
    <row r="536" spans="1:4">
      <c r="A536" s="20" t="str">
        <f t="shared" si="10"/>
        <v>_</v>
      </c>
      <c r="B536" s="117"/>
      <c r="C536" s="105"/>
      <c r="D536" s="117"/>
    </row>
    <row r="537" spans="1:4">
      <c r="A537" s="20" t="str">
        <f t="shared" si="10"/>
        <v>_</v>
      </c>
      <c r="B537" s="117"/>
      <c r="C537" s="105"/>
      <c r="D537" s="117"/>
    </row>
    <row r="538" spans="1:4">
      <c r="A538" s="20" t="str">
        <f t="shared" si="10"/>
        <v>_</v>
      </c>
      <c r="B538" s="117"/>
      <c r="C538" s="105"/>
      <c r="D538" s="117"/>
    </row>
    <row r="539" spans="1:4">
      <c r="A539" s="20" t="str">
        <f t="shared" si="10"/>
        <v>_</v>
      </c>
      <c r="B539" s="117"/>
      <c r="C539" s="105"/>
      <c r="D539" s="117"/>
    </row>
    <row r="540" spans="1:4">
      <c r="A540" s="20" t="str">
        <f t="shared" si="10"/>
        <v>_</v>
      </c>
      <c r="B540" s="117"/>
      <c r="C540" s="105"/>
      <c r="D540" s="117"/>
    </row>
    <row r="541" spans="1:4">
      <c r="A541" s="20" t="str">
        <f t="shared" si="10"/>
        <v>_</v>
      </c>
      <c r="B541" s="117"/>
      <c r="C541" s="105"/>
      <c r="D541" s="117"/>
    </row>
    <row r="542" spans="1:4">
      <c r="A542" s="20" t="str">
        <f t="shared" si="10"/>
        <v>_</v>
      </c>
      <c r="B542" s="117"/>
      <c r="C542" s="105"/>
      <c r="D542" s="117"/>
    </row>
    <row r="543" spans="1:4">
      <c r="A543" s="20" t="str">
        <f t="shared" si="10"/>
        <v>_</v>
      </c>
      <c r="B543" s="117"/>
      <c r="C543" s="105"/>
      <c r="D543" s="117"/>
    </row>
    <row r="544" spans="1:4">
      <c r="A544" s="20" t="str">
        <f t="shared" si="10"/>
        <v>_</v>
      </c>
      <c r="B544" s="117"/>
      <c r="C544" s="105"/>
      <c r="D544" s="117"/>
    </row>
    <row r="545" spans="1:4">
      <c r="A545" s="20" t="str">
        <f t="shared" si="10"/>
        <v>_</v>
      </c>
      <c r="B545" s="117"/>
      <c r="C545" s="105"/>
      <c r="D545" s="117"/>
    </row>
    <row r="546" spans="1:4">
      <c r="A546" s="20" t="str">
        <f t="shared" si="10"/>
        <v>_</v>
      </c>
      <c r="B546" s="117"/>
      <c r="C546" s="105"/>
      <c r="D546" s="117"/>
    </row>
    <row r="547" spans="1:4">
      <c r="A547" s="20" t="str">
        <f t="shared" si="10"/>
        <v>_</v>
      </c>
      <c r="B547" s="117"/>
      <c r="C547" s="105"/>
      <c r="D547" s="117"/>
    </row>
    <row r="548" spans="1:4">
      <c r="A548" s="20" t="str">
        <f t="shared" si="10"/>
        <v>_</v>
      </c>
      <c r="B548" s="117"/>
      <c r="C548" s="105"/>
      <c r="D548" s="117"/>
    </row>
    <row r="549" spans="1:4">
      <c r="A549" s="20" t="str">
        <f t="shared" si="10"/>
        <v>_</v>
      </c>
      <c r="B549" s="117"/>
      <c r="C549" s="105"/>
      <c r="D549" s="117"/>
    </row>
    <row r="550" spans="1:4">
      <c r="A550" s="20" t="str">
        <f t="shared" si="10"/>
        <v>_</v>
      </c>
      <c r="B550" s="117"/>
      <c r="C550" s="105"/>
      <c r="D550" s="117"/>
    </row>
    <row r="551" spans="1:4">
      <c r="A551" s="20" t="str">
        <f t="shared" si="10"/>
        <v>_</v>
      </c>
      <c r="B551" s="117"/>
      <c r="C551" s="105"/>
      <c r="D551" s="117"/>
    </row>
    <row r="552" spans="1:4">
      <c r="A552" s="20" t="str">
        <f t="shared" si="10"/>
        <v>_</v>
      </c>
      <c r="B552" s="117"/>
      <c r="C552" s="105"/>
      <c r="D552" s="117"/>
    </row>
    <row r="553" spans="1:4">
      <c r="A553" s="20" t="str">
        <f t="shared" si="10"/>
        <v>_</v>
      </c>
      <c r="B553" s="117"/>
      <c r="C553" s="105"/>
      <c r="D553" s="117"/>
    </row>
    <row r="554" spans="1:4">
      <c r="A554" s="20" t="str">
        <f t="shared" si="10"/>
        <v>_</v>
      </c>
      <c r="B554" s="117"/>
      <c r="C554" s="105"/>
      <c r="D554" s="117"/>
    </row>
    <row r="555" spans="1:4">
      <c r="A555" s="20" t="str">
        <f t="shared" si="10"/>
        <v>_</v>
      </c>
      <c r="B555" s="117"/>
      <c r="C555" s="105"/>
      <c r="D555" s="117"/>
    </row>
    <row r="556" spans="1:4">
      <c r="A556" s="20" t="str">
        <f t="shared" si="10"/>
        <v>_</v>
      </c>
      <c r="B556" s="117"/>
      <c r="C556" s="105"/>
      <c r="D556" s="117"/>
    </row>
    <row r="557" spans="1:4">
      <c r="A557" s="20" t="str">
        <f t="shared" si="10"/>
        <v>_</v>
      </c>
      <c r="B557" s="117"/>
      <c r="C557" s="105"/>
      <c r="D557" s="117"/>
    </row>
    <row r="558" spans="1:4">
      <c r="A558" s="20" t="str">
        <f t="shared" si="10"/>
        <v>_</v>
      </c>
      <c r="B558" s="117"/>
      <c r="C558" s="105"/>
      <c r="D558" s="117"/>
    </row>
    <row r="559" spans="1:4">
      <c r="A559" s="20" t="str">
        <f t="shared" si="10"/>
        <v>_</v>
      </c>
      <c r="B559" s="117"/>
      <c r="C559" s="105"/>
      <c r="D559" s="117"/>
    </row>
    <row r="560" spans="1:4">
      <c r="A560" s="20" t="str">
        <f t="shared" ref="A560:A623" si="12">C560&amp;"_"&amp;B560</f>
        <v>_</v>
      </c>
      <c r="B560" s="117"/>
      <c r="C560" s="105"/>
      <c r="D560" s="117"/>
    </row>
    <row r="561" spans="1:4">
      <c r="A561" s="20" t="str">
        <f t="shared" si="12"/>
        <v>_</v>
      </c>
      <c r="B561" s="117"/>
      <c r="C561" s="105"/>
      <c r="D561" s="117"/>
    </row>
    <row r="562" spans="1:4">
      <c r="A562" s="20" t="str">
        <f t="shared" si="12"/>
        <v>_</v>
      </c>
      <c r="B562" s="117"/>
      <c r="C562" s="105"/>
      <c r="D562" s="117"/>
    </row>
    <row r="563" spans="1:4">
      <c r="A563" s="20" t="str">
        <f t="shared" si="12"/>
        <v>_</v>
      </c>
      <c r="B563" s="117"/>
      <c r="C563" s="105"/>
      <c r="D563" s="117"/>
    </row>
    <row r="564" spans="1:4">
      <c r="A564" s="20" t="str">
        <f t="shared" si="12"/>
        <v>_</v>
      </c>
      <c r="B564" s="117"/>
      <c r="C564" s="105"/>
      <c r="D564" s="117"/>
    </row>
    <row r="565" spans="1:4">
      <c r="A565" s="20" t="str">
        <f t="shared" si="12"/>
        <v>_</v>
      </c>
      <c r="B565" s="117"/>
      <c r="C565" s="105"/>
      <c r="D565" s="117"/>
    </row>
    <row r="566" spans="1:4">
      <c r="A566" s="20" t="str">
        <f t="shared" si="12"/>
        <v>_</v>
      </c>
      <c r="B566" s="117"/>
      <c r="C566" s="105"/>
      <c r="D566" s="117"/>
    </row>
    <row r="567" spans="1:4">
      <c r="A567" s="20" t="str">
        <f t="shared" si="12"/>
        <v>_</v>
      </c>
      <c r="B567" s="117"/>
      <c r="C567" s="105"/>
      <c r="D567" s="117"/>
    </row>
    <row r="568" spans="1:4">
      <c r="A568" s="20" t="str">
        <f t="shared" si="12"/>
        <v>_</v>
      </c>
      <c r="B568" s="117"/>
      <c r="C568" s="105"/>
      <c r="D568" s="117"/>
    </row>
    <row r="569" spans="1:4">
      <c r="A569" s="20" t="str">
        <f t="shared" si="12"/>
        <v>_</v>
      </c>
      <c r="B569" s="117"/>
      <c r="C569" s="105"/>
      <c r="D569" s="117"/>
    </row>
    <row r="570" spans="1:4">
      <c r="A570" s="20" t="str">
        <f t="shared" si="12"/>
        <v>_</v>
      </c>
      <c r="B570" s="117"/>
      <c r="C570" s="105"/>
      <c r="D570" s="117"/>
    </row>
    <row r="571" spans="1:4">
      <c r="A571" s="20" t="str">
        <f t="shared" si="12"/>
        <v>_</v>
      </c>
      <c r="B571" s="117"/>
      <c r="C571" s="105"/>
      <c r="D571" s="117"/>
    </row>
    <row r="572" spans="1:4">
      <c r="A572" s="20" t="str">
        <f t="shared" si="12"/>
        <v>_</v>
      </c>
      <c r="B572" s="117"/>
      <c r="C572" s="105"/>
      <c r="D572" s="117"/>
    </row>
    <row r="573" spans="1:4">
      <c r="A573" s="20" t="str">
        <f t="shared" si="12"/>
        <v>_</v>
      </c>
      <c r="B573" s="117"/>
      <c r="C573" s="105"/>
      <c r="D573" s="117"/>
    </row>
    <row r="574" spans="1:4">
      <c r="A574" s="20" t="str">
        <f t="shared" si="12"/>
        <v>_</v>
      </c>
      <c r="B574" s="117"/>
      <c r="C574" s="105"/>
      <c r="D574" s="117"/>
    </row>
    <row r="575" spans="1:4">
      <c r="A575" s="20" t="str">
        <f t="shared" si="12"/>
        <v>_</v>
      </c>
      <c r="B575" s="117"/>
      <c r="C575" s="105"/>
      <c r="D575" s="117"/>
    </row>
    <row r="576" spans="1:4">
      <c r="A576" s="20" t="str">
        <f t="shared" si="12"/>
        <v>_</v>
      </c>
      <c r="B576" s="117"/>
      <c r="C576" s="105"/>
      <c r="D576" s="117"/>
    </row>
    <row r="577" spans="1:4">
      <c r="A577" s="20" t="str">
        <f t="shared" si="12"/>
        <v>_</v>
      </c>
      <c r="B577" s="117"/>
      <c r="C577" s="105"/>
      <c r="D577" s="117"/>
    </row>
    <row r="578" spans="1:4">
      <c r="A578" s="20" t="str">
        <f t="shared" si="12"/>
        <v>_</v>
      </c>
      <c r="B578" s="117"/>
      <c r="C578" s="117"/>
      <c r="D578" s="117"/>
    </row>
    <row r="579" spans="1:4">
      <c r="A579" s="20" t="str">
        <f t="shared" si="12"/>
        <v>_</v>
      </c>
      <c r="B579" s="117"/>
      <c r="C579" s="117"/>
      <c r="D579" s="117"/>
    </row>
    <row r="580" spans="1:4">
      <c r="A580" s="20" t="str">
        <f t="shared" si="12"/>
        <v>_</v>
      </c>
      <c r="B580" s="117"/>
      <c r="C580" s="117"/>
      <c r="D580" s="117"/>
    </row>
    <row r="581" spans="1:4">
      <c r="A581" s="20" t="str">
        <f t="shared" si="12"/>
        <v>_</v>
      </c>
      <c r="B581" s="117"/>
      <c r="C581" s="117"/>
      <c r="D581" s="117"/>
    </row>
    <row r="582" spans="1:4">
      <c r="A582" s="20" t="str">
        <f t="shared" si="12"/>
        <v>_</v>
      </c>
      <c r="B582" s="117"/>
      <c r="C582" s="117"/>
      <c r="D582" s="117"/>
    </row>
    <row r="583" spans="1:4">
      <c r="A583" s="20" t="str">
        <f t="shared" si="12"/>
        <v>_</v>
      </c>
      <c r="B583" s="117"/>
      <c r="C583" s="117"/>
      <c r="D583" s="117"/>
    </row>
    <row r="584" spans="1:4">
      <c r="A584" s="20" t="str">
        <f t="shared" si="12"/>
        <v>_</v>
      </c>
      <c r="B584" s="117"/>
      <c r="C584" s="117"/>
      <c r="D584" s="117"/>
    </row>
    <row r="585" spans="1:4">
      <c r="A585" s="20" t="str">
        <f t="shared" si="12"/>
        <v>_</v>
      </c>
      <c r="B585" s="117"/>
      <c r="C585" s="117"/>
      <c r="D585" s="117"/>
    </row>
    <row r="586" spans="1:4">
      <c r="A586" s="20" t="str">
        <f t="shared" si="12"/>
        <v>_</v>
      </c>
      <c r="B586" s="117"/>
      <c r="C586" s="117"/>
      <c r="D586" s="117"/>
    </row>
    <row r="587" spans="1:4">
      <c r="A587" s="20" t="str">
        <f t="shared" si="12"/>
        <v>_</v>
      </c>
      <c r="B587" s="117"/>
      <c r="C587" s="117"/>
      <c r="D587" s="117"/>
    </row>
    <row r="588" spans="1:4">
      <c r="A588" s="20" t="str">
        <f t="shared" si="12"/>
        <v>_</v>
      </c>
      <c r="B588" s="117"/>
      <c r="C588" s="117"/>
      <c r="D588" s="117"/>
    </row>
    <row r="589" spans="1:4">
      <c r="A589" s="20" t="str">
        <f t="shared" si="12"/>
        <v>_</v>
      </c>
      <c r="B589" s="117"/>
      <c r="C589" s="117"/>
      <c r="D589" s="117"/>
    </row>
    <row r="590" spans="1:4">
      <c r="A590" s="20" t="str">
        <f t="shared" si="12"/>
        <v>_</v>
      </c>
      <c r="B590" s="117"/>
      <c r="C590" s="117"/>
      <c r="D590" s="117"/>
    </row>
    <row r="591" spans="1:4">
      <c r="A591" s="20" t="str">
        <f t="shared" si="12"/>
        <v>_</v>
      </c>
      <c r="B591" s="117"/>
      <c r="C591" s="117"/>
      <c r="D591" s="117"/>
    </row>
    <row r="592" spans="1:4">
      <c r="A592" s="20" t="str">
        <f t="shared" si="12"/>
        <v>_</v>
      </c>
      <c r="B592" s="117"/>
      <c r="C592" s="117"/>
      <c r="D592" s="117"/>
    </row>
    <row r="593" spans="1:4">
      <c r="A593" s="20" t="str">
        <f t="shared" si="12"/>
        <v>_</v>
      </c>
      <c r="B593" s="117"/>
      <c r="C593" s="117"/>
      <c r="D593" s="117"/>
    </row>
    <row r="594" spans="1:4">
      <c r="A594" s="20" t="str">
        <f t="shared" si="12"/>
        <v>_</v>
      </c>
      <c r="B594" s="117"/>
      <c r="C594" s="117"/>
      <c r="D594" s="117"/>
    </row>
    <row r="595" spans="1:4">
      <c r="A595" s="20" t="str">
        <f t="shared" si="12"/>
        <v>_</v>
      </c>
      <c r="B595" s="117"/>
      <c r="C595" s="117"/>
      <c r="D595" s="117"/>
    </row>
    <row r="596" spans="1:4">
      <c r="A596" s="20" t="str">
        <f t="shared" si="12"/>
        <v>_</v>
      </c>
      <c r="B596" s="117"/>
      <c r="C596" s="117"/>
      <c r="D596" s="117"/>
    </row>
    <row r="597" spans="1:4">
      <c r="A597" s="20" t="str">
        <f t="shared" si="12"/>
        <v>_</v>
      </c>
      <c r="B597" s="117"/>
      <c r="C597" s="117"/>
      <c r="D597" s="117"/>
    </row>
    <row r="598" spans="1:4">
      <c r="A598" s="20" t="str">
        <f t="shared" si="12"/>
        <v>_</v>
      </c>
      <c r="B598" s="117"/>
      <c r="C598" s="117"/>
      <c r="D598" s="117"/>
    </row>
    <row r="599" spans="1:4">
      <c r="A599" s="20" t="str">
        <f t="shared" si="12"/>
        <v>_</v>
      </c>
      <c r="B599" s="117"/>
      <c r="C599" s="117"/>
      <c r="D599" s="117"/>
    </row>
    <row r="600" spans="1:4">
      <c r="A600" s="20" t="str">
        <f t="shared" si="12"/>
        <v>_</v>
      </c>
      <c r="B600" s="117"/>
      <c r="C600" s="117"/>
      <c r="D600" s="117"/>
    </row>
    <row r="601" spans="1:4">
      <c r="A601" s="20" t="str">
        <f t="shared" si="12"/>
        <v>_</v>
      </c>
      <c r="B601" s="117"/>
      <c r="C601" s="117"/>
      <c r="D601" s="117"/>
    </row>
    <row r="602" spans="1:4">
      <c r="A602" s="20" t="str">
        <f t="shared" si="12"/>
        <v>_</v>
      </c>
      <c r="B602" s="117"/>
      <c r="C602" s="117"/>
      <c r="D602" s="117"/>
    </row>
    <row r="603" spans="1:4">
      <c r="A603" s="20" t="str">
        <f t="shared" si="12"/>
        <v>_</v>
      </c>
      <c r="B603" s="117"/>
      <c r="C603" s="117"/>
      <c r="D603" s="117"/>
    </row>
    <row r="604" spans="1:4">
      <c r="A604" s="20" t="str">
        <f t="shared" si="12"/>
        <v>_</v>
      </c>
      <c r="B604" s="117"/>
      <c r="C604" s="117"/>
      <c r="D604" s="117"/>
    </row>
    <row r="605" spans="1:4">
      <c r="A605" s="20" t="str">
        <f t="shared" si="12"/>
        <v>_</v>
      </c>
      <c r="B605" s="117"/>
      <c r="C605" s="117"/>
      <c r="D605" s="117"/>
    </row>
    <row r="606" spans="1:4">
      <c r="A606" s="20" t="str">
        <f t="shared" si="12"/>
        <v>_</v>
      </c>
      <c r="B606" s="117"/>
      <c r="C606" s="117"/>
      <c r="D606" s="117"/>
    </row>
    <row r="607" spans="1:4">
      <c r="A607" s="20" t="str">
        <f t="shared" si="12"/>
        <v>_</v>
      </c>
      <c r="B607" s="117"/>
      <c r="C607" s="117"/>
      <c r="D607" s="117"/>
    </row>
    <row r="608" spans="1:4">
      <c r="A608" s="20" t="str">
        <f t="shared" si="12"/>
        <v>_</v>
      </c>
      <c r="B608" s="117"/>
      <c r="C608" s="117"/>
      <c r="D608" s="117"/>
    </row>
    <row r="609" spans="1:4">
      <c r="A609" s="20" t="str">
        <f t="shared" si="12"/>
        <v>_</v>
      </c>
      <c r="B609" s="117"/>
      <c r="C609" s="117"/>
      <c r="D609" s="117"/>
    </row>
    <row r="610" spans="1:4">
      <c r="A610" s="20" t="str">
        <f t="shared" si="12"/>
        <v>_</v>
      </c>
      <c r="B610" s="117"/>
      <c r="C610" s="117"/>
      <c r="D610" s="117"/>
    </row>
    <row r="611" spans="1:4">
      <c r="A611" s="20" t="str">
        <f t="shared" si="12"/>
        <v>_</v>
      </c>
      <c r="B611" s="117"/>
      <c r="C611" s="117"/>
      <c r="D611" s="117"/>
    </row>
    <row r="612" spans="1:4">
      <c r="A612" s="20" t="str">
        <f t="shared" si="12"/>
        <v>_</v>
      </c>
      <c r="B612" s="117"/>
      <c r="C612" s="117"/>
      <c r="D612" s="117"/>
    </row>
    <row r="613" spans="1:4">
      <c r="A613" s="20" t="str">
        <f t="shared" si="12"/>
        <v>_</v>
      </c>
      <c r="B613" s="117"/>
      <c r="C613" s="117"/>
      <c r="D613" s="117"/>
    </row>
    <row r="614" spans="1:4">
      <c r="A614" s="20" t="str">
        <f t="shared" si="12"/>
        <v>_</v>
      </c>
      <c r="B614" s="117"/>
      <c r="C614" s="117"/>
      <c r="D614" s="117"/>
    </row>
    <row r="615" spans="1:4">
      <c r="A615" s="20" t="str">
        <f t="shared" si="12"/>
        <v>_</v>
      </c>
      <c r="B615" s="117"/>
      <c r="C615" s="117"/>
      <c r="D615" s="117"/>
    </row>
    <row r="616" spans="1:4">
      <c r="A616" s="20" t="str">
        <f t="shared" si="12"/>
        <v>_</v>
      </c>
      <c r="B616" s="117"/>
      <c r="C616" s="117"/>
      <c r="D616" s="117"/>
    </row>
    <row r="617" spans="1:4">
      <c r="A617" s="20" t="str">
        <f t="shared" si="12"/>
        <v>_</v>
      </c>
      <c r="B617" s="117"/>
      <c r="C617" s="117"/>
      <c r="D617" s="117"/>
    </row>
    <row r="618" spans="1:4">
      <c r="A618" s="20" t="str">
        <f t="shared" si="12"/>
        <v>_</v>
      </c>
      <c r="B618" s="117"/>
      <c r="C618" s="117"/>
      <c r="D618" s="117"/>
    </row>
    <row r="619" spans="1:4">
      <c r="A619" s="20" t="str">
        <f t="shared" si="12"/>
        <v>_</v>
      </c>
      <c r="B619" s="117"/>
      <c r="C619" s="117"/>
      <c r="D619" s="117"/>
    </row>
    <row r="620" spans="1:4">
      <c r="A620" s="20" t="str">
        <f t="shared" si="12"/>
        <v>_</v>
      </c>
      <c r="B620" s="117"/>
      <c r="C620" s="117"/>
      <c r="D620" s="117"/>
    </row>
    <row r="621" spans="1:4">
      <c r="A621" s="20" t="str">
        <f t="shared" si="12"/>
        <v>_</v>
      </c>
      <c r="B621" s="117"/>
      <c r="C621" s="117"/>
      <c r="D621" s="117"/>
    </row>
    <row r="622" spans="1:4">
      <c r="A622" s="20" t="str">
        <f t="shared" si="12"/>
        <v>_</v>
      </c>
      <c r="B622" s="117"/>
      <c r="C622" s="117"/>
      <c r="D622" s="117"/>
    </row>
    <row r="623" spans="1:4">
      <c r="A623" s="20" t="str">
        <f t="shared" si="12"/>
        <v>_</v>
      </c>
      <c r="B623" s="117"/>
      <c r="C623" s="117"/>
      <c r="D623" s="117"/>
    </row>
    <row r="624" spans="1:4">
      <c r="A624" s="20" t="str">
        <f t="shared" ref="A624:A665" si="13">C624&amp;"_"&amp;B624</f>
        <v>_</v>
      </c>
      <c r="B624" s="117"/>
      <c r="C624" s="117"/>
      <c r="D624" s="117"/>
    </row>
    <row r="625" spans="1:4">
      <c r="A625" s="20" t="str">
        <f t="shared" si="13"/>
        <v>_</v>
      </c>
      <c r="B625" s="117"/>
      <c r="C625" s="117"/>
      <c r="D625" s="117"/>
    </row>
    <row r="626" spans="1:4">
      <c r="A626" s="20" t="str">
        <f t="shared" si="13"/>
        <v>_</v>
      </c>
      <c r="B626" s="117"/>
      <c r="C626" s="117"/>
      <c r="D626" s="117"/>
    </row>
    <row r="627" spans="1:4">
      <c r="A627" s="20" t="str">
        <f t="shared" si="13"/>
        <v>_</v>
      </c>
      <c r="B627" s="117"/>
      <c r="C627" s="117"/>
      <c r="D627" s="117"/>
    </row>
    <row r="628" spans="1:4">
      <c r="A628" s="20" t="str">
        <f t="shared" si="13"/>
        <v>_</v>
      </c>
      <c r="B628" s="117"/>
      <c r="C628" s="117"/>
      <c r="D628" s="117"/>
    </row>
    <row r="629" spans="1:4">
      <c r="A629" s="20" t="str">
        <f t="shared" si="13"/>
        <v>_</v>
      </c>
      <c r="B629" s="117"/>
      <c r="C629" s="117"/>
      <c r="D629" s="117"/>
    </row>
    <row r="630" spans="1:4">
      <c r="A630" s="20" t="str">
        <f t="shared" si="13"/>
        <v>_</v>
      </c>
      <c r="B630" s="117"/>
      <c r="C630" s="117"/>
      <c r="D630" s="117"/>
    </row>
    <row r="631" spans="1:4">
      <c r="A631" s="20" t="str">
        <f t="shared" si="13"/>
        <v>_</v>
      </c>
      <c r="B631" s="117"/>
      <c r="C631" s="117"/>
      <c r="D631" s="117"/>
    </row>
    <row r="632" spans="1:4">
      <c r="A632" s="20" t="str">
        <f t="shared" si="13"/>
        <v>_</v>
      </c>
      <c r="B632" s="117"/>
      <c r="C632" s="117"/>
      <c r="D632" s="117"/>
    </row>
    <row r="633" spans="1:4">
      <c r="A633" s="20" t="str">
        <f t="shared" si="13"/>
        <v>_</v>
      </c>
      <c r="B633" s="117"/>
      <c r="C633" s="117"/>
      <c r="D633" s="117"/>
    </row>
    <row r="634" spans="1:4">
      <c r="A634" s="20" t="str">
        <f t="shared" si="13"/>
        <v>_</v>
      </c>
      <c r="B634" s="117"/>
      <c r="C634" s="117"/>
      <c r="D634" s="117"/>
    </row>
    <row r="635" spans="1:4">
      <c r="A635" s="20" t="str">
        <f t="shared" si="13"/>
        <v>_</v>
      </c>
      <c r="B635" s="117"/>
      <c r="C635" s="117"/>
      <c r="D635" s="117"/>
    </row>
    <row r="636" spans="1:4">
      <c r="A636" s="20" t="str">
        <f t="shared" si="13"/>
        <v>_</v>
      </c>
      <c r="B636" s="117"/>
      <c r="C636" s="117"/>
      <c r="D636" s="117"/>
    </row>
    <row r="637" spans="1:4">
      <c r="A637" s="20" t="str">
        <f t="shared" si="13"/>
        <v>_</v>
      </c>
      <c r="B637" s="117"/>
      <c r="C637" s="117"/>
      <c r="D637" s="117"/>
    </row>
    <row r="638" spans="1:4">
      <c r="A638" s="20" t="str">
        <f t="shared" si="13"/>
        <v>_</v>
      </c>
      <c r="B638" s="117"/>
      <c r="C638" s="117"/>
      <c r="D638" s="117"/>
    </row>
    <row r="639" spans="1:4">
      <c r="A639" s="20" t="str">
        <f t="shared" si="13"/>
        <v>_</v>
      </c>
      <c r="B639" s="117"/>
      <c r="C639" s="117"/>
      <c r="D639" s="117"/>
    </row>
    <row r="640" spans="1:4">
      <c r="A640" s="20" t="str">
        <f t="shared" si="13"/>
        <v>_</v>
      </c>
      <c r="B640" s="117"/>
      <c r="C640" s="117"/>
      <c r="D640" s="117"/>
    </row>
    <row r="641" spans="1:4">
      <c r="A641" s="20" t="str">
        <f t="shared" si="13"/>
        <v>_</v>
      </c>
      <c r="B641" s="117"/>
      <c r="C641" s="117"/>
      <c r="D641" s="117"/>
    </row>
    <row r="642" spans="1:4">
      <c r="A642" s="20" t="str">
        <f t="shared" si="13"/>
        <v>_</v>
      </c>
      <c r="B642" s="117"/>
      <c r="C642" s="117"/>
      <c r="D642" s="117"/>
    </row>
    <row r="643" spans="1:4">
      <c r="A643" s="20" t="str">
        <f t="shared" si="13"/>
        <v>_</v>
      </c>
      <c r="B643" s="117"/>
      <c r="C643" s="117"/>
      <c r="D643" s="117"/>
    </row>
    <row r="644" spans="1:4">
      <c r="A644" s="20" t="str">
        <f t="shared" si="13"/>
        <v>_</v>
      </c>
      <c r="B644" s="117"/>
      <c r="C644" s="117"/>
      <c r="D644" s="117"/>
    </row>
    <row r="645" spans="1:4">
      <c r="A645" s="20" t="str">
        <f t="shared" si="13"/>
        <v>_</v>
      </c>
      <c r="B645" s="117"/>
      <c r="C645" s="117"/>
      <c r="D645" s="117"/>
    </row>
    <row r="646" spans="1:4">
      <c r="A646" s="20" t="str">
        <f t="shared" si="13"/>
        <v>_</v>
      </c>
      <c r="B646" s="117"/>
      <c r="C646" s="117"/>
      <c r="D646" s="117"/>
    </row>
    <row r="647" spans="1:4">
      <c r="A647" s="20" t="str">
        <f t="shared" si="13"/>
        <v>_</v>
      </c>
      <c r="B647" s="117"/>
      <c r="C647" s="117"/>
      <c r="D647" s="117"/>
    </row>
    <row r="648" spans="1:4">
      <c r="A648" s="20" t="str">
        <f t="shared" si="13"/>
        <v>_</v>
      </c>
      <c r="B648" s="117"/>
      <c r="C648" s="117"/>
      <c r="D648" s="117"/>
    </row>
    <row r="649" spans="1:4">
      <c r="A649" s="20" t="str">
        <f t="shared" si="13"/>
        <v>_</v>
      </c>
      <c r="B649" s="117"/>
      <c r="C649" s="117"/>
      <c r="D649" s="117"/>
    </row>
    <row r="650" spans="1:4">
      <c r="A650" s="20" t="str">
        <f t="shared" si="13"/>
        <v>_</v>
      </c>
      <c r="B650" s="117"/>
      <c r="C650" s="117"/>
      <c r="D650" s="117"/>
    </row>
    <row r="651" spans="1:4">
      <c r="A651" s="20" t="str">
        <f t="shared" si="13"/>
        <v>_</v>
      </c>
      <c r="B651" s="117"/>
      <c r="C651" s="117"/>
      <c r="D651" s="117"/>
    </row>
    <row r="652" spans="1:4">
      <c r="A652" s="20" t="str">
        <f t="shared" si="13"/>
        <v>_</v>
      </c>
      <c r="B652" s="117"/>
      <c r="C652" s="117"/>
      <c r="D652" s="117"/>
    </row>
    <row r="653" spans="1:4">
      <c r="A653" s="20" t="str">
        <f t="shared" si="13"/>
        <v>_</v>
      </c>
      <c r="B653" s="117"/>
      <c r="C653" s="117"/>
      <c r="D653" s="117"/>
    </row>
    <row r="654" spans="1:4">
      <c r="A654" s="20" t="str">
        <f t="shared" si="13"/>
        <v>_</v>
      </c>
      <c r="B654" s="117"/>
      <c r="C654" s="117"/>
      <c r="D654" s="117"/>
    </row>
    <row r="655" spans="1:4">
      <c r="A655" s="20" t="str">
        <f t="shared" si="13"/>
        <v>_</v>
      </c>
      <c r="B655" s="117"/>
      <c r="C655" s="117"/>
      <c r="D655" s="117"/>
    </row>
    <row r="656" spans="1:4">
      <c r="A656" s="20" t="str">
        <f t="shared" si="13"/>
        <v>_</v>
      </c>
      <c r="B656" s="117"/>
      <c r="C656" s="117"/>
      <c r="D656" s="117"/>
    </row>
    <row r="657" spans="1:4">
      <c r="A657" s="20" t="str">
        <f t="shared" si="13"/>
        <v>_</v>
      </c>
      <c r="B657" s="117"/>
      <c r="C657" s="117"/>
      <c r="D657" s="117"/>
    </row>
    <row r="658" spans="1:4">
      <c r="A658" s="20" t="str">
        <f t="shared" si="13"/>
        <v>_</v>
      </c>
      <c r="B658" s="117"/>
      <c r="C658" s="117"/>
      <c r="D658" s="117"/>
    </row>
    <row r="659" spans="1:4">
      <c r="A659" s="20" t="str">
        <f t="shared" si="13"/>
        <v>_</v>
      </c>
      <c r="B659" s="117"/>
      <c r="C659" s="117"/>
      <c r="D659" s="117"/>
    </row>
    <row r="660" spans="1:4">
      <c r="A660" s="20" t="str">
        <f t="shared" si="13"/>
        <v>_</v>
      </c>
      <c r="B660" s="117"/>
      <c r="C660" s="117"/>
      <c r="D660" s="117"/>
    </row>
    <row r="661" spans="1:4">
      <c r="A661" s="20" t="str">
        <f t="shared" si="13"/>
        <v>_</v>
      </c>
      <c r="B661" s="117"/>
      <c r="C661" s="117"/>
      <c r="D661" s="117"/>
    </row>
    <row r="662" spans="1:4">
      <c r="A662" s="20" t="str">
        <f t="shared" si="13"/>
        <v>_</v>
      </c>
      <c r="B662" s="117"/>
      <c r="C662" s="117"/>
      <c r="D662" s="117"/>
    </row>
    <row r="663" spans="1:4">
      <c r="A663" s="20" t="str">
        <f t="shared" si="13"/>
        <v>_</v>
      </c>
      <c r="B663" s="117"/>
      <c r="C663" s="117"/>
      <c r="D663" s="117"/>
    </row>
    <row r="664" spans="1:4">
      <c r="A664" s="20" t="str">
        <f t="shared" si="13"/>
        <v>_</v>
      </c>
      <c r="B664" s="117"/>
      <c r="C664" s="117"/>
      <c r="D664" s="117"/>
    </row>
    <row r="665" spans="1:4">
      <c r="A665" s="20" t="str">
        <f t="shared" si="13"/>
        <v>_</v>
      </c>
      <c r="B665" s="118"/>
      <c r="C665" s="118"/>
      <c r="D665" s="118"/>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75DC2-FC5B-4C71-BDB6-5C4371381466}">
  <sheetPr codeName="Sheet24">
    <tabColor rgb="FF00B050"/>
  </sheetPr>
  <dimension ref="A1:W37"/>
  <sheetViews>
    <sheetView workbookViewId="0">
      <selection activeCell="D17" sqref="D17"/>
    </sheetView>
  </sheetViews>
  <sheetFormatPr defaultRowHeight="15"/>
  <cols>
    <col min="1" max="1" width="30.85546875" style="339" bestFit="1" customWidth="1"/>
    <col min="2" max="2" width="12.140625" style="339" customWidth="1"/>
    <col min="3" max="3" width="11.28515625" style="339" customWidth="1"/>
    <col min="4" max="4" width="9.140625" style="339"/>
    <col min="5" max="5" width="29.85546875" style="339" bestFit="1" customWidth="1"/>
    <col min="6" max="10" width="9.140625" style="339"/>
    <col min="11" max="11" width="10" style="339" bestFit="1" customWidth="1"/>
    <col min="12" max="12" width="9.140625" style="339"/>
    <col min="13" max="13" width="30.85546875" style="339" bestFit="1" customWidth="1"/>
    <col min="14" max="14" width="22" style="339" bestFit="1" customWidth="1"/>
    <col min="15" max="15" width="26" style="339" bestFit="1" customWidth="1"/>
    <col min="16" max="16384" width="9.140625" style="339"/>
  </cols>
  <sheetData>
    <row r="1" spans="1:23">
      <c r="A1" s="341" t="s">
        <v>99</v>
      </c>
      <c r="B1" s="342" t="s">
        <v>499</v>
      </c>
      <c r="C1" s="342" t="s">
        <v>401</v>
      </c>
      <c r="D1" s="342" t="s">
        <v>597</v>
      </c>
      <c r="E1" s="342" t="s">
        <v>380</v>
      </c>
      <c r="F1" s="342" t="s">
        <v>364</v>
      </c>
      <c r="G1" s="342" t="s">
        <v>381</v>
      </c>
      <c r="H1" s="342" t="s">
        <v>598</v>
      </c>
      <c r="I1" s="342" t="s">
        <v>366</v>
      </c>
      <c r="J1" s="342" t="s">
        <v>365</v>
      </c>
      <c r="K1" s="343" t="s">
        <v>367</v>
      </c>
      <c r="M1" s="341" t="s">
        <v>94</v>
      </c>
      <c r="N1" s="342" t="s">
        <v>499</v>
      </c>
      <c r="O1" s="342" t="s">
        <v>401</v>
      </c>
      <c r="P1" s="342" t="s">
        <v>597</v>
      </c>
      <c r="Q1" s="342" t="s">
        <v>380</v>
      </c>
      <c r="R1" s="342" t="s">
        <v>364</v>
      </c>
      <c r="S1" s="342" t="s">
        <v>381</v>
      </c>
      <c r="T1" s="342" t="s">
        <v>598</v>
      </c>
      <c r="U1" s="342" t="s">
        <v>366</v>
      </c>
      <c r="V1" s="342" t="s">
        <v>365</v>
      </c>
      <c r="W1" s="343" t="s">
        <v>367</v>
      </c>
    </row>
    <row r="2" spans="1:23">
      <c r="A2" s="344" t="s">
        <v>499</v>
      </c>
      <c r="B2" s="345">
        <v>1</v>
      </c>
      <c r="C2" s="345"/>
      <c r="D2" s="345"/>
      <c r="E2" s="345"/>
      <c r="F2" s="345"/>
      <c r="G2" s="345"/>
      <c r="H2" s="345"/>
      <c r="I2" s="345"/>
      <c r="J2" s="345"/>
      <c r="K2" s="346"/>
      <c r="M2" s="344" t="s">
        <v>499</v>
      </c>
      <c r="N2" s="345">
        <v>1</v>
      </c>
      <c r="O2" s="345"/>
      <c r="P2" s="345"/>
      <c r="Q2" s="345"/>
      <c r="R2" s="345"/>
      <c r="S2" s="345"/>
      <c r="T2" s="345"/>
      <c r="U2" s="345"/>
      <c r="V2" s="345"/>
      <c r="W2" s="346"/>
    </row>
    <row r="3" spans="1:23">
      <c r="A3" s="344" t="s">
        <v>401</v>
      </c>
      <c r="B3" s="345">
        <v>0.13764605604395594</v>
      </c>
      <c r="C3" s="345">
        <v>1</v>
      </c>
      <c r="D3" s="345"/>
      <c r="E3" s="345"/>
      <c r="F3" s="345"/>
      <c r="G3" s="345"/>
      <c r="H3" s="345"/>
      <c r="I3" s="345"/>
      <c r="J3" s="345"/>
      <c r="K3" s="346"/>
      <c r="M3" s="344" t="s">
        <v>401</v>
      </c>
      <c r="N3" s="345">
        <v>0.19196035399070929</v>
      </c>
      <c r="O3" s="345">
        <v>1</v>
      </c>
      <c r="P3" s="345"/>
      <c r="Q3" s="345"/>
      <c r="R3" s="345"/>
      <c r="S3" s="345"/>
      <c r="T3" s="345"/>
      <c r="U3" s="345"/>
      <c r="V3" s="345"/>
      <c r="W3" s="346"/>
    </row>
    <row r="4" spans="1:23">
      <c r="A4" s="344" t="s">
        <v>597</v>
      </c>
      <c r="B4" s="345">
        <v>0.13618019094648973</v>
      </c>
      <c r="C4" s="345">
        <v>0.83863601660556431</v>
      </c>
      <c r="D4" s="345">
        <v>1</v>
      </c>
      <c r="E4" s="345"/>
      <c r="F4" s="345"/>
      <c r="G4" s="345"/>
      <c r="H4" s="345"/>
      <c r="I4" s="345"/>
      <c r="J4" s="345"/>
      <c r="K4" s="346"/>
      <c r="M4" s="344" t="s">
        <v>597</v>
      </c>
      <c r="N4" s="345">
        <v>0.2409405703311491</v>
      </c>
      <c r="O4" s="345">
        <v>0.86914924243636738</v>
      </c>
      <c r="P4" s="345">
        <v>1</v>
      </c>
      <c r="Q4" s="345"/>
      <c r="R4" s="345"/>
      <c r="S4" s="345"/>
      <c r="T4" s="345"/>
      <c r="U4" s="345"/>
      <c r="V4" s="345"/>
      <c r="W4" s="346"/>
    </row>
    <row r="5" spans="1:23">
      <c r="A5" s="344" t="s">
        <v>380</v>
      </c>
      <c r="B5" s="345">
        <v>-5.7763636840921374E-2</v>
      </c>
      <c r="C5" s="345">
        <v>-0.39236121850884254</v>
      </c>
      <c r="D5" s="345">
        <v>-0.52405137564603965</v>
      </c>
      <c r="E5" s="345">
        <v>1</v>
      </c>
      <c r="F5" s="345"/>
      <c r="G5" s="345"/>
      <c r="H5" s="345"/>
      <c r="I5" s="345"/>
      <c r="J5" s="345"/>
      <c r="K5" s="346"/>
      <c r="M5" s="344" t="s">
        <v>380</v>
      </c>
      <c r="N5" s="345">
        <v>-2.3891625243466677E-2</v>
      </c>
      <c r="O5" s="345">
        <v>-0.23681809639150442</v>
      </c>
      <c r="P5" s="345">
        <v>-0.3757809342127284</v>
      </c>
      <c r="Q5" s="345">
        <v>1</v>
      </c>
      <c r="R5" s="345"/>
      <c r="S5" s="345"/>
      <c r="T5" s="345"/>
      <c r="U5" s="345"/>
      <c r="V5" s="345"/>
      <c r="W5" s="346"/>
    </row>
    <row r="6" spans="1:23">
      <c r="A6" s="344" t="s">
        <v>364</v>
      </c>
      <c r="B6" s="345">
        <v>0.12055473572107714</v>
      </c>
      <c r="C6" s="345">
        <v>0.31803678933615143</v>
      </c>
      <c r="D6" s="345">
        <v>0.14515787767940092</v>
      </c>
      <c r="E6" s="345">
        <v>0.42665757343370214</v>
      </c>
      <c r="F6" s="345">
        <v>1</v>
      </c>
      <c r="G6" s="345"/>
      <c r="H6" s="345"/>
      <c r="I6" s="345"/>
      <c r="J6" s="345"/>
      <c r="K6" s="346"/>
      <c r="M6" s="344" t="s">
        <v>364</v>
      </c>
      <c r="N6" s="345">
        <v>0.20523833885741014</v>
      </c>
      <c r="O6" s="345">
        <v>0.53353731412925565</v>
      </c>
      <c r="P6" s="345">
        <v>0.53109253083151275</v>
      </c>
      <c r="Q6" s="345">
        <v>-0.40743451593020052</v>
      </c>
      <c r="R6" s="345">
        <v>1</v>
      </c>
      <c r="S6" s="345"/>
      <c r="T6" s="345"/>
      <c r="U6" s="345"/>
      <c r="V6" s="345"/>
      <c r="W6" s="346"/>
    </row>
    <row r="7" spans="1:23">
      <c r="A7" s="344" t="s">
        <v>381</v>
      </c>
      <c r="B7" s="345">
        <v>-7.5614030204215921E-2</v>
      </c>
      <c r="C7" s="345">
        <v>-0.56688649345652742</v>
      </c>
      <c r="D7" s="345">
        <v>-0.66661705597539544</v>
      </c>
      <c r="E7" s="345">
        <v>0.97217201713412849</v>
      </c>
      <c r="F7" s="345">
        <v>0.23691214377796807</v>
      </c>
      <c r="G7" s="345">
        <v>1</v>
      </c>
      <c r="H7" s="345"/>
      <c r="I7" s="345"/>
      <c r="J7" s="345"/>
      <c r="K7" s="346"/>
      <c r="M7" s="344" t="s">
        <v>381</v>
      </c>
      <c r="N7" s="345">
        <v>-0.11691971253540388</v>
      </c>
      <c r="O7" s="345">
        <v>-0.55260189613305799</v>
      </c>
      <c r="P7" s="345">
        <v>-0.65203902677216541</v>
      </c>
      <c r="Q7" s="345">
        <v>0.9333410962876949</v>
      </c>
      <c r="R7" s="345">
        <v>-0.56693441575053927</v>
      </c>
      <c r="S7" s="345">
        <v>1</v>
      </c>
      <c r="T7" s="345"/>
      <c r="U7" s="345"/>
      <c r="V7" s="345"/>
      <c r="W7" s="346"/>
    </row>
    <row r="8" spans="1:23">
      <c r="A8" s="344" t="s">
        <v>598</v>
      </c>
      <c r="B8" s="345">
        <v>-4.5676953274176237E-2</v>
      </c>
      <c r="C8" s="345">
        <v>-0.36732989232877783</v>
      </c>
      <c r="D8" s="345">
        <v>-0.49894787264577606</v>
      </c>
      <c r="E8" s="345">
        <v>0.99181579410991938</v>
      </c>
      <c r="F8" s="345">
        <v>0.52160837947544791</v>
      </c>
      <c r="G8" s="345">
        <v>0.94832108790383385</v>
      </c>
      <c r="H8" s="345">
        <v>1</v>
      </c>
      <c r="I8" s="345"/>
      <c r="J8" s="345"/>
      <c r="K8" s="346"/>
      <c r="M8" s="344" t="s">
        <v>598</v>
      </c>
      <c r="N8" s="345">
        <v>-3.4866025177046969E-2</v>
      </c>
      <c r="O8" s="345">
        <v>-0.35012062674808775</v>
      </c>
      <c r="P8" s="345">
        <v>-0.46707756456007948</v>
      </c>
      <c r="Q8" s="345">
        <v>0.98246527985395249</v>
      </c>
      <c r="R8" s="345">
        <v>-0.35467917708577301</v>
      </c>
      <c r="S8" s="345">
        <v>0.95246743649539822</v>
      </c>
      <c r="T8" s="345">
        <v>1</v>
      </c>
      <c r="U8" s="345"/>
      <c r="V8" s="345"/>
      <c r="W8" s="346"/>
    </row>
    <row r="9" spans="1:23">
      <c r="A9" s="344" t="s">
        <v>366</v>
      </c>
      <c r="B9" s="345">
        <v>-3.2249044833009465E-2</v>
      </c>
      <c r="C9" s="345">
        <v>-0.38450036565092549</v>
      </c>
      <c r="D9" s="345">
        <v>-0.44822328941602535</v>
      </c>
      <c r="E9" s="345">
        <v>0.96392136373143733</v>
      </c>
      <c r="F9" s="345">
        <v>0.57539007852337354</v>
      </c>
      <c r="G9" s="345">
        <v>0.91298822761001663</v>
      </c>
      <c r="H9" s="345">
        <v>0.9857507044808006</v>
      </c>
      <c r="I9" s="345">
        <v>1</v>
      </c>
      <c r="J9" s="345"/>
      <c r="K9" s="346"/>
      <c r="M9" s="344" t="s">
        <v>366</v>
      </c>
      <c r="N9" s="345">
        <v>8.2856407230833151E-2</v>
      </c>
      <c r="O9" s="345">
        <v>-0.14488028225128483</v>
      </c>
      <c r="P9" s="345">
        <v>-0.15942275333266798</v>
      </c>
      <c r="Q9" s="345">
        <v>0.88700420298187177</v>
      </c>
      <c r="R9" s="345">
        <v>-5.605445825391589E-2</v>
      </c>
      <c r="S9" s="345">
        <v>0.77075642381801102</v>
      </c>
      <c r="T9" s="345">
        <v>0.91228071515622433</v>
      </c>
      <c r="U9" s="345">
        <v>1</v>
      </c>
      <c r="V9" s="345"/>
      <c r="W9" s="346"/>
    </row>
    <row r="10" spans="1:23">
      <c r="A10" s="344" t="s">
        <v>365</v>
      </c>
      <c r="B10" s="345">
        <v>7.1317780044419951E-2</v>
      </c>
      <c r="C10" s="345">
        <v>0.45861066333311107</v>
      </c>
      <c r="D10" s="345">
        <v>0.57121491864267204</v>
      </c>
      <c r="E10" s="345">
        <v>-0.99311316698949548</v>
      </c>
      <c r="F10" s="345">
        <v>-0.43792867820069126</v>
      </c>
      <c r="G10" s="345">
        <v>-0.97162870124050071</v>
      </c>
      <c r="H10" s="345">
        <v>-0.99301712817527876</v>
      </c>
      <c r="I10" s="345">
        <v>-0.97522633243444767</v>
      </c>
      <c r="J10" s="345">
        <v>1</v>
      </c>
      <c r="K10" s="346"/>
      <c r="M10" s="344" t="s">
        <v>365</v>
      </c>
      <c r="N10" s="345">
        <v>1.5906823894853633E-2</v>
      </c>
      <c r="O10" s="345">
        <v>0.41259225355491075</v>
      </c>
      <c r="P10" s="345">
        <v>0.47673873901587804</v>
      </c>
      <c r="Q10" s="345">
        <v>-0.95133713241672779</v>
      </c>
      <c r="R10" s="345">
        <v>0.31683831451167488</v>
      </c>
      <c r="S10" s="345">
        <v>-0.93459370895928728</v>
      </c>
      <c r="T10" s="345">
        <v>-0.98692718270945523</v>
      </c>
      <c r="U10" s="345">
        <v>-0.92000565466890538</v>
      </c>
      <c r="V10" s="345">
        <v>1</v>
      </c>
      <c r="W10" s="346"/>
    </row>
    <row r="11" spans="1:23" ht="15.75" thickBot="1">
      <c r="A11" s="347" t="s">
        <v>367</v>
      </c>
      <c r="B11" s="348">
        <v>0.25909703388167776</v>
      </c>
      <c r="C11" s="348">
        <v>-2.5079980625779087E-2</v>
      </c>
      <c r="D11" s="348">
        <v>-2.8090179841269783E-2</v>
      </c>
      <c r="E11" s="348">
        <v>-0.13031477474924943</v>
      </c>
      <c r="F11" s="348">
        <v>-0.24350862212205815</v>
      </c>
      <c r="G11" s="348">
        <v>-5.6014748464232864E-2</v>
      </c>
      <c r="H11" s="348">
        <v>-0.17600307189124764</v>
      </c>
      <c r="I11" s="348">
        <v>-0.19704843866133365</v>
      </c>
      <c r="J11" s="348">
        <v>0.16470751738127268</v>
      </c>
      <c r="K11" s="349">
        <v>1</v>
      </c>
      <c r="M11" s="347" t="s">
        <v>367</v>
      </c>
      <c r="N11" s="348">
        <v>-9.8642003265026118E-2</v>
      </c>
      <c r="O11" s="348">
        <v>-2.5213825649071854E-2</v>
      </c>
      <c r="P11" s="348">
        <v>-2.8467967763901886E-2</v>
      </c>
      <c r="Q11" s="348">
        <v>-9.9958643721052565E-2</v>
      </c>
      <c r="R11" s="348">
        <v>-0.16633308303846026</v>
      </c>
      <c r="S11" s="348">
        <v>-1.354166424759231E-2</v>
      </c>
      <c r="T11" s="348">
        <v>-0.13363695455763613</v>
      </c>
      <c r="U11" s="348">
        <v>-0.2812337547096031</v>
      </c>
      <c r="V11" s="348">
        <v>0.17738564219886904</v>
      </c>
      <c r="W11" s="349">
        <v>1</v>
      </c>
    </row>
    <row r="13" spans="1:23" ht="15.75" thickBot="1"/>
    <row r="14" spans="1:23">
      <c r="A14" s="341" t="s">
        <v>93</v>
      </c>
      <c r="B14" s="342" t="s">
        <v>499</v>
      </c>
      <c r="C14" s="342" t="s">
        <v>401</v>
      </c>
      <c r="D14" s="342" t="s">
        <v>597</v>
      </c>
      <c r="E14" s="342" t="s">
        <v>380</v>
      </c>
      <c r="F14" s="342" t="s">
        <v>364</v>
      </c>
      <c r="G14" s="342" t="s">
        <v>381</v>
      </c>
      <c r="H14" s="342" t="s">
        <v>598</v>
      </c>
      <c r="I14" s="342" t="s">
        <v>366</v>
      </c>
      <c r="J14" s="342" t="s">
        <v>365</v>
      </c>
      <c r="K14" s="343" t="s">
        <v>367</v>
      </c>
      <c r="M14" s="341" t="s">
        <v>196</v>
      </c>
      <c r="N14" s="342" t="s">
        <v>499</v>
      </c>
      <c r="O14" s="342" t="s">
        <v>401</v>
      </c>
      <c r="P14" s="342" t="s">
        <v>597</v>
      </c>
      <c r="Q14" s="342" t="s">
        <v>380</v>
      </c>
      <c r="R14" s="342" t="s">
        <v>364</v>
      </c>
      <c r="S14" s="342" t="s">
        <v>381</v>
      </c>
      <c r="T14" s="342" t="s">
        <v>598</v>
      </c>
      <c r="U14" s="342" t="s">
        <v>366</v>
      </c>
      <c r="V14" s="342" t="s">
        <v>365</v>
      </c>
      <c r="W14" s="343" t="s">
        <v>367</v>
      </c>
    </row>
    <row r="15" spans="1:23">
      <c r="A15" s="344" t="s">
        <v>499</v>
      </c>
      <c r="B15" s="345">
        <v>1</v>
      </c>
      <c r="C15" s="345"/>
      <c r="D15" s="345"/>
      <c r="E15" s="345"/>
      <c r="F15" s="345"/>
      <c r="G15" s="345"/>
      <c r="H15" s="345"/>
      <c r="I15" s="345"/>
      <c r="J15" s="345"/>
      <c r="K15" s="346"/>
      <c r="M15" s="344" t="s">
        <v>499</v>
      </c>
      <c r="N15" s="345">
        <v>1</v>
      </c>
      <c r="O15" s="345"/>
      <c r="P15" s="345"/>
      <c r="Q15" s="345"/>
      <c r="R15" s="345"/>
      <c r="S15" s="345"/>
      <c r="T15" s="345"/>
      <c r="U15" s="345"/>
      <c r="V15" s="345"/>
      <c r="W15" s="346"/>
    </row>
    <row r="16" spans="1:23">
      <c r="A16" s="344" t="s">
        <v>401</v>
      </c>
      <c r="B16" s="345">
        <v>-7.4211238695992568E-2</v>
      </c>
      <c r="C16" s="345">
        <v>1</v>
      </c>
      <c r="D16" s="345"/>
      <c r="E16" s="345"/>
      <c r="F16" s="345"/>
      <c r="G16" s="345"/>
      <c r="H16" s="345"/>
      <c r="I16" s="345"/>
      <c r="J16" s="345"/>
      <c r="K16" s="346"/>
      <c r="M16" s="344" t="s">
        <v>401</v>
      </c>
      <c r="N16" s="345">
        <v>-0.24845013193146492</v>
      </c>
      <c r="O16" s="345">
        <v>1</v>
      </c>
      <c r="P16" s="345"/>
      <c r="Q16" s="345"/>
      <c r="R16" s="345"/>
      <c r="S16" s="345"/>
      <c r="T16" s="345"/>
      <c r="U16" s="345"/>
      <c r="V16" s="345"/>
      <c r="W16" s="346"/>
    </row>
    <row r="17" spans="1:23">
      <c r="A17" s="344" t="s">
        <v>597</v>
      </c>
      <c r="B17" s="345">
        <v>-0.1075352669406562</v>
      </c>
      <c r="C17" s="345">
        <v>0.94465991030214858</v>
      </c>
      <c r="D17" s="345">
        <v>1</v>
      </c>
      <c r="E17" s="345"/>
      <c r="F17" s="345"/>
      <c r="G17" s="345"/>
      <c r="H17" s="345"/>
      <c r="I17" s="345"/>
      <c r="J17" s="345"/>
      <c r="K17" s="346"/>
      <c r="M17" s="344" t="s">
        <v>597</v>
      </c>
      <c r="N17" s="345">
        <v>-0.33724028644806087</v>
      </c>
      <c r="O17" s="345">
        <v>0.9399709518849183</v>
      </c>
      <c r="P17" s="345">
        <v>1</v>
      </c>
      <c r="Q17" s="345"/>
      <c r="R17" s="345"/>
      <c r="S17" s="345"/>
      <c r="T17" s="345"/>
      <c r="U17" s="345"/>
      <c r="V17" s="345"/>
      <c r="W17" s="346"/>
    </row>
    <row r="18" spans="1:23">
      <c r="A18" s="344" t="s">
        <v>380</v>
      </c>
      <c r="B18" s="345">
        <v>0.30534699535568366</v>
      </c>
      <c r="C18" s="345">
        <v>-0.34710318443258081</v>
      </c>
      <c r="D18" s="345">
        <v>-0.5012458471142166</v>
      </c>
      <c r="E18" s="394">
        <v>1</v>
      </c>
      <c r="F18" s="345"/>
      <c r="G18" s="345"/>
      <c r="H18" s="345"/>
      <c r="I18" s="345"/>
      <c r="J18" s="345"/>
      <c r="K18" s="346"/>
      <c r="M18" s="344" t="s">
        <v>380</v>
      </c>
      <c r="N18" s="345">
        <v>0.53228802257729591</v>
      </c>
      <c r="O18" s="345">
        <v>-0.46846356843668002</v>
      </c>
      <c r="P18" s="345">
        <v>-0.65087251047049455</v>
      </c>
      <c r="Q18" s="345">
        <v>1</v>
      </c>
      <c r="R18" s="345"/>
      <c r="S18" s="345"/>
      <c r="T18" s="345"/>
      <c r="U18" s="345"/>
      <c r="V18" s="345"/>
      <c r="W18" s="346"/>
    </row>
    <row r="19" spans="1:23">
      <c r="A19" s="344" t="s">
        <v>364</v>
      </c>
      <c r="B19" s="345">
        <v>0.24870149427699736</v>
      </c>
      <c r="C19" s="345">
        <v>0.21318764773643969</v>
      </c>
      <c r="D19" s="345">
        <v>0.15608239167362312</v>
      </c>
      <c r="E19" s="394">
        <v>0.50318445503950116</v>
      </c>
      <c r="F19" s="345">
        <v>1</v>
      </c>
      <c r="G19" s="345"/>
      <c r="H19" s="345"/>
      <c r="I19" s="345"/>
      <c r="J19" s="345"/>
      <c r="K19" s="346"/>
      <c r="M19" s="344" t="s">
        <v>364</v>
      </c>
      <c r="N19" s="345">
        <v>0.30401562018400696</v>
      </c>
      <c r="O19" s="345">
        <v>9.9848394679173266E-2</v>
      </c>
      <c r="P19" s="345">
        <v>3.7129667427656228E-2</v>
      </c>
      <c r="Q19" s="345">
        <v>0.51047195108707366</v>
      </c>
      <c r="R19" s="345">
        <v>1</v>
      </c>
      <c r="S19" s="345"/>
      <c r="T19" s="345"/>
      <c r="U19" s="345"/>
      <c r="V19" s="345"/>
      <c r="W19" s="346"/>
    </row>
    <row r="20" spans="1:23">
      <c r="A20" s="344" t="s">
        <v>381</v>
      </c>
      <c r="B20" s="345">
        <v>0.3118921784562782</v>
      </c>
      <c r="C20" s="345">
        <v>-0.49713323835167933</v>
      </c>
      <c r="D20" s="345">
        <v>-0.61376635886106612</v>
      </c>
      <c r="E20" s="394">
        <v>0.96625848658437075</v>
      </c>
      <c r="F20" s="345">
        <v>0.55584805604993193</v>
      </c>
      <c r="G20" s="345">
        <v>1</v>
      </c>
      <c r="H20" s="345"/>
      <c r="I20" s="345"/>
      <c r="J20" s="345"/>
      <c r="K20" s="346"/>
      <c r="M20" s="344" t="s">
        <v>381</v>
      </c>
      <c r="N20" s="345">
        <v>0.49964369001862879</v>
      </c>
      <c r="O20" s="345">
        <v>-0.71686443373602216</v>
      </c>
      <c r="P20" s="345">
        <v>-0.85254933135176758</v>
      </c>
      <c r="Q20" s="345">
        <v>0.94604087794638647</v>
      </c>
      <c r="R20" s="345">
        <v>0.31767128010127788</v>
      </c>
      <c r="S20" s="345">
        <v>1</v>
      </c>
      <c r="T20" s="345"/>
      <c r="U20" s="345"/>
      <c r="V20" s="345"/>
      <c r="W20" s="346"/>
    </row>
    <row r="21" spans="1:23">
      <c r="A21" s="344" t="s">
        <v>598</v>
      </c>
      <c r="B21" s="345">
        <v>0.31259037815664531</v>
      </c>
      <c r="C21" s="345">
        <v>-0.40185231149571504</v>
      </c>
      <c r="D21" s="345">
        <v>-0.53656090744674412</v>
      </c>
      <c r="E21" s="394">
        <v>0.98957860038635381</v>
      </c>
      <c r="F21" s="345">
        <v>0.56512567281334525</v>
      </c>
      <c r="G21" s="345">
        <v>0.98963401654228667</v>
      </c>
      <c r="H21" s="345">
        <v>1</v>
      </c>
      <c r="I21" s="345"/>
      <c r="J21" s="345"/>
      <c r="K21" s="346"/>
      <c r="M21" s="344" t="s">
        <v>598</v>
      </c>
      <c r="N21" s="345">
        <v>0.53087514072553299</v>
      </c>
      <c r="O21" s="345">
        <v>-0.4525756425813508</v>
      </c>
      <c r="P21" s="345">
        <v>-0.60788153179085558</v>
      </c>
      <c r="Q21" s="345">
        <v>0.98712209561197273</v>
      </c>
      <c r="R21" s="345">
        <v>0.62661321439941042</v>
      </c>
      <c r="S21" s="345">
        <v>0.91983083789226372</v>
      </c>
      <c r="T21" s="345">
        <v>1</v>
      </c>
      <c r="U21" s="345"/>
      <c r="V21" s="345"/>
      <c r="W21" s="346"/>
    </row>
    <row r="22" spans="1:23">
      <c r="A22" s="344" t="s">
        <v>366</v>
      </c>
      <c r="B22" s="345">
        <v>0.3047228921861202</v>
      </c>
      <c r="C22" s="345">
        <v>-0.37913891729971799</v>
      </c>
      <c r="D22" s="345">
        <v>-0.47405174785486387</v>
      </c>
      <c r="E22" s="394">
        <v>0.95368539806476982</v>
      </c>
      <c r="F22" s="345">
        <v>0.62788538864867605</v>
      </c>
      <c r="G22" s="345">
        <v>0.97163370378391622</v>
      </c>
      <c r="H22" s="345">
        <v>0.97693210403627484</v>
      </c>
      <c r="I22" s="345">
        <v>1</v>
      </c>
      <c r="J22" s="345"/>
      <c r="K22" s="346"/>
      <c r="M22" s="344" t="s">
        <v>366</v>
      </c>
      <c r="N22" s="345">
        <v>0.51114193830969201</v>
      </c>
      <c r="O22" s="345">
        <v>-0.35147720332899129</v>
      </c>
      <c r="P22" s="345">
        <v>-0.47019087000427157</v>
      </c>
      <c r="Q22" s="345">
        <v>0.93276130619451558</v>
      </c>
      <c r="R22" s="345">
        <v>0.75747762502931693</v>
      </c>
      <c r="S22" s="345">
        <v>0.83045709832670744</v>
      </c>
      <c r="T22" s="345">
        <v>0.97590927099485247</v>
      </c>
      <c r="U22" s="345">
        <v>1</v>
      </c>
      <c r="V22" s="345"/>
      <c r="W22" s="346"/>
    </row>
    <row r="23" spans="1:23">
      <c r="A23" s="344" t="s">
        <v>365</v>
      </c>
      <c r="B23" s="345">
        <v>-0.31060300738685953</v>
      </c>
      <c r="C23" s="345">
        <v>0.46284967138109923</v>
      </c>
      <c r="D23" s="345">
        <v>0.57954791630479441</v>
      </c>
      <c r="E23" s="394">
        <v>-0.97741058337676656</v>
      </c>
      <c r="F23" s="345">
        <v>-0.54545682552442776</v>
      </c>
      <c r="G23" s="345">
        <v>-0.99242910615929425</v>
      </c>
      <c r="H23" s="345">
        <v>-0.99602648656020376</v>
      </c>
      <c r="I23" s="345">
        <v>-0.97826428401262699</v>
      </c>
      <c r="J23" s="345">
        <v>1</v>
      </c>
      <c r="K23" s="346"/>
      <c r="M23" s="344" t="s">
        <v>365</v>
      </c>
      <c r="N23" s="345">
        <v>-0.53325248252575219</v>
      </c>
      <c r="O23" s="345">
        <v>0.46443822804352242</v>
      </c>
      <c r="P23" s="345">
        <v>0.62096065914680776</v>
      </c>
      <c r="Q23" s="345">
        <v>-0.98830007553484611</v>
      </c>
      <c r="R23" s="345">
        <v>-0.61503432763953159</v>
      </c>
      <c r="S23" s="345">
        <v>-0.92472542887539599</v>
      </c>
      <c r="T23" s="345">
        <v>-0.99928324110222433</v>
      </c>
      <c r="U23" s="345">
        <v>-0.97075414756758993</v>
      </c>
      <c r="V23" s="345">
        <v>1</v>
      </c>
      <c r="W23" s="346"/>
    </row>
    <row r="24" spans="1:23" ht="15.75" thickBot="1">
      <c r="A24" s="347" t="s">
        <v>367</v>
      </c>
      <c r="B24" s="348">
        <v>-0.11697815870460357</v>
      </c>
      <c r="C24" s="348">
        <v>-2.559323594437047E-2</v>
      </c>
      <c r="D24" s="348">
        <v>-3.0179766992727026E-2</v>
      </c>
      <c r="E24" s="348">
        <v>-0.11341029980322039</v>
      </c>
      <c r="F24" s="348">
        <v>-0.32736536256330456</v>
      </c>
      <c r="G24" s="348">
        <v>-0.1742399509219697</v>
      </c>
      <c r="H24" s="348">
        <v>-0.1637420991572566</v>
      </c>
      <c r="I24" s="348">
        <v>-0.18892534439641198</v>
      </c>
      <c r="J24" s="348">
        <v>0.17268090885091683</v>
      </c>
      <c r="K24" s="349">
        <v>1</v>
      </c>
      <c r="M24" s="347" t="s">
        <v>367</v>
      </c>
      <c r="N24" s="348">
        <v>3.848573508820366E-2</v>
      </c>
      <c r="O24" s="348">
        <v>-2.9480479910400727E-2</v>
      </c>
      <c r="P24" s="348">
        <v>-3.4352526315465086E-2</v>
      </c>
      <c r="Q24" s="348">
        <v>-0.14549358533312309</v>
      </c>
      <c r="R24" s="348">
        <v>-0.334478890251448</v>
      </c>
      <c r="S24" s="348">
        <v>-6.8790414178758086E-2</v>
      </c>
      <c r="T24" s="348">
        <v>-0.19718990995379843</v>
      </c>
      <c r="U24" s="348">
        <v>-0.23457375911816061</v>
      </c>
      <c r="V24" s="348">
        <v>0.18856065355441601</v>
      </c>
      <c r="W24" s="349">
        <v>1</v>
      </c>
    </row>
    <row r="26" spans="1:23" ht="15.75" thickBot="1"/>
    <row r="27" spans="1:23">
      <c r="A27" s="341" t="s">
        <v>753</v>
      </c>
      <c r="B27" s="342" t="s">
        <v>499</v>
      </c>
      <c r="C27" s="342" t="s">
        <v>401</v>
      </c>
      <c r="D27" s="342" t="s">
        <v>597</v>
      </c>
      <c r="E27" s="342" t="s">
        <v>380</v>
      </c>
      <c r="F27" s="342" t="s">
        <v>364</v>
      </c>
      <c r="G27" s="342" t="s">
        <v>381</v>
      </c>
      <c r="H27" s="342" t="s">
        <v>598</v>
      </c>
      <c r="I27" s="342" t="s">
        <v>366</v>
      </c>
      <c r="J27" s="342" t="s">
        <v>365</v>
      </c>
      <c r="K27" s="343" t="s">
        <v>367</v>
      </c>
    </row>
    <row r="28" spans="1:23">
      <c r="A28" s="344" t="s">
        <v>499</v>
      </c>
      <c r="B28" s="345">
        <v>1</v>
      </c>
      <c r="C28" s="345"/>
      <c r="D28" s="345"/>
      <c r="E28" s="345"/>
      <c r="F28" s="345"/>
      <c r="G28" s="345"/>
      <c r="H28" s="345"/>
      <c r="I28" s="345"/>
      <c r="J28" s="345"/>
      <c r="K28" s="346"/>
    </row>
    <row r="29" spans="1:23">
      <c r="A29" s="344" t="s">
        <v>401</v>
      </c>
      <c r="B29" s="345">
        <v>-0.37610873211592077</v>
      </c>
      <c r="C29" s="345">
        <v>1</v>
      </c>
      <c r="D29" s="345"/>
      <c r="E29" s="345"/>
      <c r="F29" s="345"/>
      <c r="G29" s="345"/>
      <c r="H29" s="345"/>
      <c r="I29" s="345"/>
      <c r="J29" s="345"/>
      <c r="K29" s="346"/>
    </row>
    <row r="30" spans="1:23">
      <c r="A30" s="344" t="s">
        <v>597</v>
      </c>
      <c r="B30" s="345">
        <v>-0.48643896483590066</v>
      </c>
      <c r="C30" s="345">
        <v>0.92790153342298964</v>
      </c>
      <c r="D30" s="345">
        <v>1</v>
      </c>
      <c r="E30" s="345"/>
      <c r="F30" s="345"/>
      <c r="G30" s="345"/>
      <c r="H30" s="345"/>
      <c r="I30" s="345"/>
      <c r="J30" s="345"/>
      <c r="K30" s="346"/>
    </row>
    <row r="31" spans="1:23">
      <c r="A31" s="344" t="s">
        <v>380</v>
      </c>
      <c r="B31" s="345">
        <v>0.67958287898633674</v>
      </c>
      <c r="C31" s="345">
        <v>-0.44689852008399411</v>
      </c>
      <c r="D31" s="345">
        <v>-0.59216643737834762</v>
      </c>
      <c r="E31" s="345">
        <v>1</v>
      </c>
      <c r="F31" s="345"/>
      <c r="G31" s="345"/>
      <c r="H31" s="345"/>
      <c r="I31" s="345"/>
      <c r="J31" s="345"/>
      <c r="K31" s="346"/>
    </row>
    <row r="32" spans="1:23">
      <c r="A32" s="344" t="s">
        <v>364</v>
      </c>
      <c r="B32" s="345">
        <v>0.20452335252562445</v>
      </c>
      <c r="C32" s="345">
        <v>0.20071075350051845</v>
      </c>
      <c r="D32" s="345">
        <v>0.10143442371368278</v>
      </c>
      <c r="E32" s="345">
        <v>0.43394606792867735</v>
      </c>
      <c r="F32" s="345">
        <v>1</v>
      </c>
      <c r="G32" s="345"/>
      <c r="H32" s="345"/>
      <c r="I32" s="345"/>
      <c r="J32" s="345"/>
      <c r="K32" s="346"/>
    </row>
    <row r="33" spans="1:11">
      <c r="A33" s="344" t="s">
        <v>381</v>
      </c>
      <c r="B33" s="345">
        <v>0.688382248728307</v>
      </c>
      <c r="C33" s="345">
        <v>-0.63976986952953774</v>
      </c>
      <c r="D33" s="345">
        <v>-0.75810037756756299</v>
      </c>
      <c r="E33" s="345">
        <v>0.97033449770315128</v>
      </c>
      <c r="F33" s="345">
        <v>0.28203064117350884</v>
      </c>
      <c r="G33" s="345">
        <v>1</v>
      </c>
      <c r="H33" s="345"/>
      <c r="I33" s="345"/>
      <c r="J33" s="345"/>
      <c r="K33" s="346"/>
    </row>
    <row r="34" spans="1:11">
      <c r="A34" s="344" t="s">
        <v>598</v>
      </c>
      <c r="B34" s="345">
        <v>0.66839878064637648</v>
      </c>
      <c r="C34" s="345">
        <v>-0.44746912459255084</v>
      </c>
      <c r="D34" s="345">
        <v>-0.58356280913608749</v>
      </c>
      <c r="E34" s="345">
        <v>0.99613036328593108</v>
      </c>
      <c r="F34" s="345">
        <v>0.49285098448072373</v>
      </c>
      <c r="G34" s="345">
        <v>0.96295532149985197</v>
      </c>
      <c r="H34" s="345">
        <v>1</v>
      </c>
      <c r="I34" s="345"/>
      <c r="J34" s="345"/>
      <c r="K34" s="346"/>
    </row>
    <row r="35" spans="1:11">
      <c r="A35" s="344" t="s">
        <v>366</v>
      </c>
      <c r="B35" s="345">
        <v>0.62436910750839969</v>
      </c>
      <c r="C35" s="345">
        <v>-0.38599998304105865</v>
      </c>
      <c r="D35" s="345">
        <v>-0.47678633137135051</v>
      </c>
      <c r="E35" s="345">
        <v>0.9637337070706361</v>
      </c>
      <c r="F35" s="345">
        <v>0.59923281165516984</v>
      </c>
      <c r="G35" s="345">
        <v>0.90713689680525567</v>
      </c>
      <c r="H35" s="345">
        <v>0.97939987634473102</v>
      </c>
      <c r="I35" s="345">
        <v>1</v>
      </c>
      <c r="J35" s="345"/>
      <c r="K35" s="346"/>
    </row>
    <row r="36" spans="1:11">
      <c r="A36" s="344" t="s">
        <v>365</v>
      </c>
      <c r="B36" s="345">
        <v>-0.66830722755441663</v>
      </c>
      <c r="C36" s="345">
        <v>0.486870800148058</v>
      </c>
      <c r="D36" s="345">
        <v>0.61529428733475466</v>
      </c>
      <c r="E36" s="345">
        <v>-0.9939269487557354</v>
      </c>
      <c r="F36" s="345">
        <v>-0.47798339757773728</v>
      </c>
      <c r="G36" s="345">
        <v>-0.96893584295129176</v>
      </c>
      <c r="H36" s="345">
        <v>-0.99746753108481057</v>
      </c>
      <c r="I36" s="345">
        <v>-0.97777103794206255</v>
      </c>
      <c r="J36" s="345">
        <v>1</v>
      </c>
      <c r="K36" s="346"/>
    </row>
    <row r="37" spans="1:11" ht="15.75" thickBot="1">
      <c r="A37" s="347" t="s">
        <v>367</v>
      </c>
      <c r="B37" s="348">
        <v>0.10218752147885346</v>
      </c>
      <c r="C37" s="348">
        <v>-2.6801026800197806E-2</v>
      </c>
      <c r="D37" s="348">
        <v>-3.1163113731384858E-2</v>
      </c>
      <c r="E37" s="348">
        <v>-0.13915183465227754</v>
      </c>
      <c r="F37" s="348">
        <v>-0.36490357212477914</v>
      </c>
      <c r="G37" s="348">
        <v>-8.4038967816534638E-2</v>
      </c>
      <c r="H37" s="348">
        <v>-0.17651823007346121</v>
      </c>
      <c r="I37" s="348">
        <v>-0.21889897213947915</v>
      </c>
      <c r="J37" s="348">
        <v>0.17322950325424027</v>
      </c>
      <c r="K37" s="349">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7982C-5B9F-49DC-BB51-E422F9420570}">
  <sheetPr codeName="Sheet19"/>
  <dimension ref="A1:AA482"/>
  <sheetViews>
    <sheetView showGridLines="0" topLeftCell="A2" zoomScale="75" zoomScaleNormal="75" workbookViewId="0">
      <selection activeCell="D15" sqref="D15"/>
    </sheetView>
  </sheetViews>
  <sheetFormatPr defaultRowHeight="15"/>
  <cols>
    <col min="1" max="1" width="16" style="32" bestFit="1" customWidth="1"/>
    <col min="2" max="3" width="11.5703125" style="32" bestFit="1" customWidth="1"/>
    <col min="4" max="4" width="14.42578125" style="32" bestFit="1" customWidth="1"/>
    <col min="5" max="5" width="9.140625" style="32"/>
    <col min="6" max="6" width="8.5703125" style="32" bestFit="1" customWidth="1"/>
    <col min="7" max="7" width="12" style="32" bestFit="1" customWidth="1"/>
    <col min="8" max="9" width="13.85546875" style="32" bestFit="1" customWidth="1"/>
    <col min="10" max="10" width="18.28515625" style="32" bestFit="1" customWidth="1"/>
    <col min="11" max="12" width="13.85546875" style="32" bestFit="1" customWidth="1"/>
    <col min="13" max="13" width="19" style="32" bestFit="1" customWidth="1"/>
    <col min="14" max="15" width="13.85546875" style="32" bestFit="1" customWidth="1"/>
    <col min="16" max="17" width="14.42578125" style="32" bestFit="1" customWidth="1"/>
    <col min="18" max="19" width="31" style="32" bestFit="1" customWidth="1"/>
    <col min="20" max="20" width="9.140625" style="32"/>
    <col min="21" max="21" width="13.140625" style="32" bestFit="1" customWidth="1"/>
    <col min="22" max="22" width="41.140625" style="32" bestFit="1" customWidth="1"/>
    <col min="23" max="23" width="7.42578125" style="19" bestFit="1" customWidth="1"/>
    <col min="24" max="27" width="8" style="19" bestFit="1" customWidth="1"/>
    <col min="28" max="16384" width="9.140625" style="32"/>
  </cols>
  <sheetData>
    <row r="1" spans="1:27">
      <c r="V1" s="19"/>
      <c r="W1" s="85"/>
      <c r="X1" s="85"/>
      <c r="Y1" s="85"/>
      <c r="Z1" s="85"/>
    </row>
    <row r="2" spans="1:27">
      <c r="B2" s="68"/>
      <c r="C2" s="68"/>
      <c r="D2" s="66" t="s">
        <v>47</v>
      </c>
      <c r="F2" s="25" t="s">
        <v>101</v>
      </c>
      <c r="G2" s="2" t="s">
        <v>102</v>
      </c>
      <c r="H2" s="32" t="s">
        <v>98</v>
      </c>
      <c r="I2" s="32" t="s">
        <v>78</v>
      </c>
      <c r="J2" s="32" t="s">
        <v>79</v>
      </c>
      <c r="K2" s="32" t="s">
        <v>97</v>
      </c>
      <c r="L2" s="32" t="s">
        <v>80</v>
      </c>
      <c r="M2" s="32" t="s">
        <v>100</v>
      </c>
      <c r="N2" s="2" t="s">
        <v>171</v>
      </c>
      <c r="O2" s="2" t="s">
        <v>172</v>
      </c>
      <c r="P2" s="2" t="s">
        <v>222</v>
      </c>
      <c r="Q2" s="2" t="s">
        <v>223</v>
      </c>
      <c r="R2" s="3" t="s">
        <v>76</v>
      </c>
      <c r="S2" s="3" t="s">
        <v>77</v>
      </c>
      <c r="V2" s="49"/>
      <c r="W2" s="5" t="s">
        <v>99</v>
      </c>
      <c r="X2" s="5" t="s">
        <v>196</v>
      </c>
      <c r="Y2" s="5" t="s">
        <v>198</v>
      </c>
      <c r="Z2" s="5" t="s">
        <v>94</v>
      </c>
      <c r="AA2" s="19" t="s">
        <v>93</v>
      </c>
    </row>
    <row r="3" spans="1:27">
      <c r="A3" s="32" t="str">
        <f>C3&amp;"_"&amp;B3</f>
        <v>APT_Temp0</v>
      </c>
      <c r="B3" s="62" t="s">
        <v>171</v>
      </c>
      <c r="C3" s="34" t="s">
        <v>99</v>
      </c>
      <c r="D3" s="68">
        <f>VLOOKUP(A3,Parameters!$A$1:$D$605,4,0)</f>
        <v>1.0613146E-2</v>
      </c>
      <c r="F3" s="21" t="s">
        <v>99</v>
      </c>
      <c r="G3" s="28">
        <v>42005</v>
      </c>
      <c r="H3" s="32">
        <v>29.7</v>
      </c>
      <c r="I3" s="32">
        <v>30.614285714285717</v>
      </c>
      <c r="J3" s="32">
        <v>3.0399020301769875E-2</v>
      </c>
      <c r="K3" s="32">
        <v>0</v>
      </c>
      <c r="L3" s="32">
        <v>0.2903225806451612</v>
      </c>
      <c r="M3" s="32">
        <v>4.9857872963941806E-2</v>
      </c>
      <c r="N3" s="19">
        <f>VLOOKUP($F3&amp;"_"&amp;N$2,$A$3:$D$34,4,0)</f>
        <v>1.0613146E-2</v>
      </c>
      <c r="O3" s="19">
        <f t="shared" ref="O3:Q18" si="0">VLOOKUP($F3&amp;"_"&amp;O$2,$A$3:$D$34,4,0)</f>
        <v>8.0869700000000093E-3</v>
      </c>
      <c r="P3" s="19">
        <f t="shared" si="0"/>
        <v>-2.3254780000000002E-3</v>
      </c>
      <c r="Q3" s="19">
        <f t="shared" si="0"/>
        <v>-4.8418560000000098E-3</v>
      </c>
      <c r="R3" s="5">
        <f>EXP(N3*(1)+O3*(1)*J3)-1</f>
        <v>1.0918154701134553E-2</v>
      </c>
      <c r="S3" s="5">
        <f>EXP(P3*(1)+Q3*(1)*M3)-1</f>
        <v>-2.5635910151188268E-3</v>
      </c>
    </row>
    <row r="4" spans="1:27">
      <c r="A4" s="99" t="str">
        <f t="shared" ref="A4:A26" si="1">C4&amp;"_"&amp;B4</f>
        <v>APT_Temp1</v>
      </c>
      <c r="B4" s="62" t="s">
        <v>172</v>
      </c>
      <c r="C4" s="34" t="s">
        <v>99</v>
      </c>
      <c r="D4" s="68">
        <f>VLOOKUP(A4,Parameters!$A$1:$D$605,4,0)</f>
        <v>8.0869700000000093E-3</v>
      </c>
      <c r="F4" s="21" t="s">
        <v>99</v>
      </c>
      <c r="G4" s="28">
        <v>42036</v>
      </c>
      <c r="H4" s="32">
        <v>33.4</v>
      </c>
      <c r="I4" s="32">
        <v>33.646258503401363</v>
      </c>
      <c r="J4" s="32">
        <v>0.59142773038452401</v>
      </c>
      <c r="K4" s="32">
        <v>0</v>
      </c>
      <c r="L4" s="32">
        <v>7.1727656579873317E-2</v>
      </c>
      <c r="M4" s="32">
        <v>0</v>
      </c>
      <c r="N4" s="19">
        <f t="shared" ref="N4:Q67" si="2">VLOOKUP($F4&amp;"_"&amp;N$2,$A$3:$D$34,4,0)</f>
        <v>1.0613146E-2</v>
      </c>
      <c r="O4" s="19">
        <f t="shared" si="0"/>
        <v>8.0869700000000093E-3</v>
      </c>
      <c r="P4" s="19">
        <f t="shared" si="0"/>
        <v>-2.3254780000000002E-3</v>
      </c>
      <c r="Q4" s="19">
        <f t="shared" si="0"/>
        <v>-4.8418560000000098E-3</v>
      </c>
      <c r="R4" s="5">
        <f t="shared" ref="R4:R67" si="3">EXP(N4*(1)+O4*(1)*J4)-1</f>
        <v>1.5515133372500545E-2</v>
      </c>
      <c r="S4" s="5">
        <f t="shared" ref="S4:S67" si="4">EXP(P4*(1)+Q4*(1)*M4)-1</f>
        <v>-2.3227761707896866E-3</v>
      </c>
    </row>
    <row r="5" spans="1:27">
      <c r="A5" s="99" t="str">
        <f t="shared" si="1"/>
        <v>GJ_Temp0</v>
      </c>
      <c r="B5" s="62" t="s">
        <v>171</v>
      </c>
      <c r="C5" s="34" t="s">
        <v>196</v>
      </c>
      <c r="D5" s="68">
        <f>VLOOKUP(A5,Parameters!$A$1:$D$605,4,0)</f>
        <v>8.35455263206554E-3</v>
      </c>
      <c r="F5" s="21" t="s">
        <v>99</v>
      </c>
      <c r="G5" s="28">
        <v>42064</v>
      </c>
      <c r="H5" s="32">
        <v>35.411764705882355</v>
      </c>
      <c r="I5" s="32">
        <v>35.60823742050389</v>
      </c>
      <c r="J5" s="32">
        <v>0.95446743345278451</v>
      </c>
      <c r="K5" s="32">
        <v>0.77419354838709697</v>
      </c>
      <c r="L5" s="32">
        <v>0.37147465437788024</v>
      </c>
      <c r="M5" s="32">
        <v>6.8367313657623718E-2</v>
      </c>
      <c r="N5" s="19">
        <f t="shared" si="2"/>
        <v>1.0613146E-2</v>
      </c>
      <c r="O5" s="19">
        <f t="shared" si="0"/>
        <v>8.0869700000000093E-3</v>
      </c>
      <c r="P5" s="19">
        <f t="shared" si="0"/>
        <v>-2.3254780000000002E-3</v>
      </c>
      <c r="Q5" s="19">
        <f t="shared" si="0"/>
        <v>-4.8418560000000098E-3</v>
      </c>
      <c r="R5" s="5">
        <f t="shared" si="3"/>
        <v>1.8500956184123396E-2</v>
      </c>
      <c r="S5" s="5">
        <f t="shared" si="4"/>
        <v>-2.6529773069906559E-3</v>
      </c>
      <c r="U5" s="68" t="s">
        <v>30</v>
      </c>
      <c r="W5" s="5">
        <f>AVERAGEIFS($R$3:$R$482,$F$3:$F$482,W$2)</f>
        <v>1.4825617800726821E-2</v>
      </c>
      <c r="X5" s="5">
        <f>AVERAGEIFS($R$3:$R$482,$F$3:$F$482,X$2)</f>
        <v>1.8482644751260428E-2</v>
      </c>
      <c r="Y5" s="5">
        <f>AVERAGEIFS($R$3:$R$482,$F$3:$F$482,Y$2)</f>
        <v>1.019577714387802E-2</v>
      </c>
      <c r="Z5" s="5">
        <f>AVERAGEIFS($R$3:$R$482,$F$3:$F$482,Z$2)</f>
        <v>2.4779791031828178E-2</v>
      </c>
      <c r="AA5" s="5">
        <f>AVERAGEIFS($R$3:$R$482,$F$3:$F$482,AA$2)</f>
        <v>1.5434178471478474E-2</v>
      </c>
    </row>
    <row r="6" spans="1:27">
      <c r="A6" s="99" t="str">
        <f t="shared" si="1"/>
        <v>GJ_Temp1</v>
      </c>
      <c r="B6" s="62" t="s">
        <v>172</v>
      </c>
      <c r="C6" s="34" t="s">
        <v>196</v>
      </c>
      <c r="D6" s="68">
        <f>VLOOKUP(A6,Parameters!$A$1:$D$605,4,0)</f>
        <v>1.4367431999999999E-2</v>
      </c>
      <c r="F6" s="21" t="s">
        <v>99</v>
      </c>
      <c r="G6" s="28">
        <v>42095</v>
      </c>
      <c r="H6" s="32">
        <v>35.722222222222221</v>
      </c>
      <c r="I6" s="32">
        <v>35.818511384108966</v>
      </c>
      <c r="J6" s="32">
        <v>0.99337600512230551</v>
      </c>
      <c r="K6" s="32">
        <v>3.3333333333333299</v>
      </c>
      <c r="L6" s="32">
        <v>0.9976666666666657</v>
      </c>
      <c r="M6" s="32">
        <v>0.21119131532751004</v>
      </c>
      <c r="N6" s="19">
        <f t="shared" si="2"/>
        <v>1.0613146E-2</v>
      </c>
      <c r="O6" s="19">
        <f t="shared" si="0"/>
        <v>8.0869700000000093E-3</v>
      </c>
      <c r="P6" s="19">
        <f t="shared" si="0"/>
        <v>-2.3254780000000002E-3</v>
      </c>
      <c r="Q6" s="19">
        <f t="shared" si="0"/>
        <v>-4.8418560000000098E-3</v>
      </c>
      <c r="R6" s="5">
        <f t="shared" si="3"/>
        <v>1.8821480431407966E-2</v>
      </c>
      <c r="S6" s="5">
        <f t="shared" si="4"/>
        <v>-3.3424375145973961E-3</v>
      </c>
      <c r="U6" s="68" t="s">
        <v>23</v>
      </c>
      <c r="W6" s="5">
        <f>AVERAGEIFS($S$3:$S$482,$F$3:$F$482,W$2)</f>
        <v>-4.2122107786287171E-3</v>
      </c>
      <c r="X6" s="5">
        <f>AVERAGEIFS($S$3:$S$482,$F$3:$F$482,X$2)</f>
        <v>-5.2213260823442912E-3</v>
      </c>
      <c r="Y6" s="5">
        <f>AVERAGEIFS($S$3:$S$482,$F$3:$F$482,Y$2)</f>
        <v>-9.5320245182556763E-3</v>
      </c>
      <c r="Z6" s="5">
        <f>AVERAGEIFS($S$3:$S$482,$F$3:$F$482,Z$2)</f>
        <v>-6.3579307976303024E-3</v>
      </c>
      <c r="AA6" s="5">
        <f>AVERAGEIFS($S$3:$S$482,$F$3:$F$482,AA$2)</f>
        <v>-7.7313881716658791E-3</v>
      </c>
    </row>
    <row r="7" spans="1:27">
      <c r="A7" s="99" t="str">
        <f t="shared" si="1"/>
        <v>MH_Temp0</v>
      </c>
      <c r="B7" s="62" t="s">
        <v>171</v>
      </c>
      <c r="C7" s="34" t="s">
        <v>198</v>
      </c>
      <c r="D7" s="68">
        <f>VLOOKUP(A7,Parameters!$A$1:$D$605,4,0)</f>
        <v>6.6134000000000002E-3</v>
      </c>
      <c r="F7" s="21" t="s">
        <v>99</v>
      </c>
      <c r="G7" s="28">
        <v>42125</v>
      </c>
      <c r="H7" s="32">
        <v>35.852941176470587</v>
      </c>
      <c r="I7" s="32">
        <v>35.854309502571475</v>
      </c>
      <c r="J7" s="32">
        <v>1</v>
      </c>
      <c r="K7" s="32">
        <v>0.261290322580645</v>
      </c>
      <c r="L7" s="32">
        <v>1.4624423963133635</v>
      </c>
      <c r="M7" s="32">
        <v>0.31719894283549105</v>
      </c>
      <c r="N7" s="19">
        <f t="shared" si="2"/>
        <v>1.0613146E-2</v>
      </c>
      <c r="O7" s="19">
        <f t="shared" si="0"/>
        <v>8.0869700000000093E-3</v>
      </c>
      <c r="P7" s="19">
        <f t="shared" si="0"/>
        <v>-2.3254780000000002E-3</v>
      </c>
      <c r="Q7" s="19">
        <f t="shared" si="0"/>
        <v>-4.8418560000000098E-3</v>
      </c>
      <c r="R7" s="5">
        <f t="shared" si="3"/>
        <v>1.8876058171026999E-2</v>
      </c>
      <c r="S7" s="5">
        <f t="shared" si="4"/>
        <v>-3.8538643345441548E-3</v>
      </c>
      <c r="Y7" s="5"/>
      <c r="Z7" s="5"/>
    </row>
    <row r="8" spans="1:27">
      <c r="A8" s="99" t="str">
        <f t="shared" si="1"/>
        <v>MH_Temp1</v>
      </c>
      <c r="B8" s="62" t="s">
        <v>172</v>
      </c>
      <c r="C8" s="34" t="s">
        <v>198</v>
      </c>
      <c r="D8" s="68">
        <f>VLOOKUP(A8,Parameters!$A$1:$D$605,4,0)</f>
        <v>6.6877999999999998E-3</v>
      </c>
      <c r="F8" s="21" t="s">
        <v>99</v>
      </c>
      <c r="G8" s="28">
        <v>42156</v>
      </c>
      <c r="H8" s="32">
        <v>34.299999999999997</v>
      </c>
      <c r="I8" s="32">
        <v>35.124970267827408</v>
      </c>
      <c r="J8" s="32">
        <v>0.86504488049823325</v>
      </c>
      <c r="K8" s="32">
        <v>1.56666666666667</v>
      </c>
      <c r="L8" s="32">
        <v>3.6627004680940054</v>
      </c>
      <c r="M8" s="32">
        <v>0.81904127929323323</v>
      </c>
      <c r="N8" s="19">
        <f t="shared" si="2"/>
        <v>1.0613146E-2</v>
      </c>
      <c r="O8" s="19">
        <f t="shared" si="0"/>
        <v>8.0869700000000093E-3</v>
      </c>
      <c r="P8" s="19">
        <f t="shared" si="0"/>
        <v>-2.3254780000000002E-3</v>
      </c>
      <c r="Q8" s="19">
        <f t="shared" si="0"/>
        <v>-4.8418560000000098E-3</v>
      </c>
      <c r="R8" s="5">
        <f t="shared" si="3"/>
        <v>1.7764685827580839E-2</v>
      </c>
      <c r="S8" s="5">
        <f t="shared" si="4"/>
        <v>-6.2714100324161581E-3</v>
      </c>
    </row>
    <row r="9" spans="1:27">
      <c r="A9" s="99" t="str">
        <f t="shared" si="1"/>
        <v>UP_Temp0</v>
      </c>
      <c r="B9" s="62" t="s">
        <v>171</v>
      </c>
      <c r="C9" s="34" t="s">
        <v>94</v>
      </c>
      <c r="D9" s="68">
        <f>VLOOKUP(A9,Parameters!$A$1:$D$605,4,0)</f>
        <v>1.4938725999999999E-2</v>
      </c>
      <c r="F9" s="21" t="s">
        <v>99</v>
      </c>
      <c r="G9" s="28">
        <v>42186</v>
      </c>
      <c r="H9" s="32">
        <v>35.090909090909093</v>
      </c>
      <c r="I9" s="32">
        <v>32.5987012987013</v>
      </c>
      <c r="J9" s="32">
        <v>0.39759034853183506</v>
      </c>
      <c r="K9" s="32">
        <v>1.2903225806451599</v>
      </c>
      <c r="L9" s="32">
        <v>3.1974167946748584</v>
      </c>
      <c r="M9" s="32">
        <v>0.71291779824387702</v>
      </c>
      <c r="N9" s="19">
        <f t="shared" si="2"/>
        <v>1.0613146E-2</v>
      </c>
      <c r="O9" s="19">
        <f t="shared" si="0"/>
        <v>8.0869700000000093E-3</v>
      </c>
      <c r="P9" s="19">
        <f t="shared" si="0"/>
        <v>-2.3254780000000002E-3</v>
      </c>
      <c r="Q9" s="19">
        <f t="shared" si="0"/>
        <v>-4.8418560000000098E-3</v>
      </c>
      <c r="R9" s="5">
        <f t="shared" si="3"/>
        <v>1.3924502451332588E-2</v>
      </c>
      <c r="S9" s="5">
        <f t="shared" si="4"/>
        <v>-5.7606666789370431E-3</v>
      </c>
    </row>
    <row r="10" spans="1:27">
      <c r="A10" s="99" t="str">
        <f t="shared" si="1"/>
        <v>UP_Temp1</v>
      </c>
      <c r="B10" s="62" t="s">
        <v>172</v>
      </c>
      <c r="C10" s="34" t="s">
        <v>94</v>
      </c>
      <c r="D10" s="68">
        <f>VLOOKUP(A10,Parameters!$A$1:$D$605,4,0)</f>
        <v>1.3947286E-2</v>
      </c>
      <c r="F10" s="21" t="s">
        <v>99</v>
      </c>
      <c r="G10" s="28">
        <v>42217</v>
      </c>
      <c r="H10" s="32">
        <v>33.700000000000003</v>
      </c>
      <c r="I10" s="32">
        <v>31.871428571428567</v>
      </c>
      <c r="J10" s="32">
        <v>0.26301761043704547</v>
      </c>
      <c r="K10" s="32">
        <v>1.93548387096774</v>
      </c>
      <c r="L10" s="32">
        <v>3.4780651738696124</v>
      </c>
      <c r="M10" s="32">
        <v>0.7769290340823134</v>
      </c>
      <c r="N10" s="19">
        <f t="shared" si="2"/>
        <v>1.0613146E-2</v>
      </c>
      <c r="O10" s="19">
        <f t="shared" si="0"/>
        <v>8.0869700000000093E-3</v>
      </c>
      <c r="P10" s="19">
        <f t="shared" si="0"/>
        <v>-2.3254780000000002E-3</v>
      </c>
      <c r="Q10" s="19">
        <f t="shared" si="0"/>
        <v>-4.8418560000000098E-3</v>
      </c>
      <c r="R10" s="5">
        <f t="shared" si="3"/>
        <v>1.2821663129679584E-2</v>
      </c>
      <c r="S10" s="5">
        <f t="shared" si="4"/>
        <v>-6.0687666957933706E-3</v>
      </c>
    </row>
    <row r="11" spans="1:27">
      <c r="A11" s="99" t="str">
        <f t="shared" si="1"/>
        <v>WB_Temp0</v>
      </c>
      <c r="B11" s="62" t="s">
        <v>171</v>
      </c>
      <c r="C11" s="34" t="s">
        <v>93</v>
      </c>
      <c r="D11" s="68">
        <f>VLOOKUP(A11,Parameters!$A$1:$D$605,4,0)</f>
        <v>7.4667099999999997E-3</v>
      </c>
      <c r="F11" s="21" t="s">
        <v>99</v>
      </c>
      <c r="G11" s="28">
        <v>42248</v>
      </c>
      <c r="H11" s="32">
        <v>33.5</v>
      </c>
      <c r="I11" s="32">
        <v>32.01428571428572</v>
      </c>
      <c r="J11" s="32">
        <v>0.28945154113423793</v>
      </c>
      <c r="K11" s="32">
        <v>4.6666666666666696</v>
      </c>
      <c r="L11" s="32">
        <v>4.456088863151602</v>
      </c>
      <c r="M11" s="32">
        <v>1</v>
      </c>
      <c r="N11" s="19">
        <f t="shared" si="2"/>
        <v>1.0613146E-2</v>
      </c>
      <c r="O11" s="19">
        <f t="shared" si="0"/>
        <v>8.0869700000000093E-3</v>
      </c>
      <c r="P11" s="19">
        <f t="shared" si="0"/>
        <v>-2.3254780000000002E-3</v>
      </c>
      <c r="Q11" s="19">
        <f t="shared" si="0"/>
        <v>-4.8418560000000098E-3</v>
      </c>
      <c r="R11" s="5">
        <f t="shared" si="3"/>
        <v>1.3038197569826826E-2</v>
      </c>
      <c r="S11" s="5">
        <f t="shared" si="4"/>
        <v>-7.1417099170004716E-3</v>
      </c>
    </row>
    <row r="12" spans="1:27">
      <c r="A12" s="99" t="str">
        <f t="shared" si="1"/>
        <v>WB_Temp1</v>
      </c>
      <c r="B12" s="62" t="s">
        <v>172</v>
      </c>
      <c r="C12" s="34" t="s">
        <v>93</v>
      </c>
      <c r="D12" s="68">
        <f>VLOOKUP(A12,Parameters!$A$1:$D$605,4,0)</f>
        <v>1.16785500000001E-2</v>
      </c>
      <c r="F12" s="21" t="s">
        <v>99</v>
      </c>
      <c r="G12" s="28">
        <v>42278</v>
      </c>
      <c r="H12" s="32">
        <v>33</v>
      </c>
      <c r="I12" s="32">
        <v>32.283333333333331</v>
      </c>
      <c r="J12" s="32">
        <v>0.33923544394727884</v>
      </c>
      <c r="K12" s="32">
        <v>1.2258064516128999</v>
      </c>
      <c r="L12" s="32">
        <v>2.5770466984977278</v>
      </c>
      <c r="M12" s="32">
        <v>0.57142167898088014</v>
      </c>
      <c r="N12" s="19">
        <f t="shared" si="2"/>
        <v>1.0613146E-2</v>
      </c>
      <c r="O12" s="19">
        <f t="shared" si="0"/>
        <v>8.0869700000000093E-3</v>
      </c>
      <c r="P12" s="19">
        <f t="shared" si="0"/>
        <v>-2.3254780000000002E-3</v>
      </c>
      <c r="Q12" s="19">
        <f t="shared" si="0"/>
        <v>-4.8418560000000098E-3</v>
      </c>
      <c r="R12" s="5">
        <f t="shared" si="3"/>
        <v>1.3446129800243956E-2</v>
      </c>
      <c r="S12" s="5">
        <f t="shared" si="4"/>
        <v>-5.0792761147429033E-3</v>
      </c>
    </row>
    <row r="13" spans="1:27">
      <c r="A13" s="99"/>
      <c r="B13" s="33"/>
      <c r="C13" s="34"/>
      <c r="D13" s="68"/>
      <c r="F13" s="21" t="s">
        <v>99</v>
      </c>
      <c r="G13" s="28">
        <v>42309</v>
      </c>
      <c r="H13" s="32">
        <v>32.299999999999997</v>
      </c>
      <c r="I13" s="32">
        <v>31.683333333333334</v>
      </c>
      <c r="J13" s="32">
        <v>0.2282129350190788</v>
      </c>
      <c r="K13" s="32">
        <v>3.3333333333333298E-2</v>
      </c>
      <c r="L13" s="32">
        <v>9.6111111111111105E-2</v>
      </c>
      <c r="M13" s="32">
        <v>5.5614611530385256E-3</v>
      </c>
      <c r="N13" s="19">
        <f t="shared" si="2"/>
        <v>1.0613146E-2</v>
      </c>
      <c r="O13" s="19">
        <f t="shared" si="0"/>
        <v>8.0869700000000093E-3</v>
      </c>
      <c r="P13" s="19">
        <f t="shared" si="0"/>
        <v>-2.3254780000000002E-3</v>
      </c>
      <c r="Q13" s="19">
        <f t="shared" si="0"/>
        <v>-4.8418560000000098E-3</v>
      </c>
      <c r="R13" s="5">
        <f t="shared" si="3"/>
        <v>1.2536630037642382E-2</v>
      </c>
      <c r="S13" s="5">
        <f t="shared" si="4"/>
        <v>-2.349641055896301E-3</v>
      </c>
    </row>
    <row r="14" spans="1:27">
      <c r="A14" s="99"/>
      <c r="B14" s="2"/>
      <c r="C14" s="34"/>
      <c r="D14" s="68"/>
      <c r="F14" s="21" t="s">
        <v>99</v>
      </c>
      <c r="G14" s="28">
        <v>42339</v>
      </c>
      <c r="H14" s="32">
        <v>32.799999999999997</v>
      </c>
      <c r="I14" s="32">
        <v>30.45</v>
      </c>
      <c r="J14" s="32">
        <v>0</v>
      </c>
      <c r="K14" s="32">
        <v>0</v>
      </c>
      <c r="L14" s="32">
        <v>0.28010752688171986</v>
      </c>
      <c r="M14" s="32">
        <v>4.7527988795609606E-2</v>
      </c>
      <c r="N14" s="19">
        <f t="shared" si="2"/>
        <v>1.0613146E-2</v>
      </c>
      <c r="O14" s="19">
        <f t="shared" si="0"/>
        <v>8.0869700000000093E-3</v>
      </c>
      <c r="P14" s="19">
        <f t="shared" si="0"/>
        <v>-2.3254780000000002E-3</v>
      </c>
      <c r="Q14" s="19">
        <f t="shared" si="0"/>
        <v>-4.8418560000000098E-3</v>
      </c>
      <c r="R14" s="5">
        <f t="shared" si="3"/>
        <v>1.0669665205904399E-2</v>
      </c>
      <c r="S14" s="5">
        <f t="shared" si="4"/>
        <v>-2.5523389077889425E-3</v>
      </c>
    </row>
    <row r="15" spans="1:27">
      <c r="A15" s="99"/>
      <c r="B15" s="2"/>
      <c r="C15" s="34"/>
      <c r="D15" s="68"/>
      <c r="F15" s="21" t="s">
        <v>99</v>
      </c>
      <c r="G15" s="28">
        <v>42370</v>
      </c>
      <c r="H15" s="32">
        <v>31.7</v>
      </c>
      <c r="I15" s="32">
        <v>30.614285714285717</v>
      </c>
      <c r="J15" s="32">
        <v>3.0399020301769875E-2</v>
      </c>
      <c r="K15" s="32">
        <v>0.1</v>
      </c>
      <c r="L15" s="32">
        <v>0.2903225806451612</v>
      </c>
      <c r="M15" s="32">
        <v>4.9857872963941806E-2</v>
      </c>
      <c r="N15" s="19">
        <f t="shared" si="2"/>
        <v>1.0613146E-2</v>
      </c>
      <c r="O15" s="19">
        <f t="shared" si="0"/>
        <v>8.0869700000000093E-3</v>
      </c>
      <c r="P15" s="19">
        <f t="shared" si="0"/>
        <v>-2.3254780000000002E-3</v>
      </c>
      <c r="Q15" s="19">
        <f t="shared" si="0"/>
        <v>-4.8418560000000098E-3</v>
      </c>
      <c r="R15" s="5">
        <f t="shared" si="3"/>
        <v>1.0918154701134553E-2</v>
      </c>
      <c r="S15" s="5">
        <f t="shared" si="4"/>
        <v>-2.5635910151188268E-3</v>
      </c>
    </row>
    <row r="16" spans="1:27">
      <c r="A16" s="99" t="str">
        <f t="shared" si="1"/>
        <v>_</v>
      </c>
      <c r="D16" s="68"/>
      <c r="F16" s="21" t="s">
        <v>99</v>
      </c>
      <c r="G16" s="28">
        <v>42401</v>
      </c>
      <c r="H16" s="32">
        <v>35.523809523809526</v>
      </c>
      <c r="I16" s="32">
        <v>33.646258503401363</v>
      </c>
      <c r="J16" s="32">
        <v>0.59142773038452401</v>
      </c>
      <c r="K16" s="32">
        <v>0</v>
      </c>
      <c r="L16" s="32">
        <v>7.1727656579873317E-2</v>
      </c>
      <c r="M16" s="32">
        <v>0</v>
      </c>
      <c r="N16" s="19">
        <f t="shared" si="2"/>
        <v>1.0613146E-2</v>
      </c>
      <c r="O16" s="19">
        <f t="shared" si="0"/>
        <v>8.0869700000000093E-3</v>
      </c>
      <c r="P16" s="19">
        <f t="shared" si="0"/>
        <v>-2.3254780000000002E-3</v>
      </c>
      <c r="Q16" s="19">
        <f t="shared" si="0"/>
        <v>-4.8418560000000098E-3</v>
      </c>
      <c r="R16" s="5">
        <f t="shared" si="3"/>
        <v>1.5515133372500545E-2</v>
      </c>
      <c r="S16" s="5">
        <f t="shared" si="4"/>
        <v>-2.3227761707896866E-3</v>
      </c>
    </row>
    <row r="17" spans="1:19">
      <c r="A17" s="99" t="str">
        <f t="shared" si="1"/>
        <v>APT_precip0</v>
      </c>
      <c r="B17" s="62" t="s">
        <v>222</v>
      </c>
      <c r="C17" s="34" t="s">
        <v>99</v>
      </c>
      <c r="D17" s="68">
        <f>VLOOKUP(A17,Parameters!$A$1:$D$605,4,0)</f>
        <v>-2.3254780000000002E-3</v>
      </c>
      <c r="F17" s="21" t="s">
        <v>99</v>
      </c>
      <c r="G17" s="28">
        <v>42430</v>
      </c>
      <c r="H17" s="32">
        <v>35.803921568627452</v>
      </c>
      <c r="I17" s="32">
        <v>35.60823742050389</v>
      </c>
      <c r="J17" s="32">
        <v>0.95446743345278451</v>
      </c>
      <c r="K17" s="32">
        <v>0</v>
      </c>
      <c r="L17" s="32">
        <v>0.37147465437788024</v>
      </c>
      <c r="M17" s="32">
        <v>6.8367313657623718E-2</v>
      </c>
      <c r="N17" s="19">
        <f t="shared" si="2"/>
        <v>1.0613146E-2</v>
      </c>
      <c r="O17" s="19">
        <f t="shared" si="0"/>
        <v>8.0869700000000093E-3</v>
      </c>
      <c r="P17" s="19">
        <f t="shared" si="0"/>
        <v>-2.3254780000000002E-3</v>
      </c>
      <c r="Q17" s="19">
        <f t="shared" si="0"/>
        <v>-4.8418560000000098E-3</v>
      </c>
      <c r="R17" s="5">
        <f t="shared" si="3"/>
        <v>1.8500956184123396E-2</v>
      </c>
      <c r="S17" s="5">
        <f t="shared" si="4"/>
        <v>-2.6529773069906559E-3</v>
      </c>
    </row>
    <row r="18" spans="1:19">
      <c r="A18" s="99" t="str">
        <f t="shared" si="1"/>
        <v>APT_precip1</v>
      </c>
      <c r="B18" s="62" t="s">
        <v>223</v>
      </c>
      <c r="C18" s="34" t="s">
        <v>99</v>
      </c>
      <c r="D18" s="68">
        <f>VLOOKUP(A18,Parameters!$A$1:$D$605,4,0)</f>
        <v>-4.8418560000000098E-3</v>
      </c>
      <c r="F18" s="21" t="s">
        <v>99</v>
      </c>
      <c r="G18" s="28">
        <v>42461</v>
      </c>
      <c r="H18" s="32">
        <v>35.885057471264368</v>
      </c>
      <c r="I18" s="32">
        <v>35.818511384108966</v>
      </c>
      <c r="J18" s="32">
        <v>0.99337600512230551</v>
      </c>
      <c r="K18" s="32">
        <v>0.29666666666666702</v>
      </c>
      <c r="L18" s="32">
        <v>0.9976666666666657</v>
      </c>
      <c r="M18" s="32">
        <v>0.21119131532751004</v>
      </c>
      <c r="N18" s="19">
        <f t="shared" si="2"/>
        <v>1.0613146E-2</v>
      </c>
      <c r="O18" s="19">
        <f t="shared" si="0"/>
        <v>8.0869700000000093E-3</v>
      </c>
      <c r="P18" s="19">
        <f t="shared" si="0"/>
        <v>-2.3254780000000002E-3</v>
      </c>
      <c r="Q18" s="19">
        <f t="shared" si="0"/>
        <v>-4.8418560000000098E-3</v>
      </c>
      <c r="R18" s="5">
        <f t="shared" si="3"/>
        <v>1.8821480431407966E-2</v>
      </c>
      <c r="S18" s="5">
        <f t="shared" si="4"/>
        <v>-3.3424375145973961E-3</v>
      </c>
    </row>
    <row r="19" spans="1:19">
      <c r="A19" s="99" t="str">
        <f t="shared" si="1"/>
        <v>GJ_precip0</v>
      </c>
      <c r="B19" s="62" t="s">
        <v>222</v>
      </c>
      <c r="C19" s="34" t="s">
        <v>196</v>
      </c>
      <c r="D19" s="68">
        <f>VLOOKUP(A19,Parameters!$A$1:$D$605,4,0)</f>
        <v>-4.0096359999999996E-3</v>
      </c>
      <c r="F19" s="21" t="s">
        <v>99</v>
      </c>
      <c r="G19" s="28">
        <v>42491</v>
      </c>
      <c r="H19" s="32">
        <v>35.83606557377049</v>
      </c>
      <c r="I19" s="32">
        <v>35.854309502571475</v>
      </c>
      <c r="J19" s="32">
        <v>1</v>
      </c>
      <c r="K19" s="32">
        <v>4.5483870967741904</v>
      </c>
      <c r="L19" s="32">
        <v>1.4624423963133635</v>
      </c>
      <c r="M19" s="32">
        <v>0.31719894283549105</v>
      </c>
      <c r="N19" s="19">
        <f t="shared" si="2"/>
        <v>1.0613146E-2</v>
      </c>
      <c r="O19" s="19">
        <f t="shared" si="2"/>
        <v>8.0869700000000093E-3</v>
      </c>
      <c r="P19" s="19">
        <f t="shared" si="2"/>
        <v>-2.3254780000000002E-3</v>
      </c>
      <c r="Q19" s="19">
        <f t="shared" si="2"/>
        <v>-4.8418560000000098E-3</v>
      </c>
      <c r="R19" s="5">
        <f t="shared" si="3"/>
        <v>1.8876058171026999E-2</v>
      </c>
      <c r="S19" s="5">
        <f t="shared" si="4"/>
        <v>-3.8538643345441548E-3</v>
      </c>
    </row>
    <row r="20" spans="1:19">
      <c r="A20" s="99" t="str">
        <f t="shared" si="1"/>
        <v>GJ_precip1</v>
      </c>
      <c r="B20" s="62" t="s">
        <v>223</v>
      </c>
      <c r="C20" s="34" t="s">
        <v>196</v>
      </c>
      <c r="D20" s="68">
        <f>VLOOKUP(A20,Parameters!$A$1:$D$605,4,0)</f>
        <v>-4.0956359999999997E-3</v>
      </c>
      <c r="F20" s="21" t="s">
        <v>99</v>
      </c>
      <c r="G20" s="28">
        <v>42522</v>
      </c>
      <c r="H20" s="32">
        <v>35.230769230769226</v>
      </c>
      <c r="I20" s="32">
        <v>35.124970267827408</v>
      </c>
      <c r="J20" s="32">
        <v>0.86504488049823325</v>
      </c>
      <c r="K20" s="32">
        <v>4.7666666666666702</v>
      </c>
      <c r="L20" s="32">
        <v>3.6627004680940054</v>
      </c>
      <c r="M20" s="32">
        <v>0.81904127929323323</v>
      </c>
      <c r="N20" s="19">
        <f t="shared" si="2"/>
        <v>1.0613146E-2</v>
      </c>
      <c r="O20" s="19">
        <f t="shared" si="2"/>
        <v>8.0869700000000093E-3</v>
      </c>
      <c r="P20" s="19">
        <f t="shared" si="2"/>
        <v>-2.3254780000000002E-3</v>
      </c>
      <c r="Q20" s="19">
        <f t="shared" si="2"/>
        <v>-4.8418560000000098E-3</v>
      </c>
      <c r="R20" s="5">
        <f t="shared" si="3"/>
        <v>1.7764685827580839E-2</v>
      </c>
      <c r="S20" s="5">
        <f t="shared" si="4"/>
        <v>-6.2714100324161581E-3</v>
      </c>
    </row>
    <row r="21" spans="1:19">
      <c r="A21" s="99" t="str">
        <f t="shared" si="1"/>
        <v>MH_precip0</v>
      </c>
      <c r="B21" s="62" t="s">
        <v>222</v>
      </c>
      <c r="C21" s="34" t="s">
        <v>198</v>
      </c>
      <c r="D21" s="68">
        <f>VLOOKUP(A21,Parameters!$A$1:$D$605,4,0)</f>
        <v>-6.6090000000000003E-3</v>
      </c>
      <c r="F21" s="21" t="s">
        <v>99</v>
      </c>
      <c r="G21" s="28">
        <v>42552</v>
      </c>
      <c r="H21" s="32">
        <v>31.4</v>
      </c>
      <c r="I21" s="32">
        <v>32.5987012987013</v>
      </c>
      <c r="J21" s="32">
        <v>0.39759034853183506</v>
      </c>
      <c r="K21" s="32">
        <v>5.5694444444444446</v>
      </c>
      <c r="L21" s="32">
        <v>3.1974167946748584</v>
      </c>
      <c r="M21" s="32">
        <v>0.71291779824387702</v>
      </c>
      <c r="N21" s="19">
        <f t="shared" si="2"/>
        <v>1.0613146E-2</v>
      </c>
      <c r="O21" s="19">
        <f t="shared" si="2"/>
        <v>8.0869700000000093E-3</v>
      </c>
      <c r="P21" s="19">
        <f t="shared" si="2"/>
        <v>-2.3254780000000002E-3</v>
      </c>
      <c r="Q21" s="19">
        <f t="shared" si="2"/>
        <v>-4.8418560000000098E-3</v>
      </c>
      <c r="R21" s="5">
        <f t="shared" si="3"/>
        <v>1.3924502451332588E-2</v>
      </c>
      <c r="S21" s="5">
        <f t="shared" si="4"/>
        <v>-5.7606666789370431E-3</v>
      </c>
    </row>
    <row r="22" spans="1:19">
      <c r="A22" s="99" t="str">
        <f t="shared" si="1"/>
        <v>MH_precip1</v>
      </c>
      <c r="B22" s="62" t="s">
        <v>223</v>
      </c>
      <c r="C22" s="34" t="s">
        <v>198</v>
      </c>
      <c r="D22" s="68">
        <f>VLOOKUP(A22,Parameters!$A$1:$D$605,4,0)</f>
        <v>-8.0990000000000003E-3</v>
      </c>
      <c r="F22" s="21" t="s">
        <v>99</v>
      </c>
      <c r="G22" s="28">
        <v>42583</v>
      </c>
      <c r="H22" s="32">
        <v>32.5</v>
      </c>
      <c r="I22" s="32">
        <v>31.871428571428567</v>
      </c>
      <c r="J22" s="32">
        <v>0.26301761043704547</v>
      </c>
      <c r="K22" s="32">
        <v>2.3870967741935498</v>
      </c>
      <c r="L22" s="32">
        <v>3.4780651738696124</v>
      </c>
      <c r="M22" s="32">
        <v>0.7769290340823134</v>
      </c>
      <c r="N22" s="19">
        <f t="shared" si="2"/>
        <v>1.0613146E-2</v>
      </c>
      <c r="O22" s="19">
        <f t="shared" si="2"/>
        <v>8.0869700000000093E-3</v>
      </c>
      <c r="P22" s="19">
        <f t="shared" si="2"/>
        <v>-2.3254780000000002E-3</v>
      </c>
      <c r="Q22" s="19">
        <f t="shared" si="2"/>
        <v>-4.8418560000000098E-3</v>
      </c>
      <c r="R22" s="5">
        <f t="shared" si="3"/>
        <v>1.2821663129679584E-2</v>
      </c>
      <c r="S22" s="5">
        <f t="shared" si="4"/>
        <v>-6.0687666957933706E-3</v>
      </c>
    </row>
    <row r="23" spans="1:19">
      <c r="A23" s="99" t="str">
        <f t="shared" si="1"/>
        <v>UP_precip0</v>
      </c>
      <c r="B23" s="62" t="s">
        <v>222</v>
      </c>
      <c r="C23" s="34" t="s">
        <v>94</v>
      </c>
      <c r="D23" s="68">
        <f>VLOOKUP(A23,Parameters!$A$1:$D$605,4,0)</f>
        <v>-5.0104653999999997E-3</v>
      </c>
      <c r="F23" s="21" t="s">
        <v>99</v>
      </c>
      <c r="G23" s="28">
        <v>42614</v>
      </c>
      <c r="H23" s="32">
        <v>30</v>
      </c>
      <c r="I23" s="32">
        <v>32.01428571428572</v>
      </c>
      <c r="J23" s="32">
        <v>0.28945154113423793</v>
      </c>
      <c r="K23" s="32">
        <v>5.9056603773584904</v>
      </c>
      <c r="L23" s="32">
        <v>4.456088863151602</v>
      </c>
      <c r="M23" s="32">
        <v>1</v>
      </c>
      <c r="N23" s="19">
        <f t="shared" si="2"/>
        <v>1.0613146E-2</v>
      </c>
      <c r="O23" s="19">
        <f t="shared" si="2"/>
        <v>8.0869700000000093E-3</v>
      </c>
      <c r="P23" s="19">
        <f t="shared" si="2"/>
        <v>-2.3254780000000002E-3</v>
      </c>
      <c r="Q23" s="19">
        <f t="shared" si="2"/>
        <v>-4.8418560000000098E-3</v>
      </c>
      <c r="R23" s="5">
        <f t="shared" si="3"/>
        <v>1.3038197569826826E-2</v>
      </c>
      <c r="S23" s="5">
        <f t="shared" si="4"/>
        <v>-7.1417099170004716E-3</v>
      </c>
    </row>
    <row r="24" spans="1:19">
      <c r="A24" s="99" t="str">
        <f t="shared" si="1"/>
        <v>UP_precip1</v>
      </c>
      <c r="B24" s="62" t="s">
        <v>223</v>
      </c>
      <c r="C24" s="34" t="s">
        <v>94</v>
      </c>
      <c r="D24" s="68">
        <f>VLOOKUP(A24,Parameters!$A$1:$D$605,4,0)</f>
        <v>-3.7903948000000002E-3</v>
      </c>
      <c r="F24" s="21" t="s">
        <v>99</v>
      </c>
      <c r="G24" s="28">
        <v>42644</v>
      </c>
      <c r="H24" s="32">
        <v>32</v>
      </c>
      <c r="I24" s="32">
        <v>32.283333333333331</v>
      </c>
      <c r="J24" s="32">
        <v>0.33923544394727884</v>
      </c>
      <c r="K24" s="32">
        <v>1.2258064516128999</v>
      </c>
      <c r="L24" s="32">
        <v>2.5770466984977278</v>
      </c>
      <c r="M24" s="32">
        <v>0.57142167898088014</v>
      </c>
      <c r="N24" s="19">
        <f t="shared" si="2"/>
        <v>1.0613146E-2</v>
      </c>
      <c r="O24" s="19">
        <f t="shared" si="2"/>
        <v>8.0869700000000093E-3</v>
      </c>
      <c r="P24" s="19">
        <f t="shared" si="2"/>
        <v>-2.3254780000000002E-3</v>
      </c>
      <c r="Q24" s="19">
        <f t="shared" si="2"/>
        <v>-4.8418560000000098E-3</v>
      </c>
      <c r="R24" s="5">
        <f t="shared" si="3"/>
        <v>1.3446129800243956E-2</v>
      </c>
      <c r="S24" s="5">
        <f t="shared" si="4"/>
        <v>-5.0792761147429033E-3</v>
      </c>
    </row>
    <row r="25" spans="1:19">
      <c r="A25" s="99" t="str">
        <f t="shared" si="1"/>
        <v>WB_precip0</v>
      </c>
      <c r="B25" s="62" t="s">
        <v>222</v>
      </c>
      <c r="C25" s="34" t="s">
        <v>93</v>
      </c>
      <c r="D25" s="68">
        <f>VLOOKUP(A25,Parameters!$A$1:$D$605,4,0)</f>
        <v>-4.246662E-3</v>
      </c>
      <c r="F25" s="21" t="s">
        <v>99</v>
      </c>
      <c r="G25" s="28">
        <v>42675</v>
      </c>
      <c r="H25" s="32">
        <v>31.9</v>
      </c>
      <c r="I25" s="32">
        <v>31.683333333333334</v>
      </c>
      <c r="J25" s="32">
        <v>0.2282129350190788</v>
      </c>
      <c r="K25" s="32">
        <v>0.17</v>
      </c>
      <c r="L25" s="32">
        <v>9.6111111111111105E-2</v>
      </c>
      <c r="M25" s="32">
        <v>5.5614611530385256E-3</v>
      </c>
      <c r="N25" s="19">
        <f t="shared" si="2"/>
        <v>1.0613146E-2</v>
      </c>
      <c r="O25" s="19">
        <f t="shared" si="2"/>
        <v>8.0869700000000093E-3</v>
      </c>
      <c r="P25" s="19">
        <f t="shared" si="2"/>
        <v>-2.3254780000000002E-3</v>
      </c>
      <c r="Q25" s="19">
        <f t="shared" si="2"/>
        <v>-4.8418560000000098E-3</v>
      </c>
      <c r="R25" s="5">
        <f t="shared" si="3"/>
        <v>1.2536630037642382E-2</v>
      </c>
      <c r="S25" s="5">
        <f t="shared" si="4"/>
        <v>-2.349641055896301E-3</v>
      </c>
    </row>
    <row r="26" spans="1:19">
      <c r="A26" s="99" t="str">
        <f t="shared" si="1"/>
        <v>WB_precip1</v>
      </c>
      <c r="B26" s="62" t="s">
        <v>223</v>
      </c>
      <c r="C26" s="34" t="s">
        <v>93</v>
      </c>
      <c r="D26" s="68">
        <f>VLOOKUP(A26,Parameters!$A$1:$D$605,4,0)</f>
        <v>-8.0785500000000194E-3</v>
      </c>
      <c r="F26" s="21" t="s">
        <v>99</v>
      </c>
      <c r="G26" s="28">
        <v>42705</v>
      </c>
      <c r="H26" s="32">
        <v>32.700000000000003</v>
      </c>
      <c r="I26" s="32">
        <v>30.45</v>
      </c>
      <c r="J26" s="32">
        <v>0</v>
      </c>
      <c r="K26" s="32">
        <v>0</v>
      </c>
      <c r="L26" s="32">
        <v>0.28010752688171986</v>
      </c>
      <c r="M26" s="32">
        <v>4.7527988795609606E-2</v>
      </c>
      <c r="N26" s="19">
        <f t="shared" si="2"/>
        <v>1.0613146E-2</v>
      </c>
      <c r="O26" s="19">
        <f t="shared" si="2"/>
        <v>8.0869700000000093E-3</v>
      </c>
      <c r="P26" s="19">
        <f t="shared" si="2"/>
        <v>-2.3254780000000002E-3</v>
      </c>
      <c r="Q26" s="19">
        <f t="shared" si="2"/>
        <v>-4.8418560000000098E-3</v>
      </c>
      <c r="R26" s="5">
        <f t="shared" si="3"/>
        <v>1.0669665205904399E-2</v>
      </c>
      <c r="S26" s="5">
        <f t="shared" si="4"/>
        <v>-2.5523389077889425E-3</v>
      </c>
    </row>
    <row r="27" spans="1:19">
      <c r="A27" s="99"/>
      <c r="B27" s="2"/>
      <c r="C27" s="34"/>
      <c r="D27" s="68"/>
      <c r="F27" s="21" t="s">
        <v>99</v>
      </c>
      <c r="G27" s="28">
        <v>42736</v>
      </c>
      <c r="H27" s="32">
        <v>31</v>
      </c>
      <c r="I27" s="32">
        <v>30.614285714285717</v>
      </c>
      <c r="J27" s="32">
        <v>3.0399020301769875E-2</v>
      </c>
      <c r="K27" s="32">
        <v>0</v>
      </c>
      <c r="L27" s="32">
        <v>0.2903225806451612</v>
      </c>
      <c r="M27" s="32">
        <v>4.9857872963941806E-2</v>
      </c>
      <c r="N27" s="19">
        <f t="shared" si="2"/>
        <v>1.0613146E-2</v>
      </c>
      <c r="O27" s="19">
        <f t="shared" si="2"/>
        <v>8.0869700000000093E-3</v>
      </c>
      <c r="P27" s="19">
        <f t="shared" si="2"/>
        <v>-2.3254780000000002E-3</v>
      </c>
      <c r="Q27" s="19">
        <f t="shared" si="2"/>
        <v>-4.8418560000000098E-3</v>
      </c>
      <c r="R27" s="5">
        <f t="shared" si="3"/>
        <v>1.0918154701134553E-2</v>
      </c>
      <c r="S27" s="5">
        <f t="shared" si="4"/>
        <v>-2.5635910151188268E-3</v>
      </c>
    </row>
    <row r="28" spans="1:19">
      <c r="A28" s="99"/>
      <c r="B28" s="2"/>
      <c r="C28" s="34"/>
      <c r="D28" s="68"/>
      <c r="F28" s="21" t="s">
        <v>99</v>
      </c>
      <c r="G28" s="28">
        <v>42767</v>
      </c>
      <c r="H28" s="32">
        <v>34.200000000000003</v>
      </c>
      <c r="I28" s="32">
        <v>33.646258503401363</v>
      </c>
      <c r="J28" s="32">
        <v>0.59142773038452401</v>
      </c>
      <c r="K28" s="32">
        <v>0</v>
      </c>
      <c r="L28" s="32">
        <v>7.1727656579873317E-2</v>
      </c>
      <c r="M28" s="32">
        <v>0</v>
      </c>
      <c r="N28" s="19">
        <f t="shared" si="2"/>
        <v>1.0613146E-2</v>
      </c>
      <c r="O28" s="19">
        <f t="shared" si="2"/>
        <v>8.0869700000000093E-3</v>
      </c>
      <c r="P28" s="19">
        <f t="shared" si="2"/>
        <v>-2.3254780000000002E-3</v>
      </c>
      <c r="Q28" s="19">
        <f t="shared" si="2"/>
        <v>-4.8418560000000098E-3</v>
      </c>
      <c r="R28" s="5">
        <f t="shared" si="3"/>
        <v>1.5515133372500545E-2</v>
      </c>
      <c r="S28" s="5">
        <f t="shared" si="4"/>
        <v>-2.3227761707896866E-3</v>
      </c>
    </row>
    <row r="29" spans="1:19">
      <c r="F29" s="21" t="s">
        <v>99</v>
      </c>
      <c r="G29" s="28">
        <v>42795</v>
      </c>
      <c r="H29" s="32">
        <v>35.722222222222221</v>
      </c>
      <c r="I29" s="32">
        <v>35.60823742050389</v>
      </c>
      <c r="J29" s="32">
        <v>0.95446743345278451</v>
      </c>
      <c r="K29" s="32">
        <v>0.16451612903225801</v>
      </c>
      <c r="L29" s="32">
        <v>0.37147465437788024</v>
      </c>
      <c r="M29" s="32">
        <v>6.8367313657623718E-2</v>
      </c>
      <c r="N29" s="19">
        <f t="shared" si="2"/>
        <v>1.0613146E-2</v>
      </c>
      <c r="O29" s="19">
        <f t="shared" si="2"/>
        <v>8.0869700000000093E-3</v>
      </c>
      <c r="P29" s="19">
        <f t="shared" si="2"/>
        <v>-2.3254780000000002E-3</v>
      </c>
      <c r="Q29" s="19">
        <f t="shared" si="2"/>
        <v>-4.8418560000000098E-3</v>
      </c>
      <c r="R29" s="5">
        <f t="shared" si="3"/>
        <v>1.8500956184123396E-2</v>
      </c>
      <c r="S29" s="5">
        <f t="shared" si="4"/>
        <v>-2.6529773069906559E-3</v>
      </c>
    </row>
    <row r="30" spans="1:19">
      <c r="B30" s="34"/>
      <c r="C30" s="34"/>
      <c r="D30" s="68"/>
      <c r="F30" s="21" t="s">
        <v>99</v>
      </c>
      <c r="G30" s="28">
        <v>42826</v>
      </c>
      <c r="H30" s="32">
        <v>35.871794871794869</v>
      </c>
      <c r="I30" s="32">
        <v>35.818511384108966</v>
      </c>
      <c r="J30" s="32">
        <v>0.99337600512230551</v>
      </c>
      <c r="K30" s="32">
        <v>0.30333333333333301</v>
      </c>
      <c r="L30" s="32">
        <v>0.9976666666666657</v>
      </c>
      <c r="M30" s="32">
        <v>0.21119131532751004</v>
      </c>
      <c r="N30" s="19">
        <f t="shared" si="2"/>
        <v>1.0613146E-2</v>
      </c>
      <c r="O30" s="19">
        <f t="shared" si="2"/>
        <v>8.0869700000000093E-3</v>
      </c>
      <c r="P30" s="19">
        <f t="shared" si="2"/>
        <v>-2.3254780000000002E-3</v>
      </c>
      <c r="Q30" s="19">
        <f t="shared" si="2"/>
        <v>-4.8418560000000098E-3</v>
      </c>
      <c r="R30" s="5">
        <f t="shared" si="3"/>
        <v>1.8821480431407966E-2</v>
      </c>
      <c r="S30" s="5">
        <f t="shared" si="4"/>
        <v>-3.3424375145973961E-3</v>
      </c>
    </row>
    <row r="31" spans="1:19">
      <c r="A31" s="32" t="str">
        <f>B31&amp;C31</f>
        <v/>
      </c>
      <c r="B31" s="34"/>
      <c r="C31" s="34"/>
      <c r="D31" s="68"/>
      <c r="F31" s="21" t="s">
        <v>99</v>
      </c>
      <c r="G31" s="28">
        <v>42856</v>
      </c>
      <c r="H31" s="32">
        <v>35.870129870129873</v>
      </c>
      <c r="I31" s="32">
        <v>35.854309502571475</v>
      </c>
      <c r="J31" s="32">
        <v>1</v>
      </c>
      <c r="K31" s="32">
        <v>1.9677419354838701</v>
      </c>
      <c r="L31" s="32">
        <v>1.4624423963133635</v>
      </c>
      <c r="M31" s="32">
        <v>0.31719894283549105</v>
      </c>
      <c r="N31" s="19">
        <f t="shared" si="2"/>
        <v>1.0613146E-2</v>
      </c>
      <c r="O31" s="19">
        <f t="shared" si="2"/>
        <v>8.0869700000000093E-3</v>
      </c>
      <c r="P31" s="19">
        <f t="shared" si="2"/>
        <v>-2.3254780000000002E-3</v>
      </c>
      <c r="Q31" s="19">
        <f t="shared" si="2"/>
        <v>-4.8418560000000098E-3</v>
      </c>
      <c r="R31" s="5">
        <f t="shared" si="3"/>
        <v>1.8876058171026999E-2</v>
      </c>
      <c r="S31" s="5">
        <f t="shared" si="4"/>
        <v>-3.8538643345441548E-3</v>
      </c>
    </row>
    <row r="32" spans="1:19">
      <c r="A32" s="32" t="str">
        <f>B32&amp;C32</f>
        <v/>
      </c>
      <c r="B32" s="34"/>
      <c r="C32" s="34"/>
      <c r="D32" s="68"/>
      <c r="F32" s="21" t="s">
        <v>99</v>
      </c>
      <c r="G32" s="28">
        <v>42887</v>
      </c>
      <c r="H32" s="32">
        <v>35.090909090909093</v>
      </c>
      <c r="I32" s="32">
        <v>35.124970267827408</v>
      </c>
      <c r="J32" s="32">
        <v>0.86504488049823325</v>
      </c>
      <c r="K32" s="32">
        <v>1.2</v>
      </c>
      <c r="L32" s="32">
        <v>3.6627004680940054</v>
      </c>
      <c r="M32" s="32">
        <v>0.81904127929323323</v>
      </c>
      <c r="N32" s="19">
        <f t="shared" si="2"/>
        <v>1.0613146E-2</v>
      </c>
      <c r="O32" s="19">
        <f t="shared" si="2"/>
        <v>8.0869700000000093E-3</v>
      </c>
      <c r="P32" s="19">
        <f t="shared" si="2"/>
        <v>-2.3254780000000002E-3</v>
      </c>
      <c r="Q32" s="19">
        <f t="shared" si="2"/>
        <v>-4.8418560000000098E-3</v>
      </c>
      <c r="R32" s="5">
        <f t="shared" si="3"/>
        <v>1.7764685827580839E-2</v>
      </c>
      <c r="S32" s="5">
        <f t="shared" si="4"/>
        <v>-6.2714100324161581E-3</v>
      </c>
    </row>
    <row r="33" spans="1:19">
      <c r="A33" s="32" t="str">
        <f>B33&amp;C33</f>
        <v/>
      </c>
      <c r="B33" s="34"/>
      <c r="C33" s="34"/>
      <c r="D33" s="68"/>
      <c r="F33" s="21" t="s">
        <v>99</v>
      </c>
      <c r="G33" s="28">
        <v>42917</v>
      </c>
      <c r="H33" s="32">
        <v>32.4</v>
      </c>
      <c r="I33" s="32">
        <v>32.5987012987013</v>
      </c>
      <c r="J33" s="32">
        <v>0.39759034853183506</v>
      </c>
      <c r="K33" s="32">
        <v>2.8387096774193501</v>
      </c>
      <c r="L33" s="32">
        <v>3.1974167946748584</v>
      </c>
      <c r="M33" s="32">
        <v>0.71291779824387702</v>
      </c>
      <c r="N33" s="19">
        <f t="shared" si="2"/>
        <v>1.0613146E-2</v>
      </c>
      <c r="O33" s="19">
        <f t="shared" si="2"/>
        <v>8.0869700000000093E-3</v>
      </c>
      <c r="P33" s="19">
        <f t="shared" si="2"/>
        <v>-2.3254780000000002E-3</v>
      </c>
      <c r="Q33" s="19">
        <f t="shared" si="2"/>
        <v>-4.8418560000000098E-3</v>
      </c>
      <c r="R33" s="5">
        <f t="shared" si="3"/>
        <v>1.3924502451332588E-2</v>
      </c>
      <c r="S33" s="5">
        <f t="shared" si="4"/>
        <v>-5.7606666789370431E-3</v>
      </c>
    </row>
    <row r="34" spans="1:19">
      <c r="A34" s="32" t="str">
        <f>B34&amp;C34</f>
        <v/>
      </c>
      <c r="B34" s="34"/>
      <c r="C34" s="34"/>
      <c r="D34" s="68"/>
      <c r="F34" s="21" t="s">
        <v>99</v>
      </c>
      <c r="G34" s="28">
        <v>42948</v>
      </c>
      <c r="H34" s="32">
        <v>31.9</v>
      </c>
      <c r="I34" s="32">
        <v>31.871428571428567</v>
      </c>
      <c r="J34" s="32">
        <v>0.26301761043704547</v>
      </c>
      <c r="K34" s="32">
        <v>1.1612903225806499</v>
      </c>
      <c r="L34" s="32">
        <v>3.4780651738696124</v>
      </c>
      <c r="M34" s="32">
        <v>0.7769290340823134</v>
      </c>
      <c r="N34" s="19">
        <f t="shared" si="2"/>
        <v>1.0613146E-2</v>
      </c>
      <c r="O34" s="19">
        <f t="shared" si="2"/>
        <v>8.0869700000000093E-3</v>
      </c>
      <c r="P34" s="19">
        <f t="shared" si="2"/>
        <v>-2.3254780000000002E-3</v>
      </c>
      <c r="Q34" s="19">
        <f t="shared" si="2"/>
        <v>-4.8418560000000098E-3</v>
      </c>
      <c r="R34" s="5">
        <f t="shared" si="3"/>
        <v>1.2821663129679584E-2</v>
      </c>
      <c r="S34" s="5">
        <f t="shared" si="4"/>
        <v>-6.0687666957933706E-3</v>
      </c>
    </row>
    <row r="35" spans="1:19">
      <c r="F35" s="21" t="s">
        <v>99</v>
      </c>
      <c r="G35" s="28">
        <v>42979</v>
      </c>
      <c r="H35" s="32">
        <v>32.700000000000003</v>
      </c>
      <c r="I35" s="32">
        <v>32.01428571428572</v>
      </c>
      <c r="J35" s="32">
        <v>0.28945154113423793</v>
      </c>
      <c r="K35" s="32">
        <v>0.9</v>
      </c>
      <c r="L35" s="32">
        <v>4.456088863151602</v>
      </c>
      <c r="M35" s="32">
        <v>1</v>
      </c>
      <c r="N35" s="19">
        <f t="shared" si="2"/>
        <v>1.0613146E-2</v>
      </c>
      <c r="O35" s="19">
        <f t="shared" si="2"/>
        <v>8.0869700000000093E-3</v>
      </c>
      <c r="P35" s="19">
        <f t="shared" si="2"/>
        <v>-2.3254780000000002E-3</v>
      </c>
      <c r="Q35" s="19">
        <f t="shared" si="2"/>
        <v>-4.8418560000000098E-3</v>
      </c>
      <c r="R35" s="5">
        <f t="shared" si="3"/>
        <v>1.3038197569826826E-2</v>
      </c>
      <c r="S35" s="5">
        <f t="shared" si="4"/>
        <v>-7.1417099170004716E-3</v>
      </c>
    </row>
    <row r="36" spans="1:19">
      <c r="F36" s="21" t="s">
        <v>99</v>
      </c>
      <c r="G36" s="28">
        <v>43009</v>
      </c>
      <c r="H36" s="32">
        <v>32.6</v>
      </c>
      <c r="I36" s="32">
        <v>32.283333333333331</v>
      </c>
      <c r="J36" s="32">
        <v>0.33923544394727884</v>
      </c>
      <c r="K36" s="32">
        <v>0.12258064516129</v>
      </c>
      <c r="L36" s="32">
        <v>2.5770466984977278</v>
      </c>
      <c r="M36" s="32">
        <v>0.57142167898088014</v>
      </c>
      <c r="N36" s="19">
        <f t="shared" si="2"/>
        <v>1.0613146E-2</v>
      </c>
      <c r="O36" s="19">
        <f t="shared" si="2"/>
        <v>8.0869700000000093E-3</v>
      </c>
      <c r="P36" s="19">
        <f t="shared" si="2"/>
        <v>-2.3254780000000002E-3</v>
      </c>
      <c r="Q36" s="19">
        <f t="shared" si="2"/>
        <v>-4.8418560000000098E-3</v>
      </c>
      <c r="R36" s="5">
        <f t="shared" si="3"/>
        <v>1.3446129800243956E-2</v>
      </c>
      <c r="S36" s="5">
        <f t="shared" si="4"/>
        <v>-5.0792761147429033E-3</v>
      </c>
    </row>
    <row r="37" spans="1:19">
      <c r="F37" s="21" t="s">
        <v>99</v>
      </c>
      <c r="G37" s="28">
        <v>43040</v>
      </c>
      <c r="H37" s="32">
        <v>31.7</v>
      </c>
      <c r="I37" s="32">
        <v>31.683333333333334</v>
      </c>
      <c r="J37" s="32">
        <v>0.2282129350190788</v>
      </c>
      <c r="K37" s="32">
        <v>0</v>
      </c>
      <c r="L37" s="32">
        <v>9.6111111111111105E-2</v>
      </c>
      <c r="M37" s="32">
        <v>5.5614611530385256E-3</v>
      </c>
      <c r="N37" s="19">
        <f t="shared" si="2"/>
        <v>1.0613146E-2</v>
      </c>
      <c r="O37" s="19">
        <f t="shared" si="2"/>
        <v>8.0869700000000093E-3</v>
      </c>
      <c r="P37" s="19">
        <f t="shared" si="2"/>
        <v>-2.3254780000000002E-3</v>
      </c>
      <c r="Q37" s="19">
        <f t="shared" si="2"/>
        <v>-4.8418560000000098E-3</v>
      </c>
      <c r="R37" s="5">
        <f t="shared" si="3"/>
        <v>1.2536630037642382E-2</v>
      </c>
      <c r="S37" s="5">
        <f t="shared" si="4"/>
        <v>-2.349641055896301E-3</v>
      </c>
    </row>
    <row r="38" spans="1:19">
      <c r="F38" s="21" t="s">
        <v>99</v>
      </c>
      <c r="G38" s="28">
        <v>43070</v>
      </c>
      <c r="H38" s="32">
        <v>30.3</v>
      </c>
      <c r="I38" s="32">
        <v>30.45</v>
      </c>
      <c r="J38" s="32">
        <v>0</v>
      </c>
      <c r="K38" s="32">
        <v>0</v>
      </c>
      <c r="L38" s="32">
        <v>0.28010752688171986</v>
      </c>
      <c r="M38" s="32">
        <v>4.7527988795609606E-2</v>
      </c>
      <c r="N38" s="19">
        <f t="shared" si="2"/>
        <v>1.0613146E-2</v>
      </c>
      <c r="O38" s="19">
        <f t="shared" si="2"/>
        <v>8.0869700000000093E-3</v>
      </c>
      <c r="P38" s="19">
        <f t="shared" si="2"/>
        <v>-2.3254780000000002E-3</v>
      </c>
      <c r="Q38" s="19">
        <f t="shared" si="2"/>
        <v>-4.8418560000000098E-3</v>
      </c>
      <c r="R38" s="5">
        <f t="shared" si="3"/>
        <v>1.0669665205904399E-2</v>
      </c>
      <c r="S38" s="5">
        <f t="shared" si="4"/>
        <v>-2.5523389077889425E-3</v>
      </c>
    </row>
    <row r="39" spans="1:19">
      <c r="F39" s="21" t="s">
        <v>99</v>
      </c>
      <c r="G39" s="28">
        <v>43101</v>
      </c>
      <c r="H39" s="32">
        <v>31.1</v>
      </c>
      <c r="I39" s="32">
        <v>30.614285714285717</v>
      </c>
      <c r="J39" s="32">
        <v>3.0399020301769875E-2</v>
      </c>
      <c r="K39" s="32">
        <v>0</v>
      </c>
      <c r="L39" s="32">
        <v>0.2903225806451612</v>
      </c>
      <c r="M39" s="32">
        <v>4.9857872963941806E-2</v>
      </c>
      <c r="N39" s="19">
        <f t="shared" si="2"/>
        <v>1.0613146E-2</v>
      </c>
      <c r="O39" s="19">
        <f t="shared" si="2"/>
        <v>8.0869700000000093E-3</v>
      </c>
      <c r="P39" s="19">
        <f t="shared" si="2"/>
        <v>-2.3254780000000002E-3</v>
      </c>
      <c r="Q39" s="19">
        <f t="shared" si="2"/>
        <v>-4.8418560000000098E-3</v>
      </c>
      <c r="R39" s="5">
        <f t="shared" si="3"/>
        <v>1.0918154701134553E-2</v>
      </c>
      <c r="S39" s="5">
        <f t="shared" si="4"/>
        <v>-2.5635910151188268E-3</v>
      </c>
    </row>
    <row r="40" spans="1:19">
      <c r="F40" s="21" t="s">
        <v>99</v>
      </c>
      <c r="G40" s="28">
        <v>43132</v>
      </c>
      <c r="H40" s="32">
        <v>32.9</v>
      </c>
      <c r="I40" s="32">
        <v>33.646258503401363</v>
      </c>
      <c r="J40" s="32">
        <v>0.59142773038452401</v>
      </c>
      <c r="K40" s="32">
        <v>0</v>
      </c>
      <c r="L40" s="32">
        <v>7.1727656579873317E-2</v>
      </c>
      <c r="M40" s="32">
        <v>0</v>
      </c>
      <c r="N40" s="19">
        <f t="shared" si="2"/>
        <v>1.0613146E-2</v>
      </c>
      <c r="O40" s="19">
        <f t="shared" si="2"/>
        <v>8.0869700000000093E-3</v>
      </c>
      <c r="P40" s="19">
        <f t="shared" si="2"/>
        <v>-2.3254780000000002E-3</v>
      </c>
      <c r="Q40" s="19">
        <f t="shared" si="2"/>
        <v>-4.8418560000000098E-3</v>
      </c>
      <c r="R40" s="5">
        <f t="shared" si="3"/>
        <v>1.5515133372500545E-2</v>
      </c>
      <c r="S40" s="5">
        <f t="shared" si="4"/>
        <v>-2.3227761707896866E-3</v>
      </c>
    </row>
    <row r="41" spans="1:19">
      <c r="F41" s="21" t="s">
        <v>99</v>
      </c>
      <c r="G41" s="28">
        <v>43160</v>
      </c>
      <c r="H41" s="32">
        <v>35.696969696969695</v>
      </c>
      <c r="I41" s="32">
        <v>35.60823742050389</v>
      </c>
      <c r="J41" s="32">
        <v>0.95446743345278451</v>
      </c>
      <c r="K41" s="32">
        <v>1.6451612903225801E-2</v>
      </c>
      <c r="L41" s="32">
        <v>0.37147465437788024</v>
      </c>
      <c r="M41" s="32">
        <v>6.8367313657623718E-2</v>
      </c>
      <c r="N41" s="19">
        <f t="shared" si="2"/>
        <v>1.0613146E-2</v>
      </c>
      <c r="O41" s="19">
        <f t="shared" si="2"/>
        <v>8.0869700000000093E-3</v>
      </c>
      <c r="P41" s="19">
        <f t="shared" si="2"/>
        <v>-2.3254780000000002E-3</v>
      </c>
      <c r="Q41" s="19">
        <f t="shared" si="2"/>
        <v>-4.8418560000000098E-3</v>
      </c>
      <c r="R41" s="5">
        <f t="shared" si="3"/>
        <v>1.8500956184123396E-2</v>
      </c>
      <c r="S41" s="5">
        <f t="shared" si="4"/>
        <v>-2.6529773069906559E-3</v>
      </c>
    </row>
    <row r="42" spans="1:19">
      <c r="F42" s="21" t="s">
        <v>99</v>
      </c>
      <c r="G42" s="28">
        <v>43191</v>
      </c>
      <c r="H42" s="32">
        <v>35.799999999999997</v>
      </c>
      <c r="I42" s="32">
        <v>35.818511384108966</v>
      </c>
      <c r="J42" s="32">
        <v>0.99337600512230551</v>
      </c>
      <c r="K42" s="32">
        <v>1.7000000000000001E-2</v>
      </c>
      <c r="L42" s="32">
        <v>0.9976666666666657</v>
      </c>
      <c r="M42" s="32">
        <v>0.21119131532751004</v>
      </c>
      <c r="N42" s="19">
        <f t="shared" si="2"/>
        <v>1.0613146E-2</v>
      </c>
      <c r="O42" s="19">
        <f t="shared" si="2"/>
        <v>8.0869700000000093E-3</v>
      </c>
      <c r="P42" s="19">
        <f t="shared" si="2"/>
        <v>-2.3254780000000002E-3</v>
      </c>
      <c r="Q42" s="19">
        <f t="shared" si="2"/>
        <v>-4.8418560000000098E-3</v>
      </c>
      <c r="R42" s="5">
        <f t="shared" si="3"/>
        <v>1.8821480431407966E-2</v>
      </c>
      <c r="S42" s="5">
        <f t="shared" si="4"/>
        <v>-3.3424375145973961E-3</v>
      </c>
    </row>
    <row r="43" spans="1:19">
      <c r="F43" s="21" t="s">
        <v>99</v>
      </c>
      <c r="G43" s="28">
        <v>43221</v>
      </c>
      <c r="H43" s="32">
        <v>35.84375</v>
      </c>
      <c r="I43" s="32">
        <v>35.854309502571475</v>
      </c>
      <c r="J43" s="32">
        <v>1</v>
      </c>
      <c r="K43" s="32">
        <v>8.0645161290322596E-3</v>
      </c>
      <c r="L43" s="32">
        <v>1.4624423963133635</v>
      </c>
      <c r="M43" s="32">
        <v>0.31719894283549105</v>
      </c>
      <c r="N43" s="19">
        <f t="shared" si="2"/>
        <v>1.0613146E-2</v>
      </c>
      <c r="O43" s="19">
        <f t="shared" si="2"/>
        <v>8.0869700000000093E-3</v>
      </c>
      <c r="P43" s="19">
        <f t="shared" si="2"/>
        <v>-2.3254780000000002E-3</v>
      </c>
      <c r="Q43" s="19">
        <f t="shared" si="2"/>
        <v>-4.8418560000000098E-3</v>
      </c>
      <c r="R43" s="5">
        <f t="shared" si="3"/>
        <v>1.8876058171026999E-2</v>
      </c>
      <c r="S43" s="5">
        <f t="shared" si="4"/>
        <v>-3.8538643345441548E-3</v>
      </c>
    </row>
    <row r="44" spans="1:19">
      <c r="F44" s="21" t="s">
        <v>99</v>
      </c>
      <c r="G44" s="28">
        <v>43252</v>
      </c>
      <c r="H44" s="32">
        <v>35.523809523809526</v>
      </c>
      <c r="I44" s="32">
        <v>35.124970267827408</v>
      </c>
      <c r="J44" s="32">
        <v>0.86504488049823325</v>
      </c>
      <c r="K44" s="32">
        <v>5.8192771084337345</v>
      </c>
      <c r="L44" s="32">
        <v>3.6627004680940054</v>
      </c>
      <c r="M44" s="32">
        <v>0.81904127929323323</v>
      </c>
      <c r="N44" s="19">
        <f t="shared" si="2"/>
        <v>1.0613146E-2</v>
      </c>
      <c r="O44" s="19">
        <f t="shared" si="2"/>
        <v>8.0869700000000093E-3</v>
      </c>
      <c r="P44" s="19">
        <f t="shared" si="2"/>
        <v>-2.3254780000000002E-3</v>
      </c>
      <c r="Q44" s="19">
        <f t="shared" si="2"/>
        <v>-4.8418560000000098E-3</v>
      </c>
      <c r="R44" s="5">
        <f t="shared" si="3"/>
        <v>1.7764685827580839E-2</v>
      </c>
      <c r="S44" s="5">
        <f t="shared" si="4"/>
        <v>-6.2714100324161581E-3</v>
      </c>
    </row>
    <row r="45" spans="1:19">
      <c r="F45" s="21" t="s">
        <v>99</v>
      </c>
      <c r="G45" s="28">
        <v>43282</v>
      </c>
      <c r="H45" s="32">
        <v>31.7</v>
      </c>
      <c r="I45" s="32">
        <v>32.5987012987013</v>
      </c>
      <c r="J45" s="32">
        <v>0.39759034853183506</v>
      </c>
      <c r="K45" s="32">
        <v>1.19354838709677</v>
      </c>
      <c r="L45" s="32">
        <v>3.1974167946748584</v>
      </c>
      <c r="M45" s="32">
        <v>0.71291779824387702</v>
      </c>
      <c r="N45" s="19">
        <f t="shared" si="2"/>
        <v>1.0613146E-2</v>
      </c>
      <c r="O45" s="19">
        <f t="shared" si="2"/>
        <v>8.0869700000000093E-3</v>
      </c>
      <c r="P45" s="19">
        <f t="shared" si="2"/>
        <v>-2.3254780000000002E-3</v>
      </c>
      <c r="Q45" s="19">
        <f t="shared" si="2"/>
        <v>-4.8418560000000098E-3</v>
      </c>
      <c r="R45" s="5">
        <f t="shared" si="3"/>
        <v>1.3924502451332588E-2</v>
      </c>
      <c r="S45" s="5">
        <f t="shared" si="4"/>
        <v>-5.7606666789370431E-3</v>
      </c>
    </row>
    <row r="46" spans="1:19">
      <c r="F46" s="21" t="s">
        <v>99</v>
      </c>
      <c r="G46" s="28">
        <v>43313</v>
      </c>
      <c r="H46" s="32">
        <v>31.2</v>
      </c>
      <c r="I46" s="32">
        <v>31.871428571428567</v>
      </c>
      <c r="J46" s="32">
        <v>0.26301761043704547</v>
      </c>
      <c r="K46" s="32">
        <v>4.32258064516129</v>
      </c>
      <c r="L46" s="32">
        <v>3.4780651738696124</v>
      </c>
      <c r="M46" s="32">
        <v>0.7769290340823134</v>
      </c>
      <c r="N46" s="19">
        <f t="shared" si="2"/>
        <v>1.0613146E-2</v>
      </c>
      <c r="O46" s="19">
        <f t="shared" si="2"/>
        <v>8.0869700000000093E-3</v>
      </c>
      <c r="P46" s="19">
        <f t="shared" si="2"/>
        <v>-2.3254780000000002E-3</v>
      </c>
      <c r="Q46" s="19">
        <f t="shared" si="2"/>
        <v>-4.8418560000000098E-3</v>
      </c>
      <c r="R46" s="5">
        <f t="shared" si="3"/>
        <v>1.2821663129679584E-2</v>
      </c>
      <c r="S46" s="5">
        <f t="shared" si="4"/>
        <v>-6.0687666957933706E-3</v>
      </c>
    </row>
    <row r="47" spans="1:19">
      <c r="F47" s="21" t="s">
        <v>99</v>
      </c>
      <c r="G47" s="28">
        <v>43344</v>
      </c>
      <c r="H47" s="32">
        <v>32.9</v>
      </c>
      <c r="I47" s="32">
        <v>32.01428571428572</v>
      </c>
      <c r="J47" s="32">
        <v>0.28945154113423793</v>
      </c>
      <c r="K47" s="32">
        <v>3.1</v>
      </c>
      <c r="L47" s="32">
        <v>4.456088863151602</v>
      </c>
      <c r="M47" s="32">
        <v>1</v>
      </c>
      <c r="N47" s="19">
        <f t="shared" si="2"/>
        <v>1.0613146E-2</v>
      </c>
      <c r="O47" s="19">
        <f t="shared" si="2"/>
        <v>8.0869700000000093E-3</v>
      </c>
      <c r="P47" s="19">
        <f t="shared" si="2"/>
        <v>-2.3254780000000002E-3</v>
      </c>
      <c r="Q47" s="19">
        <f t="shared" si="2"/>
        <v>-4.8418560000000098E-3</v>
      </c>
      <c r="R47" s="5">
        <f t="shared" si="3"/>
        <v>1.3038197569826826E-2</v>
      </c>
      <c r="S47" s="5">
        <f t="shared" si="4"/>
        <v>-7.1417099170004716E-3</v>
      </c>
    </row>
    <row r="48" spans="1:19">
      <c r="F48" s="21" t="s">
        <v>99</v>
      </c>
      <c r="G48" s="28">
        <v>43374</v>
      </c>
      <c r="H48" s="32">
        <v>33.4</v>
      </c>
      <c r="I48" s="32">
        <v>32.283333333333331</v>
      </c>
      <c r="J48" s="32">
        <v>0.33923544394727884</v>
      </c>
      <c r="K48" s="32">
        <v>2.32258064516129</v>
      </c>
      <c r="L48" s="32">
        <v>2.5770466984977278</v>
      </c>
      <c r="M48" s="32">
        <v>0.57142167898088014</v>
      </c>
      <c r="N48" s="19">
        <f t="shared" si="2"/>
        <v>1.0613146E-2</v>
      </c>
      <c r="O48" s="19">
        <f t="shared" si="2"/>
        <v>8.0869700000000093E-3</v>
      </c>
      <c r="P48" s="19">
        <f t="shared" si="2"/>
        <v>-2.3254780000000002E-3</v>
      </c>
      <c r="Q48" s="19">
        <f t="shared" si="2"/>
        <v>-4.8418560000000098E-3</v>
      </c>
      <c r="R48" s="5">
        <f t="shared" si="3"/>
        <v>1.3446129800243956E-2</v>
      </c>
      <c r="S48" s="5">
        <f t="shared" si="4"/>
        <v>-5.0792761147429033E-3</v>
      </c>
    </row>
    <row r="49" spans="6:19">
      <c r="F49" s="21" t="s">
        <v>99</v>
      </c>
      <c r="G49" s="28">
        <v>43405</v>
      </c>
      <c r="H49" s="32">
        <v>32.299999999999997</v>
      </c>
      <c r="I49" s="32">
        <v>31.683333333333334</v>
      </c>
      <c r="J49" s="32">
        <v>0.2282129350190788</v>
      </c>
      <c r="K49" s="32">
        <v>0</v>
      </c>
      <c r="L49" s="32">
        <v>9.6111111111111105E-2</v>
      </c>
      <c r="M49" s="32">
        <v>5.5614611530385256E-3</v>
      </c>
      <c r="N49" s="19">
        <f t="shared" si="2"/>
        <v>1.0613146E-2</v>
      </c>
      <c r="O49" s="19">
        <f t="shared" si="2"/>
        <v>8.0869700000000093E-3</v>
      </c>
      <c r="P49" s="19">
        <f t="shared" si="2"/>
        <v>-2.3254780000000002E-3</v>
      </c>
      <c r="Q49" s="19">
        <f t="shared" si="2"/>
        <v>-4.8418560000000098E-3</v>
      </c>
      <c r="R49" s="5">
        <f t="shared" si="3"/>
        <v>1.2536630037642382E-2</v>
      </c>
      <c r="S49" s="5">
        <f t="shared" si="4"/>
        <v>-2.349641055896301E-3</v>
      </c>
    </row>
    <row r="50" spans="6:19">
      <c r="F50" s="21" t="s">
        <v>99</v>
      </c>
      <c r="G50" s="28">
        <v>43435</v>
      </c>
      <c r="H50" s="32">
        <v>29.3</v>
      </c>
      <c r="I50" s="32">
        <v>30.45</v>
      </c>
      <c r="J50" s="32">
        <v>0</v>
      </c>
      <c r="K50" s="32">
        <v>1.54838709677419</v>
      </c>
      <c r="L50" s="32">
        <v>0.28010752688171986</v>
      </c>
      <c r="M50" s="32">
        <v>4.7527988795609606E-2</v>
      </c>
      <c r="N50" s="19">
        <f t="shared" si="2"/>
        <v>1.0613146E-2</v>
      </c>
      <c r="O50" s="19">
        <f t="shared" si="2"/>
        <v>8.0869700000000093E-3</v>
      </c>
      <c r="P50" s="19">
        <f t="shared" si="2"/>
        <v>-2.3254780000000002E-3</v>
      </c>
      <c r="Q50" s="19">
        <f t="shared" si="2"/>
        <v>-4.8418560000000098E-3</v>
      </c>
      <c r="R50" s="5">
        <f t="shared" si="3"/>
        <v>1.0669665205904399E-2</v>
      </c>
      <c r="S50" s="5">
        <f t="shared" si="4"/>
        <v>-2.5523389077889425E-3</v>
      </c>
    </row>
    <row r="51" spans="6:19">
      <c r="F51" s="21" t="s">
        <v>99</v>
      </c>
      <c r="G51" s="28">
        <v>43466</v>
      </c>
      <c r="H51" s="32">
        <v>29.9</v>
      </c>
      <c r="I51" s="32">
        <v>30.614285714285717</v>
      </c>
      <c r="J51" s="32">
        <v>3.0399020301769875E-2</v>
      </c>
      <c r="K51" s="32">
        <v>0.38709677419354799</v>
      </c>
      <c r="L51" s="32">
        <v>0.2903225806451612</v>
      </c>
      <c r="M51" s="32">
        <v>4.9857872963941806E-2</v>
      </c>
      <c r="N51" s="19">
        <f t="shared" si="2"/>
        <v>1.0613146E-2</v>
      </c>
      <c r="O51" s="19">
        <f t="shared" si="2"/>
        <v>8.0869700000000093E-3</v>
      </c>
      <c r="P51" s="19">
        <f t="shared" si="2"/>
        <v>-2.3254780000000002E-3</v>
      </c>
      <c r="Q51" s="19">
        <f t="shared" si="2"/>
        <v>-4.8418560000000098E-3</v>
      </c>
      <c r="R51" s="5">
        <f t="shared" si="3"/>
        <v>1.0918154701134553E-2</v>
      </c>
      <c r="S51" s="5">
        <f t="shared" si="4"/>
        <v>-2.5635910151188268E-3</v>
      </c>
    </row>
    <row r="52" spans="6:19">
      <c r="F52" s="21" t="s">
        <v>99</v>
      </c>
      <c r="G52" s="28">
        <v>43497</v>
      </c>
      <c r="H52" s="32">
        <v>33.6</v>
      </c>
      <c r="I52" s="32">
        <v>33.646258503401363</v>
      </c>
      <c r="J52" s="32">
        <v>0.59142773038452401</v>
      </c>
      <c r="K52" s="32">
        <v>7.1428571428571397E-2</v>
      </c>
      <c r="L52" s="32">
        <v>7.1727656579873317E-2</v>
      </c>
      <c r="M52" s="32">
        <v>0</v>
      </c>
      <c r="N52" s="19">
        <f t="shared" si="2"/>
        <v>1.0613146E-2</v>
      </c>
      <c r="O52" s="19">
        <f t="shared" si="2"/>
        <v>8.0869700000000093E-3</v>
      </c>
      <c r="P52" s="19">
        <f t="shared" si="2"/>
        <v>-2.3254780000000002E-3</v>
      </c>
      <c r="Q52" s="19">
        <f t="shared" si="2"/>
        <v>-4.8418560000000098E-3</v>
      </c>
      <c r="R52" s="5">
        <f t="shared" si="3"/>
        <v>1.5515133372500545E-2</v>
      </c>
      <c r="S52" s="5">
        <f t="shared" si="4"/>
        <v>-2.3227761707896866E-3</v>
      </c>
    </row>
    <row r="53" spans="6:19">
      <c r="F53" s="21" t="s">
        <v>99</v>
      </c>
      <c r="G53" s="28">
        <v>43525</v>
      </c>
      <c r="H53" s="32">
        <v>35.736842105263158</v>
      </c>
      <c r="I53" s="32">
        <v>35.60823742050389</v>
      </c>
      <c r="J53" s="32">
        <v>0.95446743345278451</v>
      </c>
      <c r="K53" s="32">
        <v>0</v>
      </c>
      <c r="L53" s="32">
        <v>0.37147465437788024</v>
      </c>
      <c r="M53" s="32">
        <v>6.8367313657623718E-2</v>
      </c>
      <c r="N53" s="19">
        <f t="shared" si="2"/>
        <v>1.0613146E-2</v>
      </c>
      <c r="O53" s="19">
        <f t="shared" si="2"/>
        <v>8.0869700000000093E-3</v>
      </c>
      <c r="P53" s="19">
        <f t="shared" si="2"/>
        <v>-2.3254780000000002E-3</v>
      </c>
      <c r="Q53" s="19">
        <f t="shared" si="2"/>
        <v>-4.8418560000000098E-3</v>
      </c>
      <c r="R53" s="5">
        <f t="shared" si="3"/>
        <v>1.8500956184123396E-2</v>
      </c>
      <c r="S53" s="5">
        <f t="shared" si="4"/>
        <v>-2.6529773069906559E-3</v>
      </c>
    </row>
    <row r="54" spans="6:19">
      <c r="F54" s="21" t="s">
        <v>99</v>
      </c>
      <c r="G54" s="28">
        <v>43556</v>
      </c>
      <c r="H54" s="32">
        <v>35.838709677419352</v>
      </c>
      <c r="I54" s="32">
        <v>35.818511384108966</v>
      </c>
      <c r="J54" s="32">
        <v>0.99337600512230551</v>
      </c>
      <c r="K54" s="32">
        <v>1.5333333333333301</v>
      </c>
      <c r="L54" s="32">
        <v>0.9976666666666657</v>
      </c>
      <c r="M54" s="32">
        <v>0.21119131532751004</v>
      </c>
      <c r="N54" s="19">
        <f t="shared" si="2"/>
        <v>1.0613146E-2</v>
      </c>
      <c r="O54" s="19">
        <f t="shared" si="2"/>
        <v>8.0869700000000093E-3</v>
      </c>
      <c r="P54" s="19">
        <f t="shared" si="2"/>
        <v>-2.3254780000000002E-3</v>
      </c>
      <c r="Q54" s="19">
        <f t="shared" si="2"/>
        <v>-4.8418560000000098E-3</v>
      </c>
      <c r="R54" s="5">
        <f t="shared" si="3"/>
        <v>1.8821480431407966E-2</v>
      </c>
      <c r="S54" s="5">
        <f t="shared" si="4"/>
        <v>-3.3424375145973961E-3</v>
      </c>
    </row>
    <row r="55" spans="6:19">
      <c r="F55" s="21" t="s">
        <v>99</v>
      </c>
      <c r="G55" s="28">
        <v>43586</v>
      </c>
      <c r="H55" s="32">
        <v>35.878048780487802</v>
      </c>
      <c r="I55" s="32">
        <v>35.854309502571475</v>
      </c>
      <c r="J55" s="32">
        <v>1</v>
      </c>
      <c r="K55" s="32">
        <v>0.87096774193548399</v>
      </c>
      <c r="L55" s="32">
        <v>1.4624423963133635</v>
      </c>
      <c r="M55" s="32">
        <v>0.31719894283549105</v>
      </c>
      <c r="N55" s="19">
        <f t="shared" si="2"/>
        <v>1.0613146E-2</v>
      </c>
      <c r="O55" s="19">
        <f t="shared" si="2"/>
        <v>8.0869700000000093E-3</v>
      </c>
      <c r="P55" s="19">
        <f t="shared" si="2"/>
        <v>-2.3254780000000002E-3</v>
      </c>
      <c r="Q55" s="19">
        <f t="shared" si="2"/>
        <v>-4.8418560000000098E-3</v>
      </c>
      <c r="R55" s="5">
        <f t="shared" si="3"/>
        <v>1.8876058171026999E-2</v>
      </c>
      <c r="S55" s="5">
        <f t="shared" si="4"/>
        <v>-3.8538643345441548E-3</v>
      </c>
    </row>
    <row r="56" spans="6:19">
      <c r="F56" s="21" t="s">
        <v>99</v>
      </c>
      <c r="G56" s="28">
        <v>43617</v>
      </c>
      <c r="H56" s="32">
        <v>35.743589743589745</v>
      </c>
      <c r="I56" s="32">
        <v>35.124970267827408</v>
      </c>
      <c r="J56" s="32">
        <v>0.86504488049823325</v>
      </c>
      <c r="K56" s="32">
        <v>2.8</v>
      </c>
      <c r="L56" s="32">
        <v>3.6627004680940054</v>
      </c>
      <c r="M56" s="32">
        <v>0.81904127929323323</v>
      </c>
      <c r="N56" s="19">
        <f t="shared" si="2"/>
        <v>1.0613146E-2</v>
      </c>
      <c r="O56" s="19">
        <f t="shared" si="2"/>
        <v>8.0869700000000093E-3</v>
      </c>
      <c r="P56" s="19">
        <f t="shared" si="2"/>
        <v>-2.3254780000000002E-3</v>
      </c>
      <c r="Q56" s="19">
        <f t="shared" si="2"/>
        <v>-4.8418560000000098E-3</v>
      </c>
      <c r="R56" s="5">
        <f t="shared" si="3"/>
        <v>1.7764685827580839E-2</v>
      </c>
      <c r="S56" s="5">
        <f t="shared" si="4"/>
        <v>-6.2714100324161581E-3</v>
      </c>
    </row>
    <row r="57" spans="6:19">
      <c r="F57" s="21" t="s">
        <v>99</v>
      </c>
      <c r="G57" s="28">
        <v>43647</v>
      </c>
      <c r="H57" s="32">
        <v>33.1</v>
      </c>
      <c r="I57" s="32">
        <v>32.5987012987013</v>
      </c>
      <c r="J57" s="32">
        <v>0.39759034853183506</v>
      </c>
      <c r="K57" s="32">
        <v>1.80645161290323</v>
      </c>
      <c r="L57" s="32">
        <v>3.1974167946748584</v>
      </c>
      <c r="M57" s="32">
        <v>0.71291779824387702</v>
      </c>
      <c r="N57" s="19">
        <f t="shared" si="2"/>
        <v>1.0613146E-2</v>
      </c>
      <c r="O57" s="19">
        <f t="shared" si="2"/>
        <v>8.0869700000000093E-3</v>
      </c>
      <c r="P57" s="19">
        <f t="shared" si="2"/>
        <v>-2.3254780000000002E-3</v>
      </c>
      <c r="Q57" s="19">
        <f t="shared" si="2"/>
        <v>-4.8418560000000098E-3</v>
      </c>
      <c r="R57" s="5">
        <f t="shared" si="3"/>
        <v>1.3924502451332588E-2</v>
      </c>
      <c r="S57" s="5">
        <f t="shared" si="4"/>
        <v>-5.7606666789370431E-3</v>
      </c>
    </row>
    <row r="58" spans="6:19">
      <c r="F58" s="21" t="s">
        <v>99</v>
      </c>
      <c r="G58" s="28">
        <v>43678</v>
      </c>
      <c r="H58" s="32">
        <v>31.7</v>
      </c>
      <c r="I58" s="32">
        <v>31.871428571428567</v>
      </c>
      <c r="J58" s="32">
        <v>0.26301761043704547</v>
      </c>
      <c r="K58" s="32">
        <v>3.12903225806452</v>
      </c>
      <c r="L58" s="32">
        <v>3.4780651738696124</v>
      </c>
      <c r="M58" s="32">
        <v>0.7769290340823134</v>
      </c>
      <c r="N58" s="19">
        <f t="shared" si="2"/>
        <v>1.0613146E-2</v>
      </c>
      <c r="O58" s="19">
        <f t="shared" si="2"/>
        <v>8.0869700000000093E-3</v>
      </c>
      <c r="P58" s="19">
        <f t="shared" si="2"/>
        <v>-2.3254780000000002E-3</v>
      </c>
      <c r="Q58" s="19">
        <f t="shared" si="2"/>
        <v>-4.8418560000000098E-3</v>
      </c>
      <c r="R58" s="5">
        <f t="shared" si="3"/>
        <v>1.2821663129679584E-2</v>
      </c>
      <c r="S58" s="5">
        <f t="shared" si="4"/>
        <v>-6.0687666957933706E-3</v>
      </c>
    </row>
    <row r="59" spans="6:19">
      <c r="F59" s="21" t="s">
        <v>99</v>
      </c>
      <c r="G59" s="28">
        <v>43709</v>
      </c>
      <c r="H59" s="32">
        <v>30.8</v>
      </c>
      <c r="I59" s="32">
        <v>32.01428571428572</v>
      </c>
      <c r="J59" s="32">
        <v>0.28945154113423793</v>
      </c>
      <c r="K59" s="32">
        <v>5.8514851485148505</v>
      </c>
      <c r="L59" s="32">
        <v>4.456088863151602</v>
      </c>
      <c r="M59" s="32">
        <v>1</v>
      </c>
      <c r="N59" s="19">
        <f t="shared" si="2"/>
        <v>1.0613146E-2</v>
      </c>
      <c r="O59" s="19">
        <f t="shared" si="2"/>
        <v>8.0869700000000093E-3</v>
      </c>
      <c r="P59" s="19">
        <f t="shared" si="2"/>
        <v>-2.3254780000000002E-3</v>
      </c>
      <c r="Q59" s="19">
        <f t="shared" si="2"/>
        <v>-4.8418560000000098E-3</v>
      </c>
      <c r="R59" s="5">
        <f t="shared" si="3"/>
        <v>1.3038197569826826E-2</v>
      </c>
      <c r="S59" s="5">
        <f t="shared" si="4"/>
        <v>-7.1417099170004716E-3</v>
      </c>
    </row>
    <row r="60" spans="6:19">
      <c r="F60" s="21" t="s">
        <v>99</v>
      </c>
      <c r="G60" s="28">
        <v>43739</v>
      </c>
      <c r="H60" s="32">
        <v>31.1</v>
      </c>
      <c r="I60" s="32">
        <v>32.283333333333331</v>
      </c>
      <c r="J60" s="32">
        <v>0.33923544394727884</v>
      </c>
      <c r="K60" s="32">
        <v>4.67741935483871</v>
      </c>
      <c r="L60" s="32">
        <v>2.5770466984977278</v>
      </c>
      <c r="M60" s="32">
        <v>0.57142167898088014</v>
      </c>
      <c r="N60" s="19">
        <f t="shared" si="2"/>
        <v>1.0613146E-2</v>
      </c>
      <c r="O60" s="19">
        <f t="shared" si="2"/>
        <v>8.0869700000000093E-3</v>
      </c>
      <c r="P60" s="19">
        <f t="shared" si="2"/>
        <v>-2.3254780000000002E-3</v>
      </c>
      <c r="Q60" s="19">
        <f t="shared" si="2"/>
        <v>-4.8418560000000098E-3</v>
      </c>
      <c r="R60" s="5">
        <f t="shared" si="3"/>
        <v>1.3446129800243956E-2</v>
      </c>
      <c r="S60" s="5">
        <f t="shared" si="4"/>
        <v>-5.0792761147429033E-3</v>
      </c>
    </row>
    <row r="61" spans="6:19">
      <c r="F61" s="21" t="s">
        <v>99</v>
      </c>
      <c r="G61" s="28">
        <v>43770</v>
      </c>
      <c r="H61" s="32">
        <v>31</v>
      </c>
      <c r="I61" s="32">
        <v>31.683333333333334</v>
      </c>
      <c r="J61" s="32">
        <v>0.2282129350190788</v>
      </c>
      <c r="K61" s="32">
        <v>6.6666666666666693E-2</v>
      </c>
      <c r="L61" s="32">
        <v>9.6111111111111105E-2</v>
      </c>
      <c r="M61" s="32">
        <v>5.5614611530385256E-3</v>
      </c>
      <c r="N61" s="19">
        <f t="shared" si="2"/>
        <v>1.0613146E-2</v>
      </c>
      <c r="O61" s="19">
        <f t="shared" si="2"/>
        <v>8.0869700000000093E-3</v>
      </c>
      <c r="P61" s="19">
        <f t="shared" si="2"/>
        <v>-2.3254780000000002E-3</v>
      </c>
      <c r="Q61" s="19">
        <f t="shared" si="2"/>
        <v>-4.8418560000000098E-3</v>
      </c>
      <c r="R61" s="5">
        <f t="shared" si="3"/>
        <v>1.2536630037642382E-2</v>
      </c>
      <c r="S61" s="5">
        <f t="shared" si="4"/>
        <v>-2.349641055896301E-3</v>
      </c>
    </row>
    <row r="62" spans="6:19">
      <c r="F62" s="21" t="s">
        <v>99</v>
      </c>
      <c r="G62" s="28">
        <v>43800</v>
      </c>
      <c r="H62" s="32">
        <v>28.7</v>
      </c>
      <c r="I62" s="32">
        <v>30.45</v>
      </c>
      <c r="J62" s="32">
        <v>0</v>
      </c>
      <c r="K62" s="32">
        <v>0.13225806451612901</v>
      </c>
      <c r="L62" s="32">
        <v>0.28010752688171986</v>
      </c>
      <c r="M62" s="32">
        <v>4.7527988795609606E-2</v>
      </c>
      <c r="N62" s="19">
        <f t="shared" si="2"/>
        <v>1.0613146E-2</v>
      </c>
      <c r="O62" s="19">
        <f t="shared" si="2"/>
        <v>8.0869700000000093E-3</v>
      </c>
      <c r="P62" s="19">
        <f t="shared" si="2"/>
        <v>-2.3254780000000002E-3</v>
      </c>
      <c r="Q62" s="19">
        <f t="shared" si="2"/>
        <v>-4.8418560000000098E-3</v>
      </c>
      <c r="R62" s="5">
        <f t="shared" si="3"/>
        <v>1.0669665205904399E-2</v>
      </c>
      <c r="S62" s="5">
        <f t="shared" si="4"/>
        <v>-2.5523389077889425E-3</v>
      </c>
    </row>
    <row r="63" spans="6:19">
      <c r="F63" s="21" t="s">
        <v>99</v>
      </c>
      <c r="G63" s="28">
        <v>43831</v>
      </c>
      <c r="H63" s="32">
        <v>30.4</v>
      </c>
      <c r="I63" s="32">
        <v>30.614285714285717</v>
      </c>
      <c r="J63" s="32">
        <v>3.0399020301769875E-2</v>
      </c>
      <c r="K63" s="32">
        <v>1.2580645161290323</v>
      </c>
      <c r="L63" s="32">
        <v>0.2903225806451612</v>
      </c>
      <c r="M63" s="32">
        <v>4.9857872963941806E-2</v>
      </c>
      <c r="N63" s="19">
        <f t="shared" si="2"/>
        <v>1.0613146E-2</v>
      </c>
      <c r="O63" s="19">
        <f t="shared" si="2"/>
        <v>8.0869700000000093E-3</v>
      </c>
      <c r="P63" s="19">
        <f t="shared" si="2"/>
        <v>-2.3254780000000002E-3</v>
      </c>
      <c r="Q63" s="19">
        <f t="shared" si="2"/>
        <v>-4.8418560000000098E-3</v>
      </c>
      <c r="R63" s="5">
        <f t="shared" si="3"/>
        <v>1.0918154701134553E-2</v>
      </c>
      <c r="S63" s="5">
        <f t="shared" si="4"/>
        <v>-2.5635910151188268E-3</v>
      </c>
    </row>
    <row r="64" spans="6:19">
      <c r="F64" s="21" t="s">
        <v>99</v>
      </c>
      <c r="G64" s="28">
        <v>43862</v>
      </c>
      <c r="H64" s="32">
        <v>32.200000000000003</v>
      </c>
      <c r="I64" s="32">
        <v>33.646258503401363</v>
      </c>
      <c r="J64" s="32">
        <v>0.59142773038452401</v>
      </c>
      <c r="K64" s="32">
        <v>0.14137931034482756</v>
      </c>
      <c r="L64" s="32">
        <v>7.1727656579873317E-2</v>
      </c>
      <c r="M64" s="32">
        <v>0</v>
      </c>
      <c r="N64" s="19">
        <f t="shared" si="2"/>
        <v>1.0613146E-2</v>
      </c>
      <c r="O64" s="19">
        <f t="shared" si="2"/>
        <v>8.0869700000000093E-3</v>
      </c>
      <c r="P64" s="19">
        <f t="shared" si="2"/>
        <v>-2.3254780000000002E-3</v>
      </c>
      <c r="Q64" s="19">
        <f t="shared" si="2"/>
        <v>-4.8418560000000098E-3</v>
      </c>
      <c r="R64" s="5">
        <f t="shared" si="3"/>
        <v>1.5515133372500545E-2</v>
      </c>
      <c r="S64" s="5">
        <f t="shared" si="4"/>
        <v>-2.3227761707896866E-3</v>
      </c>
    </row>
    <row r="65" spans="6:19">
      <c r="F65" s="21" t="s">
        <v>99</v>
      </c>
      <c r="G65" s="28">
        <v>43891</v>
      </c>
      <c r="H65" s="32">
        <v>35.230769230769226</v>
      </c>
      <c r="I65" s="32">
        <v>35.60823742050389</v>
      </c>
      <c r="J65" s="32">
        <v>0.95446743345278451</v>
      </c>
      <c r="K65" s="32">
        <v>0.77419354838709675</v>
      </c>
      <c r="L65" s="32">
        <v>0.37147465437788024</v>
      </c>
      <c r="M65" s="32">
        <v>6.8367313657623718E-2</v>
      </c>
      <c r="N65" s="19">
        <f t="shared" si="2"/>
        <v>1.0613146E-2</v>
      </c>
      <c r="O65" s="19">
        <f t="shared" si="2"/>
        <v>8.0869700000000093E-3</v>
      </c>
      <c r="P65" s="19">
        <f t="shared" si="2"/>
        <v>-2.3254780000000002E-3</v>
      </c>
      <c r="Q65" s="19">
        <f t="shared" si="2"/>
        <v>-4.8418560000000098E-3</v>
      </c>
      <c r="R65" s="5">
        <f t="shared" si="3"/>
        <v>1.8500956184123396E-2</v>
      </c>
      <c r="S65" s="5">
        <f t="shared" si="4"/>
        <v>-2.6529773069906559E-3</v>
      </c>
    </row>
    <row r="66" spans="6:19">
      <c r="F66" s="21" t="s">
        <v>99</v>
      </c>
      <c r="G66" s="28">
        <v>43922</v>
      </c>
      <c r="H66" s="32">
        <v>35.787234042553195</v>
      </c>
      <c r="I66" s="32">
        <v>35.818511384108966</v>
      </c>
      <c r="J66" s="32">
        <v>0.99337600512230551</v>
      </c>
      <c r="K66" s="32">
        <v>0.7</v>
      </c>
      <c r="L66" s="32">
        <v>0.9976666666666657</v>
      </c>
      <c r="M66" s="32">
        <v>0.21119131532751004</v>
      </c>
      <c r="N66" s="19">
        <f t="shared" si="2"/>
        <v>1.0613146E-2</v>
      </c>
      <c r="O66" s="19">
        <f t="shared" si="2"/>
        <v>8.0869700000000093E-3</v>
      </c>
      <c r="P66" s="19">
        <f t="shared" si="2"/>
        <v>-2.3254780000000002E-3</v>
      </c>
      <c r="Q66" s="19">
        <f t="shared" si="2"/>
        <v>-4.8418560000000098E-3</v>
      </c>
      <c r="R66" s="5">
        <f t="shared" si="3"/>
        <v>1.8821480431407966E-2</v>
      </c>
      <c r="S66" s="5">
        <f t="shared" si="4"/>
        <v>-3.3424375145973961E-3</v>
      </c>
    </row>
    <row r="67" spans="6:19">
      <c r="F67" s="21" t="s">
        <v>99</v>
      </c>
      <c r="G67" s="28">
        <v>43952</v>
      </c>
      <c r="H67" s="32">
        <v>35.850746268656714</v>
      </c>
      <c r="I67" s="32">
        <v>35.854309502571475</v>
      </c>
      <c r="J67" s="32">
        <v>1</v>
      </c>
      <c r="K67" s="32">
        <v>1.3548387096774193</v>
      </c>
      <c r="L67" s="32">
        <v>1.4624423963133635</v>
      </c>
      <c r="M67" s="32">
        <v>0.31719894283549105</v>
      </c>
      <c r="N67" s="19">
        <f t="shared" si="2"/>
        <v>1.0613146E-2</v>
      </c>
      <c r="O67" s="19">
        <f t="shared" si="2"/>
        <v>8.0869700000000093E-3</v>
      </c>
      <c r="P67" s="19">
        <f t="shared" si="2"/>
        <v>-2.3254780000000002E-3</v>
      </c>
      <c r="Q67" s="19">
        <f t="shared" si="2"/>
        <v>-4.8418560000000098E-3</v>
      </c>
      <c r="R67" s="5">
        <f t="shared" si="3"/>
        <v>1.8876058171026999E-2</v>
      </c>
      <c r="S67" s="5">
        <f t="shared" si="4"/>
        <v>-3.8538643345441548E-3</v>
      </c>
    </row>
    <row r="68" spans="6:19">
      <c r="F68" s="21" t="s">
        <v>99</v>
      </c>
      <c r="G68" s="28">
        <v>43983</v>
      </c>
      <c r="H68" s="32">
        <v>34.700000000000003</v>
      </c>
      <c r="I68" s="32">
        <v>35.124970267827408</v>
      </c>
      <c r="J68" s="32">
        <v>0.86504488049823325</v>
      </c>
      <c r="K68" s="32">
        <v>5.7196261682242993</v>
      </c>
      <c r="L68" s="32">
        <v>3.6627004680940054</v>
      </c>
      <c r="M68" s="32">
        <v>0.81904127929323323</v>
      </c>
      <c r="N68" s="19">
        <f t="shared" ref="N68:Q131" si="5">VLOOKUP($F68&amp;"_"&amp;N$2,$A$3:$D$34,4,0)</f>
        <v>1.0613146E-2</v>
      </c>
      <c r="O68" s="19">
        <f t="shared" si="5"/>
        <v>8.0869700000000093E-3</v>
      </c>
      <c r="P68" s="19">
        <f t="shared" si="5"/>
        <v>-2.3254780000000002E-3</v>
      </c>
      <c r="Q68" s="19">
        <f t="shared" si="5"/>
        <v>-4.8418560000000098E-3</v>
      </c>
      <c r="R68" s="5">
        <f t="shared" ref="R68:R131" si="6">EXP(N68*(1)+O68*(1)*J68)-1</f>
        <v>1.7764685827580839E-2</v>
      </c>
      <c r="S68" s="5">
        <f t="shared" ref="S68:S131" si="7">EXP(P68*(1)+Q68*(1)*M68)-1</f>
        <v>-6.2714100324161581E-3</v>
      </c>
    </row>
    <row r="69" spans="6:19">
      <c r="F69" s="21" t="s">
        <v>99</v>
      </c>
      <c r="G69" s="28">
        <v>44013</v>
      </c>
      <c r="H69" s="32">
        <v>32.4</v>
      </c>
      <c r="I69" s="32">
        <v>32.5987012987013</v>
      </c>
      <c r="J69" s="32">
        <v>0.39759034853183506</v>
      </c>
      <c r="K69" s="32">
        <v>4.096774193548387</v>
      </c>
      <c r="L69" s="32">
        <v>3.1974167946748584</v>
      </c>
      <c r="M69" s="32">
        <v>0.71291779824387702</v>
      </c>
      <c r="N69" s="19">
        <f t="shared" si="5"/>
        <v>1.0613146E-2</v>
      </c>
      <c r="O69" s="19">
        <f t="shared" si="5"/>
        <v>8.0869700000000093E-3</v>
      </c>
      <c r="P69" s="19">
        <f t="shared" si="5"/>
        <v>-2.3254780000000002E-3</v>
      </c>
      <c r="Q69" s="19">
        <f t="shared" si="5"/>
        <v>-4.8418560000000098E-3</v>
      </c>
      <c r="R69" s="5">
        <f t="shared" si="6"/>
        <v>1.3924502451332588E-2</v>
      </c>
      <c r="S69" s="5">
        <f t="shared" si="7"/>
        <v>-5.7606666789370431E-3</v>
      </c>
    </row>
    <row r="70" spans="6:19">
      <c r="F70" s="21" t="s">
        <v>99</v>
      </c>
      <c r="G70" s="28">
        <v>44044</v>
      </c>
      <c r="H70" s="32">
        <v>30.6</v>
      </c>
      <c r="I70" s="32">
        <v>31.871428571428567</v>
      </c>
      <c r="J70" s="32">
        <v>0.26301761043704547</v>
      </c>
      <c r="K70" s="32">
        <v>5.7372881355932206</v>
      </c>
      <c r="L70" s="32">
        <v>3.4780651738696124</v>
      </c>
      <c r="M70" s="32">
        <v>0.7769290340823134</v>
      </c>
      <c r="N70" s="19">
        <f t="shared" si="5"/>
        <v>1.0613146E-2</v>
      </c>
      <c r="O70" s="19">
        <f t="shared" si="5"/>
        <v>8.0869700000000093E-3</v>
      </c>
      <c r="P70" s="19">
        <f t="shared" si="5"/>
        <v>-2.3254780000000002E-3</v>
      </c>
      <c r="Q70" s="19">
        <f t="shared" si="5"/>
        <v>-4.8418560000000098E-3</v>
      </c>
      <c r="R70" s="5">
        <f t="shared" si="6"/>
        <v>1.2821663129679584E-2</v>
      </c>
      <c r="S70" s="5">
        <f t="shared" si="7"/>
        <v>-6.0687666957933706E-3</v>
      </c>
    </row>
    <row r="71" spans="6:19">
      <c r="F71" s="21" t="s">
        <v>99</v>
      </c>
      <c r="G71" s="28">
        <v>44075</v>
      </c>
      <c r="H71" s="32">
        <v>32.200000000000003</v>
      </c>
      <c r="I71" s="32">
        <v>32.01428571428572</v>
      </c>
      <c r="J71" s="32">
        <v>0.28945154113423793</v>
      </c>
      <c r="K71" s="32">
        <v>5.6511627906976747</v>
      </c>
      <c r="L71" s="32">
        <v>4.456088863151602</v>
      </c>
      <c r="M71" s="32">
        <v>1</v>
      </c>
      <c r="N71" s="19">
        <f t="shared" si="5"/>
        <v>1.0613146E-2</v>
      </c>
      <c r="O71" s="19">
        <f t="shared" si="5"/>
        <v>8.0869700000000093E-3</v>
      </c>
      <c r="P71" s="19">
        <f t="shared" si="5"/>
        <v>-2.3254780000000002E-3</v>
      </c>
      <c r="Q71" s="19">
        <f t="shared" si="5"/>
        <v>-4.8418560000000098E-3</v>
      </c>
      <c r="R71" s="5">
        <f t="shared" si="6"/>
        <v>1.3038197569826826E-2</v>
      </c>
      <c r="S71" s="5">
        <f t="shared" si="7"/>
        <v>-7.1417099170004716E-3</v>
      </c>
    </row>
    <row r="72" spans="6:19">
      <c r="F72" s="21" t="s">
        <v>99</v>
      </c>
      <c r="G72" s="28">
        <v>44105</v>
      </c>
      <c r="H72" s="32">
        <v>31.6</v>
      </c>
      <c r="I72" s="32">
        <v>32.283333333333331</v>
      </c>
      <c r="J72" s="32">
        <v>0.33923544394727884</v>
      </c>
      <c r="K72" s="32">
        <v>5.8880866425992782</v>
      </c>
      <c r="L72" s="32">
        <v>2.5770466984977278</v>
      </c>
      <c r="M72" s="32">
        <v>0.57142167898088014</v>
      </c>
      <c r="N72" s="19">
        <f t="shared" si="5"/>
        <v>1.0613146E-2</v>
      </c>
      <c r="O72" s="19">
        <f t="shared" si="5"/>
        <v>8.0869700000000093E-3</v>
      </c>
      <c r="P72" s="19">
        <f t="shared" si="5"/>
        <v>-2.3254780000000002E-3</v>
      </c>
      <c r="Q72" s="19">
        <f t="shared" si="5"/>
        <v>-4.8418560000000098E-3</v>
      </c>
      <c r="R72" s="5">
        <f t="shared" si="6"/>
        <v>1.3446129800243956E-2</v>
      </c>
      <c r="S72" s="5">
        <f t="shared" si="7"/>
        <v>-5.0792761147429033E-3</v>
      </c>
    </row>
    <row r="73" spans="6:19">
      <c r="F73" s="21" t="s">
        <v>196</v>
      </c>
      <c r="G73" s="28">
        <v>42005</v>
      </c>
      <c r="H73" s="203">
        <v>27</v>
      </c>
      <c r="I73" s="203">
        <v>28.214285714285715</v>
      </c>
      <c r="J73" s="203">
        <v>0</v>
      </c>
      <c r="K73" s="203">
        <v>3.2258064516129031E-2</v>
      </c>
      <c r="L73" s="203">
        <v>0.5161290322580645</v>
      </c>
      <c r="M73" s="203">
        <v>0.11404708193650341</v>
      </c>
      <c r="N73" s="19">
        <f t="shared" si="5"/>
        <v>8.35455263206554E-3</v>
      </c>
      <c r="O73" s="19">
        <f t="shared" si="5"/>
        <v>1.4367431999999999E-2</v>
      </c>
      <c r="P73" s="19">
        <f t="shared" si="5"/>
        <v>-4.0096359999999996E-3</v>
      </c>
      <c r="Q73" s="19">
        <f t="shared" si="5"/>
        <v>-4.0956359999999997E-3</v>
      </c>
      <c r="R73" s="5">
        <f t="shared" si="6"/>
        <v>8.3895492995156307E-3</v>
      </c>
      <c r="S73" s="5">
        <f t="shared" si="7"/>
        <v>-4.4667257091541845E-3</v>
      </c>
    </row>
    <row r="74" spans="6:19">
      <c r="F74" s="21" t="s">
        <v>196</v>
      </c>
      <c r="G74" s="28">
        <v>42036</v>
      </c>
      <c r="H74" s="203">
        <v>32.6</v>
      </c>
      <c r="I74" s="203">
        <v>31.900000000000002</v>
      </c>
      <c r="J74" s="203">
        <v>0.47993429161243528</v>
      </c>
      <c r="K74" s="203">
        <v>0</v>
      </c>
      <c r="L74" s="203">
        <v>0</v>
      </c>
      <c r="M74" s="203">
        <v>0</v>
      </c>
      <c r="N74" s="19">
        <f t="shared" si="5"/>
        <v>8.35455263206554E-3</v>
      </c>
      <c r="O74" s="19">
        <f t="shared" si="5"/>
        <v>1.4367431999999999E-2</v>
      </c>
      <c r="P74" s="19">
        <f t="shared" si="5"/>
        <v>-4.0096359999999996E-3</v>
      </c>
      <c r="Q74" s="19">
        <f t="shared" si="5"/>
        <v>-4.0956359999999997E-3</v>
      </c>
      <c r="R74" s="5">
        <f t="shared" si="6"/>
        <v>1.5366850168214485E-2</v>
      </c>
      <c r="S74" s="5">
        <f t="shared" si="7"/>
        <v>-4.001608142753077E-3</v>
      </c>
    </row>
    <row r="75" spans="6:19">
      <c r="F75" s="21" t="s">
        <v>196</v>
      </c>
      <c r="G75" s="28">
        <v>42064</v>
      </c>
      <c r="H75" s="203">
        <v>35.411764705882355</v>
      </c>
      <c r="I75" s="203">
        <v>35.354417904274435</v>
      </c>
      <c r="J75" s="203">
        <v>0.92975038730037474</v>
      </c>
      <c r="K75" s="203">
        <v>0.83870967741935487</v>
      </c>
      <c r="L75" s="203">
        <v>0.19861751152073734</v>
      </c>
      <c r="M75" s="203">
        <v>4.3887760995208011E-2</v>
      </c>
      <c r="N75" s="19">
        <f t="shared" si="5"/>
        <v>8.35455263206554E-3</v>
      </c>
      <c r="O75" s="19">
        <f t="shared" si="5"/>
        <v>1.4367431999999999E-2</v>
      </c>
      <c r="P75" s="19">
        <f t="shared" si="5"/>
        <v>-4.0096359999999996E-3</v>
      </c>
      <c r="Q75" s="19">
        <f t="shared" si="5"/>
        <v>-4.0956359999999997E-3</v>
      </c>
      <c r="R75" s="5">
        <f t="shared" si="6"/>
        <v>2.1950113633618651E-2</v>
      </c>
      <c r="S75" s="5">
        <f t="shared" si="7"/>
        <v>-4.1806210652922671E-3</v>
      </c>
    </row>
    <row r="76" spans="6:19">
      <c r="F76" s="21" t="s">
        <v>196</v>
      </c>
      <c r="G76" s="28">
        <v>42095</v>
      </c>
      <c r="H76" s="203">
        <v>35.84375</v>
      </c>
      <c r="I76" s="203">
        <v>35.853858582603479</v>
      </c>
      <c r="J76" s="203">
        <v>0.99478492052107192</v>
      </c>
      <c r="K76" s="203">
        <v>0.76666666666666672</v>
      </c>
      <c r="L76" s="203">
        <v>0.12904761904761905</v>
      </c>
      <c r="M76" s="203">
        <v>2.8515164742516821E-2</v>
      </c>
      <c r="N76" s="19">
        <f t="shared" si="5"/>
        <v>8.35455263206554E-3</v>
      </c>
      <c r="O76" s="19">
        <f t="shared" si="5"/>
        <v>1.4367431999999999E-2</v>
      </c>
      <c r="P76" s="19">
        <f t="shared" si="5"/>
        <v>-4.0096359999999996E-3</v>
      </c>
      <c r="Q76" s="19">
        <f t="shared" si="5"/>
        <v>-4.0956359999999997E-3</v>
      </c>
      <c r="R76" s="5">
        <f t="shared" si="6"/>
        <v>2.2905448850863763E-2</v>
      </c>
      <c r="S76" s="5">
        <f t="shared" si="7"/>
        <v>-4.1179217471326579E-3</v>
      </c>
    </row>
    <row r="77" spans="6:19">
      <c r="F77" s="21" t="s">
        <v>196</v>
      </c>
      <c r="G77" s="28">
        <v>42125</v>
      </c>
      <c r="H77" s="203">
        <v>35.900990099009903</v>
      </c>
      <c r="I77" s="203">
        <v>35.893908425410174</v>
      </c>
      <c r="J77" s="203">
        <v>1</v>
      </c>
      <c r="K77" s="203">
        <v>0.22903225806451613</v>
      </c>
      <c r="L77" s="203">
        <v>7.0967741935483872E-2</v>
      </c>
      <c r="M77" s="203">
        <v>1.568147376626922E-2</v>
      </c>
      <c r="N77" s="19">
        <f t="shared" si="5"/>
        <v>8.35455263206554E-3</v>
      </c>
      <c r="O77" s="19">
        <f t="shared" si="5"/>
        <v>1.4367431999999999E-2</v>
      </c>
      <c r="P77" s="19">
        <f t="shared" si="5"/>
        <v>-4.0096359999999996E-3</v>
      </c>
      <c r="Q77" s="19">
        <f t="shared" si="5"/>
        <v>-4.0956359999999997E-3</v>
      </c>
      <c r="R77" s="5">
        <f t="shared" si="6"/>
        <v>2.29820952655031E-2</v>
      </c>
      <c r="S77" s="5">
        <f t="shared" si="7"/>
        <v>-4.0655746913581536E-3</v>
      </c>
    </row>
    <row r="78" spans="6:19">
      <c r="F78" s="21" t="s">
        <v>196</v>
      </c>
      <c r="G78" s="28">
        <v>42156</v>
      </c>
      <c r="H78" s="203">
        <v>35.772727272727273</v>
      </c>
      <c r="I78" s="203">
        <v>35.809996490124306</v>
      </c>
      <c r="J78" s="203">
        <v>0.98907342997927272</v>
      </c>
      <c r="K78" s="203">
        <v>0.13666666666666666</v>
      </c>
      <c r="L78" s="203">
        <v>2.2931760343481655</v>
      </c>
      <c r="M78" s="203">
        <v>0.50671444297550416</v>
      </c>
      <c r="N78" s="19">
        <f t="shared" si="5"/>
        <v>8.35455263206554E-3</v>
      </c>
      <c r="O78" s="19">
        <f t="shared" si="5"/>
        <v>1.4367431999999999E-2</v>
      </c>
      <c r="P78" s="19">
        <f t="shared" si="5"/>
        <v>-4.0096359999999996E-3</v>
      </c>
      <c r="Q78" s="19">
        <f t="shared" si="5"/>
        <v>-4.0956359999999997E-3</v>
      </c>
      <c r="R78" s="5">
        <f t="shared" si="6"/>
        <v>2.2821513234208224E-2</v>
      </c>
      <c r="S78" s="5">
        <f t="shared" si="7"/>
        <v>-6.066478076170112E-3</v>
      </c>
    </row>
    <row r="79" spans="6:19">
      <c r="F79" s="21" t="s">
        <v>196</v>
      </c>
      <c r="G79" s="28">
        <v>42186</v>
      </c>
      <c r="H79" s="203">
        <v>34.9</v>
      </c>
      <c r="I79" s="203">
        <v>34.084340659340661</v>
      </c>
      <c r="J79" s="203">
        <v>0.76436762141345427</v>
      </c>
      <c r="K79" s="203">
        <v>5.84020618556701</v>
      </c>
      <c r="L79" s="203">
        <v>4.37509071015866</v>
      </c>
      <c r="M79" s="203">
        <v>0.96674726185838045</v>
      </c>
      <c r="N79" s="19">
        <f t="shared" si="5"/>
        <v>8.35455263206554E-3</v>
      </c>
      <c r="O79" s="19">
        <f t="shared" si="5"/>
        <v>1.4367431999999999E-2</v>
      </c>
      <c r="P79" s="19">
        <f t="shared" si="5"/>
        <v>-4.0096359999999996E-3</v>
      </c>
      <c r="Q79" s="19">
        <f t="shared" si="5"/>
        <v>-4.0956359999999997E-3</v>
      </c>
      <c r="R79" s="5">
        <f t="shared" si="6"/>
        <v>1.9524714430662948E-2</v>
      </c>
      <c r="S79" s="5">
        <f t="shared" si="7"/>
        <v>-7.9374119434291179E-3</v>
      </c>
    </row>
    <row r="80" spans="6:19">
      <c r="F80" s="21" t="s">
        <v>196</v>
      </c>
      <c r="G80" s="28">
        <v>42217</v>
      </c>
      <c r="H80" s="203">
        <v>34.1</v>
      </c>
      <c r="I80" s="203">
        <v>32.642857142857146</v>
      </c>
      <c r="J80" s="203">
        <v>0.576665234107965</v>
      </c>
      <c r="K80" s="203">
        <v>0.61290322580645162</v>
      </c>
      <c r="L80" s="203">
        <v>4.5255785899495731</v>
      </c>
      <c r="M80" s="203">
        <v>1</v>
      </c>
      <c r="N80" s="19">
        <f t="shared" si="5"/>
        <v>8.35455263206554E-3</v>
      </c>
      <c r="O80" s="19">
        <f t="shared" si="5"/>
        <v>1.4367431999999999E-2</v>
      </c>
      <c r="P80" s="19">
        <f t="shared" si="5"/>
        <v>-4.0096359999999996E-3</v>
      </c>
      <c r="Q80" s="19">
        <f t="shared" si="5"/>
        <v>-4.0956359999999997E-3</v>
      </c>
      <c r="R80" s="5">
        <f t="shared" si="6"/>
        <v>1.6778962907044948E-2</v>
      </c>
      <c r="S80" s="5">
        <f t="shared" si="7"/>
        <v>-8.0725128499259391E-3</v>
      </c>
    </row>
    <row r="81" spans="6:19">
      <c r="F81" s="21" t="s">
        <v>196</v>
      </c>
      <c r="G81" s="28">
        <v>42248</v>
      </c>
      <c r="H81" s="203">
        <v>35.333333333333336</v>
      </c>
      <c r="I81" s="203">
        <v>34.301002506265668</v>
      </c>
      <c r="J81" s="203">
        <v>0.79258018537329011</v>
      </c>
      <c r="K81" s="203">
        <v>2.6</v>
      </c>
      <c r="L81" s="203">
        <v>2.6761054421768713</v>
      </c>
      <c r="M81" s="203">
        <v>0.59132890722966991</v>
      </c>
      <c r="N81" s="19">
        <f t="shared" si="5"/>
        <v>8.35455263206554E-3</v>
      </c>
      <c r="O81" s="19">
        <f t="shared" si="5"/>
        <v>1.4367431999999999E-2</v>
      </c>
      <c r="P81" s="19">
        <f t="shared" si="5"/>
        <v>-4.0096359999999996E-3</v>
      </c>
      <c r="Q81" s="19">
        <f t="shared" si="5"/>
        <v>-4.0956359999999997E-3</v>
      </c>
      <c r="R81" s="5">
        <f t="shared" si="6"/>
        <v>1.993805447993946E-2</v>
      </c>
      <c r="S81" s="5">
        <f t="shared" si="7"/>
        <v>-6.4108661065437333E-3</v>
      </c>
    </row>
    <row r="82" spans="6:19">
      <c r="F82" s="21" t="s">
        <v>196</v>
      </c>
      <c r="G82" s="28">
        <v>42278</v>
      </c>
      <c r="H82" s="203">
        <v>35.729729729729733</v>
      </c>
      <c r="I82" s="203">
        <v>35.12455348585668</v>
      </c>
      <c r="J82" s="203">
        <v>0.89981865405457595</v>
      </c>
      <c r="K82" s="203">
        <v>0</v>
      </c>
      <c r="L82" s="203">
        <v>0.80645161290322587</v>
      </c>
      <c r="M82" s="203">
        <v>0.17819856552578658</v>
      </c>
      <c r="N82" s="19">
        <f t="shared" si="5"/>
        <v>8.35455263206554E-3</v>
      </c>
      <c r="O82" s="19">
        <f t="shared" si="5"/>
        <v>1.4367431999999999E-2</v>
      </c>
      <c r="P82" s="19">
        <f t="shared" si="5"/>
        <v>-4.0096359999999996E-3</v>
      </c>
      <c r="Q82" s="19">
        <f t="shared" si="5"/>
        <v>-4.0956359999999997E-3</v>
      </c>
      <c r="R82" s="5">
        <f t="shared" si="6"/>
        <v>2.151072650194541E-2</v>
      </c>
      <c r="S82" s="5">
        <f t="shared" si="7"/>
        <v>-4.7282588829903327E-3</v>
      </c>
    </row>
    <row r="83" spans="6:19">
      <c r="F83" s="21" t="s">
        <v>196</v>
      </c>
      <c r="G83" s="28">
        <v>42309</v>
      </c>
      <c r="H83" s="203">
        <v>34.299999999999997</v>
      </c>
      <c r="I83" s="203">
        <v>33.35</v>
      </c>
      <c r="J83" s="203">
        <v>0.66874565052197843</v>
      </c>
      <c r="K83" s="203">
        <v>0</v>
      </c>
      <c r="L83" s="203">
        <v>0.245</v>
      </c>
      <c r="M83" s="203">
        <v>5.413672420673396E-2</v>
      </c>
      <c r="N83" s="19">
        <f t="shared" si="5"/>
        <v>8.35455263206554E-3</v>
      </c>
      <c r="O83" s="19">
        <f t="shared" si="5"/>
        <v>1.4367431999999999E-2</v>
      </c>
      <c r="P83" s="19">
        <f t="shared" si="5"/>
        <v>-4.0096359999999996E-3</v>
      </c>
      <c r="Q83" s="19">
        <f t="shared" si="5"/>
        <v>-4.0956359999999997E-3</v>
      </c>
      <c r="R83" s="5">
        <f t="shared" si="6"/>
        <v>1.8125010096810223E-2</v>
      </c>
      <c r="S83" s="5">
        <f t="shared" si="7"/>
        <v>-4.2224207248414691E-3</v>
      </c>
    </row>
    <row r="84" spans="6:19">
      <c r="F84" s="21" t="s">
        <v>196</v>
      </c>
      <c r="G84" s="28">
        <v>42339</v>
      </c>
      <c r="H84" s="203">
        <v>30.2</v>
      </c>
      <c r="I84" s="203">
        <v>29.083333333333329</v>
      </c>
      <c r="J84" s="203">
        <v>0.11316280131688479</v>
      </c>
      <c r="K84" s="203">
        <v>0</v>
      </c>
      <c r="L84" s="203">
        <v>1.8817204301075269E-2</v>
      </c>
      <c r="M84" s="203">
        <v>4.1579665289350198E-3</v>
      </c>
      <c r="N84" s="19">
        <f t="shared" si="5"/>
        <v>8.35455263206554E-3</v>
      </c>
      <c r="O84" s="19">
        <f t="shared" si="5"/>
        <v>1.4367431999999999E-2</v>
      </c>
      <c r="P84" s="19">
        <f t="shared" si="5"/>
        <v>-4.0096359999999996E-3</v>
      </c>
      <c r="Q84" s="19">
        <f t="shared" si="5"/>
        <v>-4.0956359999999997E-3</v>
      </c>
      <c r="R84" s="5">
        <f t="shared" si="6"/>
        <v>1.0030381895015816E-2</v>
      </c>
      <c r="S84" s="5">
        <f t="shared" si="7"/>
        <v>-4.0185693702791125E-3</v>
      </c>
    </row>
    <row r="85" spans="6:19">
      <c r="F85" s="21" t="s">
        <v>196</v>
      </c>
      <c r="G85" s="28">
        <v>42370</v>
      </c>
      <c r="H85" s="203">
        <v>30.1</v>
      </c>
      <c r="I85" s="203">
        <v>28.214285714285715</v>
      </c>
      <c r="J85" s="203">
        <v>0</v>
      </c>
      <c r="K85" s="203">
        <v>3.225806451612903</v>
      </c>
      <c r="L85" s="203">
        <v>0.5161290322580645</v>
      </c>
      <c r="M85" s="203">
        <v>0.11404708193650341</v>
      </c>
      <c r="N85" s="19">
        <f t="shared" si="5"/>
        <v>8.35455263206554E-3</v>
      </c>
      <c r="O85" s="19">
        <f t="shared" si="5"/>
        <v>1.4367431999999999E-2</v>
      </c>
      <c r="P85" s="19">
        <f t="shared" si="5"/>
        <v>-4.0096359999999996E-3</v>
      </c>
      <c r="Q85" s="19">
        <f t="shared" si="5"/>
        <v>-4.0956359999999997E-3</v>
      </c>
      <c r="R85" s="5">
        <f t="shared" si="6"/>
        <v>8.3895492995156307E-3</v>
      </c>
      <c r="S85" s="5">
        <f t="shared" si="7"/>
        <v>-4.4667257091541845E-3</v>
      </c>
    </row>
    <row r="86" spans="6:19">
      <c r="F86" s="21" t="s">
        <v>196</v>
      </c>
      <c r="G86" s="28">
        <v>42401</v>
      </c>
      <c r="H86" s="203">
        <v>31.9</v>
      </c>
      <c r="I86" s="203">
        <v>31.900000000000002</v>
      </c>
      <c r="J86" s="203">
        <v>0.47993429161243528</v>
      </c>
      <c r="K86" s="203">
        <v>0</v>
      </c>
      <c r="L86" s="203">
        <v>0</v>
      </c>
      <c r="M86" s="203">
        <v>0</v>
      </c>
      <c r="N86" s="19">
        <f t="shared" si="5"/>
        <v>8.35455263206554E-3</v>
      </c>
      <c r="O86" s="19">
        <f t="shared" si="5"/>
        <v>1.4367431999999999E-2</v>
      </c>
      <c r="P86" s="19">
        <f t="shared" si="5"/>
        <v>-4.0096359999999996E-3</v>
      </c>
      <c r="Q86" s="19">
        <f t="shared" si="5"/>
        <v>-4.0956359999999997E-3</v>
      </c>
      <c r="R86" s="5">
        <f t="shared" si="6"/>
        <v>1.5366850168214485E-2</v>
      </c>
      <c r="S86" s="5">
        <f t="shared" si="7"/>
        <v>-4.001608142753077E-3</v>
      </c>
    </row>
    <row r="87" spans="6:19">
      <c r="F87" s="21" t="s">
        <v>196</v>
      </c>
      <c r="G87" s="28">
        <v>42430</v>
      </c>
      <c r="H87" s="203">
        <v>35.714285714285715</v>
      </c>
      <c r="I87" s="203">
        <v>35.354417904274435</v>
      </c>
      <c r="J87" s="203">
        <v>0.92975038730037474</v>
      </c>
      <c r="K87" s="203">
        <v>0.13225806451612901</v>
      </c>
      <c r="L87" s="203">
        <v>0.19861751152073734</v>
      </c>
      <c r="M87" s="203">
        <v>4.3887760995208011E-2</v>
      </c>
      <c r="N87" s="19">
        <f t="shared" si="5"/>
        <v>8.35455263206554E-3</v>
      </c>
      <c r="O87" s="19">
        <f t="shared" si="5"/>
        <v>1.4367431999999999E-2</v>
      </c>
      <c r="P87" s="19">
        <f t="shared" si="5"/>
        <v>-4.0096359999999996E-3</v>
      </c>
      <c r="Q87" s="19">
        <f t="shared" si="5"/>
        <v>-4.0956359999999997E-3</v>
      </c>
      <c r="R87" s="5">
        <f t="shared" si="6"/>
        <v>2.1950113633618651E-2</v>
      </c>
      <c r="S87" s="5">
        <f t="shared" si="7"/>
        <v>-4.1806210652922671E-3</v>
      </c>
    </row>
    <row r="88" spans="6:19">
      <c r="F88" s="21" t="s">
        <v>196</v>
      </c>
      <c r="G88" s="28">
        <v>42461</v>
      </c>
      <c r="H88" s="203">
        <v>35.84375</v>
      </c>
      <c r="I88" s="203">
        <v>35.853858582603479</v>
      </c>
      <c r="J88" s="203">
        <v>0.99478492052107192</v>
      </c>
      <c r="K88" s="203">
        <v>0</v>
      </c>
      <c r="L88" s="203">
        <v>0.12904761904761905</v>
      </c>
      <c r="M88" s="203">
        <v>2.8515164742516821E-2</v>
      </c>
      <c r="N88" s="19">
        <f t="shared" si="5"/>
        <v>8.35455263206554E-3</v>
      </c>
      <c r="O88" s="19">
        <f t="shared" si="5"/>
        <v>1.4367431999999999E-2</v>
      </c>
      <c r="P88" s="19">
        <f t="shared" si="5"/>
        <v>-4.0096359999999996E-3</v>
      </c>
      <c r="Q88" s="19">
        <f t="shared" si="5"/>
        <v>-4.0956359999999997E-3</v>
      </c>
      <c r="R88" s="5">
        <f t="shared" si="6"/>
        <v>2.2905448850863763E-2</v>
      </c>
      <c r="S88" s="5">
        <f t="shared" si="7"/>
        <v>-4.1179217471326579E-3</v>
      </c>
    </row>
    <row r="89" spans="6:19">
      <c r="F89" s="21" t="s">
        <v>196</v>
      </c>
      <c r="G89" s="28">
        <v>42491</v>
      </c>
      <c r="H89" s="203">
        <v>35.901960784313722</v>
      </c>
      <c r="I89" s="203">
        <v>35.893908425410174</v>
      </c>
      <c r="J89" s="203">
        <v>1</v>
      </c>
      <c r="K89" s="203">
        <v>3.2258064516129031E-2</v>
      </c>
      <c r="L89" s="203">
        <v>7.0967741935483872E-2</v>
      </c>
      <c r="M89" s="203">
        <v>1.568147376626922E-2</v>
      </c>
      <c r="N89" s="19">
        <f t="shared" si="5"/>
        <v>8.35455263206554E-3</v>
      </c>
      <c r="O89" s="19">
        <f t="shared" si="5"/>
        <v>1.4367431999999999E-2</v>
      </c>
      <c r="P89" s="19">
        <f t="shared" si="5"/>
        <v>-4.0096359999999996E-3</v>
      </c>
      <c r="Q89" s="19">
        <f t="shared" si="5"/>
        <v>-4.0956359999999997E-3</v>
      </c>
      <c r="R89" s="5">
        <f t="shared" si="6"/>
        <v>2.29820952655031E-2</v>
      </c>
      <c r="S89" s="5">
        <f t="shared" si="7"/>
        <v>-4.0655746913581536E-3</v>
      </c>
    </row>
    <row r="90" spans="6:19">
      <c r="F90" s="21" t="s">
        <v>196</v>
      </c>
      <c r="G90" s="28">
        <v>42522</v>
      </c>
      <c r="H90" s="203">
        <v>35.850746268656714</v>
      </c>
      <c r="I90" s="203">
        <v>35.809996490124306</v>
      </c>
      <c r="J90" s="203">
        <v>0.98907342997927272</v>
      </c>
      <c r="K90" s="203">
        <v>0.6333333333333333</v>
      </c>
      <c r="L90" s="203">
        <v>2.2931760343481655</v>
      </c>
      <c r="M90" s="203">
        <v>0.50671444297550416</v>
      </c>
      <c r="N90" s="19">
        <f t="shared" si="5"/>
        <v>8.35455263206554E-3</v>
      </c>
      <c r="O90" s="19">
        <f t="shared" si="5"/>
        <v>1.4367431999999999E-2</v>
      </c>
      <c r="P90" s="19">
        <f t="shared" si="5"/>
        <v>-4.0096359999999996E-3</v>
      </c>
      <c r="Q90" s="19">
        <f t="shared" si="5"/>
        <v>-4.0956359999999997E-3</v>
      </c>
      <c r="R90" s="5">
        <f t="shared" si="6"/>
        <v>2.2821513234208224E-2</v>
      </c>
      <c r="S90" s="5">
        <f t="shared" si="7"/>
        <v>-6.066478076170112E-3</v>
      </c>
    </row>
    <row r="91" spans="6:19">
      <c r="F91" s="21" t="s">
        <v>196</v>
      </c>
      <c r="G91" s="28">
        <v>42552</v>
      </c>
      <c r="H91" s="203">
        <v>33.9</v>
      </c>
      <c r="I91" s="203">
        <v>34.084340659340661</v>
      </c>
      <c r="J91" s="203">
        <v>0.76436762141345427</v>
      </c>
      <c r="K91" s="203">
        <v>4.774193548387097</v>
      </c>
      <c r="L91" s="203">
        <v>4.37509071015866</v>
      </c>
      <c r="M91" s="203">
        <v>0.96674726185838045</v>
      </c>
      <c r="N91" s="19">
        <f t="shared" si="5"/>
        <v>8.35455263206554E-3</v>
      </c>
      <c r="O91" s="19">
        <f t="shared" si="5"/>
        <v>1.4367431999999999E-2</v>
      </c>
      <c r="P91" s="19">
        <f t="shared" si="5"/>
        <v>-4.0096359999999996E-3</v>
      </c>
      <c r="Q91" s="19">
        <f t="shared" si="5"/>
        <v>-4.0956359999999997E-3</v>
      </c>
      <c r="R91" s="5">
        <f t="shared" si="6"/>
        <v>1.9524714430662948E-2</v>
      </c>
      <c r="S91" s="5">
        <f t="shared" si="7"/>
        <v>-7.9374119434291179E-3</v>
      </c>
    </row>
    <row r="92" spans="6:19">
      <c r="F92" s="21" t="s">
        <v>196</v>
      </c>
      <c r="G92" s="28">
        <v>42583</v>
      </c>
      <c r="H92" s="203">
        <v>31.8</v>
      </c>
      <c r="I92" s="203">
        <v>32.642857142857146</v>
      </c>
      <c r="J92" s="203">
        <v>0.576665234107965</v>
      </c>
      <c r="K92" s="203">
        <v>5.8729508196721314</v>
      </c>
      <c r="L92" s="203">
        <v>4.5255785899495731</v>
      </c>
      <c r="M92" s="203">
        <v>1</v>
      </c>
      <c r="N92" s="19">
        <f t="shared" si="5"/>
        <v>8.35455263206554E-3</v>
      </c>
      <c r="O92" s="19">
        <f t="shared" si="5"/>
        <v>1.4367431999999999E-2</v>
      </c>
      <c r="P92" s="19">
        <f t="shared" si="5"/>
        <v>-4.0096359999999996E-3</v>
      </c>
      <c r="Q92" s="19">
        <f t="shared" si="5"/>
        <v>-4.0956359999999997E-3</v>
      </c>
      <c r="R92" s="5">
        <f t="shared" si="6"/>
        <v>1.6778962907044948E-2</v>
      </c>
      <c r="S92" s="5">
        <f t="shared" si="7"/>
        <v>-8.0725128499259391E-3</v>
      </c>
    </row>
    <row r="93" spans="6:19">
      <c r="F93" s="21" t="s">
        <v>196</v>
      </c>
      <c r="G93" s="28">
        <v>42614</v>
      </c>
      <c r="H93" s="203">
        <v>34.1</v>
      </c>
      <c r="I93" s="203">
        <v>34.301002506265668</v>
      </c>
      <c r="J93" s="203">
        <v>0.79258018537329011</v>
      </c>
      <c r="K93" s="203">
        <v>0.96666666666666667</v>
      </c>
      <c r="L93" s="203">
        <v>2.6761054421768713</v>
      </c>
      <c r="M93" s="203">
        <v>0.59132890722966991</v>
      </c>
      <c r="N93" s="19">
        <f t="shared" si="5"/>
        <v>8.35455263206554E-3</v>
      </c>
      <c r="O93" s="19">
        <f t="shared" si="5"/>
        <v>1.4367431999999999E-2</v>
      </c>
      <c r="P93" s="19">
        <f t="shared" si="5"/>
        <v>-4.0096359999999996E-3</v>
      </c>
      <c r="Q93" s="19">
        <f t="shared" si="5"/>
        <v>-4.0956359999999997E-3</v>
      </c>
      <c r="R93" s="5">
        <f t="shared" si="6"/>
        <v>1.993805447993946E-2</v>
      </c>
      <c r="S93" s="5">
        <f t="shared" si="7"/>
        <v>-6.4108661065437333E-3</v>
      </c>
    </row>
    <row r="94" spans="6:19">
      <c r="F94" s="21" t="s">
        <v>196</v>
      </c>
      <c r="G94" s="28">
        <v>42644</v>
      </c>
      <c r="H94" s="203">
        <v>33.700000000000003</v>
      </c>
      <c r="I94" s="203">
        <v>35.12455348585668</v>
      </c>
      <c r="J94" s="203">
        <v>0.89981865405457595</v>
      </c>
      <c r="K94" s="203">
        <v>3.2580645161290325</v>
      </c>
      <c r="L94" s="203">
        <v>0.80645161290322587</v>
      </c>
      <c r="M94" s="203">
        <v>0.17819856552578658</v>
      </c>
      <c r="N94" s="19">
        <f t="shared" si="5"/>
        <v>8.35455263206554E-3</v>
      </c>
      <c r="O94" s="19">
        <f t="shared" si="5"/>
        <v>1.4367431999999999E-2</v>
      </c>
      <c r="P94" s="19">
        <f t="shared" si="5"/>
        <v>-4.0096359999999996E-3</v>
      </c>
      <c r="Q94" s="19">
        <f t="shared" si="5"/>
        <v>-4.0956359999999997E-3</v>
      </c>
      <c r="R94" s="5">
        <f t="shared" si="6"/>
        <v>2.151072650194541E-2</v>
      </c>
      <c r="S94" s="5">
        <f t="shared" si="7"/>
        <v>-4.7282588829903327E-3</v>
      </c>
    </row>
    <row r="95" spans="6:19">
      <c r="F95" s="21" t="s">
        <v>196</v>
      </c>
      <c r="G95" s="28">
        <v>42675</v>
      </c>
      <c r="H95" s="203">
        <v>33.6</v>
      </c>
      <c r="I95" s="203">
        <v>33.35</v>
      </c>
      <c r="J95" s="203">
        <v>0.66874565052197843</v>
      </c>
      <c r="K95" s="203">
        <v>0</v>
      </c>
      <c r="L95" s="203">
        <v>0.245</v>
      </c>
      <c r="M95" s="203">
        <v>5.413672420673396E-2</v>
      </c>
      <c r="N95" s="19">
        <f t="shared" si="5"/>
        <v>8.35455263206554E-3</v>
      </c>
      <c r="O95" s="19">
        <f t="shared" si="5"/>
        <v>1.4367431999999999E-2</v>
      </c>
      <c r="P95" s="19">
        <f t="shared" si="5"/>
        <v>-4.0096359999999996E-3</v>
      </c>
      <c r="Q95" s="19">
        <f t="shared" si="5"/>
        <v>-4.0956359999999997E-3</v>
      </c>
      <c r="R95" s="5">
        <f t="shared" si="6"/>
        <v>1.8125010096810223E-2</v>
      </c>
      <c r="S95" s="5">
        <f t="shared" si="7"/>
        <v>-4.2224207248414691E-3</v>
      </c>
    </row>
    <row r="96" spans="6:19">
      <c r="F96" s="21" t="s">
        <v>196</v>
      </c>
      <c r="G96" s="28">
        <v>42705</v>
      </c>
      <c r="H96" s="203">
        <v>31.3</v>
      </c>
      <c r="I96" s="203">
        <v>29.083333333333329</v>
      </c>
      <c r="J96" s="203">
        <v>0.11316280131688479</v>
      </c>
      <c r="K96" s="203">
        <v>0</v>
      </c>
      <c r="L96" s="203">
        <v>1.8817204301075269E-2</v>
      </c>
      <c r="M96" s="203">
        <v>4.1579665289350198E-3</v>
      </c>
      <c r="N96" s="19">
        <f t="shared" si="5"/>
        <v>8.35455263206554E-3</v>
      </c>
      <c r="O96" s="19">
        <f t="shared" si="5"/>
        <v>1.4367431999999999E-2</v>
      </c>
      <c r="P96" s="19">
        <f t="shared" si="5"/>
        <v>-4.0096359999999996E-3</v>
      </c>
      <c r="Q96" s="19">
        <f t="shared" si="5"/>
        <v>-4.0956359999999997E-3</v>
      </c>
      <c r="R96" s="5">
        <f t="shared" si="6"/>
        <v>1.0030381895015816E-2</v>
      </c>
      <c r="S96" s="5">
        <f t="shared" si="7"/>
        <v>-4.0185693702791125E-3</v>
      </c>
    </row>
    <row r="97" spans="6:19">
      <c r="F97" s="21" t="s">
        <v>196</v>
      </c>
      <c r="G97" s="28">
        <v>42736</v>
      </c>
      <c r="H97" s="203">
        <v>28.6</v>
      </c>
      <c r="I97" s="203">
        <v>28.214285714285715</v>
      </c>
      <c r="J97" s="203">
        <v>0</v>
      </c>
      <c r="K97" s="203">
        <v>0</v>
      </c>
      <c r="L97" s="203">
        <v>0.5161290322580645</v>
      </c>
      <c r="M97" s="203">
        <v>0.11404708193650341</v>
      </c>
      <c r="N97" s="19">
        <f t="shared" si="5"/>
        <v>8.35455263206554E-3</v>
      </c>
      <c r="O97" s="19">
        <f t="shared" si="5"/>
        <v>1.4367431999999999E-2</v>
      </c>
      <c r="P97" s="19">
        <f t="shared" si="5"/>
        <v>-4.0096359999999996E-3</v>
      </c>
      <c r="Q97" s="19">
        <f t="shared" si="5"/>
        <v>-4.0956359999999997E-3</v>
      </c>
      <c r="R97" s="5">
        <f t="shared" si="6"/>
        <v>8.3895492995156307E-3</v>
      </c>
      <c r="S97" s="5">
        <f t="shared" si="7"/>
        <v>-4.4667257091541845E-3</v>
      </c>
    </row>
    <row r="98" spans="6:19">
      <c r="F98" s="21" t="s">
        <v>196</v>
      </c>
      <c r="G98" s="28">
        <v>42767</v>
      </c>
      <c r="H98" s="203">
        <v>32.5</v>
      </c>
      <c r="I98" s="203">
        <v>31.900000000000002</v>
      </c>
      <c r="J98" s="203">
        <v>0.47993429161243528</v>
      </c>
      <c r="K98" s="203">
        <v>0</v>
      </c>
      <c r="L98" s="203">
        <v>0</v>
      </c>
      <c r="M98" s="203">
        <v>0</v>
      </c>
      <c r="N98" s="19">
        <f t="shared" si="5"/>
        <v>8.35455263206554E-3</v>
      </c>
      <c r="O98" s="19">
        <f t="shared" si="5"/>
        <v>1.4367431999999999E-2</v>
      </c>
      <c r="P98" s="19">
        <f t="shared" si="5"/>
        <v>-4.0096359999999996E-3</v>
      </c>
      <c r="Q98" s="19">
        <f t="shared" si="5"/>
        <v>-4.0956359999999997E-3</v>
      </c>
      <c r="R98" s="5">
        <f t="shared" si="6"/>
        <v>1.5366850168214485E-2</v>
      </c>
      <c r="S98" s="5">
        <f t="shared" si="7"/>
        <v>-4.001608142753077E-3</v>
      </c>
    </row>
    <row r="99" spans="6:19">
      <c r="F99" s="21" t="s">
        <v>196</v>
      </c>
      <c r="G99" s="28">
        <v>42795</v>
      </c>
      <c r="H99" s="203">
        <v>35.583333333333336</v>
      </c>
      <c r="I99" s="203">
        <v>35.354417904274435</v>
      </c>
      <c r="J99" s="203">
        <v>0.92975038730037474</v>
      </c>
      <c r="K99" s="203">
        <v>0</v>
      </c>
      <c r="L99" s="203">
        <v>0.19861751152073734</v>
      </c>
      <c r="M99" s="203">
        <v>4.3887760995208011E-2</v>
      </c>
      <c r="N99" s="19">
        <f t="shared" si="5"/>
        <v>8.35455263206554E-3</v>
      </c>
      <c r="O99" s="19">
        <f t="shared" si="5"/>
        <v>1.4367431999999999E-2</v>
      </c>
      <c r="P99" s="19">
        <f t="shared" si="5"/>
        <v>-4.0096359999999996E-3</v>
      </c>
      <c r="Q99" s="19">
        <f t="shared" si="5"/>
        <v>-4.0956359999999997E-3</v>
      </c>
      <c r="R99" s="5">
        <f t="shared" si="6"/>
        <v>2.1950113633618651E-2</v>
      </c>
      <c r="S99" s="5">
        <f t="shared" si="7"/>
        <v>-4.1806210652922671E-3</v>
      </c>
    </row>
    <row r="100" spans="6:19">
      <c r="F100" s="21" t="s">
        <v>196</v>
      </c>
      <c r="G100" s="28">
        <v>42826</v>
      </c>
      <c r="H100" s="203">
        <v>35.838709677419352</v>
      </c>
      <c r="I100" s="203">
        <v>35.853858582603479</v>
      </c>
      <c r="J100" s="203">
        <v>0.99478492052107192</v>
      </c>
      <c r="K100" s="203">
        <v>0</v>
      </c>
      <c r="L100" s="203">
        <v>0.12904761904761905</v>
      </c>
      <c r="M100" s="203">
        <v>2.8515164742516821E-2</v>
      </c>
      <c r="N100" s="19">
        <f t="shared" si="5"/>
        <v>8.35455263206554E-3</v>
      </c>
      <c r="O100" s="19">
        <f t="shared" si="5"/>
        <v>1.4367431999999999E-2</v>
      </c>
      <c r="P100" s="19">
        <f t="shared" si="5"/>
        <v>-4.0096359999999996E-3</v>
      </c>
      <c r="Q100" s="19">
        <f t="shared" si="5"/>
        <v>-4.0956359999999997E-3</v>
      </c>
      <c r="R100" s="5">
        <f t="shared" si="6"/>
        <v>2.2905448850863763E-2</v>
      </c>
      <c r="S100" s="5">
        <f t="shared" si="7"/>
        <v>-4.1179217471326579E-3</v>
      </c>
    </row>
    <row r="101" spans="6:19">
      <c r="F101" s="21" t="s">
        <v>196</v>
      </c>
      <c r="G101" s="28">
        <v>42856</v>
      </c>
      <c r="H101" s="203">
        <v>35.88095238095238</v>
      </c>
      <c r="I101" s="203">
        <v>35.893908425410174</v>
      </c>
      <c r="J101" s="203">
        <v>1</v>
      </c>
      <c r="K101" s="203">
        <v>6.4516129032258063E-2</v>
      </c>
      <c r="L101" s="203">
        <v>7.0967741935483872E-2</v>
      </c>
      <c r="M101" s="203">
        <v>1.568147376626922E-2</v>
      </c>
      <c r="N101" s="19">
        <f t="shared" si="5"/>
        <v>8.35455263206554E-3</v>
      </c>
      <c r="O101" s="19">
        <f t="shared" si="5"/>
        <v>1.4367431999999999E-2</v>
      </c>
      <c r="P101" s="19">
        <f t="shared" si="5"/>
        <v>-4.0096359999999996E-3</v>
      </c>
      <c r="Q101" s="19">
        <f t="shared" si="5"/>
        <v>-4.0956359999999997E-3</v>
      </c>
      <c r="R101" s="5">
        <f t="shared" si="6"/>
        <v>2.29820952655031E-2</v>
      </c>
      <c r="S101" s="5">
        <f t="shared" si="7"/>
        <v>-4.0655746913581536E-3</v>
      </c>
    </row>
    <row r="102" spans="6:19">
      <c r="F102" s="21" t="s">
        <v>196</v>
      </c>
      <c r="G102" s="28">
        <v>42887</v>
      </c>
      <c r="H102" s="203">
        <v>35.803921568627452</v>
      </c>
      <c r="I102" s="203">
        <v>35.809996490124306</v>
      </c>
      <c r="J102" s="203">
        <v>0.98907342997927272</v>
      </c>
      <c r="K102" s="203">
        <v>0.36666666666666664</v>
      </c>
      <c r="L102" s="203">
        <v>2.2931760343481655</v>
      </c>
      <c r="M102" s="203">
        <v>0.50671444297550416</v>
      </c>
      <c r="N102" s="19">
        <f t="shared" si="5"/>
        <v>8.35455263206554E-3</v>
      </c>
      <c r="O102" s="19">
        <f t="shared" si="5"/>
        <v>1.4367431999999999E-2</v>
      </c>
      <c r="P102" s="19">
        <f t="shared" si="5"/>
        <v>-4.0096359999999996E-3</v>
      </c>
      <c r="Q102" s="19">
        <f t="shared" si="5"/>
        <v>-4.0956359999999997E-3</v>
      </c>
      <c r="R102" s="5">
        <f t="shared" si="6"/>
        <v>2.2821513234208224E-2</v>
      </c>
      <c r="S102" s="5">
        <f t="shared" si="7"/>
        <v>-6.066478076170112E-3</v>
      </c>
    </row>
    <row r="103" spans="6:19">
      <c r="F103" s="21" t="s">
        <v>196</v>
      </c>
      <c r="G103" s="28">
        <v>42917</v>
      </c>
      <c r="H103" s="203">
        <v>31.5</v>
      </c>
      <c r="I103" s="203">
        <v>34.084340659340661</v>
      </c>
      <c r="J103" s="203">
        <v>0.76436762141345427</v>
      </c>
      <c r="K103" s="203">
        <v>5.8860294117647056</v>
      </c>
      <c r="L103" s="203">
        <v>4.37509071015866</v>
      </c>
      <c r="M103" s="203">
        <v>0.96674726185838045</v>
      </c>
      <c r="N103" s="19">
        <f t="shared" si="5"/>
        <v>8.35455263206554E-3</v>
      </c>
      <c r="O103" s="19">
        <f t="shared" si="5"/>
        <v>1.4367431999999999E-2</v>
      </c>
      <c r="P103" s="19">
        <f t="shared" si="5"/>
        <v>-4.0096359999999996E-3</v>
      </c>
      <c r="Q103" s="19">
        <f t="shared" si="5"/>
        <v>-4.0956359999999997E-3</v>
      </c>
      <c r="R103" s="5">
        <f t="shared" si="6"/>
        <v>1.9524714430662948E-2</v>
      </c>
      <c r="S103" s="5">
        <f t="shared" si="7"/>
        <v>-7.9374119434291179E-3</v>
      </c>
    </row>
    <row r="104" spans="6:19">
      <c r="F104" s="21" t="s">
        <v>196</v>
      </c>
      <c r="G104" s="28">
        <v>42948</v>
      </c>
      <c r="H104" s="203">
        <v>33.200000000000003</v>
      </c>
      <c r="I104" s="203">
        <v>32.642857142857146</v>
      </c>
      <c r="J104" s="203">
        <v>0.576665234107965</v>
      </c>
      <c r="K104" s="203">
        <v>2.032258064516129</v>
      </c>
      <c r="L104" s="203">
        <v>4.5255785899495731</v>
      </c>
      <c r="M104" s="203">
        <v>1</v>
      </c>
      <c r="N104" s="19">
        <f t="shared" si="5"/>
        <v>8.35455263206554E-3</v>
      </c>
      <c r="O104" s="19">
        <f t="shared" si="5"/>
        <v>1.4367431999999999E-2</v>
      </c>
      <c r="P104" s="19">
        <f t="shared" si="5"/>
        <v>-4.0096359999999996E-3</v>
      </c>
      <c r="Q104" s="19">
        <f t="shared" si="5"/>
        <v>-4.0956359999999997E-3</v>
      </c>
      <c r="R104" s="5">
        <f t="shared" si="6"/>
        <v>1.6778962907044948E-2</v>
      </c>
      <c r="S104" s="5">
        <f t="shared" si="7"/>
        <v>-8.0725128499259391E-3</v>
      </c>
    </row>
    <row r="105" spans="6:19">
      <c r="F105" s="21" t="s">
        <v>196</v>
      </c>
      <c r="G105" s="28">
        <v>42979</v>
      </c>
      <c r="H105" s="203">
        <v>34.4</v>
      </c>
      <c r="I105" s="203">
        <v>34.301002506265668</v>
      </c>
      <c r="J105" s="203">
        <v>0.79258018537329011</v>
      </c>
      <c r="K105" s="203">
        <v>0</v>
      </c>
      <c r="L105" s="203">
        <v>2.6761054421768713</v>
      </c>
      <c r="M105" s="203">
        <v>0.59132890722966991</v>
      </c>
      <c r="N105" s="19">
        <f t="shared" si="5"/>
        <v>8.35455263206554E-3</v>
      </c>
      <c r="O105" s="19">
        <f t="shared" si="5"/>
        <v>1.4367431999999999E-2</v>
      </c>
      <c r="P105" s="19">
        <f t="shared" si="5"/>
        <v>-4.0096359999999996E-3</v>
      </c>
      <c r="Q105" s="19">
        <f t="shared" si="5"/>
        <v>-4.0956359999999997E-3</v>
      </c>
      <c r="R105" s="5">
        <f t="shared" si="6"/>
        <v>1.993805447993946E-2</v>
      </c>
      <c r="S105" s="5">
        <f t="shared" si="7"/>
        <v>-6.4108661065437333E-3</v>
      </c>
    </row>
    <row r="106" spans="6:19">
      <c r="F106" s="21" t="s">
        <v>196</v>
      </c>
      <c r="G106" s="28">
        <v>43009</v>
      </c>
      <c r="H106" s="203">
        <v>35.6875</v>
      </c>
      <c r="I106" s="203">
        <v>35.12455348585668</v>
      </c>
      <c r="J106" s="203">
        <v>0.89981865405457595</v>
      </c>
      <c r="K106" s="203">
        <v>0</v>
      </c>
      <c r="L106" s="203">
        <v>0.80645161290322587</v>
      </c>
      <c r="M106" s="203">
        <v>0.17819856552578658</v>
      </c>
      <c r="N106" s="19">
        <f t="shared" si="5"/>
        <v>8.35455263206554E-3</v>
      </c>
      <c r="O106" s="19">
        <f t="shared" si="5"/>
        <v>1.4367431999999999E-2</v>
      </c>
      <c r="P106" s="19">
        <f t="shared" si="5"/>
        <v>-4.0096359999999996E-3</v>
      </c>
      <c r="Q106" s="19">
        <f t="shared" si="5"/>
        <v>-4.0956359999999997E-3</v>
      </c>
      <c r="R106" s="5">
        <f t="shared" si="6"/>
        <v>2.151072650194541E-2</v>
      </c>
      <c r="S106" s="5">
        <f t="shared" si="7"/>
        <v>-4.7282588829903327E-3</v>
      </c>
    </row>
    <row r="107" spans="6:19">
      <c r="F107" s="21" t="s">
        <v>196</v>
      </c>
      <c r="G107" s="28">
        <v>43040</v>
      </c>
      <c r="H107" s="203">
        <v>32.4</v>
      </c>
      <c r="I107" s="203">
        <v>33.35</v>
      </c>
      <c r="J107" s="203">
        <v>0.66874565052197843</v>
      </c>
      <c r="K107" s="203">
        <v>0</v>
      </c>
      <c r="L107" s="203">
        <v>0.245</v>
      </c>
      <c r="M107" s="203">
        <v>5.413672420673396E-2</v>
      </c>
      <c r="N107" s="19">
        <f t="shared" si="5"/>
        <v>8.35455263206554E-3</v>
      </c>
      <c r="O107" s="19">
        <f t="shared" si="5"/>
        <v>1.4367431999999999E-2</v>
      </c>
      <c r="P107" s="19">
        <f t="shared" si="5"/>
        <v>-4.0096359999999996E-3</v>
      </c>
      <c r="Q107" s="19">
        <f t="shared" si="5"/>
        <v>-4.0956359999999997E-3</v>
      </c>
      <c r="R107" s="5">
        <f t="shared" si="6"/>
        <v>1.8125010096810223E-2</v>
      </c>
      <c r="S107" s="5">
        <f t="shared" si="7"/>
        <v>-4.2224207248414691E-3</v>
      </c>
    </row>
    <row r="108" spans="6:19">
      <c r="F108" s="21" t="s">
        <v>196</v>
      </c>
      <c r="G108" s="28">
        <v>43070</v>
      </c>
      <c r="H108" s="203">
        <v>27.8</v>
      </c>
      <c r="I108" s="203">
        <v>29.083333333333329</v>
      </c>
      <c r="J108" s="203">
        <v>0.11316280131688479</v>
      </c>
      <c r="K108" s="203">
        <v>4.8387096774193547E-2</v>
      </c>
      <c r="L108" s="203">
        <v>1.8817204301075269E-2</v>
      </c>
      <c r="M108" s="203">
        <v>4.1579665289350198E-3</v>
      </c>
      <c r="N108" s="19">
        <f t="shared" si="5"/>
        <v>8.35455263206554E-3</v>
      </c>
      <c r="O108" s="19">
        <f t="shared" si="5"/>
        <v>1.4367431999999999E-2</v>
      </c>
      <c r="P108" s="19">
        <f t="shared" si="5"/>
        <v>-4.0096359999999996E-3</v>
      </c>
      <c r="Q108" s="19">
        <f t="shared" si="5"/>
        <v>-4.0956359999999997E-3</v>
      </c>
      <c r="R108" s="5">
        <f t="shared" si="6"/>
        <v>1.0030381895015816E-2</v>
      </c>
      <c r="S108" s="5">
        <f t="shared" si="7"/>
        <v>-4.0185693702791125E-3</v>
      </c>
    </row>
    <row r="109" spans="6:19">
      <c r="F109" s="21" t="s">
        <v>196</v>
      </c>
      <c r="G109" s="28">
        <v>43101</v>
      </c>
      <c r="H109" s="203">
        <v>29.1</v>
      </c>
      <c r="I109" s="203">
        <v>28.214285714285715</v>
      </c>
      <c r="J109" s="203">
        <v>0</v>
      </c>
      <c r="K109" s="203">
        <v>0</v>
      </c>
      <c r="L109" s="203">
        <v>0.5161290322580645</v>
      </c>
      <c r="M109" s="203">
        <v>0.11404708193650341</v>
      </c>
      <c r="N109" s="19">
        <f t="shared" si="5"/>
        <v>8.35455263206554E-3</v>
      </c>
      <c r="O109" s="19">
        <f t="shared" si="5"/>
        <v>1.4367431999999999E-2</v>
      </c>
      <c r="P109" s="19">
        <f t="shared" si="5"/>
        <v>-4.0096359999999996E-3</v>
      </c>
      <c r="Q109" s="19">
        <f t="shared" si="5"/>
        <v>-4.0956359999999997E-3</v>
      </c>
      <c r="R109" s="5">
        <f t="shared" si="6"/>
        <v>8.3895492995156307E-3</v>
      </c>
      <c r="S109" s="5">
        <f t="shared" si="7"/>
        <v>-4.4667257091541845E-3</v>
      </c>
    </row>
    <row r="110" spans="6:19">
      <c r="F110" s="21" t="s">
        <v>196</v>
      </c>
      <c r="G110" s="28">
        <v>43132</v>
      </c>
      <c r="H110" s="203">
        <v>32.799999999999997</v>
      </c>
      <c r="I110" s="203">
        <v>31.900000000000002</v>
      </c>
      <c r="J110" s="203">
        <v>0.47993429161243528</v>
      </c>
      <c r="K110" s="203">
        <v>0</v>
      </c>
      <c r="L110" s="203">
        <v>0</v>
      </c>
      <c r="M110" s="203">
        <v>0</v>
      </c>
      <c r="N110" s="19">
        <f t="shared" si="5"/>
        <v>8.35455263206554E-3</v>
      </c>
      <c r="O110" s="19">
        <f t="shared" si="5"/>
        <v>1.4367431999999999E-2</v>
      </c>
      <c r="P110" s="19">
        <f t="shared" si="5"/>
        <v>-4.0096359999999996E-3</v>
      </c>
      <c r="Q110" s="19">
        <f t="shared" si="5"/>
        <v>-4.0956359999999997E-3</v>
      </c>
      <c r="R110" s="5">
        <f t="shared" si="6"/>
        <v>1.5366850168214485E-2</v>
      </c>
      <c r="S110" s="5">
        <f t="shared" si="7"/>
        <v>-4.001608142753077E-3</v>
      </c>
    </row>
    <row r="111" spans="6:19">
      <c r="F111" s="21" t="s">
        <v>196</v>
      </c>
      <c r="G111" s="28">
        <v>43160</v>
      </c>
      <c r="H111" s="203">
        <v>35.756097560975611</v>
      </c>
      <c r="I111" s="203">
        <v>35.354417904274435</v>
      </c>
      <c r="J111" s="203">
        <v>0.92975038730037474</v>
      </c>
      <c r="K111" s="203">
        <v>0</v>
      </c>
      <c r="L111" s="203">
        <v>0.19861751152073734</v>
      </c>
      <c r="M111" s="203">
        <v>4.3887760995208011E-2</v>
      </c>
      <c r="N111" s="19">
        <f t="shared" si="5"/>
        <v>8.35455263206554E-3</v>
      </c>
      <c r="O111" s="19">
        <f t="shared" si="5"/>
        <v>1.4367431999999999E-2</v>
      </c>
      <c r="P111" s="19">
        <f t="shared" si="5"/>
        <v>-4.0096359999999996E-3</v>
      </c>
      <c r="Q111" s="19">
        <f t="shared" si="5"/>
        <v>-4.0956359999999997E-3</v>
      </c>
      <c r="R111" s="5">
        <f t="shared" si="6"/>
        <v>2.1950113633618651E-2</v>
      </c>
      <c r="S111" s="5">
        <f t="shared" si="7"/>
        <v>-4.1806210652922671E-3</v>
      </c>
    </row>
    <row r="112" spans="6:19">
      <c r="F112" s="21" t="s">
        <v>196</v>
      </c>
      <c r="G112" s="28">
        <v>43191</v>
      </c>
      <c r="H112" s="203">
        <v>35.879518072289159</v>
      </c>
      <c r="I112" s="203">
        <v>35.853858582603479</v>
      </c>
      <c r="J112" s="203">
        <v>0.99478492052107192</v>
      </c>
      <c r="K112" s="203">
        <v>0</v>
      </c>
      <c r="L112" s="203">
        <v>0.12904761904761905</v>
      </c>
      <c r="M112" s="203">
        <v>2.8515164742516821E-2</v>
      </c>
      <c r="N112" s="19">
        <f t="shared" si="5"/>
        <v>8.35455263206554E-3</v>
      </c>
      <c r="O112" s="19">
        <f t="shared" si="5"/>
        <v>1.4367431999999999E-2</v>
      </c>
      <c r="P112" s="19">
        <f t="shared" si="5"/>
        <v>-4.0096359999999996E-3</v>
      </c>
      <c r="Q112" s="19">
        <f t="shared" si="5"/>
        <v>-4.0956359999999997E-3</v>
      </c>
      <c r="R112" s="5">
        <f t="shared" si="6"/>
        <v>2.2905448850863763E-2</v>
      </c>
      <c r="S112" s="5">
        <f t="shared" si="7"/>
        <v>-4.1179217471326579E-3</v>
      </c>
    </row>
    <row r="113" spans="6:19">
      <c r="F113" s="21" t="s">
        <v>196</v>
      </c>
      <c r="G113" s="28">
        <v>43221</v>
      </c>
      <c r="H113" s="203">
        <v>35.909090909090907</v>
      </c>
      <c r="I113" s="203">
        <v>35.893908425410174</v>
      </c>
      <c r="J113" s="203">
        <v>1</v>
      </c>
      <c r="K113" s="203">
        <v>0</v>
      </c>
      <c r="L113" s="203">
        <v>7.0967741935483872E-2</v>
      </c>
      <c r="M113" s="203">
        <v>1.568147376626922E-2</v>
      </c>
      <c r="N113" s="19">
        <f t="shared" si="5"/>
        <v>8.35455263206554E-3</v>
      </c>
      <c r="O113" s="19">
        <f t="shared" si="5"/>
        <v>1.4367431999999999E-2</v>
      </c>
      <c r="P113" s="19">
        <f t="shared" si="5"/>
        <v>-4.0096359999999996E-3</v>
      </c>
      <c r="Q113" s="19">
        <f t="shared" si="5"/>
        <v>-4.0956359999999997E-3</v>
      </c>
      <c r="R113" s="5">
        <f t="shared" si="6"/>
        <v>2.29820952655031E-2</v>
      </c>
      <c r="S113" s="5">
        <f t="shared" si="7"/>
        <v>-4.0655746913581536E-3</v>
      </c>
    </row>
    <row r="114" spans="6:19">
      <c r="F114" s="21" t="s">
        <v>196</v>
      </c>
      <c r="G114" s="28">
        <v>43252</v>
      </c>
      <c r="H114" s="203">
        <v>35.868421052631582</v>
      </c>
      <c r="I114" s="203">
        <v>35.809996490124306</v>
      </c>
      <c r="J114" s="203">
        <v>0.98907342997927272</v>
      </c>
      <c r="K114" s="203">
        <v>2.5333333333333333E-2</v>
      </c>
      <c r="L114" s="203">
        <v>2.2931760343481655</v>
      </c>
      <c r="M114" s="203">
        <v>0.50671444297550416</v>
      </c>
      <c r="N114" s="19">
        <f t="shared" si="5"/>
        <v>8.35455263206554E-3</v>
      </c>
      <c r="O114" s="19">
        <f t="shared" si="5"/>
        <v>1.4367431999999999E-2</v>
      </c>
      <c r="P114" s="19">
        <f t="shared" si="5"/>
        <v>-4.0096359999999996E-3</v>
      </c>
      <c r="Q114" s="19">
        <f t="shared" si="5"/>
        <v>-4.0956359999999997E-3</v>
      </c>
      <c r="R114" s="5">
        <f t="shared" si="6"/>
        <v>2.2821513234208224E-2</v>
      </c>
      <c r="S114" s="5">
        <f t="shared" si="7"/>
        <v>-6.066478076170112E-3</v>
      </c>
    </row>
    <row r="115" spans="6:19">
      <c r="F115" s="21" t="s">
        <v>196</v>
      </c>
      <c r="G115" s="28">
        <v>43282</v>
      </c>
      <c r="H115" s="203">
        <v>33.299999999999997</v>
      </c>
      <c r="I115" s="203">
        <v>34.084340659340661</v>
      </c>
      <c r="J115" s="203">
        <v>0.76436762141345427</v>
      </c>
      <c r="K115" s="203">
        <v>1.064516129032258</v>
      </c>
      <c r="L115" s="203">
        <v>4.37509071015866</v>
      </c>
      <c r="M115" s="203">
        <v>0.96674726185838045</v>
      </c>
      <c r="N115" s="19">
        <f t="shared" si="5"/>
        <v>8.35455263206554E-3</v>
      </c>
      <c r="O115" s="19">
        <f t="shared" si="5"/>
        <v>1.4367431999999999E-2</v>
      </c>
      <c r="P115" s="19">
        <f t="shared" si="5"/>
        <v>-4.0096359999999996E-3</v>
      </c>
      <c r="Q115" s="19">
        <f t="shared" si="5"/>
        <v>-4.0956359999999997E-3</v>
      </c>
      <c r="R115" s="5">
        <f t="shared" si="6"/>
        <v>1.9524714430662948E-2</v>
      </c>
      <c r="S115" s="5">
        <f t="shared" si="7"/>
        <v>-7.9374119434291179E-3</v>
      </c>
    </row>
    <row r="116" spans="6:19">
      <c r="F116" s="21" t="s">
        <v>196</v>
      </c>
      <c r="G116" s="28">
        <v>43313</v>
      </c>
      <c r="H116" s="203">
        <v>32.799999999999997</v>
      </c>
      <c r="I116" s="203">
        <v>32.642857142857146</v>
      </c>
      <c r="J116" s="203">
        <v>0.576665234107965</v>
      </c>
      <c r="K116" s="203">
        <v>5.6836734693877551</v>
      </c>
      <c r="L116" s="203">
        <v>4.5255785899495731</v>
      </c>
      <c r="M116" s="203">
        <v>1</v>
      </c>
      <c r="N116" s="19">
        <f t="shared" si="5"/>
        <v>8.35455263206554E-3</v>
      </c>
      <c r="O116" s="19">
        <f t="shared" si="5"/>
        <v>1.4367431999999999E-2</v>
      </c>
      <c r="P116" s="19">
        <f t="shared" si="5"/>
        <v>-4.0096359999999996E-3</v>
      </c>
      <c r="Q116" s="19">
        <f t="shared" si="5"/>
        <v>-4.0956359999999997E-3</v>
      </c>
      <c r="R116" s="5">
        <f t="shared" si="6"/>
        <v>1.6778962907044948E-2</v>
      </c>
      <c r="S116" s="5">
        <f t="shared" si="7"/>
        <v>-8.0725128499259391E-3</v>
      </c>
    </row>
    <row r="117" spans="6:19">
      <c r="F117" s="21" t="s">
        <v>196</v>
      </c>
      <c r="G117" s="28">
        <v>43344</v>
      </c>
      <c r="H117" s="203">
        <v>34.200000000000003</v>
      </c>
      <c r="I117" s="203">
        <v>34.301002506265668</v>
      </c>
      <c r="J117" s="203">
        <v>0.79258018537329011</v>
      </c>
      <c r="K117" s="203">
        <v>1.2</v>
      </c>
      <c r="L117" s="203">
        <v>2.6761054421768713</v>
      </c>
      <c r="M117" s="203">
        <v>0.59132890722966991</v>
      </c>
      <c r="N117" s="19">
        <f t="shared" si="5"/>
        <v>8.35455263206554E-3</v>
      </c>
      <c r="O117" s="19">
        <f t="shared" si="5"/>
        <v>1.4367431999999999E-2</v>
      </c>
      <c r="P117" s="19">
        <f t="shared" si="5"/>
        <v>-4.0096359999999996E-3</v>
      </c>
      <c r="Q117" s="19">
        <f t="shared" si="5"/>
        <v>-4.0956359999999997E-3</v>
      </c>
      <c r="R117" s="5">
        <f t="shared" si="6"/>
        <v>1.993805447993946E-2</v>
      </c>
      <c r="S117" s="5">
        <f t="shared" si="7"/>
        <v>-6.4108661065437333E-3</v>
      </c>
    </row>
    <row r="118" spans="6:19">
      <c r="F118" s="21" t="s">
        <v>196</v>
      </c>
      <c r="G118" s="28">
        <v>43374</v>
      </c>
      <c r="H118" s="203">
        <v>35.787234042553195</v>
      </c>
      <c r="I118" s="203">
        <v>35.12455348585668</v>
      </c>
      <c r="J118" s="203">
        <v>0.89981865405457595</v>
      </c>
      <c r="K118" s="203">
        <v>0</v>
      </c>
      <c r="L118" s="203">
        <v>0.80645161290322587</v>
      </c>
      <c r="M118" s="203">
        <v>0.17819856552578658</v>
      </c>
      <c r="N118" s="19">
        <f t="shared" si="5"/>
        <v>8.35455263206554E-3</v>
      </c>
      <c r="O118" s="19">
        <f t="shared" si="5"/>
        <v>1.4367431999999999E-2</v>
      </c>
      <c r="P118" s="19">
        <f t="shared" si="5"/>
        <v>-4.0096359999999996E-3</v>
      </c>
      <c r="Q118" s="19">
        <f t="shared" si="5"/>
        <v>-4.0956359999999997E-3</v>
      </c>
      <c r="R118" s="5">
        <f t="shared" si="6"/>
        <v>2.151072650194541E-2</v>
      </c>
      <c r="S118" s="5">
        <f t="shared" si="7"/>
        <v>-4.7282588829903327E-3</v>
      </c>
    </row>
    <row r="119" spans="6:19">
      <c r="F119" s="21" t="s">
        <v>196</v>
      </c>
      <c r="G119" s="28">
        <v>43405</v>
      </c>
      <c r="H119" s="203">
        <v>35</v>
      </c>
      <c r="I119" s="203">
        <v>33.35</v>
      </c>
      <c r="J119" s="203">
        <v>0.66874565052197843</v>
      </c>
      <c r="K119" s="203">
        <v>1.3333333333333333</v>
      </c>
      <c r="L119" s="203">
        <v>0.245</v>
      </c>
      <c r="M119" s="203">
        <v>5.413672420673396E-2</v>
      </c>
      <c r="N119" s="19">
        <f t="shared" si="5"/>
        <v>8.35455263206554E-3</v>
      </c>
      <c r="O119" s="19">
        <f t="shared" si="5"/>
        <v>1.4367431999999999E-2</v>
      </c>
      <c r="P119" s="19">
        <f t="shared" si="5"/>
        <v>-4.0096359999999996E-3</v>
      </c>
      <c r="Q119" s="19">
        <f t="shared" si="5"/>
        <v>-4.0956359999999997E-3</v>
      </c>
      <c r="R119" s="5">
        <f t="shared" si="6"/>
        <v>1.8125010096810223E-2</v>
      </c>
      <c r="S119" s="5">
        <f t="shared" si="7"/>
        <v>-4.2224207248414691E-3</v>
      </c>
    </row>
    <row r="120" spans="6:19">
      <c r="F120" s="21" t="s">
        <v>196</v>
      </c>
      <c r="G120" s="28">
        <v>43435</v>
      </c>
      <c r="H120" s="203">
        <v>28.4</v>
      </c>
      <c r="I120" s="203">
        <v>29.083333333333329</v>
      </c>
      <c r="J120" s="203">
        <v>0.11316280131688479</v>
      </c>
      <c r="K120" s="203">
        <v>0</v>
      </c>
      <c r="L120" s="203">
        <v>1.8817204301075269E-2</v>
      </c>
      <c r="M120" s="203">
        <v>4.1579665289350198E-3</v>
      </c>
      <c r="N120" s="19">
        <f t="shared" si="5"/>
        <v>8.35455263206554E-3</v>
      </c>
      <c r="O120" s="19">
        <f t="shared" si="5"/>
        <v>1.4367431999999999E-2</v>
      </c>
      <c r="P120" s="19">
        <f t="shared" si="5"/>
        <v>-4.0096359999999996E-3</v>
      </c>
      <c r="Q120" s="19">
        <f t="shared" si="5"/>
        <v>-4.0956359999999997E-3</v>
      </c>
      <c r="R120" s="5">
        <f t="shared" si="6"/>
        <v>1.0030381895015816E-2</v>
      </c>
      <c r="S120" s="5">
        <f t="shared" si="7"/>
        <v>-4.0185693702791125E-3</v>
      </c>
    </row>
    <row r="121" spans="6:19">
      <c r="F121" s="21" t="s">
        <v>196</v>
      </c>
      <c r="G121" s="28">
        <v>43466</v>
      </c>
      <c r="H121" s="203">
        <v>27.9</v>
      </c>
      <c r="I121" s="203">
        <v>28.214285714285715</v>
      </c>
      <c r="J121" s="203">
        <v>0</v>
      </c>
      <c r="K121" s="203">
        <v>0</v>
      </c>
      <c r="L121" s="203">
        <v>0.5161290322580645</v>
      </c>
      <c r="M121" s="203">
        <v>0.11404708193650341</v>
      </c>
      <c r="N121" s="19">
        <f t="shared" si="5"/>
        <v>8.35455263206554E-3</v>
      </c>
      <c r="O121" s="19">
        <f t="shared" si="5"/>
        <v>1.4367431999999999E-2</v>
      </c>
      <c r="P121" s="19">
        <f t="shared" si="5"/>
        <v>-4.0096359999999996E-3</v>
      </c>
      <c r="Q121" s="19">
        <f t="shared" si="5"/>
        <v>-4.0956359999999997E-3</v>
      </c>
      <c r="R121" s="5">
        <f t="shared" si="6"/>
        <v>8.3895492995156307E-3</v>
      </c>
      <c r="S121" s="5">
        <f t="shared" si="7"/>
        <v>-4.4667257091541845E-3</v>
      </c>
    </row>
    <row r="122" spans="6:19">
      <c r="F122" s="21" t="s">
        <v>196</v>
      </c>
      <c r="G122" s="28">
        <v>43497</v>
      </c>
      <c r="H122" s="203">
        <v>30</v>
      </c>
      <c r="I122" s="203">
        <v>31.900000000000002</v>
      </c>
      <c r="J122" s="203">
        <v>0.47993429161243528</v>
      </c>
      <c r="K122" s="203">
        <v>0</v>
      </c>
      <c r="L122" s="203">
        <v>0</v>
      </c>
      <c r="M122" s="203">
        <v>0</v>
      </c>
      <c r="N122" s="19">
        <f t="shared" si="5"/>
        <v>8.35455263206554E-3</v>
      </c>
      <c r="O122" s="19">
        <f t="shared" si="5"/>
        <v>1.4367431999999999E-2</v>
      </c>
      <c r="P122" s="19">
        <f t="shared" si="5"/>
        <v>-4.0096359999999996E-3</v>
      </c>
      <c r="Q122" s="19">
        <f t="shared" si="5"/>
        <v>-4.0956359999999997E-3</v>
      </c>
      <c r="R122" s="5">
        <f t="shared" si="6"/>
        <v>1.5366850168214485E-2</v>
      </c>
      <c r="S122" s="5">
        <f t="shared" si="7"/>
        <v>-4.001608142753077E-3</v>
      </c>
    </row>
    <row r="123" spans="6:19">
      <c r="F123" s="21" t="s">
        <v>196</v>
      </c>
      <c r="G123" s="28">
        <v>43525</v>
      </c>
      <c r="H123" s="203">
        <v>35.285714285714285</v>
      </c>
      <c r="I123" s="203">
        <v>35.354417904274435</v>
      </c>
      <c r="J123" s="203">
        <v>0.92975038730037474</v>
      </c>
      <c r="K123" s="203">
        <v>0</v>
      </c>
      <c r="L123" s="203">
        <v>0.19861751152073734</v>
      </c>
      <c r="M123" s="203">
        <v>4.3887760995208011E-2</v>
      </c>
      <c r="N123" s="19">
        <f t="shared" si="5"/>
        <v>8.35455263206554E-3</v>
      </c>
      <c r="O123" s="19">
        <f t="shared" si="5"/>
        <v>1.4367431999999999E-2</v>
      </c>
      <c r="P123" s="19">
        <f t="shared" si="5"/>
        <v>-4.0096359999999996E-3</v>
      </c>
      <c r="Q123" s="19">
        <f t="shared" si="5"/>
        <v>-4.0956359999999997E-3</v>
      </c>
      <c r="R123" s="5">
        <f t="shared" si="6"/>
        <v>2.1950113633618651E-2</v>
      </c>
      <c r="S123" s="5">
        <f t="shared" si="7"/>
        <v>-4.1806210652922671E-3</v>
      </c>
    </row>
    <row r="124" spans="6:19">
      <c r="F124" s="21" t="s">
        <v>196</v>
      </c>
      <c r="G124" s="28">
        <v>43556</v>
      </c>
      <c r="H124" s="203">
        <v>35.87341772151899</v>
      </c>
      <c r="I124" s="203">
        <v>35.853858582603479</v>
      </c>
      <c r="J124" s="203">
        <v>0.99478492052107192</v>
      </c>
      <c r="K124" s="203">
        <v>0.13666666666666666</v>
      </c>
      <c r="L124" s="203">
        <v>0.12904761904761905</v>
      </c>
      <c r="M124" s="203">
        <v>2.8515164742516821E-2</v>
      </c>
      <c r="N124" s="19">
        <f t="shared" si="5"/>
        <v>8.35455263206554E-3</v>
      </c>
      <c r="O124" s="19">
        <f t="shared" si="5"/>
        <v>1.4367431999999999E-2</v>
      </c>
      <c r="P124" s="19">
        <f t="shared" si="5"/>
        <v>-4.0096359999999996E-3</v>
      </c>
      <c r="Q124" s="19">
        <f t="shared" si="5"/>
        <v>-4.0956359999999997E-3</v>
      </c>
      <c r="R124" s="5">
        <f t="shared" si="6"/>
        <v>2.2905448850863763E-2</v>
      </c>
      <c r="S124" s="5">
        <f t="shared" si="7"/>
        <v>-4.1179217471326579E-3</v>
      </c>
    </row>
    <row r="125" spans="6:19">
      <c r="F125" s="21" t="s">
        <v>196</v>
      </c>
      <c r="G125" s="28">
        <v>43586</v>
      </c>
      <c r="H125" s="203">
        <v>35.879518072289159</v>
      </c>
      <c r="I125" s="203">
        <v>35.893908425410174</v>
      </c>
      <c r="J125" s="203">
        <v>1</v>
      </c>
      <c r="K125" s="203">
        <v>0</v>
      </c>
      <c r="L125" s="203">
        <v>7.0967741935483872E-2</v>
      </c>
      <c r="M125" s="203">
        <v>1.568147376626922E-2</v>
      </c>
      <c r="N125" s="19">
        <f t="shared" si="5"/>
        <v>8.35455263206554E-3</v>
      </c>
      <c r="O125" s="19">
        <f t="shared" si="5"/>
        <v>1.4367431999999999E-2</v>
      </c>
      <c r="P125" s="19">
        <f t="shared" si="5"/>
        <v>-4.0096359999999996E-3</v>
      </c>
      <c r="Q125" s="19">
        <f t="shared" si="5"/>
        <v>-4.0956359999999997E-3</v>
      </c>
      <c r="R125" s="5">
        <f t="shared" si="6"/>
        <v>2.29820952655031E-2</v>
      </c>
      <c r="S125" s="5">
        <f t="shared" si="7"/>
        <v>-4.0655746913581536E-3</v>
      </c>
    </row>
    <row r="126" spans="6:19">
      <c r="F126" s="21" t="s">
        <v>196</v>
      </c>
      <c r="G126" s="28">
        <v>43617</v>
      </c>
      <c r="H126" s="203">
        <v>35.821428571428569</v>
      </c>
      <c r="I126" s="203">
        <v>35.809996490124306</v>
      </c>
      <c r="J126" s="203">
        <v>0.98907342997927272</v>
      </c>
      <c r="K126" s="203">
        <v>5.8360655737704921</v>
      </c>
      <c r="L126" s="203">
        <v>2.2931760343481655</v>
      </c>
      <c r="M126" s="203">
        <v>0.50671444297550416</v>
      </c>
      <c r="N126" s="19">
        <f t="shared" si="5"/>
        <v>8.35455263206554E-3</v>
      </c>
      <c r="O126" s="19">
        <f t="shared" si="5"/>
        <v>1.4367431999999999E-2</v>
      </c>
      <c r="P126" s="19">
        <f t="shared" si="5"/>
        <v>-4.0096359999999996E-3</v>
      </c>
      <c r="Q126" s="19">
        <f t="shared" si="5"/>
        <v>-4.0956359999999997E-3</v>
      </c>
      <c r="R126" s="5">
        <f t="shared" si="6"/>
        <v>2.2821513234208224E-2</v>
      </c>
      <c r="S126" s="5">
        <f t="shared" si="7"/>
        <v>-6.066478076170112E-3</v>
      </c>
    </row>
    <row r="127" spans="6:19">
      <c r="F127" s="21" t="s">
        <v>196</v>
      </c>
      <c r="G127" s="28">
        <v>43647</v>
      </c>
      <c r="H127" s="203">
        <v>35.615384615384613</v>
      </c>
      <c r="I127" s="203">
        <v>34.084340659340661</v>
      </c>
      <c r="J127" s="203">
        <v>0.76436762141345427</v>
      </c>
      <c r="K127" s="203">
        <v>2.032258064516129</v>
      </c>
      <c r="L127" s="203">
        <v>4.37509071015866</v>
      </c>
      <c r="M127" s="203">
        <v>0.96674726185838045</v>
      </c>
      <c r="N127" s="19">
        <f t="shared" si="5"/>
        <v>8.35455263206554E-3</v>
      </c>
      <c r="O127" s="19">
        <f t="shared" si="5"/>
        <v>1.4367431999999999E-2</v>
      </c>
      <c r="P127" s="19">
        <f t="shared" si="5"/>
        <v>-4.0096359999999996E-3</v>
      </c>
      <c r="Q127" s="19">
        <f t="shared" si="5"/>
        <v>-4.0956359999999997E-3</v>
      </c>
      <c r="R127" s="5">
        <f t="shared" si="6"/>
        <v>1.9524714430662948E-2</v>
      </c>
      <c r="S127" s="5">
        <f t="shared" si="7"/>
        <v>-7.9374119434291179E-3</v>
      </c>
    </row>
    <row r="128" spans="6:19">
      <c r="F128" s="21" t="s">
        <v>196</v>
      </c>
      <c r="G128" s="28">
        <v>43678</v>
      </c>
      <c r="H128" s="203">
        <v>31.9</v>
      </c>
      <c r="I128" s="203">
        <v>32.642857142857146</v>
      </c>
      <c r="J128" s="203">
        <v>0.576665234107965</v>
      </c>
      <c r="K128" s="203">
        <v>5.8359788359788363</v>
      </c>
      <c r="L128" s="203">
        <v>4.5255785899495731</v>
      </c>
      <c r="M128" s="203">
        <v>1</v>
      </c>
      <c r="N128" s="19">
        <f t="shared" si="5"/>
        <v>8.35455263206554E-3</v>
      </c>
      <c r="O128" s="19">
        <f t="shared" si="5"/>
        <v>1.4367431999999999E-2</v>
      </c>
      <c r="P128" s="19">
        <f t="shared" si="5"/>
        <v>-4.0096359999999996E-3</v>
      </c>
      <c r="Q128" s="19">
        <f t="shared" si="5"/>
        <v>-4.0956359999999997E-3</v>
      </c>
      <c r="R128" s="5">
        <f t="shared" si="6"/>
        <v>1.6778962907044948E-2</v>
      </c>
      <c r="S128" s="5">
        <f t="shared" si="7"/>
        <v>-8.0725128499259391E-3</v>
      </c>
    </row>
    <row r="129" spans="6:19">
      <c r="F129" s="21" t="s">
        <v>196</v>
      </c>
      <c r="G129" s="28">
        <v>43709</v>
      </c>
      <c r="H129" s="203">
        <v>32.4</v>
      </c>
      <c r="I129" s="203">
        <v>34.301002506265668</v>
      </c>
      <c r="J129" s="203">
        <v>0.79258018537329011</v>
      </c>
      <c r="K129" s="203">
        <v>5.8660714285714288</v>
      </c>
      <c r="L129" s="203">
        <v>2.6761054421768713</v>
      </c>
      <c r="M129" s="203">
        <v>0.59132890722966991</v>
      </c>
      <c r="N129" s="19">
        <f t="shared" si="5"/>
        <v>8.35455263206554E-3</v>
      </c>
      <c r="O129" s="19">
        <f t="shared" si="5"/>
        <v>1.4367431999999999E-2</v>
      </c>
      <c r="P129" s="19">
        <f t="shared" si="5"/>
        <v>-4.0096359999999996E-3</v>
      </c>
      <c r="Q129" s="19">
        <f t="shared" si="5"/>
        <v>-4.0956359999999997E-3</v>
      </c>
      <c r="R129" s="5">
        <f t="shared" si="6"/>
        <v>1.993805447993946E-2</v>
      </c>
      <c r="S129" s="5">
        <f t="shared" si="7"/>
        <v>-6.4108661065437333E-3</v>
      </c>
    </row>
    <row r="130" spans="6:19">
      <c r="F130" s="21" t="s">
        <v>196</v>
      </c>
      <c r="G130" s="28">
        <v>43739</v>
      </c>
      <c r="H130" s="203">
        <v>34.200000000000003</v>
      </c>
      <c r="I130" s="203">
        <v>35.12455348585668</v>
      </c>
      <c r="J130" s="203">
        <v>0.89981865405457595</v>
      </c>
      <c r="K130" s="203">
        <v>1.5161290322580645</v>
      </c>
      <c r="L130" s="203">
        <v>0.80645161290322587</v>
      </c>
      <c r="M130" s="203">
        <v>0.17819856552578658</v>
      </c>
      <c r="N130" s="19">
        <f t="shared" si="5"/>
        <v>8.35455263206554E-3</v>
      </c>
      <c r="O130" s="19">
        <f t="shared" si="5"/>
        <v>1.4367431999999999E-2</v>
      </c>
      <c r="P130" s="19">
        <f t="shared" si="5"/>
        <v>-4.0096359999999996E-3</v>
      </c>
      <c r="Q130" s="19">
        <f t="shared" si="5"/>
        <v>-4.0956359999999997E-3</v>
      </c>
      <c r="R130" s="5">
        <f t="shared" si="6"/>
        <v>2.151072650194541E-2</v>
      </c>
      <c r="S130" s="5">
        <f t="shared" si="7"/>
        <v>-4.7282588829903327E-3</v>
      </c>
    </row>
    <row r="131" spans="6:19">
      <c r="F131" s="21" t="s">
        <v>196</v>
      </c>
      <c r="G131" s="28">
        <v>43770</v>
      </c>
      <c r="H131" s="203">
        <v>32.1</v>
      </c>
      <c r="I131" s="203">
        <v>33.35</v>
      </c>
      <c r="J131" s="203">
        <v>0.66874565052197843</v>
      </c>
      <c r="K131" s="203">
        <v>0.13666666666666666</v>
      </c>
      <c r="L131" s="203">
        <v>0.245</v>
      </c>
      <c r="M131" s="203">
        <v>5.413672420673396E-2</v>
      </c>
      <c r="N131" s="19">
        <f t="shared" si="5"/>
        <v>8.35455263206554E-3</v>
      </c>
      <c r="O131" s="19">
        <f t="shared" si="5"/>
        <v>1.4367431999999999E-2</v>
      </c>
      <c r="P131" s="19">
        <f t="shared" si="5"/>
        <v>-4.0096359999999996E-3</v>
      </c>
      <c r="Q131" s="19">
        <f t="shared" ref="O131:Q194" si="8">VLOOKUP($F131&amp;"_"&amp;Q$2,$A$3:$D$34,4,0)</f>
        <v>-4.0956359999999997E-3</v>
      </c>
      <c r="R131" s="5">
        <f t="shared" si="6"/>
        <v>1.8125010096810223E-2</v>
      </c>
      <c r="S131" s="5">
        <f t="shared" si="7"/>
        <v>-4.2224207248414691E-3</v>
      </c>
    </row>
    <row r="132" spans="6:19">
      <c r="F132" s="21" t="s">
        <v>196</v>
      </c>
      <c r="G132" s="28">
        <v>43800</v>
      </c>
      <c r="H132" s="203">
        <v>27.7</v>
      </c>
      <c r="I132" s="203">
        <v>29.083333333333329</v>
      </c>
      <c r="J132" s="203">
        <v>0.11316280131688479</v>
      </c>
      <c r="K132" s="203">
        <v>0</v>
      </c>
      <c r="L132" s="203">
        <v>1.8817204301075269E-2</v>
      </c>
      <c r="M132" s="203">
        <v>4.1579665289350198E-3</v>
      </c>
      <c r="N132" s="19">
        <f t="shared" ref="N132:N163" si="9">VLOOKUP($F132&amp;"_"&amp;N$2,$A$3:$D$34,4,0)</f>
        <v>8.35455263206554E-3</v>
      </c>
      <c r="O132" s="19">
        <f t="shared" si="8"/>
        <v>1.4367431999999999E-2</v>
      </c>
      <c r="P132" s="19">
        <f t="shared" si="8"/>
        <v>-4.0096359999999996E-3</v>
      </c>
      <c r="Q132" s="19">
        <f t="shared" si="8"/>
        <v>-4.0956359999999997E-3</v>
      </c>
      <c r="R132" s="5">
        <f t="shared" ref="R132:R195" si="10">EXP(N132*(1)+O132*(1)*J132)-1</f>
        <v>1.0030381895015816E-2</v>
      </c>
      <c r="S132" s="5">
        <f t="shared" ref="S132:S195" si="11">EXP(P132*(1)+Q132*(1)*M132)-1</f>
        <v>-4.0185693702791125E-3</v>
      </c>
    </row>
    <row r="133" spans="6:19">
      <c r="F133" s="21" t="s">
        <v>196</v>
      </c>
      <c r="G133" s="28">
        <v>43831</v>
      </c>
      <c r="H133" s="203">
        <v>26.2</v>
      </c>
      <c r="I133" s="203">
        <v>28.214285714285715</v>
      </c>
      <c r="J133" s="203">
        <v>0</v>
      </c>
      <c r="K133" s="203">
        <v>0</v>
      </c>
      <c r="L133" s="203">
        <v>0.5161290322580645</v>
      </c>
      <c r="M133" s="203">
        <v>0.11404708193650341</v>
      </c>
      <c r="N133" s="19">
        <f t="shared" si="9"/>
        <v>8.35455263206554E-3</v>
      </c>
      <c r="O133" s="19">
        <f t="shared" si="8"/>
        <v>1.4367431999999999E-2</v>
      </c>
      <c r="P133" s="19">
        <f t="shared" si="8"/>
        <v>-4.0096359999999996E-3</v>
      </c>
      <c r="Q133" s="19">
        <f t="shared" si="8"/>
        <v>-4.0956359999999997E-3</v>
      </c>
      <c r="R133" s="5">
        <f t="shared" si="10"/>
        <v>8.3895492995156307E-3</v>
      </c>
      <c r="S133" s="5">
        <f t="shared" si="11"/>
        <v>-4.4667257091541845E-3</v>
      </c>
    </row>
    <row r="134" spans="6:19">
      <c r="F134" s="21" t="s">
        <v>196</v>
      </c>
      <c r="G134" s="28">
        <v>43862</v>
      </c>
      <c r="H134" s="203">
        <v>31.2</v>
      </c>
      <c r="I134" s="203">
        <v>31.900000000000002</v>
      </c>
      <c r="J134" s="203">
        <v>0.47993429161243528</v>
      </c>
      <c r="K134" s="203">
        <v>0</v>
      </c>
      <c r="L134" s="203">
        <v>0</v>
      </c>
      <c r="M134" s="203">
        <v>0</v>
      </c>
      <c r="N134" s="19">
        <f t="shared" si="9"/>
        <v>8.35455263206554E-3</v>
      </c>
      <c r="O134" s="19">
        <f t="shared" si="8"/>
        <v>1.4367431999999999E-2</v>
      </c>
      <c r="P134" s="19">
        <f t="shared" si="8"/>
        <v>-4.0096359999999996E-3</v>
      </c>
      <c r="Q134" s="19">
        <f t="shared" si="8"/>
        <v>-4.0956359999999997E-3</v>
      </c>
      <c r="R134" s="5">
        <f t="shared" si="10"/>
        <v>1.5366850168214485E-2</v>
      </c>
      <c r="S134" s="5">
        <f t="shared" si="11"/>
        <v>-4.001608142753077E-3</v>
      </c>
    </row>
    <row r="135" spans="6:19">
      <c r="F135" s="21" t="s">
        <v>196</v>
      </c>
      <c r="G135" s="28">
        <v>43891</v>
      </c>
      <c r="H135" s="203">
        <v>34</v>
      </c>
      <c r="I135" s="203">
        <v>35.354417904274435</v>
      </c>
      <c r="J135" s="203">
        <v>0.92975038730037474</v>
      </c>
      <c r="K135" s="203">
        <v>0.41935483870967744</v>
      </c>
      <c r="L135" s="203">
        <v>0.19861751152073734</v>
      </c>
      <c r="M135" s="203">
        <v>4.3887760995208011E-2</v>
      </c>
      <c r="N135" s="19">
        <f t="shared" si="9"/>
        <v>8.35455263206554E-3</v>
      </c>
      <c r="O135" s="19">
        <f t="shared" si="8"/>
        <v>1.4367431999999999E-2</v>
      </c>
      <c r="P135" s="19">
        <f t="shared" si="8"/>
        <v>-4.0096359999999996E-3</v>
      </c>
      <c r="Q135" s="19">
        <f t="shared" si="8"/>
        <v>-4.0956359999999997E-3</v>
      </c>
      <c r="R135" s="5">
        <f t="shared" si="10"/>
        <v>2.1950113633618651E-2</v>
      </c>
      <c r="S135" s="5">
        <f t="shared" si="11"/>
        <v>-4.1806210652922671E-3</v>
      </c>
    </row>
    <row r="136" spans="6:19">
      <c r="F136" s="21" t="s">
        <v>196</v>
      </c>
      <c r="G136" s="28">
        <v>43922</v>
      </c>
      <c r="H136" s="203">
        <v>35.859154929577464</v>
      </c>
      <c r="I136" s="203">
        <v>35.853858582603479</v>
      </c>
      <c r="J136" s="203">
        <v>0.99478492052107192</v>
      </c>
      <c r="K136" s="203">
        <v>0</v>
      </c>
      <c r="L136" s="203">
        <v>0.12904761904761905</v>
      </c>
      <c r="M136" s="203">
        <v>2.8515164742516821E-2</v>
      </c>
      <c r="N136" s="19">
        <f t="shared" si="9"/>
        <v>8.35455263206554E-3</v>
      </c>
      <c r="O136" s="19">
        <f t="shared" si="8"/>
        <v>1.4367431999999999E-2</v>
      </c>
      <c r="P136" s="19">
        <f t="shared" si="8"/>
        <v>-4.0096359999999996E-3</v>
      </c>
      <c r="Q136" s="19">
        <f t="shared" si="8"/>
        <v>-4.0956359999999997E-3</v>
      </c>
      <c r="R136" s="5">
        <f t="shared" si="10"/>
        <v>2.2905448850863763E-2</v>
      </c>
      <c r="S136" s="5">
        <f t="shared" si="11"/>
        <v>-4.1179217471326579E-3</v>
      </c>
    </row>
    <row r="137" spans="6:19">
      <c r="F137" s="21" t="s">
        <v>196</v>
      </c>
      <c r="G137" s="28">
        <v>43952</v>
      </c>
      <c r="H137" s="203">
        <v>35.89473684210526</v>
      </c>
      <c r="I137" s="203">
        <v>35.893908425410174</v>
      </c>
      <c r="J137" s="203">
        <v>1</v>
      </c>
      <c r="K137" s="203">
        <v>0</v>
      </c>
      <c r="L137" s="203">
        <v>7.0967741935483872E-2</v>
      </c>
      <c r="M137" s="203">
        <v>1.568147376626922E-2</v>
      </c>
      <c r="N137" s="19">
        <f t="shared" si="9"/>
        <v>8.35455263206554E-3</v>
      </c>
      <c r="O137" s="19">
        <f t="shared" si="8"/>
        <v>1.4367431999999999E-2</v>
      </c>
      <c r="P137" s="19">
        <f t="shared" si="8"/>
        <v>-4.0096359999999996E-3</v>
      </c>
      <c r="Q137" s="19">
        <f t="shared" si="8"/>
        <v>-4.0956359999999997E-3</v>
      </c>
      <c r="R137" s="5">
        <f t="shared" si="10"/>
        <v>2.29820952655031E-2</v>
      </c>
      <c r="S137" s="5">
        <f t="shared" si="11"/>
        <v>-4.0655746913581536E-3</v>
      </c>
    </row>
    <row r="138" spans="6:19">
      <c r="F138" s="21" t="s">
        <v>196</v>
      </c>
      <c r="G138" s="28">
        <v>43983</v>
      </c>
      <c r="H138" s="203">
        <v>35.722222222222221</v>
      </c>
      <c r="I138" s="203">
        <v>35.809996490124306</v>
      </c>
      <c r="J138" s="203">
        <v>0.98907342997927272</v>
      </c>
      <c r="K138" s="203">
        <v>5.6875</v>
      </c>
      <c r="L138" s="203">
        <v>2.2931760343481655</v>
      </c>
      <c r="M138" s="203">
        <v>0.50671444297550416</v>
      </c>
      <c r="N138" s="19">
        <f t="shared" si="9"/>
        <v>8.35455263206554E-3</v>
      </c>
      <c r="O138" s="19">
        <f t="shared" si="8"/>
        <v>1.4367431999999999E-2</v>
      </c>
      <c r="P138" s="19">
        <f t="shared" si="8"/>
        <v>-4.0096359999999996E-3</v>
      </c>
      <c r="Q138" s="19">
        <f t="shared" si="8"/>
        <v>-4.0956359999999997E-3</v>
      </c>
      <c r="R138" s="5">
        <f t="shared" si="10"/>
        <v>2.2821513234208224E-2</v>
      </c>
      <c r="S138" s="5">
        <f t="shared" si="11"/>
        <v>-6.066478076170112E-3</v>
      </c>
    </row>
    <row r="139" spans="6:19">
      <c r="F139" s="21" t="s">
        <v>196</v>
      </c>
      <c r="G139" s="28">
        <v>44013</v>
      </c>
      <c r="H139" s="203">
        <v>35.375</v>
      </c>
      <c r="I139" s="203">
        <v>34.084340659340661</v>
      </c>
      <c r="J139" s="203">
        <v>0.76436762141345427</v>
      </c>
      <c r="K139" s="203">
        <v>5.1842105263157894</v>
      </c>
      <c r="L139" s="203">
        <v>4.37509071015866</v>
      </c>
      <c r="M139" s="203">
        <v>0.96674726185838045</v>
      </c>
      <c r="N139" s="19">
        <f t="shared" si="9"/>
        <v>8.35455263206554E-3</v>
      </c>
      <c r="O139" s="19">
        <f t="shared" si="8"/>
        <v>1.4367431999999999E-2</v>
      </c>
      <c r="P139" s="19">
        <f t="shared" si="8"/>
        <v>-4.0096359999999996E-3</v>
      </c>
      <c r="Q139" s="19">
        <f t="shared" si="8"/>
        <v>-4.0956359999999997E-3</v>
      </c>
      <c r="R139" s="5">
        <f t="shared" si="10"/>
        <v>1.9524714430662948E-2</v>
      </c>
      <c r="S139" s="5">
        <f t="shared" si="11"/>
        <v>-7.9374119434291179E-3</v>
      </c>
    </row>
    <row r="140" spans="6:19">
      <c r="F140" s="21" t="s">
        <v>196</v>
      </c>
      <c r="G140" s="28">
        <v>44044</v>
      </c>
      <c r="H140" s="203">
        <v>32</v>
      </c>
      <c r="I140" s="203">
        <v>32.642857142857146</v>
      </c>
      <c r="J140" s="203">
        <v>0.576665234107965</v>
      </c>
      <c r="K140" s="203">
        <v>5.8892857142857142</v>
      </c>
      <c r="L140" s="203">
        <v>4.5255785899495731</v>
      </c>
      <c r="M140" s="203">
        <v>1</v>
      </c>
      <c r="N140" s="19">
        <f t="shared" si="9"/>
        <v>8.35455263206554E-3</v>
      </c>
      <c r="O140" s="19">
        <f t="shared" si="8"/>
        <v>1.4367431999999999E-2</v>
      </c>
      <c r="P140" s="19">
        <f t="shared" si="8"/>
        <v>-4.0096359999999996E-3</v>
      </c>
      <c r="Q140" s="19">
        <f t="shared" si="8"/>
        <v>-4.0956359999999997E-3</v>
      </c>
      <c r="R140" s="5">
        <f t="shared" si="10"/>
        <v>1.6778962907044948E-2</v>
      </c>
      <c r="S140" s="5">
        <f t="shared" si="11"/>
        <v>-8.0725128499259391E-3</v>
      </c>
    </row>
    <row r="141" spans="6:19">
      <c r="F141" s="21" t="s">
        <v>196</v>
      </c>
      <c r="G141" s="28">
        <v>44075</v>
      </c>
      <c r="H141" s="203">
        <v>35.473684210526315</v>
      </c>
      <c r="I141" s="203">
        <v>34.301002506265668</v>
      </c>
      <c r="J141" s="203">
        <v>0.79258018537329011</v>
      </c>
      <c r="K141" s="203">
        <v>4</v>
      </c>
      <c r="L141" s="203">
        <v>2.6761054421768713</v>
      </c>
      <c r="M141" s="203">
        <v>0.59132890722966991</v>
      </c>
      <c r="N141" s="19">
        <f t="shared" si="9"/>
        <v>8.35455263206554E-3</v>
      </c>
      <c r="O141" s="19">
        <f t="shared" si="8"/>
        <v>1.4367431999999999E-2</v>
      </c>
      <c r="P141" s="19">
        <f t="shared" si="8"/>
        <v>-4.0096359999999996E-3</v>
      </c>
      <c r="Q141" s="19">
        <f t="shared" si="8"/>
        <v>-4.0956359999999997E-3</v>
      </c>
      <c r="R141" s="5">
        <f t="shared" si="10"/>
        <v>1.993805447993946E-2</v>
      </c>
      <c r="S141" s="5">
        <f t="shared" si="11"/>
        <v>-6.4108661065437333E-3</v>
      </c>
    </row>
    <row r="142" spans="6:19">
      <c r="F142" s="21" t="s">
        <v>196</v>
      </c>
      <c r="G142" s="28">
        <v>44105</v>
      </c>
      <c r="H142" s="203">
        <v>35.642857142857146</v>
      </c>
      <c r="I142" s="203">
        <v>35.12455348585668</v>
      </c>
      <c r="J142" s="203">
        <v>0.89981865405457595</v>
      </c>
      <c r="K142" s="203">
        <v>6.4516129032258063E-2</v>
      </c>
      <c r="L142" s="203">
        <v>0.80645161290322587</v>
      </c>
      <c r="M142" s="203">
        <v>0.17819856552578658</v>
      </c>
      <c r="N142" s="19">
        <f t="shared" si="9"/>
        <v>8.35455263206554E-3</v>
      </c>
      <c r="O142" s="19">
        <f t="shared" si="8"/>
        <v>1.4367431999999999E-2</v>
      </c>
      <c r="P142" s="19">
        <f t="shared" si="8"/>
        <v>-4.0096359999999996E-3</v>
      </c>
      <c r="Q142" s="19">
        <f t="shared" si="8"/>
        <v>-4.0956359999999997E-3</v>
      </c>
      <c r="R142" s="5">
        <f t="shared" si="10"/>
        <v>2.151072650194541E-2</v>
      </c>
      <c r="S142" s="5">
        <f t="shared" si="11"/>
        <v>-4.7282588829903327E-3</v>
      </c>
    </row>
    <row r="143" spans="6:19">
      <c r="F143" s="21" t="s">
        <v>198</v>
      </c>
      <c r="G143" s="28">
        <v>42005</v>
      </c>
      <c r="H143" s="203">
        <v>30.6</v>
      </c>
      <c r="I143" s="203">
        <v>31.357142857142854</v>
      </c>
      <c r="J143" s="203">
        <v>0.22806036892118337</v>
      </c>
      <c r="K143" s="203">
        <v>0</v>
      </c>
      <c r="L143" s="203">
        <v>0</v>
      </c>
      <c r="M143" s="203">
        <v>0</v>
      </c>
      <c r="N143" s="19">
        <f t="shared" si="9"/>
        <v>6.6134000000000002E-3</v>
      </c>
      <c r="O143" s="19">
        <f t="shared" si="8"/>
        <v>6.6877999999999998E-3</v>
      </c>
      <c r="P143" s="19">
        <f t="shared" si="8"/>
        <v>-6.6090000000000003E-3</v>
      </c>
      <c r="Q143" s="19">
        <f t="shared" si="8"/>
        <v>-8.0990000000000003E-3</v>
      </c>
      <c r="R143" s="5">
        <f t="shared" si="10"/>
        <v>8.1718307500562304E-3</v>
      </c>
      <c r="S143" s="5">
        <f t="shared" si="11"/>
        <v>-6.5872085923988077E-3</v>
      </c>
    </row>
    <row r="144" spans="6:19">
      <c r="F144" s="21" t="s">
        <v>198</v>
      </c>
      <c r="G144" s="28">
        <v>42036</v>
      </c>
      <c r="H144" s="203">
        <v>32.299999999999997</v>
      </c>
      <c r="I144" s="203">
        <v>32.571428571428569</v>
      </c>
      <c r="J144" s="203">
        <v>0.51313583007266494</v>
      </c>
      <c r="K144" s="203">
        <v>0</v>
      </c>
      <c r="L144" s="203">
        <v>0</v>
      </c>
      <c r="M144" s="203">
        <v>0</v>
      </c>
      <c r="N144" s="19">
        <f t="shared" si="9"/>
        <v>6.6134000000000002E-3</v>
      </c>
      <c r="O144" s="19">
        <f t="shared" si="8"/>
        <v>6.6877999999999998E-3</v>
      </c>
      <c r="P144" s="19">
        <f t="shared" si="8"/>
        <v>-6.6090000000000003E-3</v>
      </c>
      <c r="Q144" s="19">
        <f t="shared" si="8"/>
        <v>-8.0990000000000003E-3</v>
      </c>
      <c r="R144" s="5">
        <f t="shared" si="10"/>
        <v>1.0095771681117194E-2</v>
      </c>
      <c r="S144" s="5">
        <f t="shared" si="11"/>
        <v>-6.5872085923988077E-3</v>
      </c>
    </row>
    <row r="145" spans="6:19">
      <c r="F145" s="21" t="s">
        <v>198</v>
      </c>
      <c r="G145" s="28">
        <v>42064</v>
      </c>
      <c r="H145" s="203">
        <v>33.799999999999997</v>
      </c>
      <c r="I145" s="203">
        <v>33.557142857142857</v>
      </c>
      <c r="J145" s="203">
        <v>0.74455002794857361</v>
      </c>
      <c r="K145" s="203">
        <v>0.45161290322580599</v>
      </c>
      <c r="L145" s="203">
        <v>0.30783410138248818</v>
      </c>
      <c r="M145" s="203">
        <v>5.1701990978485393E-2</v>
      </c>
      <c r="N145" s="19">
        <f t="shared" si="9"/>
        <v>6.6134000000000002E-3</v>
      </c>
      <c r="O145" s="19">
        <f t="shared" si="8"/>
        <v>6.6877999999999998E-3</v>
      </c>
      <c r="P145" s="19">
        <f t="shared" si="8"/>
        <v>-6.6090000000000003E-3</v>
      </c>
      <c r="Q145" s="19">
        <f t="shared" si="8"/>
        <v>-8.0990000000000003E-3</v>
      </c>
      <c r="R145" s="5">
        <f t="shared" si="10"/>
        <v>1.1660258621915665E-2</v>
      </c>
      <c r="S145" s="5">
        <f t="shared" si="11"/>
        <v>-7.0030976467229111E-3</v>
      </c>
    </row>
    <row r="146" spans="6:19">
      <c r="F146" s="21" t="s">
        <v>198</v>
      </c>
      <c r="G146" s="28">
        <v>42095</v>
      </c>
      <c r="H146" s="203">
        <v>33.200000000000003</v>
      </c>
      <c r="I146" s="203">
        <v>33.871428571428574</v>
      </c>
      <c r="J146" s="203">
        <v>0.81833426495248707</v>
      </c>
      <c r="K146" s="203">
        <v>0</v>
      </c>
      <c r="L146" s="203">
        <v>0</v>
      </c>
      <c r="M146" s="203">
        <v>0</v>
      </c>
      <c r="N146" s="19">
        <f t="shared" si="9"/>
        <v>6.6134000000000002E-3</v>
      </c>
      <c r="O146" s="19">
        <f t="shared" si="8"/>
        <v>6.6877999999999998E-3</v>
      </c>
      <c r="P146" s="19">
        <f t="shared" si="8"/>
        <v>-6.6090000000000003E-3</v>
      </c>
      <c r="Q146" s="19">
        <f t="shared" si="8"/>
        <v>-8.0990000000000003E-3</v>
      </c>
      <c r="R146" s="5">
        <f t="shared" si="10"/>
        <v>1.215958983439136E-2</v>
      </c>
      <c r="S146" s="5">
        <f t="shared" si="11"/>
        <v>-6.5872085923988077E-3</v>
      </c>
    </row>
    <row r="147" spans="6:19">
      <c r="F147" s="21" t="s">
        <v>198</v>
      </c>
      <c r="G147" s="28">
        <v>42125</v>
      </c>
      <c r="H147" s="203">
        <v>34.6</v>
      </c>
      <c r="I147" s="203">
        <v>34.242857142857147</v>
      </c>
      <c r="J147" s="203">
        <v>0.90553381777529363</v>
      </c>
      <c r="K147" s="203">
        <v>0</v>
      </c>
      <c r="L147" s="203">
        <v>0.16175115207373272</v>
      </c>
      <c r="M147" s="203">
        <v>2.7166764720731127E-2</v>
      </c>
      <c r="N147" s="19">
        <f t="shared" si="9"/>
        <v>6.6134000000000002E-3</v>
      </c>
      <c r="O147" s="19">
        <f t="shared" si="8"/>
        <v>6.6877999999999998E-3</v>
      </c>
      <c r="P147" s="19">
        <f t="shared" si="8"/>
        <v>-6.6090000000000003E-3</v>
      </c>
      <c r="Q147" s="19">
        <f t="shared" si="8"/>
        <v>-8.0990000000000003E-3</v>
      </c>
      <c r="R147" s="5">
        <f t="shared" si="10"/>
        <v>1.2750026296919792E-2</v>
      </c>
      <c r="S147" s="5">
        <f t="shared" si="11"/>
        <v>-6.8057588343524156E-3</v>
      </c>
    </row>
    <row r="148" spans="6:19">
      <c r="F148" s="21" t="s">
        <v>198</v>
      </c>
      <c r="G148" s="28">
        <v>42156</v>
      </c>
      <c r="H148" s="203">
        <v>32.299999999999997</v>
      </c>
      <c r="I148" s="203">
        <v>32.785714285714285</v>
      </c>
      <c r="J148" s="203">
        <v>0.56344326439351478</v>
      </c>
      <c r="K148" s="203">
        <v>5.9696048632218845</v>
      </c>
      <c r="L148" s="203">
        <v>5.9230475953793027</v>
      </c>
      <c r="M148" s="203">
        <v>0.99479996519599723</v>
      </c>
      <c r="N148" s="19">
        <f t="shared" si="9"/>
        <v>6.6134000000000002E-3</v>
      </c>
      <c r="O148" s="19">
        <f t="shared" si="8"/>
        <v>6.6877999999999998E-3</v>
      </c>
      <c r="P148" s="19">
        <f t="shared" si="8"/>
        <v>-6.6090000000000003E-3</v>
      </c>
      <c r="Q148" s="19">
        <f t="shared" si="8"/>
        <v>-8.0990000000000003E-3</v>
      </c>
      <c r="R148" s="5">
        <f t="shared" si="10"/>
        <v>1.0435671598753027E-2</v>
      </c>
      <c r="S148" s="5">
        <f t="shared" si="11"/>
        <v>-1.4558864649008574E-2</v>
      </c>
    </row>
    <row r="149" spans="6:19">
      <c r="F149" s="21" t="s">
        <v>198</v>
      </c>
      <c r="G149" s="28">
        <v>42186</v>
      </c>
      <c r="H149" s="203">
        <v>31.6</v>
      </c>
      <c r="I149" s="203">
        <v>30.657142857142855</v>
      </c>
      <c r="J149" s="203">
        <v>6.3722750139741394E-2</v>
      </c>
      <c r="K149" s="203">
        <v>5.8691983122362874</v>
      </c>
      <c r="L149" s="203">
        <v>5.9540086475700003</v>
      </c>
      <c r="M149" s="203">
        <v>1</v>
      </c>
      <c r="N149" s="19">
        <f t="shared" si="9"/>
        <v>6.6134000000000002E-3</v>
      </c>
      <c r="O149" s="19">
        <f t="shared" si="8"/>
        <v>6.6877999999999998E-3</v>
      </c>
      <c r="P149" s="19">
        <f t="shared" si="8"/>
        <v>-6.6090000000000003E-3</v>
      </c>
      <c r="Q149" s="19">
        <f t="shared" si="8"/>
        <v>-8.0990000000000003E-3</v>
      </c>
      <c r="R149" s="5">
        <f t="shared" si="10"/>
        <v>7.0644009901037474E-3</v>
      </c>
      <c r="S149" s="5">
        <f t="shared" si="11"/>
        <v>-1.4600365709192986E-2</v>
      </c>
    </row>
    <row r="150" spans="6:19">
      <c r="F150" s="21" t="s">
        <v>198</v>
      </c>
      <c r="G150" s="28">
        <v>42217</v>
      </c>
      <c r="H150" s="203">
        <v>31.1</v>
      </c>
      <c r="I150" s="203">
        <v>30.38571428571429</v>
      </c>
      <c r="J150" s="203">
        <v>0</v>
      </c>
      <c r="K150" s="203">
        <v>4.9354838709677402</v>
      </c>
      <c r="L150" s="203">
        <v>5.7318529792821806</v>
      </c>
      <c r="M150" s="203">
        <v>0.96268805078432529</v>
      </c>
      <c r="N150" s="19">
        <f t="shared" si="9"/>
        <v>6.6134000000000002E-3</v>
      </c>
      <c r="O150" s="19">
        <f t="shared" si="8"/>
        <v>6.6877999999999998E-3</v>
      </c>
      <c r="P150" s="19">
        <f t="shared" si="8"/>
        <v>-6.6090000000000003E-3</v>
      </c>
      <c r="Q150" s="19">
        <f t="shared" si="8"/>
        <v>-8.0990000000000003E-3</v>
      </c>
      <c r="R150" s="5">
        <f t="shared" si="10"/>
        <v>6.6353168180359745E-3</v>
      </c>
      <c r="S150" s="5">
        <f t="shared" si="11"/>
        <v>-1.4302543312237792E-2</v>
      </c>
    </row>
    <row r="151" spans="6:19">
      <c r="F151" s="21" t="s">
        <v>198</v>
      </c>
      <c r="G151" s="28">
        <v>42248</v>
      </c>
      <c r="H151" s="203">
        <v>32.200000000000003</v>
      </c>
      <c r="I151" s="203">
        <v>31.357142857142858</v>
      </c>
      <c r="J151" s="203">
        <v>0.2280603689211842</v>
      </c>
      <c r="K151" s="203">
        <v>5.6428571428571423</v>
      </c>
      <c r="L151" s="203">
        <v>4.9494063766456167</v>
      </c>
      <c r="M151" s="203">
        <v>0.8312729573655574</v>
      </c>
      <c r="N151" s="19">
        <f t="shared" si="9"/>
        <v>6.6134000000000002E-3</v>
      </c>
      <c r="O151" s="19">
        <f t="shared" si="8"/>
        <v>6.6877999999999998E-3</v>
      </c>
      <c r="P151" s="19">
        <f t="shared" si="8"/>
        <v>-6.6090000000000003E-3</v>
      </c>
      <c r="Q151" s="19">
        <f t="shared" si="8"/>
        <v>-8.0990000000000003E-3</v>
      </c>
      <c r="R151" s="5">
        <f t="shared" si="10"/>
        <v>8.1718307500562304E-3</v>
      </c>
      <c r="S151" s="5">
        <f t="shared" si="11"/>
        <v>-1.3252876611366649E-2</v>
      </c>
    </row>
    <row r="152" spans="6:19">
      <c r="F152" s="21" t="s">
        <v>198</v>
      </c>
      <c r="G152" s="28">
        <v>42278</v>
      </c>
      <c r="H152" s="203">
        <v>35.285714285714285</v>
      </c>
      <c r="I152" s="203">
        <v>33.88095238095238</v>
      </c>
      <c r="J152" s="203">
        <v>0.82057015092230168</v>
      </c>
      <c r="K152" s="203">
        <v>1.0322580645161299</v>
      </c>
      <c r="L152" s="203">
        <v>1.9005843852267408</v>
      </c>
      <c r="M152" s="203">
        <v>0.31921088760971539</v>
      </c>
      <c r="N152" s="19">
        <f t="shared" si="9"/>
        <v>6.6134000000000002E-3</v>
      </c>
      <c r="O152" s="19">
        <f t="shared" si="8"/>
        <v>6.6877999999999998E-3</v>
      </c>
      <c r="P152" s="19">
        <f t="shared" si="8"/>
        <v>-6.6090000000000003E-3</v>
      </c>
      <c r="Q152" s="19">
        <f t="shared" si="8"/>
        <v>-8.0990000000000003E-3</v>
      </c>
      <c r="R152" s="5">
        <f t="shared" si="10"/>
        <v>1.217472493000904E-2</v>
      </c>
      <c r="S152" s="5">
        <f t="shared" si="11"/>
        <v>-9.1521507464217278E-3</v>
      </c>
    </row>
    <row r="153" spans="6:19">
      <c r="F153" s="21" t="s">
        <v>198</v>
      </c>
      <c r="G153" s="28">
        <v>42309</v>
      </c>
      <c r="H153" s="203">
        <v>35.285714285714285</v>
      </c>
      <c r="I153" s="203">
        <v>34.645238095238099</v>
      </c>
      <c r="J153" s="203">
        <v>1</v>
      </c>
      <c r="K153" s="203">
        <v>6.6666666666666693E-2</v>
      </c>
      <c r="L153" s="203">
        <v>0.61666666666666614</v>
      </c>
      <c r="M153" s="203">
        <v>0.10357167803549383</v>
      </c>
      <c r="N153" s="19">
        <f t="shared" si="9"/>
        <v>6.6134000000000002E-3</v>
      </c>
      <c r="O153" s="19">
        <f t="shared" si="8"/>
        <v>6.6877999999999998E-3</v>
      </c>
      <c r="P153" s="19">
        <f t="shared" si="8"/>
        <v>-6.6090000000000003E-3</v>
      </c>
      <c r="Q153" s="19">
        <f t="shared" si="8"/>
        <v>-8.0990000000000003E-3</v>
      </c>
      <c r="R153" s="5">
        <f t="shared" si="10"/>
        <v>1.3390054480731051E-2</v>
      </c>
      <c r="S153" s="5">
        <f t="shared" si="11"/>
        <v>-7.4201606840504919E-3</v>
      </c>
    </row>
    <row r="154" spans="6:19">
      <c r="F154" s="21" t="s">
        <v>198</v>
      </c>
      <c r="G154" s="28">
        <v>42339</v>
      </c>
      <c r="H154" s="203">
        <v>33.200000000000003</v>
      </c>
      <c r="I154" s="203">
        <v>32.616666666666667</v>
      </c>
      <c r="J154" s="203">
        <v>0.52375628842928934</v>
      </c>
      <c r="K154" s="203">
        <v>0</v>
      </c>
      <c r="L154" s="203">
        <v>8.6021505376344023E-2</v>
      </c>
      <c r="M154" s="203">
        <v>1.4447662149676561E-2</v>
      </c>
      <c r="N154" s="19">
        <f t="shared" si="9"/>
        <v>6.6134000000000002E-3</v>
      </c>
      <c r="O154" s="19">
        <f t="shared" si="8"/>
        <v>6.6877999999999998E-3</v>
      </c>
      <c r="P154" s="19">
        <f t="shared" si="8"/>
        <v>-6.6090000000000003E-3</v>
      </c>
      <c r="Q154" s="19">
        <f t="shared" si="8"/>
        <v>-8.0990000000000003E-3</v>
      </c>
      <c r="R154" s="5">
        <f t="shared" si="10"/>
        <v>1.0167518807931319E-2</v>
      </c>
      <c r="S154" s="5">
        <f t="shared" si="11"/>
        <v>-6.7034426277295944E-3</v>
      </c>
    </row>
    <row r="155" spans="6:19">
      <c r="F155" s="21" t="s">
        <v>198</v>
      </c>
      <c r="G155" s="28">
        <v>42370</v>
      </c>
      <c r="H155" s="203">
        <v>31.6</v>
      </c>
      <c r="I155" s="203">
        <v>31.357142857142854</v>
      </c>
      <c r="J155" s="203">
        <v>0.22806036892118337</v>
      </c>
      <c r="K155" s="203">
        <v>0</v>
      </c>
      <c r="L155" s="203">
        <v>0</v>
      </c>
      <c r="M155" s="203">
        <v>0</v>
      </c>
      <c r="N155" s="19">
        <f t="shared" si="9"/>
        <v>6.6134000000000002E-3</v>
      </c>
      <c r="O155" s="19">
        <f t="shared" si="8"/>
        <v>6.6877999999999998E-3</v>
      </c>
      <c r="P155" s="19">
        <f t="shared" si="8"/>
        <v>-6.6090000000000003E-3</v>
      </c>
      <c r="Q155" s="19">
        <f t="shared" si="8"/>
        <v>-8.0990000000000003E-3</v>
      </c>
      <c r="R155" s="5">
        <f t="shared" si="10"/>
        <v>8.1718307500562304E-3</v>
      </c>
      <c r="S155" s="5">
        <f t="shared" si="11"/>
        <v>-6.5872085923988077E-3</v>
      </c>
    </row>
    <row r="156" spans="6:19">
      <c r="F156" s="21" t="s">
        <v>198</v>
      </c>
      <c r="G156" s="28">
        <v>42401</v>
      </c>
      <c r="H156" s="203">
        <v>30.9</v>
      </c>
      <c r="I156" s="203">
        <v>32.571428571428569</v>
      </c>
      <c r="J156" s="203">
        <v>0.51313583007266494</v>
      </c>
      <c r="K156" s="203">
        <v>0</v>
      </c>
      <c r="L156" s="203">
        <v>0</v>
      </c>
      <c r="M156" s="203">
        <v>0</v>
      </c>
      <c r="N156" s="19">
        <f t="shared" si="9"/>
        <v>6.6134000000000002E-3</v>
      </c>
      <c r="O156" s="19">
        <f t="shared" si="8"/>
        <v>6.6877999999999998E-3</v>
      </c>
      <c r="P156" s="19">
        <f t="shared" si="8"/>
        <v>-6.6090000000000003E-3</v>
      </c>
      <c r="Q156" s="19">
        <f t="shared" si="8"/>
        <v>-8.0990000000000003E-3</v>
      </c>
      <c r="R156" s="5">
        <f t="shared" si="10"/>
        <v>1.0095771681117194E-2</v>
      </c>
      <c r="S156" s="5">
        <f t="shared" si="11"/>
        <v>-6.5872085923988077E-3</v>
      </c>
    </row>
    <row r="157" spans="6:19">
      <c r="F157" s="21" t="s">
        <v>198</v>
      </c>
      <c r="G157" s="28">
        <v>42430</v>
      </c>
      <c r="H157" s="203">
        <v>34.1</v>
      </c>
      <c r="I157" s="203">
        <v>33.557142857142857</v>
      </c>
      <c r="J157" s="203">
        <v>0.74455002794857361</v>
      </c>
      <c r="K157" s="203">
        <v>1.61290322580645</v>
      </c>
      <c r="L157" s="203">
        <v>0.30783410138248818</v>
      </c>
      <c r="M157" s="203">
        <v>5.1701990978485393E-2</v>
      </c>
      <c r="N157" s="19">
        <f t="shared" si="9"/>
        <v>6.6134000000000002E-3</v>
      </c>
      <c r="O157" s="19">
        <f t="shared" si="8"/>
        <v>6.6877999999999998E-3</v>
      </c>
      <c r="P157" s="19">
        <f t="shared" si="8"/>
        <v>-6.6090000000000003E-3</v>
      </c>
      <c r="Q157" s="19">
        <f t="shared" si="8"/>
        <v>-8.0990000000000003E-3</v>
      </c>
      <c r="R157" s="5">
        <f t="shared" si="10"/>
        <v>1.1660258621915665E-2</v>
      </c>
      <c r="S157" s="5">
        <f t="shared" si="11"/>
        <v>-7.0030976467229111E-3</v>
      </c>
    </row>
    <row r="158" spans="6:19">
      <c r="F158" s="21" t="s">
        <v>198</v>
      </c>
      <c r="G158" s="28">
        <v>42461</v>
      </c>
      <c r="H158" s="203">
        <v>33.799999999999997</v>
      </c>
      <c r="I158" s="203">
        <v>33.871428571428574</v>
      </c>
      <c r="J158" s="203">
        <v>0.81833426495248707</v>
      </c>
      <c r="K158" s="203">
        <v>0</v>
      </c>
      <c r="L158" s="203">
        <v>0</v>
      </c>
      <c r="M158" s="203">
        <v>0</v>
      </c>
      <c r="N158" s="19">
        <f t="shared" si="9"/>
        <v>6.6134000000000002E-3</v>
      </c>
      <c r="O158" s="19">
        <f t="shared" si="8"/>
        <v>6.6877999999999998E-3</v>
      </c>
      <c r="P158" s="19">
        <f t="shared" si="8"/>
        <v>-6.6090000000000003E-3</v>
      </c>
      <c r="Q158" s="19">
        <f t="shared" si="8"/>
        <v>-8.0990000000000003E-3</v>
      </c>
      <c r="R158" s="5">
        <f t="shared" si="10"/>
        <v>1.215958983439136E-2</v>
      </c>
      <c r="S158" s="5">
        <f t="shared" si="11"/>
        <v>-6.5872085923988077E-3</v>
      </c>
    </row>
    <row r="159" spans="6:19">
      <c r="F159" s="21" t="s">
        <v>198</v>
      </c>
      <c r="G159" s="28">
        <v>42491</v>
      </c>
      <c r="H159" s="203">
        <v>34.4</v>
      </c>
      <c r="I159" s="203">
        <v>34.242857142857147</v>
      </c>
      <c r="J159" s="203">
        <v>0.90553381777529363</v>
      </c>
      <c r="K159" s="203">
        <v>0</v>
      </c>
      <c r="L159" s="203">
        <v>0.16175115207373272</v>
      </c>
      <c r="M159" s="203">
        <v>2.7166764720731127E-2</v>
      </c>
      <c r="N159" s="19">
        <f t="shared" si="9"/>
        <v>6.6134000000000002E-3</v>
      </c>
      <c r="O159" s="19">
        <f t="shared" si="8"/>
        <v>6.6877999999999998E-3</v>
      </c>
      <c r="P159" s="19">
        <f t="shared" si="8"/>
        <v>-6.6090000000000003E-3</v>
      </c>
      <c r="Q159" s="19">
        <f t="shared" si="8"/>
        <v>-8.0990000000000003E-3</v>
      </c>
      <c r="R159" s="5">
        <f t="shared" si="10"/>
        <v>1.2750026296919792E-2</v>
      </c>
      <c r="S159" s="5">
        <f t="shared" si="11"/>
        <v>-6.8057588343524156E-3</v>
      </c>
    </row>
    <row r="160" spans="6:19">
      <c r="F160" s="21" t="s">
        <v>198</v>
      </c>
      <c r="G160" s="28">
        <v>42522</v>
      </c>
      <c r="H160" s="203">
        <v>32.9</v>
      </c>
      <c r="I160" s="203">
        <v>32.785714285714285</v>
      </c>
      <c r="J160" s="203">
        <v>0.56344326439351478</v>
      </c>
      <c r="K160" s="203">
        <v>5.947826086956522</v>
      </c>
      <c r="L160" s="203">
        <v>5.9230475953793027</v>
      </c>
      <c r="M160" s="203">
        <v>0.99479996519599723</v>
      </c>
      <c r="N160" s="19">
        <f t="shared" si="9"/>
        <v>6.6134000000000002E-3</v>
      </c>
      <c r="O160" s="19">
        <f t="shared" si="8"/>
        <v>6.6877999999999998E-3</v>
      </c>
      <c r="P160" s="19">
        <f t="shared" si="8"/>
        <v>-6.6090000000000003E-3</v>
      </c>
      <c r="Q160" s="19">
        <f t="shared" si="8"/>
        <v>-8.0990000000000003E-3</v>
      </c>
      <c r="R160" s="5">
        <f t="shared" si="10"/>
        <v>1.0435671598753027E-2</v>
      </c>
      <c r="S160" s="5">
        <f t="shared" si="11"/>
        <v>-1.4558864649008574E-2</v>
      </c>
    </row>
    <row r="161" spans="6:19">
      <c r="F161" s="21" t="s">
        <v>198</v>
      </c>
      <c r="G161" s="28">
        <v>42552</v>
      </c>
      <c r="H161" s="203">
        <v>29.9</v>
      </c>
      <c r="I161" s="203">
        <v>30.657142857142855</v>
      </c>
      <c r="J161" s="203">
        <v>6.3722750139741394E-2</v>
      </c>
      <c r="K161" s="203">
        <v>5.9613466334164587</v>
      </c>
      <c r="L161" s="203">
        <v>5.9540086475700003</v>
      </c>
      <c r="M161" s="203">
        <v>1</v>
      </c>
      <c r="N161" s="19">
        <f t="shared" si="9"/>
        <v>6.6134000000000002E-3</v>
      </c>
      <c r="O161" s="19">
        <f t="shared" si="8"/>
        <v>6.6877999999999998E-3</v>
      </c>
      <c r="P161" s="19">
        <f t="shared" si="8"/>
        <v>-6.6090000000000003E-3</v>
      </c>
      <c r="Q161" s="19">
        <f t="shared" si="8"/>
        <v>-8.0990000000000003E-3</v>
      </c>
      <c r="R161" s="5">
        <f t="shared" si="10"/>
        <v>7.0644009901037474E-3</v>
      </c>
      <c r="S161" s="5">
        <f t="shared" si="11"/>
        <v>-1.4600365709192986E-2</v>
      </c>
    </row>
    <row r="162" spans="6:19">
      <c r="F162" s="21" t="s">
        <v>198</v>
      </c>
      <c r="G162" s="28">
        <v>42583</v>
      </c>
      <c r="H162" s="203">
        <v>30.1</v>
      </c>
      <c r="I162" s="203">
        <v>30.38571428571429</v>
      </c>
      <c r="J162" s="203">
        <v>0</v>
      </c>
      <c r="K162" s="203">
        <v>5.929384965831435</v>
      </c>
      <c r="L162" s="203">
        <v>5.7318529792821806</v>
      </c>
      <c r="M162" s="203">
        <v>0.96268805078432529</v>
      </c>
      <c r="N162" s="19">
        <f t="shared" si="9"/>
        <v>6.6134000000000002E-3</v>
      </c>
      <c r="O162" s="19">
        <f t="shared" si="8"/>
        <v>6.6877999999999998E-3</v>
      </c>
      <c r="P162" s="19">
        <f t="shared" si="8"/>
        <v>-6.6090000000000003E-3</v>
      </c>
      <c r="Q162" s="19">
        <f t="shared" si="8"/>
        <v>-8.0990000000000003E-3</v>
      </c>
      <c r="R162" s="5">
        <f t="shared" si="10"/>
        <v>6.6353168180359745E-3</v>
      </c>
      <c r="S162" s="5">
        <f t="shared" si="11"/>
        <v>-1.4302543312237792E-2</v>
      </c>
    </row>
    <row r="163" spans="6:19">
      <c r="F163" s="21" t="s">
        <v>198</v>
      </c>
      <c r="G163" s="28">
        <v>42614</v>
      </c>
      <c r="H163" s="203">
        <v>30.2</v>
      </c>
      <c r="I163" s="203">
        <v>31.357142857142858</v>
      </c>
      <c r="J163" s="203">
        <v>0.2280603689211842</v>
      </c>
      <c r="K163" s="203">
        <v>5.9494097807757171</v>
      </c>
      <c r="L163" s="203">
        <v>4.9494063766456167</v>
      </c>
      <c r="M163" s="203">
        <v>0.8312729573655574</v>
      </c>
      <c r="N163" s="19">
        <f t="shared" si="9"/>
        <v>6.6134000000000002E-3</v>
      </c>
      <c r="O163" s="19">
        <f t="shared" si="8"/>
        <v>6.6877999999999998E-3</v>
      </c>
      <c r="P163" s="19">
        <f t="shared" si="8"/>
        <v>-6.6090000000000003E-3</v>
      </c>
      <c r="Q163" s="19">
        <f t="shared" si="8"/>
        <v>-8.0990000000000003E-3</v>
      </c>
      <c r="R163" s="5">
        <f t="shared" si="10"/>
        <v>8.1718307500562304E-3</v>
      </c>
      <c r="S163" s="5">
        <f t="shared" si="11"/>
        <v>-1.3252876611366649E-2</v>
      </c>
    </row>
    <row r="164" spans="6:19">
      <c r="F164" s="21" t="s">
        <v>198</v>
      </c>
      <c r="G164" s="28">
        <v>42644</v>
      </c>
      <c r="H164" s="203">
        <v>32.5</v>
      </c>
      <c r="I164" s="203">
        <v>33.88095238095238</v>
      </c>
      <c r="J164" s="203">
        <v>0.82057015092230168</v>
      </c>
      <c r="K164" s="203">
        <v>2.5806451612903198</v>
      </c>
      <c r="L164" s="203">
        <v>1.9005843852267408</v>
      </c>
      <c r="M164" s="203">
        <v>0.31921088760971539</v>
      </c>
      <c r="N164" s="19">
        <f t="shared" ref="N164:N195" si="12">VLOOKUP($F164&amp;"_"&amp;N$2,$A$3:$D$34,4,0)</f>
        <v>6.6134000000000002E-3</v>
      </c>
      <c r="O164" s="19">
        <f t="shared" si="8"/>
        <v>6.6877999999999998E-3</v>
      </c>
      <c r="P164" s="19">
        <f t="shared" si="8"/>
        <v>-6.6090000000000003E-3</v>
      </c>
      <c r="Q164" s="19">
        <f t="shared" si="8"/>
        <v>-8.0990000000000003E-3</v>
      </c>
      <c r="R164" s="5">
        <f t="shared" si="10"/>
        <v>1.217472493000904E-2</v>
      </c>
      <c r="S164" s="5">
        <f t="shared" si="11"/>
        <v>-9.1521507464217278E-3</v>
      </c>
    </row>
    <row r="165" spans="6:19">
      <c r="F165" s="21" t="s">
        <v>198</v>
      </c>
      <c r="G165" s="28">
        <v>42675</v>
      </c>
      <c r="H165" s="203">
        <v>34.9</v>
      </c>
      <c r="I165" s="203">
        <v>34.645238095238099</v>
      </c>
      <c r="J165" s="203">
        <v>1</v>
      </c>
      <c r="K165" s="203">
        <v>0</v>
      </c>
      <c r="L165" s="203">
        <v>0.61666666666666614</v>
      </c>
      <c r="M165" s="203">
        <v>0.10357167803549383</v>
      </c>
      <c r="N165" s="19">
        <f t="shared" si="12"/>
        <v>6.6134000000000002E-3</v>
      </c>
      <c r="O165" s="19">
        <f t="shared" si="8"/>
        <v>6.6877999999999998E-3</v>
      </c>
      <c r="P165" s="19">
        <f t="shared" si="8"/>
        <v>-6.6090000000000003E-3</v>
      </c>
      <c r="Q165" s="19">
        <f t="shared" si="8"/>
        <v>-8.0990000000000003E-3</v>
      </c>
      <c r="R165" s="5">
        <f t="shared" si="10"/>
        <v>1.3390054480731051E-2</v>
      </c>
      <c r="S165" s="5">
        <f t="shared" si="11"/>
        <v>-7.4201606840504919E-3</v>
      </c>
    </row>
    <row r="166" spans="6:19">
      <c r="F166" s="21" t="s">
        <v>198</v>
      </c>
      <c r="G166" s="28">
        <v>42705</v>
      </c>
      <c r="H166" s="203">
        <v>34</v>
      </c>
      <c r="I166" s="203">
        <v>32.616666666666667</v>
      </c>
      <c r="J166" s="203">
        <v>0.52375628842928934</v>
      </c>
      <c r="K166" s="203">
        <v>0</v>
      </c>
      <c r="L166" s="203">
        <v>8.6021505376344023E-2</v>
      </c>
      <c r="M166" s="203">
        <v>1.4447662149676561E-2</v>
      </c>
      <c r="N166" s="19">
        <f t="shared" si="12"/>
        <v>6.6134000000000002E-3</v>
      </c>
      <c r="O166" s="19">
        <f t="shared" si="8"/>
        <v>6.6877999999999998E-3</v>
      </c>
      <c r="P166" s="19">
        <f t="shared" si="8"/>
        <v>-6.6090000000000003E-3</v>
      </c>
      <c r="Q166" s="19">
        <f t="shared" si="8"/>
        <v>-8.0990000000000003E-3</v>
      </c>
      <c r="R166" s="5">
        <f t="shared" si="10"/>
        <v>1.0167518807931319E-2</v>
      </c>
      <c r="S166" s="5">
        <f t="shared" si="11"/>
        <v>-6.7034426277295944E-3</v>
      </c>
    </row>
    <row r="167" spans="6:19">
      <c r="F167" s="21" t="s">
        <v>198</v>
      </c>
      <c r="G167" s="28">
        <v>42736</v>
      </c>
      <c r="H167" s="203">
        <v>32</v>
      </c>
      <c r="I167" s="203">
        <v>31.357142857142854</v>
      </c>
      <c r="J167" s="203">
        <v>0.22806036892118337</v>
      </c>
      <c r="K167" s="203">
        <v>0</v>
      </c>
      <c r="L167" s="203">
        <v>0</v>
      </c>
      <c r="M167" s="203">
        <v>0</v>
      </c>
      <c r="N167" s="19">
        <f t="shared" si="12"/>
        <v>6.6134000000000002E-3</v>
      </c>
      <c r="O167" s="19">
        <f t="shared" si="8"/>
        <v>6.6877999999999998E-3</v>
      </c>
      <c r="P167" s="19">
        <f t="shared" si="8"/>
        <v>-6.6090000000000003E-3</v>
      </c>
      <c r="Q167" s="19">
        <f t="shared" si="8"/>
        <v>-8.0990000000000003E-3</v>
      </c>
      <c r="R167" s="5">
        <f t="shared" si="10"/>
        <v>8.1718307500562304E-3</v>
      </c>
      <c r="S167" s="5">
        <f t="shared" si="11"/>
        <v>-6.5872085923988077E-3</v>
      </c>
    </row>
    <row r="168" spans="6:19">
      <c r="F168" s="21" t="s">
        <v>198</v>
      </c>
      <c r="G168" s="28">
        <v>42767</v>
      </c>
      <c r="H168" s="203">
        <v>34</v>
      </c>
      <c r="I168" s="203">
        <v>32.571428571428569</v>
      </c>
      <c r="J168" s="203">
        <v>0.51313583007266494</v>
      </c>
      <c r="K168" s="203">
        <v>0</v>
      </c>
      <c r="L168" s="203">
        <v>0</v>
      </c>
      <c r="M168" s="203">
        <v>0</v>
      </c>
      <c r="N168" s="19">
        <f t="shared" si="12"/>
        <v>6.6134000000000002E-3</v>
      </c>
      <c r="O168" s="19">
        <f t="shared" si="8"/>
        <v>6.6877999999999998E-3</v>
      </c>
      <c r="P168" s="19">
        <f t="shared" si="8"/>
        <v>-6.6090000000000003E-3</v>
      </c>
      <c r="Q168" s="19">
        <f t="shared" si="8"/>
        <v>-8.0990000000000003E-3</v>
      </c>
      <c r="R168" s="5">
        <f t="shared" si="10"/>
        <v>1.0095771681117194E-2</v>
      </c>
      <c r="S168" s="5">
        <f t="shared" si="11"/>
        <v>-6.5872085923988077E-3</v>
      </c>
    </row>
    <row r="169" spans="6:19">
      <c r="F169" s="21" t="s">
        <v>198</v>
      </c>
      <c r="G169" s="28">
        <v>42795</v>
      </c>
      <c r="H169" s="203">
        <v>33.6</v>
      </c>
      <c r="I169" s="203">
        <v>33.557142857142857</v>
      </c>
      <c r="J169" s="203">
        <v>0.74455002794857361</v>
      </c>
      <c r="K169" s="203">
        <v>0</v>
      </c>
      <c r="L169" s="203">
        <v>0.30783410138248818</v>
      </c>
      <c r="M169" s="203">
        <v>5.1701990978485393E-2</v>
      </c>
      <c r="N169" s="19">
        <f t="shared" si="12"/>
        <v>6.6134000000000002E-3</v>
      </c>
      <c r="O169" s="19">
        <f t="shared" si="8"/>
        <v>6.6877999999999998E-3</v>
      </c>
      <c r="P169" s="19">
        <f t="shared" si="8"/>
        <v>-6.6090000000000003E-3</v>
      </c>
      <c r="Q169" s="19">
        <f t="shared" si="8"/>
        <v>-8.0990000000000003E-3</v>
      </c>
      <c r="R169" s="5">
        <f t="shared" si="10"/>
        <v>1.1660258621915665E-2</v>
      </c>
      <c r="S169" s="5">
        <f t="shared" si="11"/>
        <v>-7.0030976467229111E-3</v>
      </c>
    </row>
    <row r="170" spans="6:19">
      <c r="F170" s="21" t="s">
        <v>198</v>
      </c>
      <c r="G170" s="28">
        <v>42826</v>
      </c>
      <c r="H170" s="203">
        <v>34</v>
      </c>
      <c r="I170" s="203">
        <v>33.871428571428574</v>
      </c>
      <c r="J170" s="203">
        <v>0.81833426495248707</v>
      </c>
      <c r="K170" s="203">
        <v>0</v>
      </c>
      <c r="L170" s="203">
        <v>0</v>
      </c>
      <c r="M170" s="203">
        <v>0</v>
      </c>
      <c r="N170" s="19">
        <f t="shared" si="12"/>
        <v>6.6134000000000002E-3</v>
      </c>
      <c r="O170" s="19">
        <f t="shared" si="8"/>
        <v>6.6877999999999998E-3</v>
      </c>
      <c r="P170" s="19">
        <f t="shared" si="8"/>
        <v>-6.6090000000000003E-3</v>
      </c>
      <c r="Q170" s="19">
        <f t="shared" si="8"/>
        <v>-8.0990000000000003E-3</v>
      </c>
      <c r="R170" s="5">
        <f t="shared" si="10"/>
        <v>1.215958983439136E-2</v>
      </c>
      <c r="S170" s="5">
        <f t="shared" si="11"/>
        <v>-6.5872085923988077E-3</v>
      </c>
    </row>
    <row r="171" spans="6:19">
      <c r="F171" s="21" t="s">
        <v>198</v>
      </c>
      <c r="G171" s="28">
        <v>42856</v>
      </c>
      <c r="H171" s="203">
        <v>34.1</v>
      </c>
      <c r="I171" s="203">
        <v>34.242857142857147</v>
      </c>
      <c r="J171" s="203">
        <v>0.90553381777529363</v>
      </c>
      <c r="K171" s="203">
        <v>0.1</v>
      </c>
      <c r="L171" s="203">
        <v>0.16175115207373272</v>
      </c>
      <c r="M171" s="203">
        <v>2.7166764720731127E-2</v>
      </c>
      <c r="N171" s="19">
        <f t="shared" si="12"/>
        <v>6.6134000000000002E-3</v>
      </c>
      <c r="O171" s="19">
        <f t="shared" si="8"/>
        <v>6.6877999999999998E-3</v>
      </c>
      <c r="P171" s="19">
        <f t="shared" si="8"/>
        <v>-6.6090000000000003E-3</v>
      </c>
      <c r="Q171" s="19">
        <f t="shared" si="8"/>
        <v>-8.0990000000000003E-3</v>
      </c>
      <c r="R171" s="5">
        <f t="shared" si="10"/>
        <v>1.2750026296919792E-2</v>
      </c>
      <c r="S171" s="5">
        <f t="shared" si="11"/>
        <v>-6.8057588343524156E-3</v>
      </c>
    </row>
    <row r="172" spans="6:19">
      <c r="F172" s="21" t="s">
        <v>198</v>
      </c>
      <c r="G172" s="28">
        <v>42887</v>
      </c>
      <c r="H172" s="203">
        <v>32.700000000000003</v>
      </c>
      <c r="I172" s="203">
        <v>32.785714285714285</v>
      </c>
      <c r="J172" s="203">
        <v>0.56344326439351478</v>
      </c>
      <c r="K172" s="203">
        <v>5.8672566371681407</v>
      </c>
      <c r="L172" s="203">
        <v>5.9230475953793027</v>
      </c>
      <c r="M172" s="203">
        <v>0.99479996519599723</v>
      </c>
      <c r="N172" s="19">
        <f t="shared" si="12"/>
        <v>6.6134000000000002E-3</v>
      </c>
      <c r="O172" s="19">
        <f t="shared" si="8"/>
        <v>6.6877999999999998E-3</v>
      </c>
      <c r="P172" s="19">
        <f t="shared" si="8"/>
        <v>-6.6090000000000003E-3</v>
      </c>
      <c r="Q172" s="19">
        <f t="shared" si="8"/>
        <v>-8.0990000000000003E-3</v>
      </c>
      <c r="R172" s="5">
        <f t="shared" si="10"/>
        <v>1.0435671598753027E-2</v>
      </c>
      <c r="S172" s="5">
        <f t="shared" si="11"/>
        <v>-1.4558864649008574E-2</v>
      </c>
    </row>
    <row r="173" spans="6:19">
      <c r="F173" s="21" t="s">
        <v>198</v>
      </c>
      <c r="G173" s="28">
        <v>42917</v>
      </c>
      <c r="H173" s="203">
        <v>30.9</v>
      </c>
      <c r="I173" s="203">
        <v>30.657142857142855</v>
      </c>
      <c r="J173" s="203">
        <v>6.3722750139741394E-2</v>
      </c>
      <c r="K173" s="203">
        <v>5.9724689165186504</v>
      </c>
      <c r="L173" s="203">
        <v>5.9540086475700003</v>
      </c>
      <c r="M173" s="203">
        <v>1</v>
      </c>
      <c r="N173" s="19">
        <f t="shared" si="12"/>
        <v>6.6134000000000002E-3</v>
      </c>
      <c r="O173" s="19">
        <f t="shared" si="8"/>
        <v>6.6877999999999998E-3</v>
      </c>
      <c r="P173" s="19">
        <f t="shared" si="8"/>
        <v>-6.6090000000000003E-3</v>
      </c>
      <c r="Q173" s="19">
        <f t="shared" si="8"/>
        <v>-8.0990000000000003E-3</v>
      </c>
      <c r="R173" s="5">
        <f t="shared" si="10"/>
        <v>7.0644009901037474E-3</v>
      </c>
      <c r="S173" s="5">
        <f t="shared" si="11"/>
        <v>-1.4600365709192986E-2</v>
      </c>
    </row>
    <row r="174" spans="6:19">
      <c r="F174" s="21" t="s">
        <v>198</v>
      </c>
      <c r="G174" s="28">
        <v>42948</v>
      </c>
      <c r="H174" s="203">
        <v>30.7</v>
      </c>
      <c r="I174" s="203">
        <v>30.38571428571429</v>
      </c>
      <c r="J174" s="203">
        <v>0</v>
      </c>
      <c r="K174" s="203">
        <v>5.7769784172661875</v>
      </c>
      <c r="L174" s="203">
        <v>5.7318529792821806</v>
      </c>
      <c r="M174" s="203">
        <v>0.96268805078432529</v>
      </c>
      <c r="N174" s="19">
        <f t="shared" si="12"/>
        <v>6.6134000000000002E-3</v>
      </c>
      <c r="O174" s="19">
        <f t="shared" si="8"/>
        <v>6.6877999999999998E-3</v>
      </c>
      <c r="P174" s="19">
        <f t="shared" si="8"/>
        <v>-6.6090000000000003E-3</v>
      </c>
      <c r="Q174" s="19">
        <f t="shared" si="8"/>
        <v>-8.0990000000000003E-3</v>
      </c>
      <c r="R174" s="5">
        <f t="shared" si="10"/>
        <v>6.6353168180359745E-3</v>
      </c>
      <c r="S174" s="5">
        <f t="shared" si="11"/>
        <v>-1.4302543312237792E-2</v>
      </c>
    </row>
    <row r="175" spans="6:19">
      <c r="F175" s="21" t="s">
        <v>198</v>
      </c>
      <c r="G175" s="28">
        <v>42979</v>
      </c>
      <c r="H175" s="203">
        <v>31.8</v>
      </c>
      <c r="I175" s="203">
        <v>31.357142857142858</v>
      </c>
      <c r="J175" s="203">
        <v>0.2280603689211842</v>
      </c>
      <c r="K175" s="203">
        <v>3.3333333333333299</v>
      </c>
      <c r="L175" s="203">
        <v>4.9494063766456167</v>
      </c>
      <c r="M175" s="203">
        <v>0.8312729573655574</v>
      </c>
      <c r="N175" s="19">
        <f t="shared" si="12"/>
        <v>6.6134000000000002E-3</v>
      </c>
      <c r="O175" s="19">
        <f t="shared" si="8"/>
        <v>6.6877999999999998E-3</v>
      </c>
      <c r="P175" s="19">
        <f t="shared" si="8"/>
        <v>-6.6090000000000003E-3</v>
      </c>
      <c r="Q175" s="19">
        <f t="shared" si="8"/>
        <v>-8.0990000000000003E-3</v>
      </c>
      <c r="R175" s="5">
        <f t="shared" si="10"/>
        <v>8.1718307500562304E-3</v>
      </c>
      <c r="S175" s="5">
        <f t="shared" si="11"/>
        <v>-1.3252876611366649E-2</v>
      </c>
    </row>
    <row r="176" spans="6:19">
      <c r="F176" s="21" t="s">
        <v>198</v>
      </c>
      <c r="G176" s="28">
        <v>43009</v>
      </c>
      <c r="H176" s="203">
        <v>34</v>
      </c>
      <c r="I176" s="203">
        <v>33.88095238095238</v>
      </c>
      <c r="J176" s="203">
        <v>0.82057015092230168</v>
      </c>
      <c r="K176" s="203">
        <v>4.1935483870967703E-2</v>
      </c>
      <c r="L176" s="203">
        <v>1.9005843852267408</v>
      </c>
      <c r="M176" s="203">
        <v>0.31921088760971539</v>
      </c>
      <c r="N176" s="19">
        <f t="shared" si="12"/>
        <v>6.6134000000000002E-3</v>
      </c>
      <c r="O176" s="19">
        <f t="shared" si="8"/>
        <v>6.6877999999999998E-3</v>
      </c>
      <c r="P176" s="19">
        <f t="shared" si="8"/>
        <v>-6.6090000000000003E-3</v>
      </c>
      <c r="Q176" s="19">
        <f t="shared" si="8"/>
        <v>-8.0990000000000003E-3</v>
      </c>
      <c r="R176" s="5">
        <f t="shared" si="10"/>
        <v>1.217472493000904E-2</v>
      </c>
      <c r="S176" s="5">
        <f t="shared" si="11"/>
        <v>-9.1521507464217278E-3</v>
      </c>
    </row>
    <row r="177" spans="6:19">
      <c r="F177" s="21" t="s">
        <v>198</v>
      </c>
      <c r="G177" s="28">
        <v>43040</v>
      </c>
      <c r="H177" s="203">
        <v>34.200000000000003</v>
      </c>
      <c r="I177" s="203">
        <v>34.645238095238099</v>
      </c>
      <c r="J177" s="203">
        <v>1</v>
      </c>
      <c r="K177" s="203">
        <v>0</v>
      </c>
      <c r="L177" s="203">
        <v>0.61666666666666614</v>
      </c>
      <c r="M177" s="203">
        <v>0.10357167803549383</v>
      </c>
      <c r="N177" s="19">
        <f t="shared" si="12"/>
        <v>6.6134000000000002E-3</v>
      </c>
      <c r="O177" s="19">
        <f t="shared" si="8"/>
        <v>6.6877999999999998E-3</v>
      </c>
      <c r="P177" s="19">
        <f t="shared" si="8"/>
        <v>-6.6090000000000003E-3</v>
      </c>
      <c r="Q177" s="19">
        <f t="shared" si="8"/>
        <v>-8.0990000000000003E-3</v>
      </c>
      <c r="R177" s="5">
        <f t="shared" si="10"/>
        <v>1.3390054480731051E-2</v>
      </c>
      <c r="S177" s="5">
        <f t="shared" si="11"/>
        <v>-7.4201606840504919E-3</v>
      </c>
    </row>
    <row r="178" spans="6:19">
      <c r="F178" s="21" t="s">
        <v>198</v>
      </c>
      <c r="G178" s="28">
        <v>43070</v>
      </c>
      <c r="H178" s="203">
        <v>31.3</v>
      </c>
      <c r="I178" s="203">
        <v>32.616666666666667</v>
      </c>
      <c r="J178" s="203">
        <v>0.52375628842928934</v>
      </c>
      <c r="K178" s="203">
        <v>0.25483870967741901</v>
      </c>
      <c r="L178" s="203">
        <v>8.6021505376344023E-2</v>
      </c>
      <c r="M178" s="203">
        <v>1.4447662149676561E-2</v>
      </c>
      <c r="N178" s="19">
        <f t="shared" si="12"/>
        <v>6.6134000000000002E-3</v>
      </c>
      <c r="O178" s="19">
        <f t="shared" si="8"/>
        <v>6.6877999999999998E-3</v>
      </c>
      <c r="P178" s="19">
        <f t="shared" si="8"/>
        <v>-6.6090000000000003E-3</v>
      </c>
      <c r="Q178" s="19">
        <f t="shared" si="8"/>
        <v>-8.0990000000000003E-3</v>
      </c>
      <c r="R178" s="5">
        <f t="shared" si="10"/>
        <v>1.0167518807931319E-2</v>
      </c>
      <c r="S178" s="5">
        <f t="shared" si="11"/>
        <v>-6.7034426277295944E-3</v>
      </c>
    </row>
    <row r="179" spans="6:19">
      <c r="F179" s="21" t="s">
        <v>198</v>
      </c>
      <c r="G179" s="28">
        <v>43101</v>
      </c>
      <c r="H179" s="203">
        <v>32</v>
      </c>
      <c r="I179" s="203">
        <v>31.357142857142854</v>
      </c>
      <c r="J179" s="203">
        <v>0.22806036892118337</v>
      </c>
      <c r="K179" s="203">
        <v>0</v>
      </c>
      <c r="L179" s="203">
        <v>0</v>
      </c>
      <c r="M179" s="203">
        <v>0</v>
      </c>
      <c r="N179" s="19">
        <f t="shared" si="12"/>
        <v>6.6134000000000002E-3</v>
      </c>
      <c r="O179" s="19">
        <f t="shared" si="8"/>
        <v>6.6877999999999998E-3</v>
      </c>
      <c r="P179" s="19">
        <f t="shared" si="8"/>
        <v>-6.6090000000000003E-3</v>
      </c>
      <c r="Q179" s="19">
        <f t="shared" si="8"/>
        <v>-8.0990000000000003E-3</v>
      </c>
      <c r="R179" s="5">
        <f t="shared" si="10"/>
        <v>8.1718307500562304E-3</v>
      </c>
      <c r="S179" s="5">
        <f t="shared" si="11"/>
        <v>-6.5872085923988077E-3</v>
      </c>
    </row>
    <row r="180" spans="6:19">
      <c r="F180" s="21" t="s">
        <v>198</v>
      </c>
      <c r="G180" s="28">
        <v>43132</v>
      </c>
      <c r="H180" s="203">
        <v>33.299999999999997</v>
      </c>
      <c r="I180" s="203">
        <v>32.571428571428569</v>
      </c>
      <c r="J180" s="203">
        <v>0.51313583007266494</v>
      </c>
      <c r="K180" s="203">
        <v>0</v>
      </c>
      <c r="L180" s="203">
        <v>0</v>
      </c>
      <c r="M180" s="203">
        <v>0</v>
      </c>
      <c r="N180" s="19">
        <f t="shared" si="12"/>
        <v>6.6134000000000002E-3</v>
      </c>
      <c r="O180" s="19">
        <f t="shared" si="8"/>
        <v>6.6877999999999998E-3</v>
      </c>
      <c r="P180" s="19">
        <f t="shared" si="8"/>
        <v>-6.6090000000000003E-3</v>
      </c>
      <c r="Q180" s="19">
        <f t="shared" si="8"/>
        <v>-8.0990000000000003E-3</v>
      </c>
      <c r="R180" s="5">
        <f t="shared" si="10"/>
        <v>1.0095771681117194E-2</v>
      </c>
      <c r="S180" s="5">
        <f t="shared" si="11"/>
        <v>-6.5872085923988077E-3</v>
      </c>
    </row>
    <row r="181" spans="6:19">
      <c r="F181" s="21" t="s">
        <v>198</v>
      </c>
      <c r="G181" s="28">
        <v>43160</v>
      </c>
      <c r="H181" s="203">
        <v>33.9</v>
      </c>
      <c r="I181" s="203">
        <v>33.557142857142857</v>
      </c>
      <c r="J181" s="203">
        <v>0.74455002794857361</v>
      </c>
      <c r="K181" s="203">
        <v>0</v>
      </c>
      <c r="L181" s="203">
        <v>0.30783410138248818</v>
      </c>
      <c r="M181" s="203">
        <v>5.1701990978485393E-2</v>
      </c>
      <c r="N181" s="19">
        <f t="shared" si="12"/>
        <v>6.6134000000000002E-3</v>
      </c>
      <c r="O181" s="19">
        <f t="shared" si="8"/>
        <v>6.6877999999999998E-3</v>
      </c>
      <c r="P181" s="19">
        <f t="shared" si="8"/>
        <v>-6.6090000000000003E-3</v>
      </c>
      <c r="Q181" s="19">
        <f t="shared" si="8"/>
        <v>-8.0990000000000003E-3</v>
      </c>
      <c r="R181" s="5">
        <f t="shared" si="10"/>
        <v>1.1660258621915665E-2</v>
      </c>
      <c r="S181" s="5">
        <f t="shared" si="11"/>
        <v>-7.0030976467229111E-3</v>
      </c>
    </row>
    <row r="182" spans="6:19">
      <c r="F182" s="21" t="s">
        <v>198</v>
      </c>
      <c r="G182" s="28">
        <v>43191</v>
      </c>
      <c r="H182" s="203">
        <v>34</v>
      </c>
      <c r="I182" s="203">
        <v>33.871428571428574</v>
      </c>
      <c r="J182" s="203">
        <v>0.81833426495248707</v>
      </c>
      <c r="K182" s="203">
        <v>0</v>
      </c>
      <c r="L182" s="203">
        <v>0</v>
      </c>
      <c r="M182" s="203">
        <v>0</v>
      </c>
      <c r="N182" s="19">
        <f t="shared" si="12"/>
        <v>6.6134000000000002E-3</v>
      </c>
      <c r="O182" s="19">
        <f t="shared" si="8"/>
        <v>6.6877999999999998E-3</v>
      </c>
      <c r="P182" s="19">
        <f t="shared" si="8"/>
        <v>-6.6090000000000003E-3</v>
      </c>
      <c r="Q182" s="19">
        <f t="shared" si="8"/>
        <v>-8.0990000000000003E-3</v>
      </c>
      <c r="R182" s="5">
        <f t="shared" si="10"/>
        <v>1.215958983439136E-2</v>
      </c>
      <c r="S182" s="5">
        <f t="shared" si="11"/>
        <v>-6.5872085923988077E-3</v>
      </c>
    </row>
    <row r="183" spans="6:19">
      <c r="F183" s="21" t="s">
        <v>198</v>
      </c>
      <c r="G183" s="28">
        <v>43221</v>
      </c>
      <c r="H183" s="203">
        <v>34.4</v>
      </c>
      <c r="I183" s="203">
        <v>34.242857142857147</v>
      </c>
      <c r="J183" s="203">
        <v>0.90553381777529363</v>
      </c>
      <c r="K183" s="203">
        <v>0</v>
      </c>
      <c r="L183" s="203">
        <v>0.16175115207373272</v>
      </c>
      <c r="M183" s="203">
        <v>2.7166764720731127E-2</v>
      </c>
      <c r="N183" s="19">
        <f t="shared" si="12"/>
        <v>6.6134000000000002E-3</v>
      </c>
      <c r="O183" s="19">
        <f t="shared" si="8"/>
        <v>6.6877999999999998E-3</v>
      </c>
      <c r="P183" s="19">
        <f t="shared" si="8"/>
        <v>-6.6090000000000003E-3</v>
      </c>
      <c r="Q183" s="19">
        <f t="shared" si="8"/>
        <v>-8.0990000000000003E-3</v>
      </c>
      <c r="R183" s="5">
        <f t="shared" si="10"/>
        <v>1.2750026296919792E-2</v>
      </c>
      <c r="S183" s="5">
        <f t="shared" si="11"/>
        <v>-6.8057588343524156E-3</v>
      </c>
    </row>
    <row r="184" spans="6:19">
      <c r="F184" s="21" t="s">
        <v>198</v>
      </c>
      <c r="G184" s="28">
        <v>43252</v>
      </c>
      <c r="H184" s="203">
        <v>32.4</v>
      </c>
      <c r="I184" s="203">
        <v>32.785714285714285</v>
      </c>
      <c r="J184" s="203">
        <v>0.56344326439351478</v>
      </c>
      <c r="K184" s="203">
        <v>5.940828402366864</v>
      </c>
      <c r="L184" s="203">
        <v>5.9230475953793027</v>
      </c>
      <c r="M184" s="203">
        <v>0.99479996519599723</v>
      </c>
      <c r="N184" s="19">
        <f t="shared" si="12"/>
        <v>6.6134000000000002E-3</v>
      </c>
      <c r="O184" s="19">
        <f t="shared" si="8"/>
        <v>6.6877999999999998E-3</v>
      </c>
      <c r="P184" s="19">
        <f t="shared" si="8"/>
        <v>-6.6090000000000003E-3</v>
      </c>
      <c r="Q184" s="19">
        <f t="shared" si="8"/>
        <v>-8.0990000000000003E-3</v>
      </c>
      <c r="R184" s="5">
        <f t="shared" si="10"/>
        <v>1.0435671598753027E-2</v>
      </c>
      <c r="S184" s="5">
        <f t="shared" si="11"/>
        <v>-1.4558864649008574E-2</v>
      </c>
    </row>
    <row r="185" spans="6:19">
      <c r="F185" s="21" t="s">
        <v>198</v>
      </c>
      <c r="G185" s="28">
        <v>43282</v>
      </c>
      <c r="H185" s="203">
        <v>30.1</v>
      </c>
      <c r="I185" s="203">
        <v>30.657142857142855</v>
      </c>
      <c r="J185" s="203">
        <v>6.3722750139741394E-2</v>
      </c>
      <c r="K185" s="203">
        <v>5.9673340358271867</v>
      </c>
      <c r="L185" s="203">
        <v>5.9540086475700003</v>
      </c>
      <c r="M185" s="203">
        <v>1</v>
      </c>
      <c r="N185" s="19">
        <f t="shared" si="12"/>
        <v>6.6134000000000002E-3</v>
      </c>
      <c r="O185" s="19">
        <f t="shared" si="8"/>
        <v>6.6877999999999998E-3</v>
      </c>
      <c r="P185" s="19">
        <f t="shared" si="8"/>
        <v>-6.6090000000000003E-3</v>
      </c>
      <c r="Q185" s="19">
        <f t="shared" si="8"/>
        <v>-8.0990000000000003E-3</v>
      </c>
      <c r="R185" s="5">
        <f t="shared" si="10"/>
        <v>7.0644009901037474E-3</v>
      </c>
      <c r="S185" s="5">
        <f t="shared" si="11"/>
        <v>-1.4600365709192986E-2</v>
      </c>
    </row>
    <row r="186" spans="6:19">
      <c r="F186" s="21" t="s">
        <v>198</v>
      </c>
      <c r="G186" s="28">
        <v>43313</v>
      </c>
      <c r="H186" s="203">
        <v>30</v>
      </c>
      <c r="I186" s="203">
        <v>30.38571428571429</v>
      </c>
      <c r="J186" s="203">
        <v>0</v>
      </c>
      <c r="K186" s="203">
        <v>5.7232142857142856</v>
      </c>
      <c r="L186" s="203">
        <v>5.7318529792821806</v>
      </c>
      <c r="M186" s="203">
        <v>0.96268805078432529</v>
      </c>
      <c r="N186" s="19">
        <f t="shared" si="12"/>
        <v>6.6134000000000002E-3</v>
      </c>
      <c r="O186" s="19">
        <f t="shared" si="8"/>
        <v>6.6877999999999998E-3</v>
      </c>
      <c r="P186" s="19">
        <f t="shared" si="8"/>
        <v>-6.6090000000000003E-3</v>
      </c>
      <c r="Q186" s="19">
        <f t="shared" si="8"/>
        <v>-8.0990000000000003E-3</v>
      </c>
      <c r="R186" s="5">
        <f t="shared" si="10"/>
        <v>6.6353168180359745E-3</v>
      </c>
      <c r="S186" s="5">
        <f t="shared" si="11"/>
        <v>-1.4302543312237792E-2</v>
      </c>
    </row>
    <row r="187" spans="6:19">
      <c r="F187" s="21" t="s">
        <v>198</v>
      </c>
      <c r="G187" s="28">
        <v>43344</v>
      </c>
      <c r="H187" s="203">
        <v>31.7</v>
      </c>
      <c r="I187" s="203">
        <v>31.357142857142858</v>
      </c>
      <c r="J187" s="203">
        <v>0.2280603689211842</v>
      </c>
      <c r="K187" s="203">
        <v>1.9666666666666699</v>
      </c>
      <c r="L187" s="203">
        <v>4.9494063766456167</v>
      </c>
      <c r="M187" s="203">
        <v>0.8312729573655574</v>
      </c>
      <c r="N187" s="19">
        <f t="shared" si="12"/>
        <v>6.6134000000000002E-3</v>
      </c>
      <c r="O187" s="19">
        <f t="shared" si="8"/>
        <v>6.6877999999999998E-3</v>
      </c>
      <c r="P187" s="19">
        <f t="shared" si="8"/>
        <v>-6.6090000000000003E-3</v>
      </c>
      <c r="Q187" s="19">
        <f t="shared" si="8"/>
        <v>-8.0990000000000003E-3</v>
      </c>
      <c r="R187" s="5">
        <f t="shared" si="10"/>
        <v>8.1718307500562304E-3</v>
      </c>
      <c r="S187" s="5">
        <f t="shared" si="11"/>
        <v>-1.3252876611366649E-2</v>
      </c>
    </row>
    <row r="188" spans="6:19">
      <c r="F188" s="21" t="s">
        <v>198</v>
      </c>
      <c r="G188" s="28">
        <v>43374</v>
      </c>
      <c r="H188" s="203">
        <v>35.5</v>
      </c>
      <c r="I188" s="203">
        <v>33.88095238095238</v>
      </c>
      <c r="J188" s="203">
        <v>0.82057015092230168</v>
      </c>
      <c r="K188" s="203">
        <v>0.13225806451612901</v>
      </c>
      <c r="L188" s="203">
        <v>1.9005843852267408</v>
      </c>
      <c r="M188" s="203">
        <v>0.31921088760971539</v>
      </c>
      <c r="N188" s="19">
        <f t="shared" si="12"/>
        <v>6.6134000000000002E-3</v>
      </c>
      <c r="O188" s="19">
        <f t="shared" si="8"/>
        <v>6.6877999999999998E-3</v>
      </c>
      <c r="P188" s="19">
        <f t="shared" si="8"/>
        <v>-6.6090000000000003E-3</v>
      </c>
      <c r="Q188" s="19">
        <f t="shared" si="8"/>
        <v>-8.0990000000000003E-3</v>
      </c>
      <c r="R188" s="5">
        <f t="shared" si="10"/>
        <v>1.217472493000904E-2</v>
      </c>
      <c r="S188" s="5">
        <f t="shared" si="11"/>
        <v>-9.1521507464217278E-3</v>
      </c>
    </row>
    <row r="189" spans="6:19">
      <c r="F189" s="21" t="s">
        <v>198</v>
      </c>
      <c r="G189" s="28">
        <v>43405</v>
      </c>
      <c r="H189" s="203">
        <v>35.285714285714285</v>
      </c>
      <c r="I189" s="203">
        <v>34.645238095238099</v>
      </c>
      <c r="J189" s="203">
        <v>1</v>
      </c>
      <c r="K189" s="203">
        <v>0</v>
      </c>
      <c r="L189" s="203">
        <v>0.61666666666666614</v>
      </c>
      <c r="M189" s="203">
        <v>0.10357167803549383</v>
      </c>
      <c r="N189" s="19">
        <f t="shared" si="12"/>
        <v>6.6134000000000002E-3</v>
      </c>
      <c r="O189" s="19">
        <f t="shared" si="8"/>
        <v>6.6877999999999998E-3</v>
      </c>
      <c r="P189" s="19">
        <f t="shared" si="8"/>
        <v>-6.6090000000000003E-3</v>
      </c>
      <c r="Q189" s="19">
        <f t="shared" si="8"/>
        <v>-8.0990000000000003E-3</v>
      </c>
      <c r="R189" s="5">
        <f t="shared" si="10"/>
        <v>1.3390054480731051E-2</v>
      </c>
      <c r="S189" s="5">
        <f t="shared" si="11"/>
        <v>-7.4201606840504919E-3</v>
      </c>
    </row>
    <row r="190" spans="6:19">
      <c r="F190" s="21" t="s">
        <v>198</v>
      </c>
      <c r="G190" s="28">
        <v>43435</v>
      </c>
      <c r="H190" s="203">
        <v>32.4</v>
      </c>
      <c r="I190" s="203">
        <v>32.616666666666667</v>
      </c>
      <c r="J190" s="203">
        <v>0.52375628842928934</v>
      </c>
      <c r="K190" s="203">
        <v>0</v>
      </c>
      <c r="L190" s="203">
        <v>8.6021505376344023E-2</v>
      </c>
      <c r="M190" s="203">
        <v>1.4447662149676561E-2</v>
      </c>
      <c r="N190" s="19">
        <f t="shared" si="12"/>
        <v>6.6134000000000002E-3</v>
      </c>
      <c r="O190" s="19">
        <f t="shared" si="8"/>
        <v>6.6877999999999998E-3</v>
      </c>
      <c r="P190" s="19">
        <f t="shared" si="8"/>
        <v>-6.6090000000000003E-3</v>
      </c>
      <c r="Q190" s="19">
        <f t="shared" si="8"/>
        <v>-8.0990000000000003E-3</v>
      </c>
      <c r="R190" s="5">
        <f t="shared" si="10"/>
        <v>1.0167518807931319E-2</v>
      </c>
      <c r="S190" s="5">
        <f t="shared" si="11"/>
        <v>-6.7034426277295944E-3</v>
      </c>
    </row>
    <row r="191" spans="6:19">
      <c r="F191" s="21" t="s">
        <v>198</v>
      </c>
      <c r="G191" s="28">
        <v>43466</v>
      </c>
      <c r="H191" s="203">
        <v>31.4</v>
      </c>
      <c r="I191" s="203">
        <v>31.357142857142854</v>
      </c>
      <c r="J191" s="203">
        <v>0.22806036892118337</v>
      </c>
      <c r="K191" s="203">
        <v>0</v>
      </c>
      <c r="L191" s="203">
        <v>0</v>
      </c>
      <c r="M191" s="203">
        <v>0</v>
      </c>
      <c r="N191" s="19">
        <f t="shared" si="12"/>
        <v>6.6134000000000002E-3</v>
      </c>
      <c r="O191" s="19">
        <f t="shared" si="8"/>
        <v>6.6877999999999998E-3</v>
      </c>
      <c r="P191" s="19">
        <f t="shared" si="8"/>
        <v>-6.6090000000000003E-3</v>
      </c>
      <c r="Q191" s="19">
        <f t="shared" si="8"/>
        <v>-8.0990000000000003E-3</v>
      </c>
      <c r="R191" s="5">
        <f t="shared" si="10"/>
        <v>8.1718307500562304E-3</v>
      </c>
      <c r="S191" s="5">
        <f t="shared" si="11"/>
        <v>-6.5872085923988077E-3</v>
      </c>
    </row>
    <row r="192" spans="6:19">
      <c r="F192" s="21" t="s">
        <v>198</v>
      </c>
      <c r="G192" s="28">
        <v>43497</v>
      </c>
      <c r="H192" s="203">
        <v>31.6</v>
      </c>
      <c r="I192" s="203">
        <v>32.571428571428569</v>
      </c>
      <c r="J192" s="203">
        <v>0.51313583007266494</v>
      </c>
      <c r="K192" s="203">
        <v>0</v>
      </c>
      <c r="L192" s="203">
        <v>0</v>
      </c>
      <c r="M192" s="203">
        <v>0</v>
      </c>
      <c r="N192" s="19">
        <f t="shared" si="12"/>
        <v>6.6134000000000002E-3</v>
      </c>
      <c r="O192" s="19">
        <f t="shared" si="8"/>
        <v>6.6877999999999998E-3</v>
      </c>
      <c r="P192" s="19">
        <f t="shared" si="8"/>
        <v>-6.6090000000000003E-3</v>
      </c>
      <c r="Q192" s="19">
        <f t="shared" si="8"/>
        <v>-8.0990000000000003E-3</v>
      </c>
      <c r="R192" s="5">
        <f t="shared" si="10"/>
        <v>1.0095771681117194E-2</v>
      </c>
      <c r="S192" s="5">
        <f t="shared" si="11"/>
        <v>-6.5872085923988077E-3</v>
      </c>
    </row>
    <row r="193" spans="6:19">
      <c r="F193" s="21" t="s">
        <v>198</v>
      </c>
      <c r="G193" s="28">
        <v>43525</v>
      </c>
      <c r="H193" s="203">
        <v>32.6</v>
      </c>
      <c r="I193" s="203">
        <v>33.557142857142857</v>
      </c>
      <c r="J193" s="203">
        <v>0.74455002794857361</v>
      </c>
      <c r="K193" s="203">
        <v>0</v>
      </c>
      <c r="L193" s="203">
        <v>0.30783410138248818</v>
      </c>
      <c r="M193" s="203">
        <v>5.1701990978485393E-2</v>
      </c>
      <c r="N193" s="19">
        <f t="shared" si="12"/>
        <v>6.6134000000000002E-3</v>
      </c>
      <c r="O193" s="19">
        <f t="shared" si="8"/>
        <v>6.6877999999999998E-3</v>
      </c>
      <c r="P193" s="19">
        <f t="shared" si="8"/>
        <v>-6.6090000000000003E-3</v>
      </c>
      <c r="Q193" s="19">
        <f t="shared" si="8"/>
        <v>-8.0990000000000003E-3</v>
      </c>
      <c r="R193" s="5">
        <f t="shared" si="10"/>
        <v>1.1660258621915665E-2</v>
      </c>
      <c r="S193" s="5">
        <f t="shared" si="11"/>
        <v>-7.0030976467229111E-3</v>
      </c>
    </row>
    <row r="194" spans="6:19">
      <c r="F194" s="21" t="s">
        <v>198</v>
      </c>
      <c r="G194" s="28">
        <v>43556</v>
      </c>
      <c r="H194" s="203">
        <v>34</v>
      </c>
      <c r="I194" s="203">
        <v>33.871428571428574</v>
      </c>
      <c r="J194" s="203">
        <v>0.81833426495248707</v>
      </c>
      <c r="K194" s="203">
        <v>0</v>
      </c>
      <c r="L194" s="203">
        <v>0</v>
      </c>
      <c r="M194" s="203">
        <v>0</v>
      </c>
      <c r="N194" s="19">
        <f t="shared" si="12"/>
        <v>6.6134000000000002E-3</v>
      </c>
      <c r="O194" s="19">
        <f t="shared" si="8"/>
        <v>6.6877999999999998E-3</v>
      </c>
      <c r="P194" s="19">
        <f t="shared" si="8"/>
        <v>-6.6090000000000003E-3</v>
      </c>
      <c r="Q194" s="19">
        <f t="shared" si="8"/>
        <v>-8.0990000000000003E-3</v>
      </c>
      <c r="R194" s="5">
        <f t="shared" si="10"/>
        <v>1.215958983439136E-2</v>
      </c>
      <c r="S194" s="5">
        <f t="shared" si="11"/>
        <v>-6.5872085923988077E-3</v>
      </c>
    </row>
    <row r="195" spans="6:19">
      <c r="F195" s="21" t="s">
        <v>198</v>
      </c>
      <c r="G195" s="28">
        <v>43586</v>
      </c>
      <c r="H195" s="203">
        <v>33.799999999999997</v>
      </c>
      <c r="I195" s="203">
        <v>34.242857142857147</v>
      </c>
      <c r="J195" s="203">
        <v>0.90553381777529363</v>
      </c>
      <c r="K195" s="203">
        <v>0</v>
      </c>
      <c r="L195" s="203">
        <v>0.16175115207373272</v>
      </c>
      <c r="M195" s="203">
        <v>2.7166764720731127E-2</v>
      </c>
      <c r="N195" s="19">
        <f t="shared" si="12"/>
        <v>6.6134000000000002E-3</v>
      </c>
      <c r="O195" s="19">
        <f>VLOOKUP($F195&amp;"_"&amp;O$2,$A$3:$D$34,4,0)</f>
        <v>6.6877999999999998E-3</v>
      </c>
      <c r="P195" s="19">
        <f>VLOOKUP($F195&amp;"_"&amp;P$2,$A$3:$D$34,4,0)</f>
        <v>-6.6090000000000003E-3</v>
      </c>
      <c r="Q195" s="19">
        <f>VLOOKUP($F195&amp;"_"&amp;Q$2,$A$3:$D$34,4,0)</f>
        <v>-8.0990000000000003E-3</v>
      </c>
      <c r="R195" s="5">
        <f t="shared" si="10"/>
        <v>1.2750026296919792E-2</v>
      </c>
      <c r="S195" s="5">
        <f t="shared" si="11"/>
        <v>-6.8057588343524156E-3</v>
      </c>
    </row>
    <row r="196" spans="6:19">
      <c r="F196" s="21" t="s">
        <v>198</v>
      </c>
      <c r="G196" s="28">
        <v>43617</v>
      </c>
      <c r="H196" s="203">
        <v>33.700000000000003</v>
      </c>
      <c r="I196" s="203">
        <v>32.785714285714285</v>
      </c>
      <c r="J196" s="203">
        <v>0.56344326439351478</v>
      </c>
      <c r="K196" s="203">
        <v>5.9244332493702769</v>
      </c>
      <c r="L196" s="203">
        <v>5.9230475953793027</v>
      </c>
      <c r="M196" s="203">
        <v>0.99479996519599723</v>
      </c>
      <c r="N196" s="19">
        <f t="shared" ref="N196:Q259" si="13">VLOOKUP($F196&amp;"_"&amp;N$2,$A$3:$D$34,4,0)</f>
        <v>6.6134000000000002E-3</v>
      </c>
      <c r="O196" s="19">
        <f t="shared" si="13"/>
        <v>6.6877999999999998E-3</v>
      </c>
      <c r="P196" s="19">
        <f t="shared" si="13"/>
        <v>-6.6090000000000003E-3</v>
      </c>
      <c r="Q196" s="19">
        <f t="shared" si="13"/>
        <v>-8.0990000000000003E-3</v>
      </c>
      <c r="R196" s="5">
        <f t="shared" ref="R196:R259" si="14">EXP(N196*(1)+O196*(1)*J196)-1</f>
        <v>1.0435671598753027E-2</v>
      </c>
      <c r="S196" s="5">
        <f t="shared" ref="S196:S259" si="15">EXP(P196*(1)+Q196*(1)*M196)-1</f>
        <v>-1.4558864649008574E-2</v>
      </c>
    </row>
    <row r="197" spans="6:19">
      <c r="F197" s="21" t="s">
        <v>198</v>
      </c>
      <c r="G197" s="28">
        <v>43647</v>
      </c>
      <c r="H197" s="203">
        <v>31</v>
      </c>
      <c r="I197" s="203">
        <v>30.657142857142855</v>
      </c>
      <c r="J197" s="203">
        <v>6.3722750139741394E-2</v>
      </c>
      <c r="K197" s="203">
        <v>5.9685279187817262</v>
      </c>
      <c r="L197" s="203">
        <v>5.9540086475700003</v>
      </c>
      <c r="M197" s="203">
        <v>1</v>
      </c>
      <c r="N197" s="19">
        <f t="shared" si="13"/>
        <v>6.6134000000000002E-3</v>
      </c>
      <c r="O197" s="19">
        <f t="shared" si="13"/>
        <v>6.6877999999999998E-3</v>
      </c>
      <c r="P197" s="19">
        <f t="shared" si="13"/>
        <v>-6.6090000000000003E-3</v>
      </c>
      <c r="Q197" s="19">
        <f t="shared" si="13"/>
        <v>-8.0990000000000003E-3</v>
      </c>
      <c r="R197" s="5">
        <f t="shared" si="14"/>
        <v>7.0644009901037474E-3</v>
      </c>
      <c r="S197" s="5">
        <f t="shared" si="15"/>
        <v>-1.4600365709192986E-2</v>
      </c>
    </row>
    <row r="198" spans="6:19">
      <c r="F198" s="21" t="s">
        <v>198</v>
      </c>
      <c r="G198" s="28">
        <v>43678</v>
      </c>
      <c r="H198" s="203">
        <v>30.6</v>
      </c>
      <c r="I198" s="203">
        <v>30.38571428571429</v>
      </c>
      <c r="J198" s="203">
        <v>0</v>
      </c>
      <c r="K198" s="203">
        <v>5.875</v>
      </c>
      <c r="L198" s="203">
        <v>5.7318529792821806</v>
      </c>
      <c r="M198" s="203">
        <v>0.96268805078432529</v>
      </c>
      <c r="N198" s="19">
        <f t="shared" si="13"/>
        <v>6.6134000000000002E-3</v>
      </c>
      <c r="O198" s="19">
        <f t="shared" si="13"/>
        <v>6.6877999999999998E-3</v>
      </c>
      <c r="P198" s="19">
        <f t="shared" si="13"/>
        <v>-6.6090000000000003E-3</v>
      </c>
      <c r="Q198" s="19">
        <f t="shared" si="13"/>
        <v>-8.0990000000000003E-3</v>
      </c>
      <c r="R198" s="5">
        <f t="shared" si="14"/>
        <v>6.6353168180359745E-3</v>
      </c>
      <c r="S198" s="5">
        <f t="shared" si="15"/>
        <v>-1.4302543312237792E-2</v>
      </c>
    </row>
    <row r="199" spans="6:19">
      <c r="F199" s="21" t="s">
        <v>198</v>
      </c>
      <c r="G199" s="28">
        <v>43709</v>
      </c>
      <c r="H199" s="203">
        <v>30.6</v>
      </c>
      <c r="I199" s="203">
        <v>31.357142857142858</v>
      </c>
      <c r="J199" s="203">
        <v>0.2280603689211842</v>
      </c>
      <c r="K199" s="203">
        <v>5.9698492462311554</v>
      </c>
      <c r="L199" s="203">
        <v>4.9494063766456167</v>
      </c>
      <c r="M199" s="203">
        <v>0.8312729573655574</v>
      </c>
      <c r="N199" s="19">
        <f t="shared" si="13"/>
        <v>6.6134000000000002E-3</v>
      </c>
      <c r="O199" s="19">
        <f t="shared" si="13"/>
        <v>6.6877999999999998E-3</v>
      </c>
      <c r="P199" s="19">
        <f t="shared" si="13"/>
        <v>-6.6090000000000003E-3</v>
      </c>
      <c r="Q199" s="19">
        <f t="shared" si="13"/>
        <v>-8.0990000000000003E-3</v>
      </c>
      <c r="R199" s="5">
        <f t="shared" si="14"/>
        <v>8.1718307500562304E-3</v>
      </c>
      <c r="S199" s="5">
        <f t="shared" si="15"/>
        <v>-1.3252876611366649E-2</v>
      </c>
    </row>
    <row r="200" spans="6:19">
      <c r="F200" s="21" t="s">
        <v>198</v>
      </c>
      <c r="G200" s="28">
        <v>43739</v>
      </c>
      <c r="H200" s="203">
        <v>33</v>
      </c>
      <c r="I200" s="203">
        <v>33.88095238095238</v>
      </c>
      <c r="J200" s="203">
        <v>0.82057015092230168</v>
      </c>
      <c r="K200" s="203">
        <v>2.2903225806451601</v>
      </c>
      <c r="L200" s="203">
        <v>1.9005843852267408</v>
      </c>
      <c r="M200" s="203">
        <v>0.31921088760971539</v>
      </c>
      <c r="N200" s="19">
        <f t="shared" si="13"/>
        <v>6.6134000000000002E-3</v>
      </c>
      <c r="O200" s="19">
        <f t="shared" si="13"/>
        <v>6.6877999999999998E-3</v>
      </c>
      <c r="P200" s="19">
        <f t="shared" si="13"/>
        <v>-6.6090000000000003E-3</v>
      </c>
      <c r="Q200" s="19">
        <f t="shared" si="13"/>
        <v>-8.0990000000000003E-3</v>
      </c>
      <c r="R200" s="5">
        <f t="shared" si="14"/>
        <v>1.217472493000904E-2</v>
      </c>
      <c r="S200" s="5">
        <f t="shared" si="15"/>
        <v>-9.1521507464217278E-3</v>
      </c>
    </row>
    <row r="201" spans="6:19">
      <c r="F201" s="21" t="s">
        <v>198</v>
      </c>
      <c r="G201" s="28">
        <v>43770</v>
      </c>
      <c r="H201" s="203">
        <v>33.799999999999997</v>
      </c>
      <c r="I201" s="203">
        <v>34.645238095238099</v>
      </c>
      <c r="J201" s="203">
        <v>1</v>
      </c>
      <c r="K201" s="203">
        <v>3.6333333333333302</v>
      </c>
      <c r="L201" s="203">
        <v>0.61666666666666614</v>
      </c>
      <c r="M201" s="203">
        <v>0.10357167803549383</v>
      </c>
      <c r="N201" s="19">
        <f t="shared" si="13"/>
        <v>6.6134000000000002E-3</v>
      </c>
      <c r="O201" s="19">
        <f t="shared" si="13"/>
        <v>6.6877999999999998E-3</v>
      </c>
      <c r="P201" s="19">
        <f t="shared" si="13"/>
        <v>-6.6090000000000003E-3</v>
      </c>
      <c r="Q201" s="19">
        <f t="shared" si="13"/>
        <v>-8.0990000000000003E-3</v>
      </c>
      <c r="R201" s="5">
        <f t="shared" si="14"/>
        <v>1.3390054480731051E-2</v>
      </c>
      <c r="S201" s="5">
        <f t="shared" si="15"/>
        <v>-7.4201606840504919E-3</v>
      </c>
    </row>
    <row r="202" spans="6:19">
      <c r="F202" s="21" t="s">
        <v>198</v>
      </c>
      <c r="G202" s="28">
        <v>43800</v>
      </c>
      <c r="H202" s="203">
        <v>32.6</v>
      </c>
      <c r="I202" s="203">
        <v>32.616666666666667</v>
      </c>
      <c r="J202" s="203">
        <v>0.52375628842928934</v>
      </c>
      <c r="K202" s="203">
        <v>3.2258064516128997E-2</v>
      </c>
      <c r="L202" s="203">
        <v>8.6021505376344023E-2</v>
      </c>
      <c r="M202" s="203">
        <v>1.4447662149676561E-2</v>
      </c>
      <c r="N202" s="19">
        <f t="shared" si="13"/>
        <v>6.6134000000000002E-3</v>
      </c>
      <c r="O202" s="19">
        <f t="shared" si="13"/>
        <v>6.6877999999999998E-3</v>
      </c>
      <c r="P202" s="19">
        <f t="shared" si="13"/>
        <v>-6.6090000000000003E-3</v>
      </c>
      <c r="Q202" s="19">
        <f t="shared" si="13"/>
        <v>-8.0990000000000003E-3</v>
      </c>
      <c r="R202" s="5">
        <f t="shared" si="14"/>
        <v>1.0167518807931319E-2</v>
      </c>
      <c r="S202" s="5">
        <f t="shared" si="15"/>
        <v>-6.7034426277295944E-3</v>
      </c>
    </row>
    <row r="203" spans="6:19">
      <c r="F203" s="21" t="s">
        <v>198</v>
      </c>
      <c r="G203" s="28">
        <v>43831</v>
      </c>
      <c r="H203" s="203">
        <v>30.7</v>
      </c>
      <c r="I203" s="203">
        <v>31.357142857142854</v>
      </c>
      <c r="J203" s="203">
        <v>0.22806036892118337</v>
      </c>
      <c r="K203" s="203">
        <v>0</v>
      </c>
      <c r="L203" s="203">
        <v>0</v>
      </c>
      <c r="M203" s="203">
        <v>0</v>
      </c>
      <c r="N203" s="19">
        <f t="shared" si="13"/>
        <v>6.6134000000000002E-3</v>
      </c>
      <c r="O203" s="19">
        <f t="shared" si="13"/>
        <v>6.6877999999999998E-3</v>
      </c>
      <c r="P203" s="19">
        <f t="shared" si="13"/>
        <v>-6.6090000000000003E-3</v>
      </c>
      <c r="Q203" s="19">
        <f t="shared" si="13"/>
        <v>-8.0990000000000003E-3</v>
      </c>
      <c r="R203" s="5">
        <f t="shared" si="14"/>
        <v>8.1718307500562304E-3</v>
      </c>
      <c r="S203" s="5">
        <f t="shared" si="15"/>
        <v>-6.5872085923988077E-3</v>
      </c>
    </row>
    <row r="204" spans="6:19">
      <c r="F204" s="21" t="s">
        <v>198</v>
      </c>
      <c r="G204" s="28">
        <v>43862</v>
      </c>
      <c r="H204" s="203">
        <v>33.5</v>
      </c>
      <c r="I204" s="203">
        <v>32.571428571428569</v>
      </c>
      <c r="J204" s="203">
        <v>0.51313583007266494</v>
      </c>
      <c r="K204" s="203">
        <v>0</v>
      </c>
      <c r="L204" s="203">
        <v>0</v>
      </c>
      <c r="M204" s="203">
        <v>0</v>
      </c>
      <c r="N204" s="19">
        <f t="shared" si="13"/>
        <v>6.6134000000000002E-3</v>
      </c>
      <c r="O204" s="19">
        <f t="shared" si="13"/>
        <v>6.6877999999999998E-3</v>
      </c>
      <c r="P204" s="19">
        <f t="shared" si="13"/>
        <v>-6.6090000000000003E-3</v>
      </c>
      <c r="Q204" s="19">
        <f t="shared" si="13"/>
        <v>-8.0990000000000003E-3</v>
      </c>
      <c r="R204" s="5">
        <f t="shared" si="14"/>
        <v>1.0095771681117194E-2</v>
      </c>
      <c r="S204" s="5">
        <f t="shared" si="15"/>
        <v>-6.5872085923988077E-3</v>
      </c>
    </row>
    <row r="205" spans="6:19">
      <c r="F205" s="21" t="s">
        <v>198</v>
      </c>
      <c r="G205" s="28">
        <v>43891</v>
      </c>
      <c r="H205" s="203">
        <v>32.6</v>
      </c>
      <c r="I205" s="203">
        <v>33.557142857142857</v>
      </c>
      <c r="J205" s="203">
        <v>0.74455002794857361</v>
      </c>
      <c r="K205" s="203">
        <v>0</v>
      </c>
      <c r="L205" s="203">
        <v>0.30783410138248818</v>
      </c>
      <c r="M205" s="203">
        <v>5.1701990978485393E-2</v>
      </c>
      <c r="N205" s="19">
        <f t="shared" si="13"/>
        <v>6.6134000000000002E-3</v>
      </c>
      <c r="O205" s="19">
        <f t="shared" si="13"/>
        <v>6.6877999999999998E-3</v>
      </c>
      <c r="P205" s="19">
        <f t="shared" si="13"/>
        <v>-6.6090000000000003E-3</v>
      </c>
      <c r="Q205" s="19">
        <f t="shared" si="13"/>
        <v>-8.0990000000000003E-3</v>
      </c>
      <c r="R205" s="5">
        <f t="shared" si="14"/>
        <v>1.1660258621915665E-2</v>
      </c>
      <c r="S205" s="5">
        <f t="shared" si="15"/>
        <v>-7.0030976467229111E-3</v>
      </c>
    </row>
    <row r="206" spans="6:19">
      <c r="F206" s="21" t="s">
        <v>198</v>
      </c>
      <c r="G206" s="28">
        <v>43922</v>
      </c>
      <c r="H206" s="203">
        <v>34.200000000000003</v>
      </c>
      <c r="I206" s="203">
        <v>33.871428571428574</v>
      </c>
      <c r="J206" s="203">
        <v>0.81833426495248707</v>
      </c>
      <c r="K206" s="203">
        <v>0</v>
      </c>
      <c r="L206" s="203">
        <v>0</v>
      </c>
      <c r="M206" s="203">
        <v>0</v>
      </c>
      <c r="N206" s="19">
        <f t="shared" si="13"/>
        <v>6.6134000000000002E-3</v>
      </c>
      <c r="O206" s="19">
        <f t="shared" si="13"/>
        <v>6.6877999999999998E-3</v>
      </c>
      <c r="P206" s="19">
        <f t="shared" si="13"/>
        <v>-6.6090000000000003E-3</v>
      </c>
      <c r="Q206" s="19">
        <f t="shared" si="13"/>
        <v>-8.0990000000000003E-3</v>
      </c>
      <c r="R206" s="5">
        <f t="shared" si="14"/>
        <v>1.215958983439136E-2</v>
      </c>
      <c r="S206" s="5">
        <f t="shared" si="15"/>
        <v>-6.5872085923988077E-3</v>
      </c>
    </row>
    <row r="207" spans="6:19">
      <c r="F207" s="21" t="s">
        <v>198</v>
      </c>
      <c r="G207" s="28">
        <v>43952</v>
      </c>
      <c r="H207" s="203">
        <v>34.299999999999997</v>
      </c>
      <c r="I207" s="203">
        <v>34.242857142857147</v>
      </c>
      <c r="J207" s="203">
        <v>0.90553381777529363</v>
      </c>
      <c r="K207" s="203">
        <v>0</v>
      </c>
      <c r="L207" s="203">
        <v>0.16175115207373272</v>
      </c>
      <c r="M207" s="203">
        <v>2.7166764720731127E-2</v>
      </c>
      <c r="N207" s="19">
        <f t="shared" si="13"/>
        <v>6.6134000000000002E-3</v>
      </c>
      <c r="O207" s="19">
        <f t="shared" si="13"/>
        <v>6.6877999999999998E-3</v>
      </c>
      <c r="P207" s="19">
        <f t="shared" si="13"/>
        <v>-6.6090000000000003E-3</v>
      </c>
      <c r="Q207" s="19">
        <f t="shared" si="13"/>
        <v>-8.0990000000000003E-3</v>
      </c>
      <c r="R207" s="5">
        <f t="shared" si="14"/>
        <v>1.2750026296919792E-2</v>
      </c>
      <c r="S207" s="5">
        <f t="shared" si="15"/>
        <v>-6.8057588343524156E-3</v>
      </c>
    </row>
    <row r="208" spans="6:19">
      <c r="F208" s="21" t="s">
        <v>198</v>
      </c>
      <c r="G208" s="28">
        <v>43983</v>
      </c>
      <c r="H208" s="203">
        <v>32.9</v>
      </c>
      <c r="I208" s="203">
        <v>32.785714285714285</v>
      </c>
      <c r="J208" s="203">
        <v>0.56344326439351478</v>
      </c>
      <c r="K208" s="203">
        <v>5.8828125</v>
      </c>
      <c r="L208" s="203">
        <v>5.9230475953793027</v>
      </c>
      <c r="M208" s="203">
        <v>0.99479996519599723</v>
      </c>
      <c r="N208" s="19">
        <f t="shared" si="13"/>
        <v>6.6134000000000002E-3</v>
      </c>
      <c r="O208" s="19">
        <f t="shared" si="13"/>
        <v>6.6877999999999998E-3</v>
      </c>
      <c r="P208" s="19">
        <f t="shared" si="13"/>
        <v>-6.6090000000000003E-3</v>
      </c>
      <c r="Q208" s="19">
        <f t="shared" si="13"/>
        <v>-8.0990000000000003E-3</v>
      </c>
      <c r="R208" s="5">
        <f t="shared" si="14"/>
        <v>1.0435671598753027E-2</v>
      </c>
      <c r="S208" s="5">
        <f t="shared" si="15"/>
        <v>-1.4558864649008574E-2</v>
      </c>
    </row>
    <row r="209" spans="6:19">
      <c r="F209" s="21" t="s">
        <v>198</v>
      </c>
      <c r="G209" s="28">
        <v>44013</v>
      </c>
      <c r="H209" s="203">
        <v>30.9</v>
      </c>
      <c r="I209" s="203">
        <v>30.657142857142855</v>
      </c>
      <c r="J209" s="203">
        <v>6.3722750139741394E-2</v>
      </c>
      <c r="K209" s="203">
        <v>5.9775036284470247</v>
      </c>
      <c r="L209" s="203">
        <v>5.9540086475700003</v>
      </c>
      <c r="M209" s="203">
        <v>1</v>
      </c>
      <c r="N209" s="19">
        <f t="shared" si="13"/>
        <v>6.6134000000000002E-3</v>
      </c>
      <c r="O209" s="19">
        <f t="shared" si="13"/>
        <v>6.6877999999999998E-3</v>
      </c>
      <c r="P209" s="19">
        <f t="shared" si="13"/>
        <v>-6.6090000000000003E-3</v>
      </c>
      <c r="Q209" s="19">
        <f t="shared" si="13"/>
        <v>-8.0990000000000003E-3</v>
      </c>
      <c r="R209" s="5">
        <f t="shared" si="14"/>
        <v>7.0644009901037474E-3</v>
      </c>
      <c r="S209" s="5">
        <f t="shared" si="15"/>
        <v>-1.4600365709192986E-2</v>
      </c>
    </row>
    <row r="210" spans="6:19">
      <c r="F210" s="21" t="s">
        <v>198</v>
      </c>
      <c r="G210" s="28">
        <v>44044</v>
      </c>
      <c r="H210" s="203">
        <v>29.9</v>
      </c>
      <c r="I210" s="203">
        <v>30.38571428571429</v>
      </c>
      <c r="J210" s="203">
        <v>0</v>
      </c>
      <c r="K210" s="203">
        <v>5.9680741503604535</v>
      </c>
      <c r="L210" s="203">
        <v>5.7318529792821806</v>
      </c>
      <c r="M210" s="203">
        <v>0.96268805078432529</v>
      </c>
      <c r="N210" s="19">
        <f t="shared" si="13"/>
        <v>6.6134000000000002E-3</v>
      </c>
      <c r="O210" s="19">
        <f t="shared" si="13"/>
        <v>6.6877999999999998E-3</v>
      </c>
      <c r="P210" s="19">
        <f t="shared" si="13"/>
        <v>-6.6090000000000003E-3</v>
      </c>
      <c r="Q210" s="19">
        <f t="shared" si="13"/>
        <v>-8.0990000000000003E-3</v>
      </c>
      <c r="R210" s="5">
        <f t="shared" si="14"/>
        <v>6.6353168180359745E-3</v>
      </c>
      <c r="S210" s="5">
        <f t="shared" si="15"/>
        <v>-1.4302543312237792E-2</v>
      </c>
    </row>
    <row r="211" spans="6:19">
      <c r="F211" s="21" t="s">
        <v>198</v>
      </c>
      <c r="G211" s="28">
        <v>44075</v>
      </c>
      <c r="H211" s="203">
        <v>31.7</v>
      </c>
      <c r="I211" s="203">
        <v>31.357142857142858</v>
      </c>
      <c r="J211" s="203">
        <v>0.2280603689211842</v>
      </c>
      <c r="K211" s="203">
        <v>5.93006993006993</v>
      </c>
      <c r="L211" s="203">
        <v>4.9494063766456167</v>
      </c>
      <c r="M211" s="203">
        <v>0.8312729573655574</v>
      </c>
      <c r="N211" s="19">
        <f t="shared" si="13"/>
        <v>6.6134000000000002E-3</v>
      </c>
      <c r="O211" s="19">
        <f t="shared" si="13"/>
        <v>6.6877999999999998E-3</v>
      </c>
      <c r="P211" s="19">
        <f t="shared" si="13"/>
        <v>-6.6090000000000003E-3</v>
      </c>
      <c r="Q211" s="19">
        <f t="shared" si="13"/>
        <v>-8.0990000000000003E-3</v>
      </c>
      <c r="R211" s="5">
        <f t="shared" si="14"/>
        <v>8.1718307500562304E-3</v>
      </c>
      <c r="S211" s="5">
        <f t="shared" si="15"/>
        <v>-1.3252876611366649E-2</v>
      </c>
    </row>
    <row r="212" spans="6:19">
      <c r="F212" s="21" t="s">
        <v>198</v>
      </c>
      <c r="G212" s="28">
        <v>44105</v>
      </c>
      <c r="H212" s="203">
        <v>33</v>
      </c>
      <c r="I212" s="203">
        <v>33.88095238095238</v>
      </c>
      <c r="J212" s="203">
        <v>0.82057015092230168</v>
      </c>
      <c r="K212" s="203">
        <v>5.3260869565217392</v>
      </c>
      <c r="L212" s="203">
        <v>1.9005843852267408</v>
      </c>
      <c r="M212" s="203">
        <v>0.31921088760971539</v>
      </c>
      <c r="N212" s="19">
        <f t="shared" si="13"/>
        <v>6.6134000000000002E-3</v>
      </c>
      <c r="O212" s="19">
        <f t="shared" si="13"/>
        <v>6.6877999999999998E-3</v>
      </c>
      <c r="P212" s="19">
        <f t="shared" si="13"/>
        <v>-6.6090000000000003E-3</v>
      </c>
      <c r="Q212" s="19">
        <f t="shared" si="13"/>
        <v>-8.0990000000000003E-3</v>
      </c>
      <c r="R212" s="5">
        <f t="shared" si="14"/>
        <v>1.217472493000904E-2</v>
      </c>
      <c r="S212" s="5">
        <f t="shared" si="15"/>
        <v>-9.1521507464217278E-3</v>
      </c>
    </row>
    <row r="213" spans="6:19">
      <c r="F213" s="21" t="s">
        <v>94</v>
      </c>
      <c r="G213" s="28">
        <v>42005</v>
      </c>
      <c r="H213" s="203">
        <v>19.399999999999999</v>
      </c>
      <c r="I213" s="203">
        <v>21.983333333333331</v>
      </c>
      <c r="J213" s="203">
        <v>0</v>
      </c>
      <c r="K213" s="203">
        <v>0.93548387096774188</v>
      </c>
      <c r="L213" s="203">
        <v>1.207373271889401</v>
      </c>
      <c r="M213" s="203">
        <v>0.19141866314352726</v>
      </c>
      <c r="N213" s="19">
        <f t="shared" si="13"/>
        <v>1.4938725999999999E-2</v>
      </c>
      <c r="O213" s="19">
        <f t="shared" si="13"/>
        <v>1.3947286E-2</v>
      </c>
      <c r="P213" s="19">
        <f t="shared" si="13"/>
        <v>-5.0104653999999997E-3</v>
      </c>
      <c r="Q213" s="19">
        <f t="shared" si="13"/>
        <v>-3.7903948000000002E-3</v>
      </c>
      <c r="R213" s="5">
        <f t="shared" si="14"/>
        <v>1.5050866483381276E-2</v>
      </c>
      <c r="S213" s="5">
        <f t="shared" si="15"/>
        <v>-5.7195981651025907E-3</v>
      </c>
    </row>
    <row r="214" spans="6:19">
      <c r="F214" s="21" t="s">
        <v>94</v>
      </c>
      <c r="G214" s="28">
        <v>42036</v>
      </c>
      <c r="H214" s="203">
        <v>27.2</v>
      </c>
      <c r="I214" s="203">
        <v>27.099999999999998</v>
      </c>
      <c r="J214" s="203">
        <v>0.3567993224506637</v>
      </c>
      <c r="K214" s="203">
        <v>1</v>
      </c>
      <c r="L214" s="203">
        <v>0.47220267417311756</v>
      </c>
      <c r="M214" s="203">
        <v>5.7626114480453766E-2</v>
      </c>
      <c r="N214" s="19">
        <f t="shared" si="13"/>
        <v>1.4938725999999999E-2</v>
      </c>
      <c r="O214" s="19">
        <f t="shared" si="13"/>
        <v>1.3947286E-2</v>
      </c>
      <c r="P214" s="19">
        <f t="shared" si="13"/>
        <v>-5.0104653999999997E-3</v>
      </c>
      <c r="Q214" s="19">
        <f t="shared" si="13"/>
        <v>-3.7903948000000002E-3</v>
      </c>
      <c r="R214" s="5">
        <f t="shared" si="14"/>
        <v>2.0114736969356617E-2</v>
      </c>
      <c r="S214" s="5">
        <f t="shared" si="15"/>
        <v>-5.215244269807795E-3</v>
      </c>
    </row>
    <row r="215" spans="6:19">
      <c r="F215" s="21" t="s">
        <v>94</v>
      </c>
      <c r="G215" s="28">
        <v>42064</v>
      </c>
      <c r="H215" s="203">
        <v>31.2</v>
      </c>
      <c r="I215" s="203">
        <v>32.715151515151518</v>
      </c>
      <c r="J215" s="203">
        <v>0.7483593724957216</v>
      </c>
      <c r="K215" s="203">
        <v>2.4193548387096775</v>
      </c>
      <c r="L215" s="203">
        <v>0.89907834101382489</v>
      </c>
      <c r="M215" s="203">
        <v>0.13531255026322458</v>
      </c>
      <c r="N215" s="19">
        <f t="shared" si="13"/>
        <v>1.4938725999999999E-2</v>
      </c>
      <c r="O215" s="19">
        <f t="shared" si="13"/>
        <v>1.3947286E-2</v>
      </c>
      <c r="P215" s="19">
        <f t="shared" si="13"/>
        <v>-5.0104653999999997E-3</v>
      </c>
      <c r="Q215" s="19">
        <f t="shared" si="13"/>
        <v>-3.7903948000000002E-3</v>
      </c>
      <c r="R215" s="5">
        <f t="shared" si="14"/>
        <v>2.5701027616266137E-2</v>
      </c>
      <c r="S215" s="5">
        <f t="shared" si="15"/>
        <v>-5.5081277157262853E-3</v>
      </c>
    </row>
    <row r="216" spans="6:19">
      <c r="F216" s="21" t="s">
        <v>94</v>
      </c>
      <c r="G216" s="28">
        <v>42095</v>
      </c>
      <c r="H216" s="203">
        <v>35.545454545454547</v>
      </c>
      <c r="I216" s="203">
        <v>35.889466206926521</v>
      </c>
      <c r="J216" s="203">
        <v>0.96971311802090243</v>
      </c>
      <c r="K216" s="203">
        <v>1.9</v>
      </c>
      <c r="L216" s="203">
        <v>0.36285714285714288</v>
      </c>
      <c r="M216" s="203">
        <v>3.7726492045705606E-2</v>
      </c>
      <c r="N216" s="19">
        <f t="shared" si="13"/>
        <v>1.4938725999999999E-2</v>
      </c>
      <c r="O216" s="19">
        <f t="shared" si="13"/>
        <v>1.3947286E-2</v>
      </c>
      <c r="P216" s="19">
        <f t="shared" si="13"/>
        <v>-5.0104653999999997E-3</v>
      </c>
      <c r="Q216" s="19">
        <f t="shared" si="13"/>
        <v>-3.7903948000000002E-3</v>
      </c>
      <c r="R216" s="5">
        <f t="shared" si="14"/>
        <v>2.8872551161392312E-2</v>
      </c>
      <c r="S216" s="5">
        <f t="shared" si="15"/>
        <v>-5.1402073869732945E-3</v>
      </c>
    </row>
    <row r="217" spans="6:19">
      <c r="F217" s="21" t="s">
        <v>94</v>
      </c>
      <c r="G217" s="28">
        <v>42125</v>
      </c>
      <c r="H217" s="203">
        <v>35.875</v>
      </c>
      <c r="I217" s="203">
        <v>36.323794048121187</v>
      </c>
      <c r="J217" s="203">
        <v>1</v>
      </c>
      <c r="K217" s="203">
        <v>0.1</v>
      </c>
      <c r="L217" s="203">
        <v>0.92672811059907845</v>
      </c>
      <c r="M217" s="203">
        <v>0.14034448863813964</v>
      </c>
      <c r="N217" s="19">
        <f t="shared" si="13"/>
        <v>1.4938725999999999E-2</v>
      </c>
      <c r="O217" s="19">
        <f t="shared" si="13"/>
        <v>1.3947286E-2</v>
      </c>
      <c r="P217" s="19">
        <f t="shared" si="13"/>
        <v>-5.0104653999999997E-3</v>
      </c>
      <c r="Q217" s="19">
        <f t="shared" si="13"/>
        <v>-3.7903948000000002E-3</v>
      </c>
      <c r="R217" s="5">
        <f t="shared" si="14"/>
        <v>2.9307259111994499E-2</v>
      </c>
      <c r="S217" s="5">
        <f t="shared" si="15"/>
        <v>-5.5270955111872411E-3</v>
      </c>
    </row>
    <row r="218" spans="6:19">
      <c r="F218" s="21" t="s">
        <v>94</v>
      </c>
      <c r="G218" s="28">
        <v>42156</v>
      </c>
      <c r="H218" s="203">
        <v>35.852941176470587</v>
      </c>
      <c r="I218" s="203">
        <v>35.939750796118794</v>
      </c>
      <c r="J218" s="203">
        <v>0.97321960154276166</v>
      </c>
      <c r="K218" s="203">
        <v>2.5666666666666669</v>
      </c>
      <c r="L218" s="203">
        <v>3.0422619047619044</v>
      </c>
      <c r="M218" s="203">
        <v>0.52534717914717721</v>
      </c>
      <c r="N218" s="19">
        <f t="shared" si="13"/>
        <v>1.4938725999999999E-2</v>
      </c>
      <c r="O218" s="19">
        <f t="shared" si="13"/>
        <v>1.3947286E-2</v>
      </c>
      <c r="P218" s="19">
        <f t="shared" si="13"/>
        <v>-5.0104653999999997E-3</v>
      </c>
      <c r="Q218" s="19">
        <f t="shared" si="13"/>
        <v>-3.7903948000000002E-3</v>
      </c>
      <c r="R218" s="5">
        <f t="shared" si="14"/>
        <v>2.8922870359293196E-2</v>
      </c>
      <c r="S218" s="5">
        <f t="shared" si="15"/>
        <v>-6.9772835534828159E-3</v>
      </c>
    </row>
    <row r="219" spans="6:19">
      <c r="F219" s="21" t="s">
        <v>94</v>
      </c>
      <c r="G219" s="28">
        <v>42186</v>
      </c>
      <c r="H219" s="203">
        <v>35.166666666666671</v>
      </c>
      <c r="I219" s="203">
        <v>34.99074074074074</v>
      </c>
      <c r="J219" s="203">
        <v>0.90704250484743465</v>
      </c>
      <c r="K219" s="203">
        <v>5.6075949367088604</v>
      </c>
      <c r="L219" s="203">
        <v>5.6504101275216341</v>
      </c>
      <c r="M219" s="203">
        <v>1</v>
      </c>
      <c r="N219" s="19">
        <f t="shared" si="13"/>
        <v>1.4938725999999999E-2</v>
      </c>
      <c r="O219" s="19">
        <f t="shared" si="13"/>
        <v>1.3947286E-2</v>
      </c>
      <c r="P219" s="19">
        <f t="shared" si="13"/>
        <v>-5.0104653999999997E-3</v>
      </c>
      <c r="Q219" s="19">
        <f t="shared" si="13"/>
        <v>-3.7903948000000002E-3</v>
      </c>
      <c r="R219" s="5">
        <f t="shared" si="14"/>
        <v>2.7973622060214254E-2</v>
      </c>
      <c r="S219" s="5">
        <f t="shared" si="15"/>
        <v>-8.7622459923154539E-3</v>
      </c>
    </row>
    <row r="220" spans="6:19">
      <c r="F220" s="21" t="s">
        <v>94</v>
      </c>
      <c r="G220" s="28">
        <v>42217</v>
      </c>
      <c r="H220" s="203">
        <v>35.230769230769226</v>
      </c>
      <c r="I220" s="203">
        <v>34.28846153846154</v>
      </c>
      <c r="J220" s="203">
        <v>0.85807063314494381</v>
      </c>
      <c r="K220" s="203">
        <v>4.4516129032258061</v>
      </c>
      <c r="L220" s="203">
        <v>5.4419094735575921</v>
      </c>
      <c r="M220" s="203">
        <v>0.962055291685465</v>
      </c>
      <c r="N220" s="19">
        <f t="shared" si="13"/>
        <v>1.4938725999999999E-2</v>
      </c>
      <c r="O220" s="19">
        <f t="shared" si="13"/>
        <v>1.3947286E-2</v>
      </c>
      <c r="P220" s="19">
        <f t="shared" si="13"/>
        <v>-5.0104653999999997E-3</v>
      </c>
      <c r="Q220" s="19">
        <f t="shared" si="13"/>
        <v>-3.7903948000000002E-3</v>
      </c>
      <c r="R220" s="5">
        <f t="shared" si="14"/>
        <v>2.7271730416744244E-2</v>
      </c>
      <c r="S220" s="5">
        <f t="shared" si="15"/>
        <v>-8.6196705482458613E-3</v>
      </c>
    </row>
    <row r="221" spans="6:19">
      <c r="F221" s="21" t="s">
        <v>94</v>
      </c>
      <c r="G221" s="28">
        <v>42248</v>
      </c>
      <c r="H221" s="203">
        <v>35.615384615384613</v>
      </c>
      <c r="I221" s="203">
        <v>34.384382284382291</v>
      </c>
      <c r="J221" s="203">
        <v>0.86475945213259586</v>
      </c>
      <c r="K221" s="203">
        <v>0.20333333333333331</v>
      </c>
      <c r="L221" s="203">
        <v>3.3791239065647507</v>
      </c>
      <c r="M221" s="203">
        <v>0.58665216864070546</v>
      </c>
      <c r="N221" s="19">
        <f t="shared" si="13"/>
        <v>1.4938725999999999E-2</v>
      </c>
      <c r="O221" s="19">
        <f t="shared" si="13"/>
        <v>1.3947286E-2</v>
      </c>
      <c r="P221" s="19">
        <f t="shared" si="13"/>
        <v>-5.0104653999999997E-3</v>
      </c>
      <c r="Q221" s="19">
        <f t="shared" si="13"/>
        <v>-3.7903948000000002E-3</v>
      </c>
      <c r="R221" s="5">
        <f t="shared" si="14"/>
        <v>2.7367569962071014E-2</v>
      </c>
      <c r="S221" s="5">
        <f t="shared" si="15"/>
        <v>-7.2080055472165672E-3</v>
      </c>
    </row>
    <row r="222" spans="6:19">
      <c r="F222" s="21" t="s">
        <v>94</v>
      </c>
      <c r="G222" s="28">
        <v>42278</v>
      </c>
      <c r="H222" s="203">
        <v>35.230769230769226</v>
      </c>
      <c r="I222" s="203">
        <v>34.321153846153841</v>
      </c>
      <c r="J222" s="203">
        <v>0.86035035820695593</v>
      </c>
      <c r="K222" s="203">
        <v>6.4516129032258063E-2</v>
      </c>
      <c r="L222" s="203">
        <v>0.21021505376344085</v>
      </c>
      <c r="M222" s="203">
        <v>9.9473966948551897E-3</v>
      </c>
      <c r="N222" s="19">
        <f t="shared" si="13"/>
        <v>1.4938725999999999E-2</v>
      </c>
      <c r="O222" s="19">
        <f t="shared" si="13"/>
        <v>1.3947286E-2</v>
      </c>
      <c r="P222" s="19">
        <f t="shared" si="13"/>
        <v>-5.0104653999999997E-3</v>
      </c>
      <c r="Q222" s="19">
        <f t="shared" si="13"/>
        <v>-3.7903948000000002E-3</v>
      </c>
      <c r="R222" s="5">
        <f t="shared" si="14"/>
        <v>2.73043940447939E-2</v>
      </c>
      <c r="S222" s="5">
        <f t="shared" si="15"/>
        <v>-5.0354493649744647E-3</v>
      </c>
    </row>
    <row r="223" spans="6:19">
      <c r="F223" s="21" t="s">
        <v>94</v>
      </c>
      <c r="G223" s="28">
        <v>42309</v>
      </c>
      <c r="H223" s="203">
        <v>31.2</v>
      </c>
      <c r="I223" s="203">
        <v>29.82</v>
      </c>
      <c r="J223" s="203">
        <v>0.54647244761010461</v>
      </c>
      <c r="K223" s="203">
        <v>6.6666666666666666E-2</v>
      </c>
      <c r="L223" s="203">
        <v>0.15555555555555556</v>
      </c>
      <c r="M223" s="203">
        <v>0</v>
      </c>
      <c r="N223" s="19">
        <f t="shared" si="13"/>
        <v>1.4938725999999999E-2</v>
      </c>
      <c r="O223" s="19">
        <f t="shared" si="13"/>
        <v>1.3947286E-2</v>
      </c>
      <c r="P223" s="19">
        <f t="shared" si="13"/>
        <v>-5.0104653999999997E-3</v>
      </c>
      <c r="Q223" s="19">
        <f t="shared" si="13"/>
        <v>-3.7903948000000002E-3</v>
      </c>
      <c r="R223" s="5">
        <f t="shared" si="14"/>
        <v>2.2816946998534871E-2</v>
      </c>
      <c r="S223" s="5">
        <f t="shared" si="15"/>
        <v>-4.9979339564284464E-3</v>
      </c>
    </row>
    <row r="224" spans="6:19">
      <c r="F224" s="21" t="s">
        <v>94</v>
      </c>
      <c r="G224" s="28">
        <v>42339</v>
      </c>
      <c r="H224" s="203">
        <v>24.3</v>
      </c>
      <c r="I224" s="203">
        <v>23.5</v>
      </c>
      <c r="J224" s="203">
        <v>0.10576136268081579</v>
      </c>
      <c r="K224" s="203">
        <v>0.4838709677419355</v>
      </c>
      <c r="L224" s="203">
        <v>0.75806451612903236</v>
      </c>
      <c r="M224" s="203">
        <v>0.1096496645511579</v>
      </c>
      <c r="N224" s="19">
        <f t="shared" si="13"/>
        <v>1.4938725999999999E-2</v>
      </c>
      <c r="O224" s="19">
        <f t="shared" si="13"/>
        <v>1.3947286E-2</v>
      </c>
      <c r="P224" s="19">
        <f t="shared" si="13"/>
        <v>-5.0104653999999997E-3</v>
      </c>
      <c r="Q224" s="19">
        <f t="shared" si="13"/>
        <v>-3.7903948000000002E-3</v>
      </c>
      <c r="R224" s="5">
        <f t="shared" si="14"/>
        <v>1.6549256602303553E-2</v>
      </c>
      <c r="S224" s="5">
        <f t="shared" si="15"/>
        <v>-5.4113863312899024E-3</v>
      </c>
    </row>
    <row r="225" spans="6:19">
      <c r="F225" s="21" t="s">
        <v>94</v>
      </c>
      <c r="G225" s="28">
        <v>42370</v>
      </c>
      <c r="H225" s="203">
        <v>23.8</v>
      </c>
      <c r="I225" s="203">
        <v>21.983333333333331</v>
      </c>
      <c r="J225" s="203">
        <v>0</v>
      </c>
      <c r="K225" s="203">
        <v>0.41935483870967744</v>
      </c>
      <c r="L225" s="203">
        <v>1.207373271889401</v>
      </c>
      <c r="M225" s="203">
        <v>0.19141866314352726</v>
      </c>
      <c r="N225" s="19">
        <f t="shared" si="13"/>
        <v>1.4938725999999999E-2</v>
      </c>
      <c r="O225" s="19">
        <f t="shared" si="13"/>
        <v>1.3947286E-2</v>
      </c>
      <c r="P225" s="19">
        <f t="shared" si="13"/>
        <v>-5.0104653999999997E-3</v>
      </c>
      <c r="Q225" s="19">
        <f t="shared" si="13"/>
        <v>-3.7903948000000002E-3</v>
      </c>
      <c r="R225" s="5">
        <f t="shared" si="14"/>
        <v>1.5050866483381276E-2</v>
      </c>
      <c r="S225" s="5">
        <f t="shared" si="15"/>
        <v>-5.7195981651025907E-3</v>
      </c>
    </row>
    <row r="226" spans="6:19">
      <c r="F226" s="21" t="s">
        <v>94</v>
      </c>
      <c r="G226" s="28">
        <v>42401</v>
      </c>
      <c r="H226" s="203">
        <v>28.4</v>
      </c>
      <c r="I226" s="203">
        <v>27.099999999999998</v>
      </c>
      <c r="J226" s="203">
        <v>0.3567993224506637</v>
      </c>
      <c r="K226" s="203">
        <v>3.4482758620689655E-2</v>
      </c>
      <c r="L226" s="203">
        <v>0.47220267417311756</v>
      </c>
      <c r="M226" s="203">
        <v>5.7626114480453766E-2</v>
      </c>
      <c r="N226" s="19">
        <f t="shared" si="13"/>
        <v>1.4938725999999999E-2</v>
      </c>
      <c r="O226" s="19">
        <f t="shared" si="13"/>
        <v>1.3947286E-2</v>
      </c>
      <c r="P226" s="19">
        <f t="shared" si="13"/>
        <v>-5.0104653999999997E-3</v>
      </c>
      <c r="Q226" s="19">
        <f t="shared" si="13"/>
        <v>-3.7903948000000002E-3</v>
      </c>
      <c r="R226" s="5">
        <f t="shared" si="14"/>
        <v>2.0114736969356617E-2</v>
      </c>
      <c r="S226" s="5">
        <f t="shared" si="15"/>
        <v>-5.215244269807795E-3</v>
      </c>
    </row>
    <row r="227" spans="6:19">
      <c r="F227" s="21" t="s">
        <v>94</v>
      </c>
      <c r="G227" s="28">
        <v>42430</v>
      </c>
      <c r="H227" s="203">
        <v>34.700000000000003</v>
      </c>
      <c r="I227" s="203">
        <v>32.715151515151518</v>
      </c>
      <c r="J227" s="203">
        <v>0.7483593724957216</v>
      </c>
      <c r="K227" s="203">
        <v>0.80645161290322576</v>
      </c>
      <c r="L227" s="203">
        <v>0.89907834101382489</v>
      </c>
      <c r="M227" s="203">
        <v>0.13531255026322458</v>
      </c>
      <c r="N227" s="19">
        <f t="shared" si="13"/>
        <v>1.4938725999999999E-2</v>
      </c>
      <c r="O227" s="19">
        <f t="shared" si="13"/>
        <v>1.3947286E-2</v>
      </c>
      <c r="P227" s="19">
        <f t="shared" si="13"/>
        <v>-5.0104653999999997E-3</v>
      </c>
      <c r="Q227" s="19">
        <f t="shared" si="13"/>
        <v>-3.7903948000000002E-3</v>
      </c>
      <c r="R227" s="5">
        <f t="shared" si="14"/>
        <v>2.5701027616266137E-2</v>
      </c>
      <c r="S227" s="5">
        <f t="shared" si="15"/>
        <v>-5.5081277157262853E-3</v>
      </c>
    </row>
    <row r="228" spans="6:19">
      <c r="F228" s="21" t="s">
        <v>94</v>
      </c>
      <c r="G228" s="28">
        <v>42461</v>
      </c>
      <c r="H228" s="203">
        <v>35.876543209876544</v>
      </c>
      <c r="I228" s="203">
        <v>35.889466206926521</v>
      </c>
      <c r="J228" s="203">
        <v>0.96971311802090243</v>
      </c>
      <c r="K228" s="203">
        <v>0</v>
      </c>
      <c r="L228" s="203">
        <v>0.36285714285714288</v>
      </c>
      <c r="M228" s="203">
        <v>3.7726492045705606E-2</v>
      </c>
      <c r="N228" s="19">
        <f t="shared" si="13"/>
        <v>1.4938725999999999E-2</v>
      </c>
      <c r="O228" s="19">
        <f t="shared" si="13"/>
        <v>1.3947286E-2</v>
      </c>
      <c r="P228" s="19">
        <f t="shared" si="13"/>
        <v>-5.0104653999999997E-3</v>
      </c>
      <c r="Q228" s="19">
        <f t="shared" si="13"/>
        <v>-3.7903948000000002E-3</v>
      </c>
      <c r="R228" s="5">
        <f t="shared" si="14"/>
        <v>2.8872551161392312E-2</v>
      </c>
      <c r="S228" s="5">
        <f t="shared" si="15"/>
        <v>-5.1402073869732945E-3</v>
      </c>
    </row>
    <row r="229" spans="6:19">
      <c r="F229" s="21" t="s">
        <v>94</v>
      </c>
      <c r="G229" s="28">
        <v>42491</v>
      </c>
      <c r="H229" s="203">
        <v>35.857142857142854</v>
      </c>
      <c r="I229" s="203">
        <v>36.323794048121187</v>
      </c>
      <c r="J229" s="203">
        <v>1</v>
      </c>
      <c r="K229" s="203">
        <v>0.967741935483871</v>
      </c>
      <c r="L229" s="203">
        <v>0.92672811059907845</v>
      </c>
      <c r="M229" s="203">
        <v>0.14034448863813964</v>
      </c>
      <c r="N229" s="19">
        <f t="shared" si="13"/>
        <v>1.4938725999999999E-2</v>
      </c>
      <c r="O229" s="19">
        <f t="shared" si="13"/>
        <v>1.3947286E-2</v>
      </c>
      <c r="P229" s="19">
        <f t="shared" si="13"/>
        <v>-5.0104653999999997E-3</v>
      </c>
      <c r="Q229" s="19">
        <f t="shared" si="13"/>
        <v>-3.7903948000000002E-3</v>
      </c>
      <c r="R229" s="5">
        <f t="shared" si="14"/>
        <v>2.9307259111994499E-2</v>
      </c>
      <c r="S229" s="5">
        <f t="shared" si="15"/>
        <v>-5.5270955111872411E-3</v>
      </c>
    </row>
    <row r="230" spans="6:19">
      <c r="F230" s="21" t="s">
        <v>94</v>
      </c>
      <c r="G230" s="28">
        <v>42522</v>
      </c>
      <c r="H230" s="203">
        <v>35.827586206896555</v>
      </c>
      <c r="I230" s="203">
        <v>35.939750796118794</v>
      </c>
      <c r="J230" s="203">
        <v>0.97321960154276166</v>
      </c>
      <c r="K230" s="203">
        <v>5.0625</v>
      </c>
      <c r="L230" s="203">
        <v>3.0422619047619044</v>
      </c>
      <c r="M230" s="203">
        <v>0.52534717914717721</v>
      </c>
      <c r="N230" s="19">
        <f t="shared" si="13"/>
        <v>1.4938725999999999E-2</v>
      </c>
      <c r="O230" s="19">
        <f t="shared" si="13"/>
        <v>1.3947286E-2</v>
      </c>
      <c r="P230" s="19">
        <f t="shared" si="13"/>
        <v>-5.0104653999999997E-3</v>
      </c>
      <c r="Q230" s="19">
        <f t="shared" si="13"/>
        <v>-3.7903948000000002E-3</v>
      </c>
      <c r="R230" s="5">
        <f t="shared" si="14"/>
        <v>2.8922870359293196E-2</v>
      </c>
      <c r="S230" s="5">
        <f t="shared" si="15"/>
        <v>-6.9772835534828159E-3</v>
      </c>
    </row>
    <row r="231" spans="6:19">
      <c r="F231" s="21" t="s">
        <v>94</v>
      </c>
      <c r="G231" s="28">
        <v>42552</v>
      </c>
      <c r="H231" s="203">
        <v>34.799999999999997</v>
      </c>
      <c r="I231" s="203">
        <v>34.99074074074074</v>
      </c>
      <c r="J231" s="203">
        <v>0.90704250484743465</v>
      </c>
      <c r="K231" s="203">
        <v>5.6124999999999998</v>
      </c>
      <c r="L231" s="203">
        <v>5.6504101275216341</v>
      </c>
      <c r="M231" s="203">
        <v>1</v>
      </c>
      <c r="N231" s="19">
        <f t="shared" si="13"/>
        <v>1.4938725999999999E-2</v>
      </c>
      <c r="O231" s="19">
        <f t="shared" si="13"/>
        <v>1.3947286E-2</v>
      </c>
      <c r="P231" s="19">
        <f t="shared" si="13"/>
        <v>-5.0104653999999997E-3</v>
      </c>
      <c r="Q231" s="19">
        <f t="shared" si="13"/>
        <v>-3.7903948000000002E-3</v>
      </c>
      <c r="R231" s="5">
        <f t="shared" si="14"/>
        <v>2.7973622060214254E-2</v>
      </c>
      <c r="S231" s="5">
        <f t="shared" si="15"/>
        <v>-8.7622459923154539E-3</v>
      </c>
    </row>
    <row r="232" spans="6:19">
      <c r="F232" s="21" t="s">
        <v>94</v>
      </c>
      <c r="G232" s="28">
        <v>42583</v>
      </c>
      <c r="H232" s="203">
        <v>34.6</v>
      </c>
      <c r="I232" s="203">
        <v>34.28846153846154</v>
      </c>
      <c r="J232" s="203">
        <v>0.85807063314494381</v>
      </c>
      <c r="K232" s="203">
        <v>5.7720588235294121</v>
      </c>
      <c r="L232" s="203">
        <v>5.4419094735575921</v>
      </c>
      <c r="M232" s="203">
        <v>0.962055291685465</v>
      </c>
      <c r="N232" s="19">
        <f t="shared" si="13"/>
        <v>1.4938725999999999E-2</v>
      </c>
      <c r="O232" s="19">
        <f t="shared" si="13"/>
        <v>1.3947286E-2</v>
      </c>
      <c r="P232" s="19">
        <f t="shared" si="13"/>
        <v>-5.0104653999999997E-3</v>
      </c>
      <c r="Q232" s="19">
        <f t="shared" si="13"/>
        <v>-3.7903948000000002E-3</v>
      </c>
      <c r="R232" s="5">
        <f t="shared" si="14"/>
        <v>2.7271730416744244E-2</v>
      </c>
      <c r="S232" s="5">
        <f t="shared" si="15"/>
        <v>-8.6196705482458613E-3</v>
      </c>
    </row>
    <row r="233" spans="6:19">
      <c r="F233" s="21" t="s">
        <v>94</v>
      </c>
      <c r="G233" s="28">
        <v>42614</v>
      </c>
      <c r="H233" s="203">
        <v>34.700000000000003</v>
      </c>
      <c r="I233" s="203">
        <v>34.384382284382291</v>
      </c>
      <c r="J233" s="203">
        <v>0.86475945213259586</v>
      </c>
      <c r="K233" s="203">
        <v>3.1</v>
      </c>
      <c r="L233" s="203">
        <v>3.3791239065647507</v>
      </c>
      <c r="M233" s="203">
        <v>0.58665216864070546</v>
      </c>
      <c r="N233" s="19">
        <f t="shared" si="13"/>
        <v>1.4938725999999999E-2</v>
      </c>
      <c r="O233" s="19">
        <f t="shared" si="13"/>
        <v>1.3947286E-2</v>
      </c>
      <c r="P233" s="19">
        <f t="shared" si="13"/>
        <v>-5.0104653999999997E-3</v>
      </c>
      <c r="Q233" s="19">
        <f t="shared" si="13"/>
        <v>-3.7903948000000002E-3</v>
      </c>
      <c r="R233" s="5">
        <f t="shared" si="14"/>
        <v>2.7367569962071014E-2</v>
      </c>
      <c r="S233" s="5">
        <f t="shared" si="15"/>
        <v>-7.2080055472165672E-3</v>
      </c>
    </row>
    <row r="234" spans="6:19">
      <c r="F234" s="21" t="s">
        <v>94</v>
      </c>
      <c r="G234" s="28">
        <v>42644</v>
      </c>
      <c r="H234" s="203">
        <v>34.6</v>
      </c>
      <c r="I234" s="203">
        <v>34.321153846153841</v>
      </c>
      <c r="J234" s="203">
        <v>0.86035035820695593</v>
      </c>
      <c r="K234" s="203">
        <v>1.064516129032258</v>
      </c>
      <c r="L234" s="203">
        <v>0.21021505376344085</v>
      </c>
      <c r="M234" s="203">
        <v>9.9473966948551897E-3</v>
      </c>
      <c r="N234" s="19">
        <f t="shared" si="13"/>
        <v>1.4938725999999999E-2</v>
      </c>
      <c r="O234" s="19">
        <f t="shared" si="13"/>
        <v>1.3947286E-2</v>
      </c>
      <c r="P234" s="19">
        <f t="shared" si="13"/>
        <v>-5.0104653999999997E-3</v>
      </c>
      <c r="Q234" s="19">
        <f t="shared" si="13"/>
        <v>-3.7903948000000002E-3</v>
      </c>
      <c r="R234" s="5">
        <f t="shared" si="14"/>
        <v>2.73043940447939E-2</v>
      </c>
      <c r="S234" s="5">
        <f t="shared" si="15"/>
        <v>-5.0354493649744647E-3</v>
      </c>
    </row>
    <row r="235" spans="6:19">
      <c r="F235" s="21" t="s">
        <v>94</v>
      </c>
      <c r="G235" s="28">
        <v>42675</v>
      </c>
      <c r="H235" s="203">
        <v>29.9</v>
      </c>
      <c r="I235" s="203">
        <v>29.82</v>
      </c>
      <c r="J235" s="203">
        <v>0.54647244761010461</v>
      </c>
      <c r="K235" s="203">
        <v>0</v>
      </c>
      <c r="L235" s="203">
        <v>0.15555555555555556</v>
      </c>
      <c r="M235" s="203">
        <v>0</v>
      </c>
      <c r="N235" s="19">
        <f t="shared" si="13"/>
        <v>1.4938725999999999E-2</v>
      </c>
      <c r="O235" s="19">
        <f t="shared" si="13"/>
        <v>1.3947286E-2</v>
      </c>
      <c r="P235" s="19">
        <f t="shared" si="13"/>
        <v>-5.0104653999999997E-3</v>
      </c>
      <c r="Q235" s="19">
        <f t="shared" si="13"/>
        <v>-3.7903948000000002E-3</v>
      </c>
      <c r="R235" s="5">
        <f t="shared" si="14"/>
        <v>2.2816946998534871E-2</v>
      </c>
      <c r="S235" s="5">
        <f t="shared" si="15"/>
        <v>-4.9979339564284464E-3</v>
      </c>
    </row>
    <row r="236" spans="6:19">
      <c r="F236" s="21" t="s">
        <v>94</v>
      </c>
      <c r="G236" s="28">
        <v>42705</v>
      </c>
      <c r="H236" s="203">
        <v>23.2</v>
      </c>
      <c r="I236" s="203">
        <v>23.5</v>
      </c>
      <c r="J236" s="203">
        <v>0.10576136268081579</v>
      </c>
      <c r="K236" s="203">
        <v>0</v>
      </c>
      <c r="L236" s="203">
        <v>0.75806451612903236</v>
      </c>
      <c r="M236" s="203">
        <v>0.1096496645511579</v>
      </c>
      <c r="N236" s="19">
        <f t="shared" si="13"/>
        <v>1.4938725999999999E-2</v>
      </c>
      <c r="O236" s="19">
        <f t="shared" si="13"/>
        <v>1.3947286E-2</v>
      </c>
      <c r="P236" s="19">
        <f t="shared" si="13"/>
        <v>-5.0104653999999997E-3</v>
      </c>
      <c r="Q236" s="19">
        <f t="shared" si="13"/>
        <v>-3.7903948000000002E-3</v>
      </c>
      <c r="R236" s="5">
        <f t="shared" si="14"/>
        <v>1.6549256602303553E-2</v>
      </c>
      <c r="S236" s="5">
        <f t="shared" si="15"/>
        <v>-5.4113863312899024E-3</v>
      </c>
    </row>
    <row r="237" spans="6:19">
      <c r="F237" s="21" t="s">
        <v>94</v>
      </c>
      <c r="G237" s="28">
        <v>42736</v>
      </c>
      <c r="H237" s="203">
        <v>22.9</v>
      </c>
      <c r="I237" s="203">
        <v>21.983333333333331</v>
      </c>
      <c r="J237" s="203">
        <v>0</v>
      </c>
      <c r="K237" s="203">
        <v>0.61290322580645162</v>
      </c>
      <c r="L237" s="203">
        <v>1.207373271889401</v>
      </c>
      <c r="M237" s="203">
        <v>0.19141866314352726</v>
      </c>
      <c r="N237" s="19">
        <f t="shared" si="13"/>
        <v>1.4938725999999999E-2</v>
      </c>
      <c r="O237" s="19">
        <f t="shared" si="13"/>
        <v>1.3947286E-2</v>
      </c>
      <c r="P237" s="19">
        <f t="shared" si="13"/>
        <v>-5.0104653999999997E-3</v>
      </c>
      <c r="Q237" s="19">
        <f t="shared" si="13"/>
        <v>-3.7903948000000002E-3</v>
      </c>
      <c r="R237" s="5">
        <f t="shared" si="14"/>
        <v>1.5050866483381276E-2</v>
      </c>
      <c r="S237" s="5">
        <f t="shared" si="15"/>
        <v>-5.7195981651025907E-3</v>
      </c>
    </row>
    <row r="238" spans="6:19">
      <c r="F238" s="21" t="s">
        <v>94</v>
      </c>
      <c r="G238" s="28">
        <v>42767</v>
      </c>
      <c r="H238" s="203">
        <v>27.8</v>
      </c>
      <c r="I238" s="203">
        <v>27.099999999999998</v>
      </c>
      <c r="J238" s="203">
        <v>0.3567993224506637</v>
      </c>
      <c r="K238" s="203">
        <v>0</v>
      </c>
      <c r="L238" s="203">
        <v>0.47220267417311756</v>
      </c>
      <c r="M238" s="203">
        <v>5.7626114480453766E-2</v>
      </c>
      <c r="N238" s="19">
        <f t="shared" si="13"/>
        <v>1.4938725999999999E-2</v>
      </c>
      <c r="O238" s="19">
        <f t="shared" si="13"/>
        <v>1.3947286E-2</v>
      </c>
      <c r="P238" s="19">
        <f t="shared" si="13"/>
        <v>-5.0104653999999997E-3</v>
      </c>
      <c r="Q238" s="19">
        <f t="shared" si="13"/>
        <v>-3.7903948000000002E-3</v>
      </c>
      <c r="R238" s="5">
        <f t="shared" si="14"/>
        <v>2.0114736969356617E-2</v>
      </c>
      <c r="S238" s="5">
        <f t="shared" si="15"/>
        <v>-5.215244269807795E-3</v>
      </c>
    </row>
    <row r="239" spans="6:19">
      <c r="F239" s="21" t="s">
        <v>94</v>
      </c>
      <c r="G239" s="28">
        <v>42795</v>
      </c>
      <c r="H239" s="203">
        <v>33.6</v>
      </c>
      <c r="I239" s="203">
        <v>32.715151515151518</v>
      </c>
      <c r="J239" s="203">
        <v>0.7483593724957216</v>
      </c>
      <c r="K239" s="203">
        <v>0.19677419354838707</v>
      </c>
      <c r="L239" s="203">
        <v>0.89907834101382489</v>
      </c>
      <c r="M239" s="203">
        <v>0.13531255026322458</v>
      </c>
      <c r="N239" s="19">
        <f t="shared" si="13"/>
        <v>1.4938725999999999E-2</v>
      </c>
      <c r="O239" s="19">
        <f t="shared" si="13"/>
        <v>1.3947286E-2</v>
      </c>
      <c r="P239" s="19">
        <f t="shared" si="13"/>
        <v>-5.0104653999999997E-3</v>
      </c>
      <c r="Q239" s="19">
        <f t="shared" si="13"/>
        <v>-3.7903948000000002E-3</v>
      </c>
      <c r="R239" s="5">
        <f t="shared" si="14"/>
        <v>2.5701027616266137E-2</v>
      </c>
      <c r="S239" s="5">
        <f t="shared" si="15"/>
        <v>-5.5081277157262853E-3</v>
      </c>
    </row>
    <row r="240" spans="6:19">
      <c r="F240" s="21" t="s">
        <v>94</v>
      </c>
      <c r="G240" s="28">
        <v>42826</v>
      </c>
      <c r="H240" s="203">
        <v>35.846153846153847</v>
      </c>
      <c r="I240" s="203">
        <v>35.889466206926521</v>
      </c>
      <c r="J240" s="203">
        <v>0.96971311802090243</v>
      </c>
      <c r="K240" s="203">
        <v>0</v>
      </c>
      <c r="L240" s="203">
        <v>0.36285714285714288</v>
      </c>
      <c r="M240" s="203">
        <v>3.7726492045705606E-2</v>
      </c>
      <c r="N240" s="19">
        <f t="shared" si="13"/>
        <v>1.4938725999999999E-2</v>
      </c>
      <c r="O240" s="19">
        <f t="shared" si="13"/>
        <v>1.3947286E-2</v>
      </c>
      <c r="P240" s="19">
        <f t="shared" si="13"/>
        <v>-5.0104653999999997E-3</v>
      </c>
      <c r="Q240" s="19">
        <f t="shared" si="13"/>
        <v>-3.7903948000000002E-3</v>
      </c>
      <c r="R240" s="5">
        <f t="shared" si="14"/>
        <v>2.8872551161392312E-2</v>
      </c>
      <c r="S240" s="5">
        <f t="shared" si="15"/>
        <v>-5.1402073869732945E-3</v>
      </c>
    </row>
    <row r="241" spans="6:19">
      <c r="F241" s="21" t="s">
        <v>94</v>
      </c>
      <c r="G241" s="28">
        <v>42856</v>
      </c>
      <c r="H241" s="203">
        <v>35.87341772151899</v>
      </c>
      <c r="I241" s="203">
        <v>36.323794048121187</v>
      </c>
      <c r="J241" s="203">
        <v>1</v>
      </c>
      <c r="K241" s="203">
        <v>0</v>
      </c>
      <c r="L241" s="203">
        <v>0.92672811059907845</v>
      </c>
      <c r="M241" s="203">
        <v>0.14034448863813964</v>
      </c>
      <c r="N241" s="19">
        <f t="shared" si="13"/>
        <v>1.4938725999999999E-2</v>
      </c>
      <c r="O241" s="19">
        <f t="shared" si="13"/>
        <v>1.3947286E-2</v>
      </c>
      <c r="P241" s="19">
        <f t="shared" si="13"/>
        <v>-5.0104653999999997E-3</v>
      </c>
      <c r="Q241" s="19">
        <f t="shared" si="13"/>
        <v>-3.7903948000000002E-3</v>
      </c>
      <c r="R241" s="5">
        <f t="shared" si="14"/>
        <v>2.9307259111994499E-2</v>
      </c>
      <c r="S241" s="5">
        <f t="shared" si="15"/>
        <v>-5.5270955111872411E-3</v>
      </c>
    </row>
    <row r="242" spans="6:19">
      <c r="F242" s="21" t="s">
        <v>94</v>
      </c>
      <c r="G242" s="28">
        <v>42887</v>
      </c>
      <c r="H242" s="203">
        <v>35.859154929577464</v>
      </c>
      <c r="I242" s="203">
        <v>35.939750796118794</v>
      </c>
      <c r="J242" s="203">
        <v>0.97321960154276166</v>
      </c>
      <c r="K242" s="203">
        <v>4.333333333333333</v>
      </c>
      <c r="L242" s="203">
        <v>3.0422619047619044</v>
      </c>
      <c r="M242" s="203">
        <v>0.52534717914717721</v>
      </c>
      <c r="N242" s="19">
        <f t="shared" si="13"/>
        <v>1.4938725999999999E-2</v>
      </c>
      <c r="O242" s="19">
        <f t="shared" si="13"/>
        <v>1.3947286E-2</v>
      </c>
      <c r="P242" s="19">
        <f t="shared" si="13"/>
        <v>-5.0104653999999997E-3</v>
      </c>
      <c r="Q242" s="19">
        <f t="shared" si="13"/>
        <v>-3.7903948000000002E-3</v>
      </c>
      <c r="R242" s="5">
        <f t="shared" si="14"/>
        <v>2.8922870359293196E-2</v>
      </c>
      <c r="S242" s="5">
        <f t="shared" si="15"/>
        <v>-6.9772835534828159E-3</v>
      </c>
    </row>
    <row r="243" spans="6:19">
      <c r="F243" s="21" t="s">
        <v>94</v>
      </c>
      <c r="G243" s="28">
        <v>42917</v>
      </c>
      <c r="H243" s="203">
        <v>33.9</v>
      </c>
      <c r="I243" s="203">
        <v>34.99074074074074</v>
      </c>
      <c r="J243" s="203">
        <v>0.90704250484743465</v>
      </c>
      <c r="K243" s="203">
        <v>5.515625</v>
      </c>
      <c r="L243" s="203">
        <v>5.6504101275216341</v>
      </c>
      <c r="M243" s="203">
        <v>1</v>
      </c>
      <c r="N243" s="19">
        <f t="shared" si="13"/>
        <v>1.4938725999999999E-2</v>
      </c>
      <c r="O243" s="19">
        <f t="shared" si="13"/>
        <v>1.3947286E-2</v>
      </c>
      <c r="P243" s="19">
        <f t="shared" si="13"/>
        <v>-5.0104653999999997E-3</v>
      </c>
      <c r="Q243" s="19">
        <f t="shared" si="13"/>
        <v>-3.7903948000000002E-3</v>
      </c>
      <c r="R243" s="5">
        <f t="shared" si="14"/>
        <v>2.7973622060214254E-2</v>
      </c>
      <c r="S243" s="5">
        <f t="shared" si="15"/>
        <v>-8.7622459923154539E-3</v>
      </c>
    </row>
    <row r="244" spans="6:19">
      <c r="F244" s="21" t="s">
        <v>94</v>
      </c>
      <c r="G244" s="28">
        <v>42948</v>
      </c>
      <c r="H244" s="203">
        <v>34.200000000000003</v>
      </c>
      <c r="I244" s="203">
        <v>34.28846153846154</v>
      </c>
      <c r="J244" s="203">
        <v>0.85807063314494381</v>
      </c>
      <c r="K244" s="203">
        <v>4.774193548387097</v>
      </c>
      <c r="L244" s="203">
        <v>5.4419094735575921</v>
      </c>
      <c r="M244" s="203">
        <v>0.962055291685465</v>
      </c>
      <c r="N244" s="19">
        <f t="shared" si="13"/>
        <v>1.4938725999999999E-2</v>
      </c>
      <c r="O244" s="19">
        <f t="shared" si="13"/>
        <v>1.3947286E-2</v>
      </c>
      <c r="P244" s="19">
        <f t="shared" si="13"/>
        <v>-5.0104653999999997E-3</v>
      </c>
      <c r="Q244" s="19">
        <f t="shared" si="13"/>
        <v>-3.7903948000000002E-3</v>
      </c>
      <c r="R244" s="5">
        <f t="shared" si="14"/>
        <v>2.7271730416744244E-2</v>
      </c>
      <c r="S244" s="5">
        <f t="shared" si="15"/>
        <v>-8.6196705482458613E-3</v>
      </c>
    </row>
    <row r="245" spans="6:19">
      <c r="F245" s="21" t="s">
        <v>94</v>
      </c>
      <c r="G245" s="28">
        <v>42979</v>
      </c>
      <c r="H245" s="203">
        <v>35.090909090909093</v>
      </c>
      <c r="I245" s="203">
        <v>34.384382284382291</v>
      </c>
      <c r="J245" s="203">
        <v>0.86475945213259586</v>
      </c>
      <c r="K245" s="203">
        <v>1.6</v>
      </c>
      <c r="L245" s="203">
        <v>3.3791239065647507</v>
      </c>
      <c r="M245" s="203">
        <v>0.58665216864070546</v>
      </c>
      <c r="N245" s="19">
        <f t="shared" si="13"/>
        <v>1.4938725999999999E-2</v>
      </c>
      <c r="O245" s="19">
        <f t="shared" si="13"/>
        <v>1.3947286E-2</v>
      </c>
      <c r="P245" s="19">
        <f t="shared" si="13"/>
        <v>-5.0104653999999997E-3</v>
      </c>
      <c r="Q245" s="19">
        <f t="shared" si="13"/>
        <v>-3.7903948000000002E-3</v>
      </c>
      <c r="R245" s="5">
        <f t="shared" si="14"/>
        <v>2.7367569962071014E-2</v>
      </c>
      <c r="S245" s="5">
        <f t="shared" si="15"/>
        <v>-7.2080055472165672E-3</v>
      </c>
    </row>
    <row r="246" spans="6:19">
      <c r="F246" s="21" t="s">
        <v>94</v>
      </c>
      <c r="G246" s="28">
        <v>43009</v>
      </c>
      <c r="H246" s="203">
        <v>35.375</v>
      </c>
      <c r="I246" s="203">
        <v>34.321153846153841</v>
      </c>
      <c r="J246" s="203">
        <v>0.86035035820695593</v>
      </c>
      <c r="K246" s="203">
        <v>0</v>
      </c>
      <c r="L246" s="203">
        <v>0.21021505376344085</v>
      </c>
      <c r="M246" s="203">
        <v>9.9473966948551897E-3</v>
      </c>
      <c r="N246" s="19">
        <f t="shared" si="13"/>
        <v>1.4938725999999999E-2</v>
      </c>
      <c r="O246" s="19">
        <f t="shared" si="13"/>
        <v>1.3947286E-2</v>
      </c>
      <c r="P246" s="19">
        <f t="shared" si="13"/>
        <v>-5.0104653999999997E-3</v>
      </c>
      <c r="Q246" s="19">
        <f t="shared" si="13"/>
        <v>-3.7903948000000002E-3</v>
      </c>
      <c r="R246" s="5">
        <f t="shared" si="14"/>
        <v>2.73043940447939E-2</v>
      </c>
      <c r="S246" s="5">
        <f t="shared" si="15"/>
        <v>-5.0354493649744647E-3</v>
      </c>
    </row>
    <row r="247" spans="6:19">
      <c r="F247" s="21" t="s">
        <v>94</v>
      </c>
      <c r="G247" s="28">
        <v>43040</v>
      </c>
      <c r="H247" s="203">
        <v>29.3</v>
      </c>
      <c r="I247" s="203">
        <v>29.82</v>
      </c>
      <c r="J247" s="203">
        <v>0.54647244761010461</v>
      </c>
      <c r="K247" s="203">
        <v>0</v>
      </c>
      <c r="L247" s="203">
        <v>0.15555555555555556</v>
      </c>
      <c r="M247" s="203">
        <v>0</v>
      </c>
      <c r="N247" s="19">
        <f t="shared" si="13"/>
        <v>1.4938725999999999E-2</v>
      </c>
      <c r="O247" s="19">
        <f t="shared" si="13"/>
        <v>1.3947286E-2</v>
      </c>
      <c r="P247" s="19">
        <f t="shared" si="13"/>
        <v>-5.0104653999999997E-3</v>
      </c>
      <c r="Q247" s="19">
        <f t="shared" si="13"/>
        <v>-3.7903948000000002E-3</v>
      </c>
      <c r="R247" s="5">
        <f t="shared" si="14"/>
        <v>2.2816946998534871E-2</v>
      </c>
      <c r="S247" s="5">
        <f t="shared" si="15"/>
        <v>-4.9979339564284464E-3</v>
      </c>
    </row>
    <row r="248" spans="6:19">
      <c r="F248" s="21" t="s">
        <v>94</v>
      </c>
      <c r="G248" s="28">
        <v>43070</v>
      </c>
      <c r="H248" s="203">
        <v>24.8</v>
      </c>
      <c r="I248" s="203">
        <v>23.5</v>
      </c>
      <c r="J248" s="203">
        <v>0.10576136268081579</v>
      </c>
      <c r="K248" s="203">
        <v>0</v>
      </c>
      <c r="L248" s="203">
        <v>0.75806451612903236</v>
      </c>
      <c r="M248" s="203">
        <v>0.1096496645511579</v>
      </c>
      <c r="N248" s="19">
        <f t="shared" si="13"/>
        <v>1.4938725999999999E-2</v>
      </c>
      <c r="O248" s="19">
        <f t="shared" si="13"/>
        <v>1.3947286E-2</v>
      </c>
      <c r="P248" s="19">
        <f t="shared" si="13"/>
        <v>-5.0104653999999997E-3</v>
      </c>
      <c r="Q248" s="19">
        <f t="shared" si="13"/>
        <v>-3.7903948000000002E-3</v>
      </c>
      <c r="R248" s="5">
        <f t="shared" si="14"/>
        <v>1.6549256602303553E-2</v>
      </c>
      <c r="S248" s="5">
        <f t="shared" si="15"/>
        <v>-5.4113863312899024E-3</v>
      </c>
    </row>
    <row r="249" spans="6:19">
      <c r="F249" s="21" t="s">
        <v>94</v>
      </c>
      <c r="G249" s="28">
        <v>43101</v>
      </c>
      <c r="H249" s="203">
        <v>21.5</v>
      </c>
      <c r="I249" s="203">
        <v>21.983333333333331</v>
      </c>
      <c r="J249" s="203">
        <v>0</v>
      </c>
      <c r="K249" s="203">
        <v>0</v>
      </c>
      <c r="L249" s="203">
        <v>1.207373271889401</v>
      </c>
      <c r="M249" s="203">
        <v>0.19141866314352726</v>
      </c>
      <c r="N249" s="19">
        <f t="shared" si="13"/>
        <v>1.4938725999999999E-2</v>
      </c>
      <c r="O249" s="19">
        <f t="shared" si="13"/>
        <v>1.3947286E-2</v>
      </c>
      <c r="P249" s="19">
        <f t="shared" si="13"/>
        <v>-5.0104653999999997E-3</v>
      </c>
      <c r="Q249" s="19">
        <f t="shared" si="13"/>
        <v>-3.7903948000000002E-3</v>
      </c>
      <c r="R249" s="5">
        <f t="shared" si="14"/>
        <v>1.5050866483381276E-2</v>
      </c>
      <c r="S249" s="5">
        <f t="shared" si="15"/>
        <v>-5.7195981651025907E-3</v>
      </c>
    </row>
    <row r="250" spans="6:19">
      <c r="F250" s="21" t="s">
        <v>94</v>
      </c>
      <c r="G250" s="28">
        <v>43132</v>
      </c>
      <c r="H250" s="203">
        <v>28.1</v>
      </c>
      <c r="I250" s="203">
        <v>27.099999999999998</v>
      </c>
      <c r="J250" s="203">
        <v>0.3567993224506637</v>
      </c>
      <c r="K250" s="203">
        <v>3.5714285714285712E-2</v>
      </c>
      <c r="L250" s="203">
        <v>0.47220267417311756</v>
      </c>
      <c r="M250" s="203">
        <v>5.7626114480453766E-2</v>
      </c>
      <c r="N250" s="19">
        <f t="shared" si="13"/>
        <v>1.4938725999999999E-2</v>
      </c>
      <c r="O250" s="19">
        <f t="shared" si="13"/>
        <v>1.3947286E-2</v>
      </c>
      <c r="P250" s="19">
        <f t="shared" si="13"/>
        <v>-5.0104653999999997E-3</v>
      </c>
      <c r="Q250" s="19">
        <f t="shared" si="13"/>
        <v>-3.7903948000000002E-3</v>
      </c>
      <c r="R250" s="5">
        <f t="shared" si="14"/>
        <v>2.0114736969356617E-2</v>
      </c>
      <c r="S250" s="5">
        <f t="shared" si="15"/>
        <v>-5.215244269807795E-3</v>
      </c>
    </row>
    <row r="251" spans="6:19">
      <c r="F251" s="21" t="s">
        <v>94</v>
      </c>
      <c r="G251" s="28">
        <v>43160</v>
      </c>
      <c r="H251" s="203">
        <v>35.090909090909093</v>
      </c>
      <c r="I251" s="203">
        <v>32.715151515151518</v>
      </c>
      <c r="J251" s="203">
        <v>0.7483593724957216</v>
      </c>
      <c r="K251" s="203">
        <v>0</v>
      </c>
      <c r="L251" s="203">
        <v>0.89907834101382489</v>
      </c>
      <c r="M251" s="203">
        <v>0.13531255026322458</v>
      </c>
      <c r="N251" s="19">
        <f t="shared" si="13"/>
        <v>1.4938725999999999E-2</v>
      </c>
      <c r="O251" s="19">
        <f t="shared" si="13"/>
        <v>1.3947286E-2</v>
      </c>
      <c r="P251" s="19">
        <f t="shared" si="13"/>
        <v>-5.0104653999999997E-3</v>
      </c>
      <c r="Q251" s="19">
        <f t="shared" si="13"/>
        <v>-3.7903948000000002E-3</v>
      </c>
      <c r="R251" s="5">
        <f t="shared" si="14"/>
        <v>2.5701027616266137E-2</v>
      </c>
      <c r="S251" s="5">
        <f t="shared" si="15"/>
        <v>-5.5081277157262853E-3</v>
      </c>
    </row>
    <row r="252" spans="6:19">
      <c r="F252" s="21" t="s">
        <v>94</v>
      </c>
      <c r="G252" s="28">
        <v>43191</v>
      </c>
      <c r="H252" s="203">
        <v>35.772727272727273</v>
      </c>
      <c r="I252" s="203">
        <v>35.889466206926521</v>
      </c>
      <c r="J252" s="203">
        <v>0.96971311802090243</v>
      </c>
      <c r="K252" s="203">
        <v>0.10333333333333333</v>
      </c>
      <c r="L252" s="203">
        <v>0.36285714285714288</v>
      </c>
      <c r="M252" s="203">
        <v>3.7726492045705606E-2</v>
      </c>
      <c r="N252" s="19">
        <f t="shared" si="13"/>
        <v>1.4938725999999999E-2</v>
      </c>
      <c r="O252" s="19">
        <f t="shared" si="13"/>
        <v>1.3947286E-2</v>
      </c>
      <c r="P252" s="19">
        <f t="shared" si="13"/>
        <v>-5.0104653999999997E-3</v>
      </c>
      <c r="Q252" s="19">
        <f t="shared" si="13"/>
        <v>-3.7903948000000002E-3</v>
      </c>
      <c r="R252" s="5">
        <f t="shared" si="14"/>
        <v>2.8872551161392312E-2</v>
      </c>
      <c r="S252" s="5">
        <f t="shared" si="15"/>
        <v>-5.1402073869732945E-3</v>
      </c>
    </row>
    <row r="253" spans="6:19">
      <c r="F253" s="21" t="s">
        <v>94</v>
      </c>
      <c r="G253" s="28">
        <v>43221</v>
      </c>
      <c r="H253" s="203">
        <v>35.859154929577464</v>
      </c>
      <c r="I253" s="203">
        <v>36.323794048121187</v>
      </c>
      <c r="J253" s="203">
        <v>1</v>
      </c>
      <c r="K253" s="203">
        <v>0</v>
      </c>
      <c r="L253" s="203">
        <v>0.92672811059907845</v>
      </c>
      <c r="M253" s="203">
        <v>0.14034448863813964</v>
      </c>
      <c r="N253" s="19">
        <f t="shared" si="13"/>
        <v>1.4938725999999999E-2</v>
      </c>
      <c r="O253" s="19">
        <f t="shared" si="13"/>
        <v>1.3947286E-2</v>
      </c>
      <c r="P253" s="19">
        <f t="shared" si="13"/>
        <v>-5.0104653999999997E-3</v>
      </c>
      <c r="Q253" s="19">
        <f t="shared" si="13"/>
        <v>-3.7903948000000002E-3</v>
      </c>
      <c r="R253" s="5">
        <f t="shared" si="14"/>
        <v>2.9307259111994499E-2</v>
      </c>
      <c r="S253" s="5">
        <f t="shared" si="15"/>
        <v>-5.5270955111872411E-3</v>
      </c>
    </row>
    <row r="254" spans="6:19">
      <c r="F254" s="21" t="s">
        <v>94</v>
      </c>
      <c r="G254" s="28">
        <v>43252</v>
      </c>
      <c r="H254" s="203">
        <v>35.84375</v>
      </c>
      <c r="I254" s="203">
        <v>35.939750796118794</v>
      </c>
      <c r="J254" s="203">
        <v>0.97321960154276166</v>
      </c>
      <c r="K254" s="203">
        <v>2.0333333333333332</v>
      </c>
      <c r="L254" s="203">
        <v>3.0422619047619044</v>
      </c>
      <c r="M254" s="203">
        <v>0.52534717914717721</v>
      </c>
      <c r="N254" s="19">
        <f t="shared" si="13"/>
        <v>1.4938725999999999E-2</v>
      </c>
      <c r="O254" s="19">
        <f t="shared" si="13"/>
        <v>1.3947286E-2</v>
      </c>
      <c r="P254" s="19">
        <f t="shared" si="13"/>
        <v>-5.0104653999999997E-3</v>
      </c>
      <c r="Q254" s="19">
        <f t="shared" si="13"/>
        <v>-3.7903948000000002E-3</v>
      </c>
      <c r="R254" s="5">
        <f t="shared" si="14"/>
        <v>2.8922870359293196E-2</v>
      </c>
      <c r="S254" s="5">
        <f t="shared" si="15"/>
        <v>-6.9772835534828159E-3</v>
      </c>
    </row>
    <row r="255" spans="6:19">
      <c r="F255" s="21" t="s">
        <v>94</v>
      </c>
      <c r="G255" s="28">
        <v>43282</v>
      </c>
      <c r="H255" s="203">
        <v>35.444444444444443</v>
      </c>
      <c r="I255" s="203">
        <v>34.99074074074074</v>
      </c>
      <c r="J255" s="203">
        <v>0.90704250484743465</v>
      </c>
      <c r="K255" s="203">
        <v>5.4150943396226419</v>
      </c>
      <c r="L255" s="203">
        <v>5.6504101275216341</v>
      </c>
      <c r="M255" s="203">
        <v>1</v>
      </c>
      <c r="N255" s="19">
        <f t="shared" si="13"/>
        <v>1.4938725999999999E-2</v>
      </c>
      <c r="O255" s="19">
        <f t="shared" si="13"/>
        <v>1.3947286E-2</v>
      </c>
      <c r="P255" s="19">
        <f t="shared" si="13"/>
        <v>-5.0104653999999997E-3</v>
      </c>
      <c r="Q255" s="19">
        <f t="shared" si="13"/>
        <v>-3.7903948000000002E-3</v>
      </c>
      <c r="R255" s="5">
        <f t="shared" si="14"/>
        <v>2.7973622060214254E-2</v>
      </c>
      <c r="S255" s="5">
        <f t="shared" si="15"/>
        <v>-8.7622459923154539E-3</v>
      </c>
    </row>
    <row r="256" spans="6:19">
      <c r="F256" s="21" t="s">
        <v>94</v>
      </c>
      <c r="G256" s="28">
        <v>43313</v>
      </c>
      <c r="H256" s="203">
        <v>33.299999999999997</v>
      </c>
      <c r="I256" s="203">
        <v>34.28846153846154</v>
      </c>
      <c r="J256" s="203">
        <v>0.85807063314494381</v>
      </c>
      <c r="K256" s="203">
        <v>5.9401544401544406</v>
      </c>
      <c r="L256" s="203">
        <v>5.4419094735575921</v>
      </c>
      <c r="M256" s="203">
        <v>0.962055291685465</v>
      </c>
      <c r="N256" s="19">
        <f t="shared" si="13"/>
        <v>1.4938725999999999E-2</v>
      </c>
      <c r="O256" s="19">
        <f t="shared" si="13"/>
        <v>1.3947286E-2</v>
      </c>
      <c r="P256" s="19">
        <f t="shared" si="13"/>
        <v>-5.0104653999999997E-3</v>
      </c>
      <c r="Q256" s="19">
        <f t="shared" si="13"/>
        <v>-3.7903948000000002E-3</v>
      </c>
      <c r="R256" s="5">
        <f t="shared" si="14"/>
        <v>2.7271730416744244E-2</v>
      </c>
      <c r="S256" s="5">
        <f t="shared" si="15"/>
        <v>-8.6196705482458613E-3</v>
      </c>
    </row>
    <row r="257" spans="6:19">
      <c r="F257" s="21" t="s">
        <v>94</v>
      </c>
      <c r="G257" s="28">
        <v>43344</v>
      </c>
      <c r="H257" s="203">
        <v>33.700000000000003</v>
      </c>
      <c r="I257" s="203">
        <v>34.384382284382291</v>
      </c>
      <c r="J257" s="203">
        <v>0.86475945213259586</v>
      </c>
      <c r="K257" s="203">
        <v>5.032258064516129</v>
      </c>
      <c r="L257" s="203">
        <v>3.3791239065647507</v>
      </c>
      <c r="M257" s="203">
        <v>0.58665216864070546</v>
      </c>
      <c r="N257" s="19">
        <f t="shared" si="13"/>
        <v>1.4938725999999999E-2</v>
      </c>
      <c r="O257" s="19">
        <f t="shared" si="13"/>
        <v>1.3947286E-2</v>
      </c>
      <c r="P257" s="19">
        <f t="shared" si="13"/>
        <v>-5.0104653999999997E-3</v>
      </c>
      <c r="Q257" s="19">
        <f t="shared" si="13"/>
        <v>-3.7903948000000002E-3</v>
      </c>
      <c r="R257" s="5">
        <f t="shared" si="14"/>
        <v>2.7367569962071014E-2</v>
      </c>
      <c r="S257" s="5">
        <f t="shared" si="15"/>
        <v>-7.2080055472165672E-3</v>
      </c>
    </row>
    <row r="258" spans="6:19">
      <c r="F258" s="21" t="s">
        <v>94</v>
      </c>
      <c r="G258" s="28">
        <v>43374</v>
      </c>
      <c r="H258" s="203">
        <v>34.299999999999997</v>
      </c>
      <c r="I258" s="203">
        <v>34.321153846153841</v>
      </c>
      <c r="J258" s="203">
        <v>0.86035035820695593</v>
      </c>
      <c r="K258" s="203">
        <v>0</v>
      </c>
      <c r="L258" s="203">
        <v>0.21021505376344085</v>
      </c>
      <c r="M258" s="203">
        <v>9.9473966948551897E-3</v>
      </c>
      <c r="N258" s="19">
        <f t="shared" si="13"/>
        <v>1.4938725999999999E-2</v>
      </c>
      <c r="O258" s="19">
        <f t="shared" si="13"/>
        <v>1.3947286E-2</v>
      </c>
      <c r="P258" s="19">
        <f t="shared" si="13"/>
        <v>-5.0104653999999997E-3</v>
      </c>
      <c r="Q258" s="19">
        <f t="shared" si="13"/>
        <v>-3.7903948000000002E-3</v>
      </c>
      <c r="R258" s="5">
        <f t="shared" si="14"/>
        <v>2.73043940447939E-2</v>
      </c>
      <c r="S258" s="5">
        <f t="shared" si="15"/>
        <v>-5.0354493649744647E-3</v>
      </c>
    </row>
    <row r="259" spans="6:19">
      <c r="F259" s="21" t="s">
        <v>94</v>
      </c>
      <c r="G259" s="28">
        <v>43405</v>
      </c>
      <c r="H259" s="203">
        <v>29.1</v>
      </c>
      <c r="I259" s="203">
        <v>29.82</v>
      </c>
      <c r="J259" s="203">
        <v>0.54647244761010461</v>
      </c>
      <c r="K259" s="203">
        <v>0</v>
      </c>
      <c r="L259" s="203">
        <v>0.15555555555555556</v>
      </c>
      <c r="M259" s="203">
        <v>0</v>
      </c>
      <c r="N259" s="19">
        <f t="shared" si="13"/>
        <v>1.4938725999999999E-2</v>
      </c>
      <c r="O259" s="19">
        <f t="shared" si="13"/>
        <v>1.3947286E-2</v>
      </c>
      <c r="P259" s="19">
        <f t="shared" si="13"/>
        <v>-5.0104653999999997E-3</v>
      </c>
      <c r="Q259" s="19">
        <f t="shared" ref="O259:Q322" si="16">VLOOKUP($F259&amp;"_"&amp;Q$2,$A$3:$D$34,4,0)</f>
        <v>-3.7903948000000002E-3</v>
      </c>
      <c r="R259" s="5">
        <f t="shared" si="14"/>
        <v>2.2816946998534871E-2</v>
      </c>
      <c r="S259" s="5">
        <f t="shared" si="15"/>
        <v>-4.9979339564284464E-3</v>
      </c>
    </row>
    <row r="260" spans="6:19">
      <c r="F260" s="21" t="s">
        <v>94</v>
      </c>
      <c r="G260" s="28">
        <v>43435</v>
      </c>
      <c r="H260" s="203">
        <v>23.8</v>
      </c>
      <c r="I260" s="203">
        <v>23.5</v>
      </c>
      <c r="J260" s="203">
        <v>0.10576136268081579</v>
      </c>
      <c r="K260" s="203">
        <v>0</v>
      </c>
      <c r="L260" s="203">
        <v>0.75806451612903236</v>
      </c>
      <c r="M260" s="203">
        <v>0.1096496645511579</v>
      </c>
      <c r="N260" s="19">
        <f t="shared" ref="N260:N291" si="17">VLOOKUP($F260&amp;"_"&amp;N$2,$A$3:$D$34,4,0)</f>
        <v>1.4938725999999999E-2</v>
      </c>
      <c r="O260" s="19">
        <f t="shared" si="16"/>
        <v>1.3947286E-2</v>
      </c>
      <c r="P260" s="19">
        <f t="shared" si="16"/>
        <v>-5.0104653999999997E-3</v>
      </c>
      <c r="Q260" s="19">
        <f t="shared" si="16"/>
        <v>-3.7903948000000002E-3</v>
      </c>
      <c r="R260" s="5">
        <f t="shared" ref="R260:R323" si="18">EXP(N260*(1)+O260*(1)*J260)-1</f>
        <v>1.6549256602303553E-2</v>
      </c>
      <c r="S260" s="5">
        <f t="shared" ref="S260:S323" si="19">EXP(P260*(1)+Q260*(1)*M260)-1</f>
        <v>-5.4113863312899024E-3</v>
      </c>
    </row>
    <row r="261" spans="6:19">
      <c r="F261" s="21" t="s">
        <v>94</v>
      </c>
      <c r="G261" s="28">
        <v>43466</v>
      </c>
      <c r="H261" s="203">
        <v>23.3</v>
      </c>
      <c r="I261" s="203">
        <v>21.983333333333331</v>
      </c>
      <c r="J261" s="203">
        <v>0</v>
      </c>
      <c r="K261" s="203">
        <v>1.3870967741935485</v>
      </c>
      <c r="L261" s="203">
        <v>1.207373271889401</v>
      </c>
      <c r="M261" s="203">
        <v>0.19141866314352726</v>
      </c>
      <c r="N261" s="19">
        <f t="shared" si="17"/>
        <v>1.4938725999999999E-2</v>
      </c>
      <c r="O261" s="19">
        <f t="shared" si="16"/>
        <v>1.3947286E-2</v>
      </c>
      <c r="P261" s="19">
        <f t="shared" si="16"/>
        <v>-5.0104653999999997E-3</v>
      </c>
      <c r="Q261" s="19">
        <f t="shared" si="16"/>
        <v>-3.7903948000000002E-3</v>
      </c>
      <c r="R261" s="5">
        <f t="shared" si="18"/>
        <v>1.5050866483381276E-2</v>
      </c>
      <c r="S261" s="5">
        <f t="shared" si="19"/>
        <v>-5.7195981651025907E-3</v>
      </c>
    </row>
    <row r="262" spans="6:19">
      <c r="F262" s="21" t="s">
        <v>94</v>
      </c>
      <c r="G262" s="28">
        <v>43497</v>
      </c>
      <c r="H262" s="203">
        <v>25.5</v>
      </c>
      <c r="I262" s="203">
        <v>27.099999999999998</v>
      </c>
      <c r="J262" s="203">
        <v>0.3567993224506637</v>
      </c>
      <c r="K262" s="203">
        <v>1.0357142857142858</v>
      </c>
      <c r="L262" s="203">
        <v>0.47220267417311756</v>
      </c>
      <c r="M262" s="203">
        <v>5.7626114480453766E-2</v>
      </c>
      <c r="N262" s="19">
        <f t="shared" si="17"/>
        <v>1.4938725999999999E-2</v>
      </c>
      <c r="O262" s="19">
        <f t="shared" si="16"/>
        <v>1.3947286E-2</v>
      </c>
      <c r="P262" s="19">
        <f t="shared" si="16"/>
        <v>-5.0104653999999997E-3</v>
      </c>
      <c r="Q262" s="19">
        <f t="shared" si="16"/>
        <v>-3.7903948000000002E-3</v>
      </c>
      <c r="R262" s="5">
        <f t="shared" si="18"/>
        <v>2.0114736969356617E-2</v>
      </c>
      <c r="S262" s="5">
        <f t="shared" si="19"/>
        <v>-5.215244269807795E-3</v>
      </c>
    </row>
    <row r="263" spans="6:19">
      <c r="F263" s="21" t="s">
        <v>94</v>
      </c>
      <c r="G263" s="28">
        <v>43525</v>
      </c>
      <c r="H263" s="203">
        <v>31.4</v>
      </c>
      <c r="I263" s="203">
        <v>32.715151515151518</v>
      </c>
      <c r="J263" s="203">
        <v>0.7483593724957216</v>
      </c>
      <c r="K263" s="203">
        <v>3.2258064516129031E-2</v>
      </c>
      <c r="L263" s="203">
        <v>0.89907834101382489</v>
      </c>
      <c r="M263" s="203">
        <v>0.13531255026322458</v>
      </c>
      <c r="N263" s="19">
        <f t="shared" si="17"/>
        <v>1.4938725999999999E-2</v>
      </c>
      <c r="O263" s="19">
        <f t="shared" si="16"/>
        <v>1.3947286E-2</v>
      </c>
      <c r="P263" s="19">
        <f t="shared" si="16"/>
        <v>-5.0104653999999997E-3</v>
      </c>
      <c r="Q263" s="19">
        <f t="shared" si="16"/>
        <v>-3.7903948000000002E-3</v>
      </c>
      <c r="R263" s="5">
        <f t="shared" si="18"/>
        <v>2.5701027616266137E-2</v>
      </c>
      <c r="S263" s="5">
        <f t="shared" si="19"/>
        <v>-5.5081277157262853E-3</v>
      </c>
    </row>
    <row r="264" spans="6:19">
      <c r="F264" s="21" t="s">
        <v>94</v>
      </c>
      <c r="G264" s="28">
        <v>43556</v>
      </c>
      <c r="H264" s="203">
        <v>35.795918367346935</v>
      </c>
      <c r="I264" s="203">
        <v>35.889466206926521</v>
      </c>
      <c r="J264" s="203">
        <v>0.96971311802090243</v>
      </c>
      <c r="K264" s="203">
        <v>0.10333333333333333</v>
      </c>
      <c r="L264" s="203">
        <v>0.36285714285714288</v>
      </c>
      <c r="M264" s="203">
        <v>3.7726492045705606E-2</v>
      </c>
      <c r="N264" s="19">
        <f t="shared" si="17"/>
        <v>1.4938725999999999E-2</v>
      </c>
      <c r="O264" s="19">
        <f t="shared" si="16"/>
        <v>1.3947286E-2</v>
      </c>
      <c r="P264" s="19">
        <f t="shared" si="16"/>
        <v>-5.0104653999999997E-3</v>
      </c>
      <c r="Q264" s="19">
        <f t="shared" si="16"/>
        <v>-3.7903948000000002E-3</v>
      </c>
      <c r="R264" s="5">
        <f t="shared" si="18"/>
        <v>2.8872551161392312E-2</v>
      </c>
      <c r="S264" s="5">
        <f t="shared" si="19"/>
        <v>-5.1402073869732945E-3</v>
      </c>
    </row>
    <row r="265" spans="6:19">
      <c r="F265" s="21" t="s">
        <v>94</v>
      </c>
      <c r="G265" s="28">
        <v>43586</v>
      </c>
      <c r="H265" s="203">
        <v>35.878048780487802</v>
      </c>
      <c r="I265" s="203">
        <v>36.323794048121187</v>
      </c>
      <c r="J265" s="203">
        <v>1</v>
      </c>
      <c r="K265" s="203">
        <v>0</v>
      </c>
      <c r="L265" s="203">
        <v>0.92672811059907845</v>
      </c>
      <c r="M265" s="203">
        <v>0.14034448863813964</v>
      </c>
      <c r="N265" s="19">
        <f t="shared" si="17"/>
        <v>1.4938725999999999E-2</v>
      </c>
      <c r="O265" s="19">
        <f t="shared" si="16"/>
        <v>1.3947286E-2</v>
      </c>
      <c r="P265" s="19">
        <f t="shared" si="16"/>
        <v>-5.0104653999999997E-3</v>
      </c>
      <c r="Q265" s="19">
        <f t="shared" si="16"/>
        <v>-3.7903948000000002E-3</v>
      </c>
      <c r="R265" s="5">
        <f t="shared" si="18"/>
        <v>2.9307259111994499E-2</v>
      </c>
      <c r="S265" s="5">
        <f t="shared" si="19"/>
        <v>-5.5270955111872411E-3</v>
      </c>
    </row>
    <row r="266" spans="6:19">
      <c r="F266" s="21" t="s">
        <v>94</v>
      </c>
      <c r="G266" s="28">
        <v>43617</v>
      </c>
      <c r="H266" s="203">
        <v>35.855072463768117</v>
      </c>
      <c r="I266" s="203">
        <v>35.939750796118794</v>
      </c>
      <c r="J266" s="203">
        <v>0.97321960154276166</v>
      </c>
      <c r="K266" s="203">
        <v>0.76666666666666672</v>
      </c>
      <c r="L266" s="203">
        <v>3.0422619047619044</v>
      </c>
      <c r="M266" s="203">
        <v>0.52534717914717721</v>
      </c>
      <c r="N266" s="19">
        <f t="shared" si="17"/>
        <v>1.4938725999999999E-2</v>
      </c>
      <c r="O266" s="19">
        <f t="shared" si="16"/>
        <v>1.3947286E-2</v>
      </c>
      <c r="P266" s="19">
        <f t="shared" si="16"/>
        <v>-5.0104653999999997E-3</v>
      </c>
      <c r="Q266" s="19">
        <f t="shared" si="16"/>
        <v>-3.7903948000000002E-3</v>
      </c>
      <c r="R266" s="5">
        <f t="shared" si="18"/>
        <v>2.8922870359293196E-2</v>
      </c>
      <c r="S266" s="5">
        <f t="shared" si="19"/>
        <v>-6.9772835534828159E-3</v>
      </c>
    </row>
    <row r="267" spans="6:19">
      <c r="F267" s="21" t="s">
        <v>94</v>
      </c>
      <c r="G267" s="28">
        <v>43647</v>
      </c>
      <c r="H267" s="203">
        <v>35.333333333333336</v>
      </c>
      <c r="I267" s="203">
        <v>34.99074074074074</v>
      </c>
      <c r="J267" s="203">
        <v>0.90704250484743465</v>
      </c>
      <c r="K267" s="203">
        <v>5.8931034482758617</v>
      </c>
      <c r="L267" s="203">
        <v>5.6504101275216341</v>
      </c>
      <c r="M267" s="203">
        <v>1</v>
      </c>
      <c r="N267" s="19">
        <f t="shared" si="17"/>
        <v>1.4938725999999999E-2</v>
      </c>
      <c r="O267" s="19">
        <f t="shared" si="16"/>
        <v>1.3947286E-2</v>
      </c>
      <c r="P267" s="19">
        <f t="shared" si="16"/>
        <v>-5.0104653999999997E-3</v>
      </c>
      <c r="Q267" s="19">
        <f t="shared" si="16"/>
        <v>-3.7903948000000002E-3</v>
      </c>
      <c r="R267" s="5">
        <f t="shared" si="18"/>
        <v>2.7973622060214254E-2</v>
      </c>
      <c r="S267" s="5">
        <f t="shared" si="19"/>
        <v>-8.7622459923154539E-3</v>
      </c>
    </row>
    <row r="268" spans="6:19">
      <c r="F268" s="21" t="s">
        <v>94</v>
      </c>
      <c r="G268" s="28">
        <v>43678</v>
      </c>
      <c r="H268" s="203">
        <v>34.6</v>
      </c>
      <c r="I268" s="203">
        <v>34.28846153846154</v>
      </c>
      <c r="J268" s="203">
        <v>0.85807063314494381</v>
      </c>
      <c r="K268" s="203">
        <v>5.4363636363636365</v>
      </c>
      <c r="L268" s="203">
        <v>5.4419094735575921</v>
      </c>
      <c r="M268" s="203">
        <v>0.962055291685465</v>
      </c>
      <c r="N268" s="19">
        <f t="shared" si="17"/>
        <v>1.4938725999999999E-2</v>
      </c>
      <c r="O268" s="19">
        <f t="shared" si="16"/>
        <v>1.3947286E-2</v>
      </c>
      <c r="P268" s="19">
        <f t="shared" si="16"/>
        <v>-5.0104653999999997E-3</v>
      </c>
      <c r="Q268" s="19">
        <f t="shared" si="16"/>
        <v>-3.7903948000000002E-3</v>
      </c>
      <c r="R268" s="5">
        <f t="shared" si="18"/>
        <v>2.7271730416744244E-2</v>
      </c>
      <c r="S268" s="5">
        <f t="shared" si="19"/>
        <v>-8.6196705482458613E-3</v>
      </c>
    </row>
    <row r="269" spans="6:19">
      <c r="F269" s="21" t="s">
        <v>94</v>
      </c>
      <c r="G269" s="28">
        <v>43709</v>
      </c>
      <c r="H269" s="203">
        <v>33</v>
      </c>
      <c r="I269" s="203">
        <v>34.384382284382291</v>
      </c>
      <c r="J269" s="203">
        <v>0.86475945213259586</v>
      </c>
      <c r="K269" s="203">
        <v>5.8203592814371259</v>
      </c>
      <c r="L269" s="203">
        <v>3.3791239065647507</v>
      </c>
      <c r="M269" s="203">
        <v>0.58665216864070546</v>
      </c>
      <c r="N269" s="19">
        <f t="shared" si="17"/>
        <v>1.4938725999999999E-2</v>
      </c>
      <c r="O269" s="19">
        <f t="shared" si="16"/>
        <v>1.3947286E-2</v>
      </c>
      <c r="P269" s="19">
        <f t="shared" si="16"/>
        <v>-5.0104653999999997E-3</v>
      </c>
      <c r="Q269" s="19">
        <f t="shared" si="16"/>
        <v>-3.7903948000000002E-3</v>
      </c>
      <c r="R269" s="5">
        <f t="shared" si="18"/>
        <v>2.7367569962071014E-2</v>
      </c>
      <c r="S269" s="5">
        <f t="shared" si="19"/>
        <v>-7.2080055472165672E-3</v>
      </c>
    </row>
    <row r="270" spans="6:19">
      <c r="F270" s="21" t="s">
        <v>94</v>
      </c>
      <c r="G270" s="28">
        <v>43739</v>
      </c>
      <c r="H270" s="203">
        <v>32.1</v>
      </c>
      <c r="I270" s="203">
        <v>34.321153846153841</v>
      </c>
      <c r="J270" s="203">
        <v>0.86035035820695593</v>
      </c>
      <c r="K270" s="203">
        <v>0.13225806451612901</v>
      </c>
      <c r="L270" s="203">
        <v>0.21021505376344085</v>
      </c>
      <c r="M270" s="203">
        <v>9.9473966948551897E-3</v>
      </c>
      <c r="N270" s="19">
        <f t="shared" si="17"/>
        <v>1.4938725999999999E-2</v>
      </c>
      <c r="O270" s="19">
        <f t="shared" si="16"/>
        <v>1.3947286E-2</v>
      </c>
      <c r="P270" s="19">
        <f t="shared" si="16"/>
        <v>-5.0104653999999997E-3</v>
      </c>
      <c r="Q270" s="19">
        <f t="shared" si="16"/>
        <v>-3.7903948000000002E-3</v>
      </c>
      <c r="R270" s="5">
        <f t="shared" si="18"/>
        <v>2.73043940447939E-2</v>
      </c>
      <c r="S270" s="5">
        <f t="shared" si="19"/>
        <v>-5.0354493649744647E-3</v>
      </c>
    </row>
    <row r="271" spans="6:19">
      <c r="F271" s="21" t="s">
        <v>94</v>
      </c>
      <c r="G271" s="28">
        <v>43770</v>
      </c>
      <c r="H271" s="32">
        <v>32.4</v>
      </c>
      <c r="I271" s="32">
        <v>31.516666666666669</v>
      </c>
      <c r="J271" s="32">
        <v>0.18219387600398687</v>
      </c>
      <c r="K271" s="32">
        <v>5.7087378640776691</v>
      </c>
      <c r="L271" s="32">
        <v>4.7325885805070378</v>
      </c>
      <c r="M271" s="32">
        <v>1</v>
      </c>
      <c r="N271" s="19">
        <f t="shared" si="17"/>
        <v>1.4938725999999999E-2</v>
      </c>
      <c r="O271" s="19">
        <f t="shared" si="16"/>
        <v>1.3947286E-2</v>
      </c>
      <c r="P271" s="19">
        <f t="shared" si="16"/>
        <v>-5.0104653999999997E-3</v>
      </c>
      <c r="Q271" s="19">
        <f t="shared" si="16"/>
        <v>-3.7903948000000002E-3</v>
      </c>
      <c r="R271" s="5">
        <f t="shared" si="18"/>
        <v>1.7633502479710517E-2</v>
      </c>
      <c r="S271" s="5">
        <f t="shared" si="19"/>
        <v>-8.7622459923154539E-3</v>
      </c>
    </row>
    <row r="272" spans="6:19">
      <c r="F272" s="21" t="s">
        <v>94</v>
      </c>
      <c r="G272" s="28">
        <v>43800</v>
      </c>
      <c r="H272" s="32">
        <v>30.4</v>
      </c>
      <c r="I272" s="32">
        <v>30.566666666666666</v>
      </c>
      <c r="J272" s="32">
        <v>0</v>
      </c>
      <c r="K272" s="32">
        <v>5.5373134328358216</v>
      </c>
      <c r="L272" s="32">
        <v>4.4195236794977601</v>
      </c>
      <c r="M272" s="32">
        <v>0.93282805743661956</v>
      </c>
      <c r="N272" s="19">
        <f t="shared" si="17"/>
        <v>1.4938725999999999E-2</v>
      </c>
      <c r="O272" s="19">
        <f t="shared" si="16"/>
        <v>1.3947286E-2</v>
      </c>
      <c r="P272" s="19">
        <f t="shared" si="16"/>
        <v>-5.0104653999999997E-3</v>
      </c>
      <c r="Q272" s="19">
        <f t="shared" si="16"/>
        <v>-3.7903948000000002E-3</v>
      </c>
      <c r="R272" s="5">
        <f t="shared" si="18"/>
        <v>1.5050866483381276E-2</v>
      </c>
      <c r="S272" s="5">
        <f t="shared" si="19"/>
        <v>-8.5098366186555641E-3</v>
      </c>
    </row>
    <row r="273" spans="6:19">
      <c r="F273" s="21" t="s">
        <v>94</v>
      </c>
      <c r="G273" s="28">
        <v>43831</v>
      </c>
      <c r="H273" s="32">
        <v>31.1</v>
      </c>
      <c r="I273" s="32">
        <v>30.571428571428573</v>
      </c>
      <c r="J273" s="32">
        <v>9.1325251129851452E-4</v>
      </c>
      <c r="K273" s="32">
        <v>2.064516129032258</v>
      </c>
      <c r="L273" s="32">
        <v>0.52165898617511519</v>
      </c>
      <c r="M273" s="32">
        <v>9.6493027685270724E-2</v>
      </c>
      <c r="N273" s="19">
        <f t="shared" si="17"/>
        <v>1.4938725999999999E-2</v>
      </c>
      <c r="O273" s="19">
        <f t="shared" si="16"/>
        <v>1.3947286E-2</v>
      </c>
      <c r="P273" s="19">
        <f t="shared" si="16"/>
        <v>-5.0104653999999997E-3</v>
      </c>
      <c r="Q273" s="19">
        <f t="shared" si="16"/>
        <v>-3.7903948000000002E-3</v>
      </c>
      <c r="R273" s="5">
        <f t="shared" si="18"/>
        <v>1.5063795668504465E-2</v>
      </c>
      <c r="S273" s="5">
        <f t="shared" si="19"/>
        <v>-5.3617861061874272E-3</v>
      </c>
    </row>
    <row r="274" spans="6:19">
      <c r="F274" s="21" t="s">
        <v>94</v>
      </c>
      <c r="G274" s="28">
        <v>43862</v>
      </c>
      <c r="H274" s="32">
        <v>32.299999999999997</v>
      </c>
      <c r="I274" s="32">
        <v>32.285714285714285</v>
      </c>
      <c r="J274" s="32">
        <v>0.32968415657864175</v>
      </c>
      <c r="K274" s="32">
        <v>0</v>
      </c>
      <c r="L274" s="32">
        <v>7.1938775510204125E-2</v>
      </c>
      <c r="M274" s="32">
        <v>0</v>
      </c>
      <c r="N274" s="19">
        <f t="shared" si="17"/>
        <v>1.4938725999999999E-2</v>
      </c>
      <c r="O274" s="19">
        <f t="shared" si="16"/>
        <v>1.3947286E-2</v>
      </c>
      <c r="P274" s="19">
        <f t="shared" si="16"/>
        <v>-5.0104653999999997E-3</v>
      </c>
      <c r="Q274" s="19">
        <f t="shared" si="16"/>
        <v>-3.7903948000000002E-3</v>
      </c>
      <c r="R274" s="5">
        <f t="shared" si="18"/>
        <v>1.9729019885380783E-2</v>
      </c>
      <c r="S274" s="5">
        <f t="shared" si="19"/>
        <v>-4.9979339564284464E-3</v>
      </c>
    </row>
    <row r="275" spans="6:19">
      <c r="F275" s="21" t="s">
        <v>94</v>
      </c>
      <c r="G275" s="28">
        <v>43891</v>
      </c>
      <c r="H275" s="32">
        <v>34</v>
      </c>
      <c r="I275" s="32">
        <v>34.567857142857143</v>
      </c>
      <c r="J275" s="32">
        <v>0.76736042261829329</v>
      </c>
      <c r="K275" s="32">
        <v>0</v>
      </c>
      <c r="L275" s="32">
        <v>0.14470046082949312</v>
      </c>
      <c r="M275" s="32">
        <v>1.5611918587249106E-2</v>
      </c>
      <c r="N275" s="19">
        <f t="shared" si="17"/>
        <v>1.4938725999999999E-2</v>
      </c>
      <c r="O275" s="19">
        <f t="shared" si="16"/>
        <v>1.3947286E-2</v>
      </c>
      <c r="P275" s="19">
        <f t="shared" si="16"/>
        <v>-5.0104653999999997E-3</v>
      </c>
      <c r="Q275" s="19">
        <f t="shared" si="16"/>
        <v>-3.7903948000000002E-3</v>
      </c>
      <c r="R275" s="5">
        <f t="shared" si="18"/>
        <v>2.5972887826787749E-2</v>
      </c>
      <c r="S275" s="5">
        <f t="shared" si="19"/>
        <v>-5.0568117949681968E-3</v>
      </c>
    </row>
    <row r="276" spans="6:19">
      <c r="F276" s="21" t="s">
        <v>94</v>
      </c>
      <c r="G276" s="28">
        <v>43922</v>
      </c>
      <c r="H276" s="32">
        <v>35.473684210526315</v>
      </c>
      <c r="I276" s="32">
        <v>35.59616398069543</v>
      </c>
      <c r="J276" s="32">
        <v>0.96457222104688289</v>
      </c>
      <c r="K276" s="32">
        <v>1.2</v>
      </c>
      <c r="L276" s="32">
        <v>0.84761904761904816</v>
      </c>
      <c r="M276" s="32">
        <v>0.1664317862451738</v>
      </c>
      <c r="N276" s="19">
        <f t="shared" si="17"/>
        <v>1.4938725999999999E-2</v>
      </c>
      <c r="O276" s="19">
        <f t="shared" si="16"/>
        <v>1.3947286E-2</v>
      </c>
      <c r="P276" s="19">
        <f t="shared" si="16"/>
        <v>-5.0104653999999997E-3</v>
      </c>
      <c r="Q276" s="19">
        <f t="shared" si="16"/>
        <v>-3.7903948000000002E-3</v>
      </c>
      <c r="R276" s="5">
        <f t="shared" si="18"/>
        <v>2.8798782038740534E-2</v>
      </c>
      <c r="S276" s="5">
        <f t="shared" si="19"/>
        <v>-5.6254252812221184E-3</v>
      </c>
    </row>
    <row r="277" spans="6:19">
      <c r="F277" s="21" t="s">
        <v>94</v>
      </c>
      <c r="G277" s="28">
        <v>43952</v>
      </c>
      <c r="H277" s="32">
        <v>35.782608695652172</v>
      </c>
      <c r="I277" s="32">
        <v>35.780892418026248</v>
      </c>
      <c r="J277" s="32">
        <v>1</v>
      </c>
      <c r="K277" s="32">
        <v>0.16451612903225804</v>
      </c>
      <c r="L277" s="32">
        <v>1.2546399204843226</v>
      </c>
      <c r="M277" s="32">
        <v>0.25376314343680278</v>
      </c>
      <c r="N277" s="19">
        <f t="shared" si="17"/>
        <v>1.4938725999999999E-2</v>
      </c>
      <c r="O277" s="19">
        <f t="shared" si="16"/>
        <v>1.3947286E-2</v>
      </c>
      <c r="P277" s="19">
        <f t="shared" si="16"/>
        <v>-5.0104653999999997E-3</v>
      </c>
      <c r="Q277" s="19">
        <f t="shared" si="16"/>
        <v>-3.7903948000000002E-3</v>
      </c>
      <c r="R277" s="5">
        <f t="shared" si="18"/>
        <v>2.9307259111994499E-2</v>
      </c>
      <c r="S277" s="5">
        <f t="shared" si="19"/>
        <v>-5.9545290002944729E-3</v>
      </c>
    </row>
    <row r="278" spans="6:19">
      <c r="F278" s="21" t="s">
        <v>94</v>
      </c>
      <c r="G278" s="28">
        <v>43983</v>
      </c>
      <c r="H278" s="32">
        <v>35.782608695652172</v>
      </c>
      <c r="I278" s="32">
        <v>35.751309775361577</v>
      </c>
      <c r="J278" s="32">
        <v>0.99432655123208702</v>
      </c>
      <c r="K278" s="32">
        <v>0.7</v>
      </c>
      <c r="L278" s="32">
        <v>3.4937723780021739</v>
      </c>
      <c r="M278" s="32">
        <v>0.73419667764424412</v>
      </c>
      <c r="N278" s="19">
        <f t="shared" si="17"/>
        <v>1.4938725999999999E-2</v>
      </c>
      <c r="O278" s="19">
        <f t="shared" si="16"/>
        <v>1.3947286E-2</v>
      </c>
      <c r="P278" s="19">
        <f t="shared" si="16"/>
        <v>-5.0104653999999997E-3</v>
      </c>
      <c r="Q278" s="19">
        <f t="shared" si="16"/>
        <v>-3.7903948000000002E-3</v>
      </c>
      <c r="R278" s="5">
        <f t="shared" si="18"/>
        <v>2.9225814061469846E-2</v>
      </c>
      <c r="S278" s="5">
        <f t="shared" si="19"/>
        <v>-7.763071170598268E-3</v>
      </c>
    </row>
    <row r="279" spans="6:19">
      <c r="F279" s="21" t="s">
        <v>94</v>
      </c>
      <c r="G279" s="28">
        <v>44013</v>
      </c>
      <c r="H279" s="32">
        <v>35.166666666666671</v>
      </c>
      <c r="I279" s="32">
        <v>35.55986417312424</v>
      </c>
      <c r="J279" s="32">
        <v>0.95761053405783658</v>
      </c>
      <c r="K279" s="32">
        <v>5.8258426966292136</v>
      </c>
      <c r="L279" s="32">
        <v>3.7949149217764684</v>
      </c>
      <c r="M279" s="32">
        <v>0.79881053115699452</v>
      </c>
      <c r="N279" s="19">
        <f t="shared" si="17"/>
        <v>1.4938725999999999E-2</v>
      </c>
      <c r="O279" s="19">
        <f t="shared" si="16"/>
        <v>1.3947286E-2</v>
      </c>
      <c r="P279" s="19">
        <f t="shared" si="16"/>
        <v>-5.0104653999999997E-3</v>
      </c>
      <c r="Q279" s="19">
        <f t="shared" si="16"/>
        <v>-3.7903948000000002E-3</v>
      </c>
      <c r="R279" s="5">
        <f t="shared" si="18"/>
        <v>2.8698893983780449E-2</v>
      </c>
      <c r="S279" s="5">
        <f t="shared" si="19"/>
        <v>-8.0060521598666057E-3</v>
      </c>
    </row>
    <row r="280" spans="6:19">
      <c r="F280" s="21" t="s">
        <v>94</v>
      </c>
      <c r="G280" s="28">
        <v>44044</v>
      </c>
      <c r="H280" s="32">
        <v>34.5</v>
      </c>
      <c r="I280" s="32">
        <v>35.309288672734048</v>
      </c>
      <c r="J280" s="32">
        <v>0.90955440600759729</v>
      </c>
      <c r="K280" s="32">
        <v>3.193548387096774</v>
      </c>
      <c r="L280" s="32">
        <v>3.8319976592787652</v>
      </c>
      <c r="M280" s="32">
        <v>0.80676709066132357</v>
      </c>
      <c r="N280" s="19">
        <f t="shared" si="17"/>
        <v>1.4938725999999999E-2</v>
      </c>
      <c r="O280" s="19">
        <f t="shared" si="16"/>
        <v>1.3947286E-2</v>
      </c>
      <c r="P280" s="19">
        <f t="shared" si="16"/>
        <v>-5.0104653999999997E-3</v>
      </c>
      <c r="Q280" s="19">
        <f t="shared" si="16"/>
        <v>-3.7903948000000002E-3</v>
      </c>
      <c r="R280" s="5">
        <f t="shared" si="18"/>
        <v>2.8009636928549853E-2</v>
      </c>
      <c r="S280" s="5">
        <f t="shared" si="19"/>
        <v>-8.0359687599772522E-3</v>
      </c>
    </row>
    <row r="281" spans="6:19">
      <c r="F281" s="21" t="s">
        <v>94</v>
      </c>
      <c r="G281" s="28">
        <v>44075</v>
      </c>
      <c r="H281" s="32">
        <v>33.799999999999997</v>
      </c>
      <c r="I281" s="32">
        <v>34.682539682539691</v>
      </c>
      <c r="J281" s="32">
        <v>0.78935458726539265</v>
      </c>
      <c r="K281" s="32">
        <v>5.4444444444444446</v>
      </c>
      <c r="L281" s="32">
        <v>3.9746357709750568</v>
      </c>
      <c r="M281" s="32">
        <v>0.83737185988113594</v>
      </c>
      <c r="N281" s="19">
        <f t="shared" si="17"/>
        <v>1.4938725999999999E-2</v>
      </c>
      <c r="O281" s="19">
        <f t="shared" si="16"/>
        <v>1.3947286E-2</v>
      </c>
      <c r="P281" s="19">
        <f t="shared" si="16"/>
        <v>-5.0104653999999997E-3</v>
      </c>
      <c r="Q281" s="19">
        <f t="shared" si="16"/>
        <v>-3.7903948000000002E-3</v>
      </c>
      <c r="R281" s="5">
        <f t="shared" si="18"/>
        <v>2.628766242355951E-2</v>
      </c>
      <c r="S281" s="5">
        <f t="shared" si="19"/>
        <v>-8.1510340381383273E-3</v>
      </c>
    </row>
    <row r="282" spans="6:19">
      <c r="F282" s="21" t="s">
        <v>94</v>
      </c>
      <c r="G282" s="28">
        <v>44105</v>
      </c>
      <c r="H282" s="32">
        <v>34.200000000000003</v>
      </c>
      <c r="I282" s="32">
        <v>33.815151515151513</v>
      </c>
      <c r="J282" s="32">
        <v>0.62300425861650144</v>
      </c>
      <c r="K282" s="32">
        <v>5.0606060606060606</v>
      </c>
      <c r="L282" s="32">
        <v>4.5667417025975903</v>
      </c>
      <c r="M282" s="32">
        <v>0.96441550323484126</v>
      </c>
      <c r="N282" s="19">
        <f t="shared" si="17"/>
        <v>1.4938725999999999E-2</v>
      </c>
      <c r="O282" s="19">
        <f t="shared" si="16"/>
        <v>1.3947286E-2</v>
      </c>
      <c r="P282" s="19">
        <f t="shared" si="16"/>
        <v>-5.0104653999999997E-3</v>
      </c>
      <c r="Q282" s="19">
        <f t="shared" si="16"/>
        <v>-3.7903948000000002E-3</v>
      </c>
      <c r="R282" s="5">
        <f t="shared" si="18"/>
        <v>2.3909296005222069E-2</v>
      </c>
      <c r="S282" s="5">
        <f t="shared" si="19"/>
        <v>-8.6285395294337652E-3</v>
      </c>
    </row>
    <row r="283" spans="6:19">
      <c r="F283" s="21" t="s">
        <v>93</v>
      </c>
      <c r="G283" s="28">
        <v>42005</v>
      </c>
      <c r="H283" s="203">
        <v>25.1</v>
      </c>
      <c r="I283" s="203">
        <v>25.357142857142861</v>
      </c>
      <c r="J283" s="203">
        <v>0</v>
      </c>
      <c r="K283" s="203">
        <v>1.54838709677419</v>
      </c>
      <c r="L283" s="203">
        <v>0.5990783410138244</v>
      </c>
      <c r="M283" s="203">
        <v>6.0059775949458147E-2</v>
      </c>
      <c r="N283" s="19">
        <f t="shared" si="17"/>
        <v>7.4667099999999997E-3</v>
      </c>
      <c r="O283" s="19">
        <f t="shared" si="16"/>
        <v>1.16785500000001E-2</v>
      </c>
      <c r="P283" s="19">
        <f t="shared" si="16"/>
        <v>-4.246662E-3</v>
      </c>
      <c r="Q283" s="19">
        <f t="shared" si="16"/>
        <v>-8.0785500000000194E-3</v>
      </c>
      <c r="R283" s="5">
        <f t="shared" si="18"/>
        <v>7.4946553891848122E-3</v>
      </c>
      <c r="S283" s="5">
        <f t="shared" si="19"/>
        <v>-4.7206803006145659E-3</v>
      </c>
    </row>
    <row r="284" spans="6:19">
      <c r="F284" s="21" t="s">
        <v>93</v>
      </c>
      <c r="G284" s="28">
        <v>42036</v>
      </c>
      <c r="H284" s="203">
        <v>30</v>
      </c>
      <c r="I284" s="203">
        <v>29.699999999999996</v>
      </c>
      <c r="J284" s="203">
        <v>0.42939067330104919</v>
      </c>
      <c r="K284" s="203">
        <v>3.5714285714285698E-2</v>
      </c>
      <c r="L284" s="203">
        <v>1.5234793660130026</v>
      </c>
      <c r="M284" s="203">
        <v>0.23010483033776219</v>
      </c>
      <c r="N284" s="19">
        <f t="shared" si="17"/>
        <v>7.4667099999999997E-3</v>
      </c>
      <c r="O284" s="19">
        <f t="shared" si="16"/>
        <v>1.16785500000001E-2</v>
      </c>
      <c r="P284" s="19">
        <f t="shared" si="16"/>
        <v>-4.246662E-3</v>
      </c>
      <c r="Q284" s="19">
        <f t="shared" si="16"/>
        <v>-8.0785500000000194E-3</v>
      </c>
      <c r="R284" s="5">
        <f t="shared" si="18"/>
        <v>1.2559587833105068E-2</v>
      </c>
      <c r="S284" s="5">
        <f t="shared" si="19"/>
        <v>-6.0869742279420214E-3</v>
      </c>
    </row>
    <row r="285" spans="6:19">
      <c r="F285" s="21" t="s">
        <v>93</v>
      </c>
      <c r="G285" s="28">
        <v>42064</v>
      </c>
      <c r="H285" s="203">
        <v>33.200000000000003</v>
      </c>
      <c r="I285" s="203">
        <v>33.699999999999996</v>
      </c>
      <c r="J285" s="203">
        <v>0.82488208292043741</v>
      </c>
      <c r="K285" s="203">
        <v>1.7096774193548401</v>
      </c>
      <c r="L285" s="203">
        <v>1.5728110599078347</v>
      </c>
      <c r="M285" s="203">
        <v>0.2391794747232131</v>
      </c>
      <c r="N285" s="19">
        <f t="shared" si="17"/>
        <v>7.4667099999999997E-3</v>
      </c>
      <c r="O285" s="19">
        <f t="shared" si="16"/>
        <v>1.16785500000001E-2</v>
      </c>
      <c r="P285" s="19">
        <f t="shared" si="16"/>
        <v>-4.246662E-3</v>
      </c>
      <c r="Q285" s="19">
        <f t="shared" si="16"/>
        <v>-8.0785500000000194E-3</v>
      </c>
      <c r="R285" s="5">
        <f t="shared" si="18"/>
        <v>1.7247180949669039E-2</v>
      </c>
      <c r="S285" s="5">
        <f t="shared" si="19"/>
        <v>-6.1598352897002107E-3</v>
      </c>
    </row>
    <row r="286" spans="6:19">
      <c r="F286" s="21" t="s">
        <v>93</v>
      </c>
      <c r="G286" s="28">
        <v>42095</v>
      </c>
      <c r="H286" s="203">
        <v>34.799999999999997</v>
      </c>
      <c r="I286" s="203">
        <v>35.361917317709633</v>
      </c>
      <c r="J286" s="203">
        <v>0.98920058858340165</v>
      </c>
      <c r="K286" s="203">
        <v>3.6</v>
      </c>
      <c r="L286" s="203">
        <v>1.489047619047619</v>
      </c>
      <c r="M286" s="203">
        <v>0.2237710551394729</v>
      </c>
      <c r="N286" s="19">
        <f t="shared" si="17"/>
        <v>7.4667099999999997E-3</v>
      </c>
      <c r="O286" s="19">
        <f t="shared" si="16"/>
        <v>1.16785500000001E-2</v>
      </c>
      <c r="P286" s="19">
        <f t="shared" si="16"/>
        <v>-4.246662E-3</v>
      </c>
      <c r="Q286" s="19">
        <f t="shared" si="16"/>
        <v>-8.0785500000000194E-3</v>
      </c>
      <c r="R286" s="5">
        <f t="shared" si="18"/>
        <v>1.9201154446495172E-2</v>
      </c>
      <c r="S286" s="5">
        <f t="shared" si="19"/>
        <v>-6.0361166637828978E-3</v>
      </c>
    </row>
    <row r="287" spans="6:19">
      <c r="F287" s="21" t="s">
        <v>93</v>
      </c>
      <c r="G287" s="28">
        <v>42125</v>
      </c>
      <c r="H287" s="203">
        <v>35.655172413793103</v>
      </c>
      <c r="I287" s="203">
        <v>35.47114256158526</v>
      </c>
      <c r="J287" s="203">
        <v>1</v>
      </c>
      <c r="K287" s="203">
        <v>1.0322580645161299</v>
      </c>
      <c r="L287" s="203">
        <v>2.7657671496381178</v>
      </c>
      <c r="M287" s="203">
        <v>0.45862566493186729</v>
      </c>
      <c r="N287" s="19">
        <f t="shared" si="17"/>
        <v>7.4667099999999997E-3</v>
      </c>
      <c r="O287" s="19">
        <f t="shared" si="16"/>
        <v>1.16785500000001E-2</v>
      </c>
      <c r="P287" s="19">
        <f t="shared" si="16"/>
        <v>-4.246662E-3</v>
      </c>
      <c r="Q287" s="19">
        <f t="shared" si="16"/>
        <v>-8.0785500000000194E-3</v>
      </c>
      <c r="R287" s="5">
        <f t="shared" si="18"/>
        <v>1.9329705696811583E-2</v>
      </c>
      <c r="S287" s="5">
        <f t="shared" si="19"/>
        <v>-7.920161290185801E-3</v>
      </c>
    </row>
    <row r="288" spans="6:19">
      <c r="F288" s="21" t="s">
        <v>93</v>
      </c>
      <c r="G288" s="28">
        <v>42156</v>
      </c>
      <c r="H288" s="203">
        <v>34.5</v>
      </c>
      <c r="I288" s="203">
        <v>35.01936774709884</v>
      </c>
      <c r="J288" s="203">
        <v>0.95533173544705707</v>
      </c>
      <c r="K288" s="203">
        <v>5.7345132743362832</v>
      </c>
      <c r="L288" s="203">
        <v>3.8778784031927267</v>
      </c>
      <c r="M288" s="203">
        <v>0.66320031757973363</v>
      </c>
      <c r="N288" s="19">
        <f t="shared" si="17"/>
        <v>7.4667099999999997E-3</v>
      </c>
      <c r="O288" s="19">
        <f t="shared" si="16"/>
        <v>1.16785500000001E-2</v>
      </c>
      <c r="P288" s="19">
        <f t="shared" si="16"/>
        <v>-4.246662E-3</v>
      </c>
      <c r="Q288" s="19">
        <f t="shared" si="16"/>
        <v>-8.0785500000000194E-3</v>
      </c>
      <c r="R288" s="5">
        <f t="shared" si="18"/>
        <v>1.8798100261549378E-2</v>
      </c>
      <c r="S288" s="5">
        <f t="shared" si="19"/>
        <v>-9.5583843734908802E-3</v>
      </c>
    </row>
    <row r="289" spans="6:19">
      <c r="F289" s="21" t="s">
        <v>93</v>
      </c>
      <c r="G289" s="28">
        <v>42186</v>
      </c>
      <c r="H289" s="203">
        <v>32.700000000000003</v>
      </c>
      <c r="I289" s="203">
        <v>33.371428571428574</v>
      </c>
      <c r="J289" s="203">
        <v>0.79239528855884545</v>
      </c>
      <c r="K289" s="203">
        <v>5.9591567852437421</v>
      </c>
      <c r="L289" s="203">
        <v>5.7087929967906117</v>
      </c>
      <c r="M289" s="203">
        <v>1</v>
      </c>
      <c r="N289" s="19">
        <f t="shared" si="17"/>
        <v>7.4667099999999997E-3</v>
      </c>
      <c r="O289" s="19">
        <f t="shared" si="16"/>
        <v>1.16785500000001E-2</v>
      </c>
      <c r="P289" s="19">
        <f t="shared" si="16"/>
        <v>-4.246662E-3</v>
      </c>
      <c r="Q289" s="19">
        <f t="shared" si="16"/>
        <v>-8.0785500000000194E-3</v>
      </c>
      <c r="R289" s="5">
        <f t="shared" si="18"/>
        <v>1.6861311943888291E-2</v>
      </c>
      <c r="S289" s="5">
        <f t="shared" si="19"/>
        <v>-1.2249567670978734E-2</v>
      </c>
    </row>
    <row r="290" spans="6:19">
      <c r="F290" s="21" t="s">
        <v>93</v>
      </c>
      <c r="G290" s="28">
        <v>42217</v>
      </c>
      <c r="H290" s="203">
        <v>33.799999999999997</v>
      </c>
      <c r="I290" s="203">
        <v>33.357142857142854</v>
      </c>
      <c r="J290" s="203">
        <v>0.79098281923877567</v>
      </c>
      <c r="K290" s="203">
        <v>5.655555555555555</v>
      </c>
      <c r="L290" s="203">
        <v>5.199601082522217</v>
      </c>
      <c r="M290" s="203">
        <v>0.90633332891865759</v>
      </c>
      <c r="N290" s="19">
        <f t="shared" si="17"/>
        <v>7.4667099999999997E-3</v>
      </c>
      <c r="O290" s="19">
        <f t="shared" si="16"/>
        <v>1.16785500000001E-2</v>
      </c>
      <c r="P290" s="19">
        <f t="shared" si="16"/>
        <v>-4.246662E-3</v>
      </c>
      <c r="Q290" s="19">
        <f t="shared" si="16"/>
        <v>-8.0785500000000194E-3</v>
      </c>
      <c r="R290" s="5">
        <f t="shared" si="18"/>
        <v>1.6844538351306948E-2</v>
      </c>
      <c r="S290" s="5">
        <f t="shared" si="19"/>
        <v>-1.1501863066571638E-2</v>
      </c>
    </row>
    <row r="291" spans="6:19">
      <c r="F291" s="21" t="s">
        <v>93</v>
      </c>
      <c r="G291" s="28">
        <v>42248</v>
      </c>
      <c r="H291" s="203">
        <v>34.200000000000003</v>
      </c>
      <c r="I291" s="203">
        <v>34.057142857142857</v>
      </c>
      <c r="J291" s="203">
        <v>0.86019381592216893</v>
      </c>
      <c r="K291" s="203">
        <v>5.6969696969696972</v>
      </c>
      <c r="L291" s="203">
        <v>4.6391996057409584</v>
      </c>
      <c r="M291" s="203">
        <v>0.80324657650117759</v>
      </c>
      <c r="N291" s="19">
        <f t="shared" si="17"/>
        <v>7.4667099999999997E-3</v>
      </c>
      <c r="O291" s="19">
        <f t="shared" si="16"/>
        <v>1.16785500000001E-2</v>
      </c>
      <c r="P291" s="19">
        <f t="shared" si="16"/>
        <v>-4.246662E-3</v>
      </c>
      <c r="Q291" s="19">
        <f t="shared" si="16"/>
        <v>-8.0785500000000194E-3</v>
      </c>
      <c r="R291" s="5">
        <f t="shared" si="18"/>
        <v>1.7666769862454856E-2</v>
      </c>
      <c r="S291" s="5">
        <f t="shared" si="19"/>
        <v>-1.0678307358946149E-2</v>
      </c>
    </row>
    <row r="292" spans="6:19">
      <c r="F292" s="21" t="s">
        <v>93</v>
      </c>
      <c r="G292" s="28">
        <v>42278</v>
      </c>
      <c r="H292" s="203">
        <v>33.299999999999997</v>
      </c>
      <c r="I292" s="203">
        <v>32.88333333333334</v>
      </c>
      <c r="J292" s="203">
        <v>0.74413592012314667</v>
      </c>
      <c r="K292" s="203">
        <v>0.67741935483870996</v>
      </c>
      <c r="L292" s="203">
        <v>2.3352433503112615</v>
      </c>
      <c r="M292" s="203">
        <v>0.37943012004153182</v>
      </c>
      <c r="N292" s="19">
        <f t="shared" ref="N292:N323" si="20">VLOOKUP($F292&amp;"_"&amp;N$2,$A$3:$D$34,4,0)</f>
        <v>7.4667099999999997E-3</v>
      </c>
      <c r="O292" s="19">
        <f t="shared" si="16"/>
        <v>1.16785500000001E-2</v>
      </c>
      <c r="P292" s="19">
        <f t="shared" si="16"/>
        <v>-4.246662E-3</v>
      </c>
      <c r="Q292" s="19">
        <f t="shared" si="16"/>
        <v>-8.0785500000000194E-3</v>
      </c>
      <c r="R292" s="5">
        <f t="shared" si="18"/>
        <v>1.6288370940334529E-2</v>
      </c>
      <c r="S292" s="5">
        <f t="shared" si="19"/>
        <v>-7.2852402378639214E-3</v>
      </c>
    </row>
    <row r="293" spans="6:19">
      <c r="F293" s="21" t="s">
        <v>93</v>
      </c>
      <c r="G293" s="28">
        <v>42309</v>
      </c>
      <c r="H293" s="203">
        <v>31.1</v>
      </c>
      <c r="I293" s="203">
        <v>30.183333333333334</v>
      </c>
      <c r="J293" s="203">
        <v>0.47717921863005908</v>
      </c>
      <c r="K293" s="203">
        <v>0</v>
      </c>
      <c r="L293" s="203">
        <v>1.0349999999999995</v>
      </c>
      <c r="M293" s="203">
        <v>0.14024826580039676</v>
      </c>
      <c r="N293" s="19">
        <f t="shared" si="20"/>
        <v>7.4667099999999997E-3</v>
      </c>
      <c r="O293" s="19">
        <f t="shared" si="16"/>
        <v>1.16785500000001E-2</v>
      </c>
      <c r="P293" s="19">
        <f t="shared" si="16"/>
        <v>-4.246662E-3</v>
      </c>
      <c r="Q293" s="19">
        <f t="shared" si="16"/>
        <v>-8.0785500000000194E-3</v>
      </c>
      <c r="R293" s="5">
        <f t="shared" si="18"/>
        <v>1.312485599029789E-2</v>
      </c>
      <c r="S293" s="5">
        <f t="shared" si="19"/>
        <v>-5.3652201456928506E-3</v>
      </c>
    </row>
    <row r="294" spans="6:19">
      <c r="F294" s="21" t="s">
        <v>93</v>
      </c>
      <c r="G294" s="28">
        <v>42339</v>
      </c>
      <c r="H294" s="203">
        <v>26.5</v>
      </c>
      <c r="I294" s="203">
        <v>25.966666666666665</v>
      </c>
      <c r="J294" s="203">
        <v>6.0265357656287155E-2</v>
      </c>
      <c r="K294" s="203">
        <v>0.41935483870967699</v>
      </c>
      <c r="L294" s="203">
        <v>0.27258064516129038</v>
      </c>
      <c r="M294" s="203">
        <v>0</v>
      </c>
      <c r="N294" s="19">
        <f t="shared" si="20"/>
        <v>7.4667099999999997E-3</v>
      </c>
      <c r="O294" s="19">
        <f t="shared" si="16"/>
        <v>1.16785500000001E-2</v>
      </c>
      <c r="P294" s="19">
        <f t="shared" si="16"/>
        <v>-4.246662E-3</v>
      </c>
      <c r="Q294" s="19">
        <f t="shared" si="16"/>
        <v>-8.0785500000000194E-3</v>
      </c>
      <c r="R294" s="5">
        <f t="shared" si="18"/>
        <v>8.2039918006411305E-3</v>
      </c>
      <c r="S294" s="5">
        <f t="shared" si="19"/>
        <v>-4.2376576815372768E-3</v>
      </c>
    </row>
    <row r="295" spans="6:19">
      <c r="F295" s="21" t="s">
        <v>93</v>
      </c>
      <c r="G295" s="28">
        <v>42370</v>
      </c>
      <c r="H295" s="203">
        <v>26</v>
      </c>
      <c r="I295" s="203">
        <v>25.357142857142861</v>
      </c>
      <c r="J295" s="203">
        <v>0</v>
      </c>
      <c r="K295" s="203">
        <v>3.2258064516128997E-2</v>
      </c>
      <c r="L295" s="203">
        <v>0.5990783410138244</v>
      </c>
      <c r="M295" s="203">
        <v>6.0059775949458147E-2</v>
      </c>
      <c r="N295" s="19">
        <f t="shared" si="20"/>
        <v>7.4667099999999997E-3</v>
      </c>
      <c r="O295" s="19">
        <f t="shared" si="16"/>
        <v>1.16785500000001E-2</v>
      </c>
      <c r="P295" s="19">
        <f t="shared" si="16"/>
        <v>-4.246662E-3</v>
      </c>
      <c r="Q295" s="19">
        <f t="shared" si="16"/>
        <v>-8.0785500000000194E-3</v>
      </c>
      <c r="R295" s="5">
        <f t="shared" si="18"/>
        <v>7.4946553891848122E-3</v>
      </c>
      <c r="S295" s="5">
        <f t="shared" si="19"/>
        <v>-4.7206803006145659E-3</v>
      </c>
    </row>
    <row r="296" spans="6:19">
      <c r="F296" s="21" t="s">
        <v>93</v>
      </c>
      <c r="G296" s="28">
        <v>42401</v>
      </c>
      <c r="H296" s="203">
        <v>30.6</v>
      </c>
      <c r="I296" s="203">
        <v>29.699999999999996</v>
      </c>
      <c r="J296" s="203">
        <v>0.42939067330104919</v>
      </c>
      <c r="K296" s="203">
        <v>3.5862068965517202</v>
      </c>
      <c r="L296" s="203">
        <v>1.5234793660130026</v>
      </c>
      <c r="M296" s="203">
        <v>0.23010483033776219</v>
      </c>
      <c r="N296" s="19">
        <f t="shared" si="20"/>
        <v>7.4667099999999997E-3</v>
      </c>
      <c r="O296" s="19">
        <f t="shared" si="16"/>
        <v>1.16785500000001E-2</v>
      </c>
      <c r="P296" s="19">
        <f t="shared" si="16"/>
        <v>-4.246662E-3</v>
      </c>
      <c r="Q296" s="19">
        <f t="shared" si="16"/>
        <v>-8.0785500000000194E-3</v>
      </c>
      <c r="R296" s="5">
        <f t="shared" si="18"/>
        <v>1.2559587833105068E-2</v>
      </c>
      <c r="S296" s="5">
        <f t="shared" si="19"/>
        <v>-6.0869742279420214E-3</v>
      </c>
    </row>
    <row r="297" spans="6:19">
      <c r="F297" s="21" t="s">
        <v>93</v>
      </c>
      <c r="G297" s="28">
        <v>42430</v>
      </c>
      <c r="H297" s="203">
        <v>34.700000000000003</v>
      </c>
      <c r="I297" s="203">
        <v>33.699999999999996</v>
      </c>
      <c r="J297" s="203">
        <v>0.82488208292043741</v>
      </c>
      <c r="K297" s="203">
        <v>1.3548387096774199</v>
      </c>
      <c r="L297" s="203">
        <v>1.5728110599078347</v>
      </c>
      <c r="M297" s="203">
        <v>0.2391794747232131</v>
      </c>
      <c r="N297" s="19">
        <f t="shared" si="20"/>
        <v>7.4667099999999997E-3</v>
      </c>
      <c r="O297" s="19">
        <f t="shared" si="16"/>
        <v>1.16785500000001E-2</v>
      </c>
      <c r="P297" s="19">
        <f t="shared" si="16"/>
        <v>-4.246662E-3</v>
      </c>
      <c r="Q297" s="19">
        <f t="shared" si="16"/>
        <v>-8.0785500000000194E-3</v>
      </c>
      <c r="R297" s="5">
        <f t="shared" si="18"/>
        <v>1.7247180949669039E-2</v>
      </c>
      <c r="S297" s="5">
        <f t="shared" si="19"/>
        <v>-6.1598352897002107E-3</v>
      </c>
    </row>
    <row r="298" spans="6:19">
      <c r="F298" s="21" t="s">
        <v>93</v>
      </c>
      <c r="G298" s="28">
        <v>42461</v>
      </c>
      <c r="H298" s="203">
        <v>35.795918367346935</v>
      </c>
      <c r="I298" s="203">
        <v>35.361917317709633</v>
      </c>
      <c r="J298" s="203">
        <v>0.98920058858340165</v>
      </c>
      <c r="K298" s="203">
        <v>0.13666666666666699</v>
      </c>
      <c r="L298" s="203">
        <v>1.489047619047619</v>
      </c>
      <c r="M298" s="203">
        <v>0.2237710551394729</v>
      </c>
      <c r="N298" s="19">
        <f t="shared" si="20"/>
        <v>7.4667099999999997E-3</v>
      </c>
      <c r="O298" s="19">
        <f t="shared" si="16"/>
        <v>1.16785500000001E-2</v>
      </c>
      <c r="P298" s="19">
        <f t="shared" si="16"/>
        <v>-4.246662E-3</v>
      </c>
      <c r="Q298" s="19">
        <f t="shared" si="16"/>
        <v>-8.0785500000000194E-3</v>
      </c>
      <c r="R298" s="5">
        <f t="shared" si="18"/>
        <v>1.9201154446495172E-2</v>
      </c>
      <c r="S298" s="5">
        <f t="shared" si="19"/>
        <v>-6.0361166637828978E-3</v>
      </c>
    </row>
    <row r="299" spans="6:19">
      <c r="F299" s="21" t="s">
        <v>93</v>
      </c>
      <c r="G299" s="28">
        <v>42491</v>
      </c>
      <c r="H299" s="203">
        <v>35.642857142857146</v>
      </c>
      <c r="I299" s="203">
        <v>35.47114256158526</v>
      </c>
      <c r="J299" s="203">
        <v>1</v>
      </c>
      <c r="K299" s="203">
        <v>5.1621621621621587</v>
      </c>
      <c r="L299" s="203">
        <v>2.7657671496381178</v>
      </c>
      <c r="M299" s="203">
        <v>0.45862566493186729</v>
      </c>
      <c r="N299" s="19">
        <f t="shared" si="20"/>
        <v>7.4667099999999997E-3</v>
      </c>
      <c r="O299" s="19">
        <f t="shared" si="16"/>
        <v>1.16785500000001E-2</v>
      </c>
      <c r="P299" s="19">
        <f t="shared" si="16"/>
        <v>-4.246662E-3</v>
      </c>
      <c r="Q299" s="19">
        <f t="shared" si="16"/>
        <v>-8.0785500000000194E-3</v>
      </c>
      <c r="R299" s="5">
        <f t="shared" si="18"/>
        <v>1.9329705696811583E-2</v>
      </c>
      <c r="S299" s="5">
        <f t="shared" si="19"/>
        <v>-7.920161290185801E-3</v>
      </c>
    </row>
    <row r="300" spans="6:19">
      <c r="F300" s="21" t="s">
        <v>93</v>
      </c>
      <c r="G300" s="28">
        <v>42522</v>
      </c>
      <c r="H300" s="203">
        <v>35.166666666666671</v>
      </c>
      <c r="I300" s="203">
        <v>35.01936774709884</v>
      </c>
      <c r="J300" s="203">
        <v>0.95533173544705707</v>
      </c>
      <c r="K300" s="203">
        <v>5.5522388059701484</v>
      </c>
      <c r="L300" s="203">
        <v>3.8778784031927267</v>
      </c>
      <c r="M300" s="203">
        <v>0.66320031757973363</v>
      </c>
      <c r="N300" s="19">
        <f t="shared" si="20"/>
        <v>7.4667099999999997E-3</v>
      </c>
      <c r="O300" s="19">
        <f t="shared" si="16"/>
        <v>1.16785500000001E-2</v>
      </c>
      <c r="P300" s="19">
        <f t="shared" si="16"/>
        <v>-4.246662E-3</v>
      </c>
      <c r="Q300" s="19">
        <f t="shared" si="16"/>
        <v>-8.0785500000000194E-3</v>
      </c>
      <c r="R300" s="5">
        <f t="shared" si="18"/>
        <v>1.8798100261549378E-2</v>
      </c>
      <c r="S300" s="5">
        <f t="shared" si="19"/>
        <v>-9.5583843734908802E-3</v>
      </c>
    </row>
    <row r="301" spans="6:19">
      <c r="F301" s="21" t="s">
        <v>93</v>
      </c>
      <c r="G301" s="28">
        <v>42552</v>
      </c>
      <c r="H301" s="203">
        <v>33</v>
      </c>
      <c r="I301" s="203">
        <v>33.371428571428574</v>
      </c>
      <c r="J301" s="203">
        <v>0.79239528855884545</v>
      </c>
      <c r="K301" s="203">
        <v>5.8843283582089558</v>
      </c>
      <c r="L301" s="203">
        <v>5.7087929967906117</v>
      </c>
      <c r="M301" s="203">
        <v>1</v>
      </c>
      <c r="N301" s="19">
        <f t="shared" si="20"/>
        <v>7.4667099999999997E-3</v>
      </c>
      <c r="O301" s="19">
        <f t="shared" si="16"/>
        <v>1.16785500000001E-2</v>
      </c>
      <c r="P301" s="19">
        <f t="shared" si="16"/>
        <v>-4.246662E-3</v>
      </c>
      <c r="Q301" s="19">
        <f t="shared" si="16"/>
        <v>-8.0785500000000194E-3</v>
      </c>
      <c r="R301" s="5">
        <f t="shared" si="18"/>
        <v>1.6861311943888291E-2</v>
      </c>
      <c r="S301" s="5">
        <f t="shared" si="19"/>
        <v>-1.2249567670978734E-2</v>
      </c>
    </row>
    <row r="302" spans="6:19">
      <c r="F302" s="21" t="s">
        <v>93</v>
      </c>
      <c r="G302" s="28">
        <v>42583</v>
      </c>
      <c r="H302" s="203">
        <v>33.1</v>
      </c>
      <c r="I302" s="203">
        <v>33.357142857142854</v>
      </c>
      <c r="J302" s="203">
        <v>0.79098281923877567</v>
      </c>
      <c r="K302" s="203">
        <v>5.9179894179894177</v>
      </c>
      <c r="L302" s="203">
        <v>5.199601082522217</v>
      </c>
      <c r="M302" s="203">
        <v>0.90633332891865759</v>
      </c>
      <c r="N302" s="19">
        <f t="shared" si="20"/>
        <v>7.4667099999999997E-3</v>
      </c>
      <c r="O302" s="19">
        <f t="shared" si="16"/>
        <v>1.16785500000001E-2</v>
      </c>
      <c r="P302" s="19">
        <f t="shared" si="16"/>
        <v>-4.246662E-3</v>
      </c>
      <c r="Q302" s="19">
        <f t="shared" si="16"/>
        <v>-8.0785500000000194E-3</v>
      </c>
      <c r="R302" s="5">
        <f t="shared" si="18"/>
        <v>1.6844538351306948E-2</v>
      </c>
      <c r="S302" s="5">
        <f t="shared" si="19"/>
        <v>-1.1501863066571638E-2</v>
      </c>
    </row>
    <row r="303" spans="6:19">
      <c r="F303" s="21" t="s">
        <v>93</v>
      </c>
      <c r="G303" s="28">
        <v>42614</v>
      </c>
      <c r="H303" s="203">
        <v>34.299999999999997</v>
      </c>
      <c r="I303" s="203">
        <v>34.057142857142857</v>
      </c>
      <c r="J303" s="203">
        <v>0.86019381592216893</v>
      </c>
      <c r="K303" s="203">
        <v>5.625</v>
      </c>
      <c r="L303" s="203">
        <v>4.6391996057409584</v>
      </c>
      <c r="M303" s="203">
        <v>0.80324657650117759</v>
      </c>
      <c r="N303" s="19">
        <f t="shared" si="20"/>
        <v>7.4667099999999997E-3</v>
      </c>
      <c r="O303" s="19">
        <f t="shared" si="16"/>
        <v>1.16785500000001E-2</v>
      </c>
      <c r="P303" s="19">
        <f t="shared" si="16"/>
        <v>-4.246662E-3</v>
      </c>
      <c r="Q303" s="19">
        <f t="shared" si="16"/>
        <v>-8.0785500000000194E-3</v>
      </c>
      <c r="R303" s="5">
        <f t="shared" si="18"/>
        <v>1.7666769862454856E-2</v>
      </c>
      <c r="S303" s="5">
        <f t="shared" si="19"/>
        <v>-1.0678307358946149E-2</v>
      </c>
    </row>
    <row r="304" spans="6:19">
      <c r="F304" s="21" t="s">
        <v>93</v>
      </c>
      <c r="G304" s="28">
        <v>42644</v>
      </c>
      <c r="H304" s="203">
        <v>33.1</v>
      </c>
      <c r="I304" s="203">
        <v>32.88333333333334</v>
      </c>
      <c r="J304" s="203">
        <v>0.74413592012314667</v>
      </c>
      <c r="K304" s="203">
        <v>2.9354838709677402</v>
      </c>
      <c r="L304" s="203">
        <v>2.3352433503112615</v>
      </c>
      <c r="M304" s="203">
        <v>0.37943012004153182</v>
      </c>
      <c r="N304" s="19">
        <f t="shared" si="20"/>
        <v>7.4667099999999997E-3</v>
      </c>
      <c r="O304" s="19">
        <f t="shared" si="16"/>
        <v>1.16785500000001E-2</v>
      </c>
      <c r="P304" s="19">
        <f t="shared" si="16"/>
        <v>-4.246662E-3</v>
      </c>
      <c r="Q304" s="19">
        <f t="shared" si="16"/>
        <v>-8.0785500000000194E-3</v>
      </c>
      <c r="R304" s="5">
        <f t="shared" si="18"/>
        <v>1.6288370940334529E-2</v>
      </c>
      <c r="S304" s="5">
        <f t="shared" si="19"/>
        <v>-7.2852402378639214E-3</v>
      </c>
    </row>
    <row r="305" spans="6:19">
      <c r="F305" s="21" t="s">
        <v>93</v>
      </c>
      <c r="G305" s="28">
        <v>42675</v>
      </c>
      <c r="H305" s="203">
        <v>29.7</v>
      </c>
      <c r="I305" s="203">
        <v>30.183333333333334</v>
      </c>
      <c r="J305" s="203">
        <v>0.47717921863005908</v>
      </c>
      <c r="K305" s="203">
        <v>0.93333333333333302</v>
      </c>
      <c r="L305" s="203">
        <v>1.0349999999999995</v>
      </c>
      <c r="M305" s="203">
        <v>0.14024826580039676</v>
      </c>
      <c r="N305" s="19">
        <f t="shared" si="20"/>
        <v>7.4667099999999997E-3</v>
      </c>
      <c r="O305" s="19">
        <f t="shared" si="16"/>
        <v>1.16785500000001E-2</v>
      </c>
      <c r="P305" s="19">
        <f t="shared" si="16"/>
        <v>-4.246662E-3</v>
      </c>
      <c r="Q305" s="19">
        <f t="shared" si="16"/>
        <v>-8.0785500000000194E-3</v>
      </c>
      <c r="R305" s="5">
        <f t="shared" si="18"/>
        <v>1.312485599029789E-2</v>
      </c>
      <c r="S305" s="5">
        <f t="shared" si="19"/>
        <v>-5.3652201456928506E-3</v>
      </c>
    </row>
    <row r="306" spans="6:19">
      <c r="F306" s="21" t="s">
        <v>93</v>
      </c>
      <c r="G306" s="28">
        <v>42705</v>
      </c>
      <c r="H306" s="203">
        <v>26.9</v>
      </c>
      <c r="I306" s="203">
        <v>25.966666666666665</v>
      </c>
      <c r="J306" s="203">
        <v>6.0265357656287155E-2</v>
      </c>
      <c r="K306" s="203">
        <v>0</v>
      </c>
      <c r="L306" s="203">
        <v>0.27258064516129038</v>
      </c>
      <c r="M306" s="203">
        <v>0</v>
      </c>
      <c r="N306" s="19">
        <f t="shared" si="20"/>
        <v>7.4667099999999997E-3</v>
      </c>
      <c r="O306" s="19">
        <f t="shared" si="16"/>
        <v>1.16785500000001E-2</v>
      </c>
      <c r="P306" s="19">
        <f t="shared" si="16"/>
        <v>-4.246662E-3</v>
      </c>
      <c r="Q306" s="19">
        <f t="shared" si="16"/>
        <v>-8.0785500000000194E-3</v>
      </c>
      <c r="R306" s="5">
        <f t="shared" si="18"/>
        <v>8.2039918006411305E-3</v>
      </c>
      <c r="S306" s="5">
        <f t="shared" si="19"/>
        <v>-4.2376576815372768E-3</v>
      </c>
    </row>
    <row r="307" spans="6:19">
      <c r="F307" s="21" t="s">
        <v>93</v>
      </c>
      <c r="G307" s="28">
        <v>42736</v>
      </c>
      <c r="H307" s="203">
        <v>26.1</v>
      </c>
      <c r="I307" s="203">
        <v>25.357142857142861</v>
      </c>
      <c r="J307" s="203">
        <v>0</v>
      </c>
      <c r="K307" s="203">
        <v>0</v>
      </c>
      <c r="L307" s="203">
        <v>0.5990783410138244</v>
      </c>
      <c r="M307" s="203">
        <v>6.0059775949458147E-2</v>
      </c>
      <c r="N307" s="19">
        <f t="shared" si="20"/>
        <v>7.4667099999999997E-3</v>
      </c>
      <c r="O307" s="19">
        <f t="shared" si="16"/>
        <v>1.16785500000001E-2</v>
      </c>
      <c r="P307" s="19">
        <f t="shared" si="16"/>
        <v>-4.246662E-3</v>
      </c>
      <c r="Q307" s="19">
        <f t="shared" si="16"/>
        <v>-8.0785500000000194E-3</v>
      </c>
      <c r="R307" s="5">
        <f t="shared" si="18"/>
        <v>7.4946553891848122E-3</v>
      </c>
      <c r="S307" s="5">
        <f t="shared" si="19"/>
        <v>-4.7206803006145659E-3</v>
      </c>
    </row>
    <row r="308" spans="6:19">
      <c r="F308" s="21" t="s">
        <v>93</v>
      </c>
      <c r="G308" s="28">
        <v>42767</v>
      </c>
      <c r="H308" s="203">
        <v>30.2</v>
      </c>
      <c r="I308" s="203">
        <v>29.699999999999996</v>
      </c>
      <c r="J308" s="203">
        <v>0.42939067330104919</v>
      </c>
      <c r="K308" s="203">
        <v>0</v>
      </c>
      <c r="L308" s="203">
        <v>1.5234793660130026</v>
      </c>
      <c r="M308" s="203">
        <v>0.23010483033776219</v>
      </c>
      <c r="N308" s="19">
        <f t="shared" si="20"/>
        <v>7.4667099999999997E-3</v>
      </c>
      <c r="O308" s="19">
        <f t="shared" si="16"/>
        <v>1.16785500000001E-2</v>
      </c>
      <c r="P308" s="19">
        <f t="shared" si="16"/>
        <v>-4.246662E-3</v>
      </c>
      <c r="Q308" s="19">
        <f t="shared" si="16"/>
        <v>-8.0785500000000194E-3</v>
      </c>
      <c r="R308" s="5">
        <f t="shared" si="18"/>
        <v>1.2559587833105068E-2</v>
      </c>
      <c r="S308" s="5">
        <f t="shared" si="19"/>
        <v>-6.0869742279420214E-3</v>
      </c>
    </row>
    <row r="309" spans="6:19">
      <c r="F309" s="21" t="s">
        <v>93</v>
      </c>
      <c r="G309" s="28">
        <v>42795</v>
      </c>
      <c r="H309" s="203">
        <v>32.799999999999997</v>
      </c>
      <c r="I309" s="203">
        <v>33.699999999999996</v>
      </c>
      <c r="J309" s="203">
        <v>0.82488208292043741</v>
      </c>
      <c r="K309" s="203">
        <v>1.12903225806452</v>
      </c>
      <c r="L309" s="203">
        <v>1.5728110599078347</v>
      </c>
      <c r="M309" s="203">
        <v>0.2391794747232131</v>
      </c>
      <c r="N309" s="19">
        <f t="shared" si="20"/>
        <v>7.4667099999999997E-3</v>
      </c>
      <c r="O309" s="19">
        <f t="shared" si="16"/>
        <v>1.16785500000001E-2</v>
      </c>
      <c r="P309" s="19">
        <f t="shared" si="16"/>
        <v>-4.246662E-3</v>
      </c>
      <c r="Q309" s="19">
        <f t="shared" si="16"/>
        <v>-8.0785500000000194E-3</v>
      </c>
      <c r="R309" s="5">
        <f t="shared" si="18"/>
        <v>1.7247180949669039E-2</v>
      </c>
      <c r="S309" s="5">
        <f t="shared" si="19"/>
        <v>-6.1598352897002107E-3</v>
      </c>
    </row>
    <row r="310" spans="6:19">
      <c r="F310" s="21" t="s">
        <v>93</v>
      </c>
      <c r="G310" s="28">
        <v>42826</v>
      </c>
      <c r="H310" s="203">
        <v>35.444444444444443</v>
      </c>
      <c r="I310" s="203">
        <v>35.361917317709633</v>
      </c>
      <c r="J310" s="203">
        <v>0.98920058858340165</v>
      </c>
      <c r="K310" s="203">
        <v>0.103333333333333</v>
      </c>
      <c r="L310" s="203">
        <v>1.489047619047619</v>
      </c>
      <c r="M310" s="203">
        <v>0.2237710551394729</v>
      </c>
      <c r="N310" s="19">
        <f t="shared" si="20"/>
        <v>7.4667099999999997E-3</v>
      </c>
      <c r="O310" s="19">
        <f t="shared" si="16"/>
        <v>1.16785500000001E-2</v>
      </c>
      <c r="P310" s="19">
        <f t="shared" si="16"/>
        <v>-4.246662E-3</v>
      </c>
      <c r="Q310" s="19">
        <f t="shared" si="16"/>
        <v>-8.0785500000000194E-3</v>
      </c>
      <c r="R310" s="5">
        <f t="shared" si="18"/>
        <v>1.9201154446495172E-2</v>
      </c>
      <c r="S310" s="5">
        <f t="shared" si="19"/>
        <v>-6.0361166637828978E-3</v>
      </c>
    </row>
    <row r="311" spans="6:19">
      <c r="F311" s="21" t="s">
        <v>93</v>
      </c>
      <c r="G311" s="28">
        <v>42856</v>
      </c>
      <c r="H311" s="203">
        <v>35.705882352941174</v>
      </c>
      <c r="I311" s="203">
        <v>35.47114256158526</v>
      </c>
      <c r="J311" s="203">
        <v>1</v>
      </c>
      <c r="K311" s="203">
        <v>0.64516129032258096</v>
      </c>
      <c r="L311" s="203">
        <v>2.7657671496381178</v>
      </c>
      <c r="M311" s="203">
        <v>0.45862566493186729</v>
      </c>
      <c r="N311" s="19">
        <f t="shared" si="20"/>
        <v>7.4667099999999997E-3</v>
      </c>
      <c r="O311" s="19">
        <f t="shared" si="16"/>
        <v>1.16785500000001E-2</v>
      </c>
      <c r="P311" s="19">
        <f t="shared" si="16"/>
        <v>-4.246662E-3</v>
      </c>
      <c r="Q311" s="19">
        <f t="shared" si="16"/>
        <v>-8.0785500000000194E-3</v>
      </c>
      <c r="R311" s="5">
        <f t="shared" si="18"/>
        <v>1.9329705696811583E-2</v>
      </c>
      <c r="S311" s="5">
        <f t="shared" si="19"/>
        <v>-7.920161290185801E-3</v>
      </c>
    </row>
    <row r="312" spans="6:19">
      <c r="F312" s="21" t="s">
        <v>93</v>
      </c>
      <c r="G312" s="28">
        <v>42887</v>
      </c>
      <c r="H312" s="203">
        <v>35.411764705882355</v>
      </c>
      <c r="I312" s="203">
        <v>35.01936774709884</v>
      </c>
      <c r="J312" s="203">
        <v>0.95533173544705707</v>
      </c>
      <c r="K312" s="203">
        <v>0.8</v>
      </c>
      <c r="L312" s="203">
        <v>3.8778784031927267</v>
      </c>
      <c r="M312" s="203">
        <v>0.66320031757973363</v>
      </c>
      <c r="N312" s="19">
        <f t="shared" si="20"/>
        <v>7.4667099999999997E-3</v>
      </c>
      <c r="O312" s="19">
        <f t="shared" si="16"/>
        <v>1.16785500000001E-2</v>
      </c>
      <c r="P312" s="19">
        <f t="shared" si="16"/>
        <v>-4.246662E-3</v>
      </c>
      <c r="Q312" s="19">
        <f t="shared" si="16"/>
        <v>-8.0785500000000194E-3</v>
      </c>
      <c r="R312" s="5">
        <f t="shared" si="18"/>
        <v>1.8798100261549378E-2</v>
      </c>
      <c r="S312" s="5">
        <f t="shared" si="19"/>
        <v>-9.5583843734908802E-3</v>
      </c>
    </row>
    <row r="313" spans="6:19">
      <c r="F313" s="21" t="s">
        <v>93</v>
      </c>
      <c r="G313" s="28">
        <v>42917</v>
      </c>
      <c r="H313" s="203">
        <v>32.6</v>
      </c>
      <c r="I313" s="203">
        <v>33.371428571428574</v>
      </c>
      <c r="J313" s="203">
        <v>0.79239528855884545</v>
      </c>
      <c r="K313" s="203">
        <v>5.8012820512820511</v>
      </c>
      <c r="L313" s="203">
        <v>5.7087929967906117</v>
      </c>
      <c r="M313" s="203">
        <v>1</v>
      </c>
      <c r="N313" s="19">
        <f t="shared" si="20"/>
        <v>7.4667099999999997E-3</v>
      </c>
      <c r="O313" s="19">
        <f t="shared" si="16"/>
        <v>1.16785500000001E-2</v>
      </c>
      <c r="P313" s="19">
        <f t="shared" si="16"/>
        <v>-4.246662E-3</v>
      </c>
      <c r="Q313" s="19">
        <f t="shared" si="16"/>
        <v>-8.0785500000000194E-3</v>
      </c>
      <c r="R313" s="5">
        <f t="shared" si="18"/>
        <v>1.6861311943888291E-2</v>
      </c>
      <c r="S313" s="5">
        <f t="shared" si="19"/>
        <v>-1.2249567670978734E-2</v>
      </c>
    </row>
    <row r="314" spans="6:19">
      <c r="F314" s="21" t="s">
        <v>93</v>
      </c>
      <c r="G314" s="28">
        <v>42948</v>
      </c>
      <c r="H314" s="203">
        <v>33.799999999999997</v>
      </c>
      <c r="I314" s="203">
        <v>33.357142857142854</v>
      </c>
      <c r="J314" s="203">
        <v>0.79098281923877567</v>
      </c>
      <c r="K314" s="203">
        <v>1.38709677419355</v>
      </c>
      <c r="L314" s="203">
        <v>5.199601082522217</v>
      </c>
      <c r="M314" s="203">
        <v>0.90633332891865759</v>
      </c>
      <c r="N314" s="19">
        <f t="shared" si="20"/>
        <v>7.4667099999999997E-3</v>
      </c>
      <c r="O314" s="19">
        <f t="shared" si="16"/>
        <v>1.16785500000001E-2</v>
      </c>
      <c r="P314" s="19">
        <f t="shared" si="16"/>
        <v>-4.246662E-3</v>
      </c>
      <c r="Q314" s="19">
        <f t="shared" si="16"/>
        <v>-8.0785500000000194E-3</v>
      </c>
      <c r="R314" s="5">
        <f t="shared" si="18"/>
        <v>1.6844538351306948E-2</v>
      </c>
      <c r="S314" s="5">
        <f t="shared" si="19"/>
        <v>-1.1501863066571638E-2</v>
      </c>
    </row>
    <row r="315" spans="6:19">
      <c r="F315" s="21" t="s">
        <v>93</v>
      </c>
      <c r="G315" s="28">
        <v>42979</v>
      </c>
      <c r="H315" s="203">
        <v>34.700000000000003</v>
      </c>
      <c r="I315" s="203">
        <v>34.057142857142857</v>
      </c>
      <c r="J315" s="203">
        <v>0.86019381592216893</v>
      </c>
      <c r="K315" s="203">
        <v>0.83333333333333304</v>
      </c>
      <c r="L315" s="203">
        <v>4.6391996057409584</v>
      </c>
      <c r="M315" s="203">
        <v>0.80324657650117759</v>
      </c>
      <c r="N315" s="19">
        <f t="shared" si="20"/>
        <v>7.4667099999999997E-3</v>
      </c>
      <c r="O315" s="19">
        <f t="shared" si="16"/>
        <v>1.16785500000001E-2</v>
      </c>
      <c r="P315" s="19">
        <f t="shared" si="16"/>
        <v>-4.246662E-3</v>
      </c>
      <c r="Q315" s="19">
        <f t="shared" si="16"/>
        <v>-8.0785500000000194E-3</v>
      </c>
      <c r="R315" s="5">
        <f t="shared" si="18"/>
        <v>1.7666769862454856E-2</v>
      </c>
      <c r="S315" s="5">
        <f t="shared" si="19"/>
        <v>-1.0678307358946149E-2</v>
      </c>
    </row>
    <row r="316" spans="6:19">
      <c r="F316" s="21" t="s">
        <v>93</v>
      </c>
      <c r="G316" s="28">
        <v>43009</v>
      </c>
      <c r="H316" s="203">
        <v>32.200000000000003</v>
      </c>
      <c r="I316" s="203">
        <v>32.88333333333334</v>
      </c>
      <c r="J316" s="203">
        <v>0.74413592012314667</v>
      </c>
      <c r="K316" s="203">
        <v>2.3870967741935498</v>
      </c>
      <c r="L316" s="203">
        <v>2.3352433503112615</v>
      </c>
      <c r="M316" s="203">
        <v>0.37943012004153182</v>
      </c>
      <c r="N316" s="19">
        <f t="shared" si="20"/>
        <v>7.4667099999999997E-3</v>
      </c>
      <c r="O316" s="19">
        <f t="shared" si="16"/>
        <v>1.16785500000001E-2</v>
      </c>
      <c r="P316" s="19">
        <f t="shared" si="16"/>
        <v>-4.246662E-3</v>
      </c>
      <c r="Q316" s="19">
        <f t="shared" si="16"/>
        <v>-8.0785500000000194E-3</v>
      </c>
      <c r="R316" s="5">
        <f t="shared" si="18"/>
        <v>1.6288370940334529E-2</v>
      </c>
      <c r="S316" s="5">
        <f t="shared" si="19"/>
        <v>-7.2852402378639214E-3</v>
      </c>
    </row>
    <row r="317" spans="6:19">
      <c r="F317" s="21" t="s">
        <v>93</v>
      </c>
      <c r="G317" s="28">
        <v>43040</v>
      </c>
      <c r="H317" s="203">
        <v>29.5</v>
      </c>
      <c r="I317" s="203">
        <v>30.183333333333334</v>
      </c>
      <c r="J317" s="203">
        <v>0.47717921863005908</v>
      </c>
      <c r="K317" s="203">
        <v>0.11</v>
      </c>
      <c r="L317" s="203">
        <v>1.0349999999999995</v>
      </c>
      <c r="M317" s="203">
        <v>0.14024826580039676</v>
      </c>
      <c r="N317" s="19">
        <f t="shared" si="20"/>
        <v>7.4667099999999997E-3</v>
      </c>
      <c r="O317" s="19">
        <f t="shared" si="16"/>
        <v>1.16785500000001E-2</v>
      </c>
      <c r="P317" s="19">
        <f t="shared" si="16"/>
        <v>-4.246662E-3</v>
      </c>
      <c r="Q317" s="19">
        <f t="shared" si="16"/>
        <v>-8.0785500000000194E-3</v>
      </c>
      <c r="R317" s="5">
        <f t="shared" si="18"/>
        <v>1.312485599029789E-2</v>
      </c>
      <c r="S317" s="5">
        <f t="shared" si="19"/>
        <v>-5.3652201456928506E-3</v>
      </c>
    </row>
    <row r="318" spans="6:19">
      <c r="F318" s="21" t="s">
        <v>93</v>
      </c>
      <c r="G318" s="28">
        <v>43070</v>
      </c>
      <c r="H318" s="203">
        <v>26.2</v>
      </c>
      <c r="I318" s="203">
        <v>25.966666666666665</v>
      </c>
      <c r="J318" s="203">
        <v>6.0265357656287155E-2</v>
      </c>
      <c r="K318" s="203">
        <v>0.27741935483871</v>
      </c>
      <c r="L318" s="203">
        <v>0.27258064516129038</v>
      </c>
      <c r="M318" s="203">
        <v>0</v>
      </c>
      <c r="N318" s="19">
        <f t="shared" si="20"/>
        <v>7.4667099999999997E-3</v>
      </c>
      <c r="O318" s="19">
        <f t="shared" si="16"/>
        <v>1.16785500000001E-2</v>
      </c>
      <c r="P318" s="19">
        <f t="shared" si="16"/>
        <v>-4.246662E-3</v>
      </c>
      <c r="Q318" s="19">
        <f t="shared" si="16"/>
        <v>-8.0785500000000194E-3</v>
      </c>
      <c r="R318" s="5">
        <f t="shared" si="18"/>
        <v>8.2039918006411305E-3</v>
      </c>
      <c r="S318" s="5">
        <f t="shared" si="19"/>
        <v>-4.2376576815372768E-3</v>
      </c>
    </row>
    <row r="319" spans="6:19">
      <c r="F319" s="21" t="s">
        <v>93</v>
      </c>
      <c r="G319" s="28">
        <v>43101</v>
      </c>
      <c r="H319" s="203">
        <v>24.6</v>
      </c>
      <c r="I319" s="203">
        <v>25.357142857142861</v>
      </c>
      <c r="J319" s="203">
        <v>0</v>
      </c>
      <c r="K319" s="203">
        <v>0</v>
      </c>
      <c r="L319" s="203">
        <v>0.5990783410138244</v>
      </c>
      <c r="M319" s="203">
        <v>6.0059775949458147E-2</v>
      </c>
      <c r="N319" s="19">
        <f t="shared" si="20"/>
        <v>7.4667099999999997E-3</v>
      </c>
      <c r="O319" s="19">
        <f t="shared" si="16"/>
        <v>1.16785500000001E-2</v>
      </c>
      <c r="P319" s="19">
        <f t="shared" si="16"/>
        <v>-4.246662E-3</v>
      </c>
      <c r="Q319" s="19">
        <f t="shared" si="16"/>
        <v>-8.0785500000000194E-3</v>
      </c>
      <c r="R319" s="5">
        <f t="shared" si="18"/>
        <v>7.4946553891848122E-3</v>
      </c>
      <c r="S319" s="5">
        <f t="shared" si="19"/>
        <v>-4.7206803006145659E-3</v>
      </c>
    </row>
    <row r="320" spans="6:19">
      <c r="F320" s="21" t="s">
        <v>93</v>
      </c>
      <c r="G320" s="28">
        <v>43132</v>
      </c>
      <c r="H320" s="203">
        <v>30.6</v>
      </c>
      <c r="I320" s="203">
        <v>29.699999999999996</v>
      </c>
      <c r="J320" s="203">
        <v>0.42939067330104919</v>
      </c>
      <c r="K320" s="203">
        <v>0</v>
      </c>
      <c r="L320" s="203">
        <v>1.5234793660130026</v>
      </c>
      <c r="M320" s="203">
        <v>0.23010483033776219</v>
      </c>
      <c r="N320" s="19">
        <f t="shared" si="20"/>
        <v>7.4667099999999997E-3</v>
      </c>
      <c r="O320" s="19">
        <f t="shared" si="16"/>
        <v>1.16785500000001E-2</v>
      </c>
      <c r="P320" s="19">
        <f t="shared" si="16"/>
        <v>-4.246662E-3</v>
      </c>
      <c r="Q320" s="19">
        <f t="shared" si="16"/>
        <v>-8.0785500000000194E-3</v>
      </c>
      <c r="R320" s="5">
        <f t="shared" si="18"/>
        <v>1.2559587833105068E-2</v>
      </c>
      <c r="S320" s="5">
        <f t="shared" si="19"/>
        <v>-6.0869742279420214E-3</v>
      </c>
    </row>
    <row r="321" spans="6:19">
      <c r="F321" s="21" t="s">
        <v>93</v>
      </c>
      <c r="G321" s="28">
        <v>43160</v>
      </c>
      <c r="H321" s="203">
        <v>35</v>
      </c>
      <c r="I321" s="203">
        <v>33.699999999999996</v>
      </c>
      <c r="J321" s="203">
        <v>0.82488208292043741</v>
      </c>
      <c r="K321" s="203">
        <v>0.170967741935484</v>
      </c>
      <c r="L321" s="203">
        <v>1.5728110599078347</v>
      </c>
      <c r="M321" s="203">
        <v>0.2391794747232131</v>
      </c>
      <c r="N321" s="19">
        <f t="shared" si="20"/>
        <v>7.4667099999999997E-3</v>
      </c>
      <c r="O321" s="19">
        <f t="shared" si="16"/>
        <v>1.16785500000001E-2</v>
      </c>
      <c r="P321" s="19">
        <f t="shared" si="16"/>
        <v>-4.246662E-3</v>
      </c>
      <c r="Q321" s="19">
        <f t="shared" si="16"/>
        <v>-8.0785500000000194E-3</v>
      </c>
      <c r="R321" s="5">
        <f t="shared" si="18"/>
        <v>1.7247180949669039E-2</v>
      </c>
      <c r="S321" s="5">
        <f t="shared" si="19"/>
        <v>-6.1598352897002107E-3</v>
      </c>
    </row>
    <row r="322" spans="6:19">
      <c r="F322" s="21" t="s">
        <v>93</v>
      </c>
      <c r="G322" s="28">
        <v>43191</v>
      </c>
      <c r="H322" s="203">
        <v>35.375</v>
      </c>
      <c r="I322" s="203">
        <v>35.361917317709633</v>
      </c>
      <c r="J322" s="203">
        <v>0.98920058858340165</v>
      </c>
      <c r="K322" s="203">
        <v>0.05</v>
      </c>
      <c r="L322" s="203">
        <v>1.489047619047619</v>
      </c>
      <c r="M322" s="203">
        <v>0.2237710551394729</v>
      </c>
      <c r="N322" s="19">
        <f t="shared" si="20"/>
        <v>7.4667099999999997E-3</v>
      </c>
      <c r="O322" s="19">
        <f t="shared" si="16"/>
        <v>1.16785500000001E-2</v>
      </c>
      <c r="P322" s="19">
        <f t="shared" si="16"/>
        <v>-4.246662E-3</v>
      </c>
      <c r="Q322" s="19">
        <f t="shared" si="16"/>
        <v>-8.0785500000000194E-3</v>
      </c>
      <c r="R322" s="5">
        <f t="shared" si="18"/>
        <v>1.9201154446495172E-2</v>
      </c>
      <c r="S322" s="5">
        <f t="shared" si="19"/>
        <v>-6.0361166637828978E-3</v>
      </c>
    </row>
    <row r="323" spans="6:19">
      <c r="F323" s="21" t="s">
        <v>93</v>
      </c>
      <c r="G323" s="28">
        <v>43221</v>
      </c>
      <c r="H323" s="203">
        <v>35.333333333333336</v>
      </c>
      <c r="I323" s="203">
        <v>35.47114256158526</v>
      </c>
      <c r="J323" s="203">
        <v>1</v>
      </c>
      <c r="K323" s="203">
        <v>1.6129032258064498E-2</v>
      </c>
      <c r="L323" s="203">
        <v>2.7657671496381178</v>
      </c>
      <c r="M323" s="203">
        <v>0.45862566493186729</v>
      </c>
      <c r="N323" s="19">
        <f t="shared" si="20"/>
        <v>7.4667099999999997E-3</v>
      </c>
      <c r="O323" s="19">
        <f>VLOOKUP($F323&amp;"_"&amp;O$2,$A$3:$D$34,4,0)</f>
        <v>1.16785500000001E-2</v>
      </c>
      <c r="P323" s="19">
        <f>VLOOKUP($F323&amp;"_"&amp;P$2,$A$3:$D$34,4,0)</f>
        <v>-4.246662E-3</v>
      </c>
      <c r="Q323" s="19">
        <f>VLOOKUP($F323&amp;"_"&amp;Q$2,$A$3:$D$34,4,0)</f>
        <v>-8.0785500000000194E-3</v>
      </c>
      <c r="R323" s="5">
        <f t="shared" si="18"/>
        <v>1.9329705696811583E-2</v>
      </c>
      <c r="S323" s="5">
        <f t="shared" si="19"/>
        <v>-7.920161290185801E-3</v>
      </c>
    </row>
    <row r="324" spans="6:19">
      <c r="F324" s="21" t="s">
        <v>93</v>
      </c>
      <c r="G324" s="28">
        <v>43252</v>
      </c>
      <c r="H324" s="203">
        <v>35.333333333333336</v>
      </c>
      <c r="I324" s="203">
        <v>35.01936774709884</v>
      </c>
      <c r="J324" s="203">
        <v>0.95533173544705707</v>
      </c>
      <c r="K324" s="203">
        <v>1.1666666666666701</v>
      </c>
      <c r="L324" s="203">
        <v>3.8778784031927267</v>
      </c>
      <c r="M324" s="203">
        <v>0.66320031757973363</v>
      </c>
      <c r="N324" s="19">
        <f t="shared" ref="N324:Q352" si="21">VLOOKUP($F324&amp;"_"&amp;N$2,$A$3:$D$34,4,0)</f>
        <v>7.4667099999999997E-3</v>
      </c>
      <c r="O324" s="19">
        <f t="shared" si="21"/>
        <v>1.16785500000001E-2</v>
      </c>
      <c r="P324" s="19">
        <f t="shared" si="21"/>
        <v>-4.246662E-3</v>
      </c>
      <c r="Q324" s="19">
        <f t="shared" si="21"/>
        <v>-8.0785500000000194E-3</v>
      </c>
      <c r="R324" s="5">
        <f t="shared" ref="R324:R352" si="22">EXP(N324*(1)+O324*(1)*J324)-1</f>
        <v>1.8798100261549378E-2</v>
      </c>
      <c r="S324" s="5">
        <f t="shared" ref="S324:S352" si="23">EXP(P324*(1)+Q324*(1)*M324)-1</f>
        <v>-9.5583843734908802E-3</v>
      </c>
    </row>
    <row r="325" spans="6:19">
      <c r="F325" s="21" t="s">
        <v>93</v>
      </c>
      <c r="G325" s="28">
        <v>43282</v>
      </c>
      <c r="H325" s="203">
        <v>32.6</v>
      </c>
      <c r="I325" s="203">
        <v>33.371428571428574</v>
      </c>
      <c r="J325" s="203">
        <v>0.79239528855884545</v>
      </c>
      <c r="K325" s="203">
        <v>5.2051282051282035</v>
      </c>
      <c r="L325" s="203">
        <v>5.7087929967906117</v>
      </c>
      <c r="M325" s="203">
        <v>1</v>
      </c>
      <c r="N325" s="19">
        <f t="shared" si="21"/>
        <v>7.4667099999999997E-3</v>
      </c>
      <c r="O325" s="19">
        <f t="shared" si="21"/>
        <v>1.16785500000001E-2</v>
      </c>
      <c r="P325" s="19">
        <f t="shared" si="21"/>
        <v>-4.246662E-3</v>
      </c>
      <c r="Q325" s="19">
        <f t="shared" si="21"/>
        <v>-8.0785500000000194E-3</v>
      </c>
      <c r="R325" s="5">
        <f t="shared" si="22"/>
        <v>1.6861311943888291E-2</v>
      </c>
      <c r="S325" s="5">
        <f t="shared" si="23"/>
        <v>-1.2249567670978734E-2</v>
      </c>
    </row>
    <row r="326" spans="6:19">
      <c r="F326" s="21" t="s">
        <v>93</v>
      </c>
      <c r="G326" s="28">
        <v>43313</v>
      </c>
      <c r="H326" s="203">
        <v>33</v>
      </c>
      <c r="I326" s="203">
        <v>33.357142857142854</v>
      </c>
      <c r="J326" s="203">
        <v>0.79098281923877567</v>
      </c>
      <c r="K326" s="203">
        <v>5.8402061855670091</v>
      </c>
      <c r="L326" s="203">
        <v>5.199601082522217</v>
      </c>
      <c r="M326" s="203">
        <v>0.90633332891865759</v>
      </c>
      <c r="N326" s="19">
        <f t="shared" si="21"/>
        <v>7.4667099999999997E-3</v>
      </c>
      <c r="O326" s="19">
        <f t="shared" si="21"/>
        <v>1.16785500000001E-2</v>
      </c>
      <c r="P326" s="19">
        <f t="shared" si="21"/>
        <v>-4.246662E-3</v>
      </c>
      <c r="Q326" s="19">
        <f t="shared" si="21"/>
        <v>-8.0785500000000194E-3</v>
      </c>
      <c r="R326" s="5">
        <f t="shared" si="22"/>
        <v>1.6844538351306948E-2</v>
      </c>
      <c r="S326" s="5">
        <f t="shared" si="23"/>
        <v>-1.1501863066571638E-2</v>
      </c>
    </row>
    <row r="327" spans="6:19">
      <c r="F327" s="21" t="s">
        <v>93</v>
      </c>
      <c r="G327" s="28">
        <v>43344</v>
      </c>
      <c r="H327" s="203">
        <v>34</v>
      </c>
      <c r="I327" s="203">
        <v>34.057142857142857</v>
      </c>
      <c r="J327" s="203">
        <v>0.86019381592216893</v>
      </c>
      <c r="K327" s="203">
        <v>5.7222222222222223</v>
      </c>
      <c r="L327" s="203">
        <v>4.6391996057409584</v>
      </c>
      <c r="M327" s="203">
        <v>0.80324657650117759</v>
      </c>
      <c r="N327" s="19">
        <f t="shared" si="21"/>
        <v>7.4667099999999997E-3</v>
      </c>
      <c r="O327" s="19">
        <f t="shared" si="21"/>
        <v>1.16785500000001E-2</v>
      </c>
      <c r="P327" s="19">
        <f t="shared" si="21"/>
        <v>-4.246662E-3</v>
      </c>
      <c r="Q327" s="19">
        <f t="shared" si="21"/>
        <v>-8.0785500000000194E-3</v>
      </c>
      <c r="R327" s="5">
        <f t="shared" si="22"/>
        <v>1.7666769862454856E-2</v>
      </c>
      <c r="S327" s="5">
        <f t="shared" si="23"/>
        <v>-1.0678307358946149E-2</v>
      </c>
    </row>
    <row r="328" spans="6:19">
      <c r="F328" s="21" t="s">
        <v>93</v>
      </c>
      <c r="G328" s="28">
        <v>43374</v>
      </c>
      <c r="H328" s="203">
        <v>33</v>
      </c>
      <c r="I328" s="203">
        <v>32.88333333333334</v>
      </c>
      <c r="J328" s="203">
        <v>0.74413592012314667</v>
      </c>
      <c r="K328" s="203">
        <v>1.5161290322580601</v>
      </c>
      <c r="L328" s="203">
        <v>2.3352433503112615</v>
      </c>
      <c r="M328" s="203">
        <v>0.37943012004153182</v>
      </c>
      <c r="N328" s="19">
        <f t="shared" si="21"/>
        <v>7.4667099999999997E-3</v>
      </c>
      <c r="O328" s="19">
        <f t="shared" si="21"/>
        <v>1.16785500000001E-2</v>
      </c>
      <c r="P328" s="19">
        <f t="shared" si="21"/>
        <v>-4.246662E-3</v>
      </c>
      <c r="Q328" s="19">
        <f t="shared" si="21"/>
        <v>-8.0785500000000194E-3</v>
      </c>
      <c r="R328" s="5">
        <f t="shared" si="22"/>
        <v>1.6288370940334529E-2</v>
      </c>
      <c r="S328" s="5">
        <f t="shared" si="23"/>
        <v>-7.2852402378639214E-3</v>
      </c>
    </row>
    <row r="329" spans="6:19">
      <c r="F329" s="21" t="s">
        <v>93</v>
      </c>
      <c r="G329" s="28">
        <v>43405</v>
      </c>
      <c r="H329" s="203">
        <v>30.5</v>
      </c>
      <c r="I329" s="203">
        <v>30.183333333333334</v>
      </c>
      <c r="J329" s="203">
        <v>0.47717921863005908</v>
      </c>
      <c r="K329" s="203">
        <v>0</v>
      </c>
      <c r="L329" s="203">
        <v>1.0349999999999995</v>
      </c>
      <c r="M329" s="203">
        <v>0.14024826580039676</v>
      </c>
      <c r="N329" s="19">
        <f t="shared" si="21"/>
        <v>7.4667099999999997E-3</v>
      </c>
      <c r="O329" s="19">
        <f t="shared" si="21"/>
        <v>1.16785500000001E-2</v>
      </c>
      <c r="P329" s="19">
        <f t="shared" si="21"/>
        <v>-4.246662E-3</v>
      </c>
      <c r="Q329" s="19">
        <f t="shared" si="21"/>
        <v>-8.0785500000000194E-3</v>
      </c>
      <c r="R329" s="5">
        <f t="shared" si="22"/>
        <v>1.312485599029789E-2</v>
      </c>
      <c r="S329" s="5">
        <f t="shared" si="23"/>
        <v>-5.3652201456928506E-3</v>
      </c>
    </row>
    <row r="330" spans="6:19">
      <c r="F330" s="21" t="s">
        <v>93</v>
      </c>
      <c r="G330" s="28">
        <v>43435</v>
      </c>
      <c r="H330" s="203">
        <v>25.3</v>
      </c>
      <c r="I330" s="203">
        <v>25.966666666666665</v>
      </c>
      <c r="J330" s="203">
        <v>6.0265357656287155E-2</v>
      </c>
      <c r="K330" s="203">
        <v>0.70967741935483897</v>
      </c>
      <c r="L330" s="203">
        <v>0.27258064516129038</v>
      </c>
      <c r="M330" s="203">
        <v>0</v>
      </c>
      <c r="N330" s="19">
        <f t="shared" si="21"/>
        <v>7.4667099999999997E-3</v>
      </c>
      <c r="O330" s="19">
        <f t="shared" si="21"/>
        <v>1.16785500000001E-2</v>
      </c>
      <c r="P330" s="19">
        <f t="shared" si="21"/>
        <v>-4.246662E-3</v>
      </c>
      <c r="Q330" s="19">
        <f t="shared" si="21"/>
        <v>-8.0785500000000194E-3</v>
      </c>
      <c r="R330" s="5">
        <f t="shared" si="22"/>
        <v>8.2039918006411305E-3</v>
      </c>
      <c r="S330" s="5">
        <f t="shared" si="23"/>
        <v>-4.2376576815372768E-3</v>
      </c>
    </row>
    <row r="331" spans="6:19">
      <c r="F331" s="21" t="s">
        <v>93</v>
      </c>
      <c r="G331" s="28">
        <v>43466</v>
      </c>
      <c r="H331" s="203">
        <v>26.1</v>
      </c>
      <c r="I331" s="203">
        <v>25.357142857142861</v>
      </c>
      <c r="J331" s="203">
        <v>0</v>
      </c>
      <c r="K331" s="203">
        <v>0</v>
      </c>
      <c r="L331" s="203">
        <v>0.5990783410138244</v>
      </c>
      <c r="M331" s="203">
        <v>6.0059775949458147E-2</v>
      </c>
      <c r="N331" s="19">
        <f t="shared" si="21"/>
        <v>7.4667099999999997E-3</v>
      </c>
      <c r="O331" s="19">
        <f t="shared" si="21"/>
        <v>1.16785500000001E-2</v>
      </c>
      <c r="P331" s="19">
        <f t="shared" si="21"/>
        <v>-4.246662E-3</v>
      </c>
      <c r="Q331" s="19">
        <f t="shared" si="21"/>
        <v>-8.0785500000000194E-3</v>
      </c>
      <c r="R331" s="5">
        <f t="shared" si="22"/>
        <v>7.4946553891848122E-3</v>
      </c>
      <c r="S331" s="5">
        <f t="shared" si="23"/>
        <v>-4.7206803006145659E-3</v>
      </c>
    </row>
    <row r="332" spans="6:19">
      <c r="F332" s="21" t="s">
        <v>93</v>
      </c>
      <c r="G332" s="28">
        <v>43497</v>
      </c>
      <c r="H332" s="203">
        <v>29.1</v>
      </c>
      <c r="I332" s="203">
        <v>29.699999999999996</v>
      </c>
      <c r="J332" s="203">
        <v>0.42939067330104919</v>
      </c>
      <c r="K332" s="203">
        <v>5.5820895522388057</v>
      </c>
      <c r="L332" s="203">
        <v>1.5234793660130026</v>
      </c>
      <c r="M332" s="203">
        <v>0.23010483033776219</v>
      </c>
      <c r="N332" s="19">
        <f t="shared" si="21"/>
        <v>7.4667099999999997E-3</v>
      </c>
      <c r="O332" s="19">
        <f t="shared" si="21"/>
        <v>1.16785500000001E-2</v>
      </c>
      <c r="P332" s="19">
        <f t="shared" si="21"/>
        <v>-4.246662E-3</v>
      </c>
      <c r="Q332" s="19">
        <f t="shared" si="21"/>
        <v>-8.0785500000000194E-3</v>
      </c>
      <c r="R332" s="5">
        <f t="shared" si="22"/>
        <v>1.2559587833105068E-2</v>
      </c>
      <c r="S332" s="5">
        <f t="shared" si="23"/>
        <v>-6.0869742279420214E-3</v>
      </c>
    </row>
    <row r="333" spans="6:19">
      <c r="F333" s="21" t="s">
        <v>93</v>
      </c>
      <c r="G333" s="28">
        <v>43525</v>
      </c>
      <c r="H333" s="203">
        <v>32.700000000000003</v>
      </c>
      <c r="I333" s="203">
        <v>33.699999999999996</v>
      </c>
      <c r="J333" s="203">
        <v>0.82488208292043741</v>
      </c>
      <c r="K333" s="203">
        <v>2.2903225806451601</v>
      </c>
      <c r="L333" s="203">
        <v>1.5728110599078347</v>
      </c>
      <c r="M333" s="203">
        <v>0.2391794747232131</v>
      </c>
      <c r="N333" s="19">
        <f t="shared" si="21"/>
        <v>7.4667099999999997E-3</v>
      </c>
      <c r="O333" s="19">
        <f t="shared" si="21"/>
        <v>1.16785500000001E-2</v>
      </c>
      <c r="P333" s="19">
        <f t="shared" si="21"/>
        <v>-4.246662E-3</v>
      </c>
      <c r="Q333" s="19">
        <f t="shared" si="21"/>
        <v>-8.0785500000000194E-3</v>
      </c>
      <c r="R333" s="5">
        <f t="shared" si="22"/>
        <v>1.7247180949669039E-2</v>
      </c>
      <c r="S333" s="5">
        <f t="shared" si="23"/>
        <v>-6.1598352897002107E-3</v>
      </c>
    </row>
    <row r="334" spans="6:19">
      <c r="F334" s="21" t="s">
        <v>93</v>
      </c>
      <c r="G334" s="28">
        <v>43556</v>
      </c>
      <c r="H334" s="203">
        <v>35.411764705882355</v>
      </c>
      <c r="I334" s="203">
        <v>35.361917317709633</v>
      </c>
      <c r="J334" s="203">
        <v>0.98920058858340165</v>
      </c>
      <c r="K334" s="203">
        <v>1.93333333333333</v>
      </c>
      <c r="L334" s="203">
        <v>1.489047619047619</v>
      </c>
      <c r="M334" s="203">
        <v>0.2237710551394729</v>
      </c>
      <c r="N334" s="19">
        <f t="shared" si="21"/>
        <v>7.4667099999999997E-3</v>
      </c>
      <c r="O334" s="19">
        <f t="shared" si="21"/>
        <v>1.16785500000001E-2</v>
      </c>
      <c r="P334" s="19">
        <f t="shared" si="21"/>
        <v>-4.246662E-3</v>
      </c>
      <c r="Q334" s="19">
        <f t="shared" si="21"/>
        <v>-8.0785500000000194E-3</v>
      </c>
      <c r="R334" s="5">
        <f t="shared" si="22"/>
        <v>1.9201154446495172E-2</v>
      </c>
      <c r="S334" s="5">
        <f t="shared" si="23"/>
        <v>-6.0361166637828978E-3</v>
      </c>
    </row>
    <row r="335" spans="6:19">
      <c r="F335" s="21" t="s">
        <v>93</v>
      </c>
      <c r="G335" s="28">
        <v>43586</v>
      </c>
      <c r="H335" s="203">
        <v>35.677419354838712</v>
      </c>
      <c r="I335" s="203">
        <v>35.47114256158526</v>
      </c>
      <c r="J335" s="203">
        <v>1</v>
      </c>
      <c r="K335" s="203">
        <v>3.12903225806452</v>
      </c>
      <c r="L335" s="203">
        <v>2.7657671496381178</v>
      </c>
      <c r="M335" s="203">
        <v>0.45862566493186729</v>
      </c>
      <c r="N335" s="19">
        <f t="shared" si="21"/>
        <v>7.4667099999999997E-3</v>
      </c>
      <c r="O335" s="19">
        <f t="shared" si="21"/>
        <v>1.16785500000001E-2</v>
      </c>
      <c r="P335" s="19">
        <f t="shared" si="21"/>
        <v>-4.246662E-3</v>
      </c>
      <c r="Q335" s="19">
        <f t="shared" si="21"/>
        <v>-8.0785500000000194E-3</v>
      </c>
      <c r="R335" s="5">
        <f t="shared" si="22"/>
        <v>1.9329705696811583E-2</v>
      </c>
      <c r="S335" s="5">
        <f t="shared" si="23"/>
        <v>-7.920161290185801E-3</v>
      </c>
    </row>
    <row r="336" spans="6:19">
      <c r="F336" s="21" t="s">
        <v>93</v>
      </c>
      <c r="G336" s="28">
        <v>43617</v>
      </c>
      <c r="H336" s="203">
        <v>35.523809523809526</v>
      </c>
      <c r="I336" s="203">
        <v>35.01936774709884</v>
      </c>
      <c r="J336" s="203">
        <v>0.95533173544705707</v>
      </c>
      <c r="K336" s="203">
        <v>2.2333333333333298</v>
      </c>
      <c r="L336" s="203">
        <v>3.8778784031927267</v>
      </c>
      <c r="M336" s="203">
        <v>0.66320031757973363</v>
      </c>
      <c r="N336" s="19">
        <f t="shared" si="21"/>
        <v>7.4667099999999997E-3</v>
      </c>
      <c r="O336" s="19">
        <f t="shared" si="21"/>
        <v>1.16785500000001E-2</v>
      </c>
      <c r="P336" s="19">
        <f t="shared" si="21"/>
        <v>-4.246662E-3</v>
      </c>
      <c r="Q336" s="19">
        <f t="shared" si="21"/>
        <v>-8.0785500000000194E-3</v>
      </c>
      <c r="R336" s="5">
        <f t="shared" si="22"/>
        <v>1.8798100261549378E-2</v>
      </c>
      <c r="S336" s="5">
        <f t="shared" si="23"/>
        <v>-9.5583843734908802E-3</v>
      </c>
    </row>
    <row r="337" spans="6:19">
      <c r="F337" s="21" t="s">
        <v>93</v>
      </c>
      <c r="G337" s="28">
        <v>43647</v>
      </c>
      <c r="H337" s="203">
        <v>35</v>
      </c>
      <c r="I337" s="203">
        <v>33.371428571428574</v>
      </c>
      <c r="J337" s="203">
        <v>0.79239528855884545</v>
      </c>
      <c r="K337" s="203">
        <v>5.3673469387755093</v>
      </c>
      <c r="L337" s="203">
        <v>5.7087929967906117</v>
      </c>
      <c r="M337" s="203">
        <v>1</v>
      </c>
      <c r="N337" s="19">
        <f t="shared" si="21"/>
        <v>7.4667099999999997E-3</v>
      </c>
      <c r="O337" s="19">
        <f t="shared" si="21"/>
        <v>1.16785500000001E-2</v>
      </c>
      <c r="P337" s="19">
        <f t="shared" si="21"/>
        <v>-4.246662E-3</v>
      </c>
      <c r="Q337" s="19">
        <f t="shared" si="21"/>
        <v>-8.0785500000000194E-3</v>
      </c>
      <c r="R337" s="5">
        <f t="shared" si="22"/>
        <v>1.6861311943888291E-2</v>
      </c>
      <c r="S337" s="5">
        <f t="shared" si="23"/>
        <v>-1.2249567670978734E-2</v>
      </c>
    </row>
    <row r="338" spans="6:19">
      <c r="F338" s="21" t="s">
        <v>93</v>
      </c>
      <c r="G338" s="28">
        <v>43678</v>
      </c>
      <c r="H338" s="203">
        <v>33.299999999999997</v>
      </c>
      <c r="I338" s="203">
        <v>33.357142857142854</v>
      </c>
      <c r="J338" s="203">
        <v>0.79098281923877567</v>
      </c>
      <c r="K338" s="203">
        <v>5.8807692307692303</v>
      </c>
      <c r="L338" s="203">
        <v>5.199601082522217</v>
      </c>
      <c r="M338" s="203">
        <v>0.90633332891865759</v>
      </c>
      <c r="N338" s="19">
        <f t="shared" si="21"/>
        <v>7.4667099999999997E-3</v>
      </c>
      <c r="O338" s="19">
        <f t="shared" si="21"/>
        <v>1.16785500000001E-2</v>
      </c>
      <c r="P338" s="19">
        <f t="shared" si="21"/>
        <v>-4.246662E-3</v>
      </c>
      <c r="Q338" s="19">
        <f t="shared" si="21"/>
        <v>-8.0785500000000194E-3</v>
      </c>
      <c r="R338" s="5">
        <f t="shared" si="22"/>
        <v>1.6844538351306948E-2</v>
      </c>
      <c r="S338" s="5">
        <f t="shared" si="23"/>
        <v>-1.1501863066571638E-2</v>
      </c>
    </row>
    <row r="339" spans="6:19">
      <c r="F339" s="21" t="s">
        <v>93</v>
      </c>
      <c r="G339" s="28">
        <v>43709</v>
      </c>
      <c r="H339" s="203">
        <v>33</v>
      </c>
      <c r="I339" s="203">
        <v>34.057142857142857</v>
      </c>
      <c r="J339" s="203">
        <v>0.86019381592216893</v>
      </c>
      <c r="K339" s="203">
        <v>5.8557692307692299</v>
      </c>
      <c r="L339" s="203">
        <v>4.6391996057409584</v>
      </c>
      <c r="M339" s="203">
        <v>0.80324657650117759</v>
      </c>
      <c r="N339" s="19">
        <f t="shared" si="21"/>
        <v>7.4667099999999997E-3</v>
      </c>
      <c r="O339" s="19">
        <f t="shared" si="21"/>
        <v>1.16785500000001E-2</v>
      </c>
      <c r="P339" s="19">
        <f t="shared" si="21"/>
        <v>-4.246662E-3</v>
      </c>
      <c r="Q339" s="19">
        <f t="shared" si="21"/>
        <v>-8.0785500000000194E-3</v>
      </c>
      <c r="R339" s="5">
        <f t="shared" si="22"/>
        <v>1.7666769862454856E-2</v>
      </c>
      <c r="S339" s="5">
        <f t="shared" si="23"/>
        <v>-1.0678307358946149E-2</v>
      </c>
    </row>
    <row r="340" spans="6:19">
      <c r="F340" s="21" t="s">
        <v>93</v>
      </c>
      <c r="G340" s="28">
        <v>43739</v>
      </c>
      <c r="H340" s="203">
        <v>31.8</v>
      </c>
      <c r="I340" s="203">
        <v>32.88333333333334</v>
      </c>
      <c r="J340" s="203">
        <v>0.74413592012314667</v>
      </c>
      <c r="K340" s="203">
        <v>5.5921052631578956</v>
      </c>
      <c r="L340" s="203">
        <v>2.3352433503112615</v>
      </c>
      <c r="M340" s="203">
        <v>0.37943012004153182</v>
      </c>
      <c r="N340" s="19">
        <f t="shared" si="21"/>
        <v>7.4667099999999997E-3</v>
      </c>
      <c r="O340" s="19">
        <f t="shared" si="21"/>
        <v>1.16785500000001E-2</v>
      </c>
      <c r="P340" s="19">
        <f t="shared" si="21"/>
        <v>-4.246662E-3</v>
      </c>
      <c r="Q340" s="19">
        <f t="shared" si="21"/>
        <v>-8.0785500000000194E-3</v>
      </c>
      <c r="R340" s="5">
        <f t="shared" si="22"/>
        <v>1.6288370940334529E-2</v>
      </c>
      <c r="S340" s="5">
        <f t="shared" si="23"/>
        <v>-7.2852402378639214E-3</v>
      </c>
    </row>
    <row r="341" spans="6:19">
      <c r="F341" s="21" t="s">
        <v>93</v>
      </c>
      <c r="G341" s="28">
        <v>43770</v>
      </c>
      <c r="H341" s="203">
        <v>29.8</v>
      </c>
      <c r="I341" s="203">
        <v>30.183333333333334</v>
      </c>
      <c r="J341" s="203">
        <v>0.47717921863005908</v>
      </c>
      <c r="K341" s="203">
        <v>3.93333333333333</v>
      </c>
      <c r="L341" s="203">
        <v>1.0349999999999995</v>
      </c>
      <c r="M341" s="203">
        <v>0.14024826580039676</v>
      </c>
      <c r="N341" s="19">
        <f t="shared" si="21"/>
        <v>7.4667099999999997E-3</v>
      </c>
      <c r="O341" s="19">
        <f t="shared" si="21"/>
        <v>1.16785500000001E-2</v>
      </c>
      <c r="P341" s="19">
        <f t="shared" si="21"/>
        <v>-4.246662E-3</v>
      </c>
      <c r="Q341" s="19">
        <f t="shared" si="21"/>
        <v>-8.0785500000000194E-3</v>
      </c>
      <c r="R341" s="5">
        <f t="shared" si="22"/>
        <v>1.312485599029789E-2</v>
      </c>
      <c r="S341" s="5">
        <f t="shared" si="23"/>
        <v>-5.3652201456928506E-3</v>
      </c>
    </row>
    <row r="342" spans="6:19">
      <c r="F342" s="21" t="s">
        <v>93</v>
      </c>
      <c r="G342" s="28">
        <v>43800</v>
      </c>
      <c r="H342" s="203">
        <v>25.3</v>
      </c>
      <c r="I342" s="203">
        <v>25.966666666666665</v>
      </c>
      <c r="J342" s="203">
        <v>6.0265357656287155E-2</v>
      </c>
      <c r="K342" s="203">
        <v>0.22903225806451599</v>
      </c>
      <c r="L342" s="203">
        <v>0.27258064516129038</v>
      </c>
      <c r="M342" s="203">
        <v>0</v>
      </c>
      <c r="N342" s="19">
        <f t="shared" si="21"/>
        <v>7.4667099999999997E-3</v>
      </c>
      <c r="O342" s="19">
        <f t="shared" si="21"/>
        <v>1.16785500000001E-2</v>
      </c>
      <c r="P342" s="19">
        <f t="shared" si="21"/>
        <v>-4.246662E-3</v>
      </c>
      <c r="Q342" s="19">
        <f t="shared" si="21"/>
        <v>-8.0785500000000194E-3</v>
      </c>
      <c r="R342" s="5">
        <f t="shared" si="22"/>
        <v>8.2039918006411305E-3</v>
      </c>
      <c r="S342" s="5">
        <f t="shared" si="23"/>
        <v>-4.2376576815372768E-3</v>
      </c>
    </row>
    <row r="343" spans="6:19">
      <c r="F343" s="21" t="s">
        <v>93</v>
      </c>
      <c r="G343" s="28">
        <v>43831</v>
      </c>
      <c r="H343" s="203">
        <v>24.3</v>
      </c>
      <c r="I343" s="203">
        <v>25.357142857142861</v>
      </c>
      <c r="J343" s="203">
        <v>0</v>
      </c>
      <c r="K343" s="203">
        <v>1.3548387096774193</v>
      </c>
      <c r="L343" s="203">
        <v>0.5990783410138244</v>
      </c>
      <c r="M343" s="203">
        <v>6.0059775949458147E-2</v>
      </c>
      <c r="N343" s="19">
        <f t="shared" si="21"/>
        <v>7.4667099999999997E-3</v>
      </c>
      <c r="O343" s="19">
        <f t="shared" si="21"/>
        <v>1.16785500000001E-2</v>
      </c>
      <c r="P343" s="19">
        <f t="shared" si="21"/>
        <v>-4.246662E-3</v>
      </c>
      <c r="Q343" s="19">
        <f t="shared" si="21"/>
        <v>-8.0785500000000194E-3</v>
      </c>
      <c r="R343" s="5">
        <f t="shared" si="22"/>
        <v>7.4946553891848122E-3</v>
      </c>
      <c r="S343" s="5">
        <f t="shared" si="23"/>
        <v>-4.7206803006145659E-3</v>
      </c>
    </row>
    <row r="344" spans="6:19">
      <c r="F344" s="21" t="s">
        <v>93</v>
      </c>
      <c r="G344" s="28">
        <v>43862</v>
      </c>
      <c r="H344" s="203">
        <v>27.2</v>
      </c>
      <c r="I344" s="203">
        <v>29.699999999999996</v>
      </c>
      <c r="J344" s="203">
        <v>0.42939067330104919</v>
      </c>
      <c r="K344" s="203">
        <v>0.21034482758620687</v>
      </c>
      <c r="L344" s="203">
        <v>1.5234793660130026</v>
      </c>
      <c r="M344" s="203">
        <v>0.23010483033776219</v>
      </c>
      <c r="N344" s="19">
        <f t="shared" si="21"/>
        <v>7.4667099999999997E-3</v>
      </c>
      <c r="O344" s="19">
        <f t="shared" si="21"/>
        <v>1.16785500000001E-2</v>
      </c>
      <c r="P344" s="19">
        <f t="shared" si="21"/>
        <v>-4.246662E-3</v>
      </c>
      <c r="Q344" s="19">
        <f t="shared" si="21"/>
        <v>-8.0785500000000194E-3</v>
      </c>
      <c r="R344" s="5">
        <f t="shared" si="22"/>
        <v>1.2559587833105068E-2</v>
      </c>
      <c r="S344" s="5">
        <f t="shared" si="23"/>
        <v>-6.0869742279420214E-3</v>
      </c>
    </row>
    <row r="345" spans="6:19">
      <c r="F345" s="21" t="s">
        <v>93</v>
      </c>
      <c r="G345" s="28">
        <v>43891</v>
      </c>
      <c r="H345" s="203">
        <v>32.700000000000003</v>
      </c>
      <c r="I345" s="203">
        <v>33.699999999999996</v>
      </c>
      <c r="J345" s="203">
        <v>0.82488208292043741</v>
      </c>
      <c r="K345" s="203">
        <v>2.6774193548387095</v>
      </c>
      <c r="L345" s="203">
        <v>1.5728110599078347</v>
      </c>
      <c r="M345" s="203">
        <v>0.2391794747232131</v>
      </c>
      <c r="N345" s="19">
        <f t="shared" si="21"/>
        <v>7.4667099999999997E-3</v>
      </c>
      <c r="O345" s="19">
        <f t="shared" si="21"/>
        <v>1.16785500000001E-2</v>
      </c>
      <c r="P345" s="19">
        <f t="shared" si="21"/>
        <v>-4.246662E-3</v>
      </c>
      <c r="Q345" s="19">
        <f t="shared" si="21"/>
        <v>-8.0785500000000194E-3</v>
      </c>
      <c r="R345" s="5">
        <f t="shared" si="22"/>
        <v>1.7247180949669039E-2</v>
      </c>
      <c r="S345" s="5">
        <f t="shared" si="23"/>
        <v>-6.1598352897002107E-3</v>
      </c>
    </row>
    <row r="346" spans="6:19">
      <c r="F346" s="21" t="s">
        <v>93</v>
      </c>
      <c r="G346" s="28">
        <v>43922</v>
      </c>
      <c r="H346" s="203">
        <v>35.090909090909093</v>
      </c>
      <c r="I346" s="203">
        <v>35.361917317709633</v>
      </c>
      <c r="J346" s="203">
        <v>0.98920058858340165</v>
      </c>
      <c r="K346" s="203">
        <v>2.8</v>
      </c>
      <c r="L346" s="203">
        <v>1.489047619047619</v>
      </c>
      <c r="M346" s="203">
        <v>0.2237710551394729</v>
      </c>
      <c r="N346" s="19">
        <f t="shared" si="21"/>
        <v>7.4667099999999997E-3</v>
      </c>
      <c r="O346" s="19">
        <f t="shared" si="21"/>
        <v>1.16785500000001E-2</v>
      </c>
      <c r="P346" s="19">
        <f t="shared" si="21"/>
        <v>-4.246662E-3</v>
      </c>
      <c r="Q346" s="19">
        <f t="shared" si="21"/>
        <v>-8.0785500000000194E-3</v>
      </c>
      <c r="R346" s="5">
        <f t="shared" si="22"/>
        <v>1.9201154446495172E-2</v>
      </c>
      <c r="S346" s="5">
        <f t="shared" si="23"/>
        <v>-6.0361166637828978E-3</v>
      </c>
    </row>
    <row r="347" spans="6:19">
      <c r="F347" s="21" t="s">
        <v>93</v>
      </c>
      <c r="G347" s="28">
        <v>43952</v>
      </c>
      <c r="H347" s="203">
        <v>34.700000000000003</v>
      </c>
      <c r="I347" s="203">
        <v>35.47114256158526</v>
      </c>
      <c r="J347" s="203">
        <v>1</v>
      </c>
      <c r="K347" s="203">
        <v>5.3111111111111109</v>
      </c>
      <c r="L347" s="203">
        <v>2.7657671496381178</v>
      </c>
      <c r="M347" s="203">
        <v>0.45862566493186729</v>
      </c>
      <c r="N347" s="19">
        <f t="shared" si="21"/>
        <v>7.4667099999999997E-3</v>
      </c>
      <c r="O347" s="19">
        <f t="shared" si="21"/>
        <v>1.16785500000001E-2</v>
      </c>
      <c r="P347" s="19">
        <f t="shared" si="21"/>
        <v>-4.246662E-3</v>
      </c>
      <c r="Q347" s="19">
        <f t="shared" si="21"/>
        <v>-8.0785500000000194E-3</v>
      </c>
      <c r="R347" s="5">
        <f t="shared" si="22"/>
        <v>1.9329705696811583E-2</v>
      </c>
      <c r="S347" s="5">
        <f t="shared" si="23"/>
        <v>-7.920161290185801E-3</v>
      </c>
    </row>
    <row r="348" spans="6:19">
      <c r="F348" s="21" t="s">
        <v>93</v>
      </c>
      <c r="G348" s="28">
        <v>43983</v>
      </c>
      <c r="H348" s="203">
        <v>34.4</v>
      </c>
      <c r="I348" s="203">
        <v>35.01936774709884</v>
      </c>
      <c r="J348" s="203">
        <v>0.95533173544705707</v>
      </c>
      <c r="K348" s="203">
        <v>5.9003322259136208</v>
      </c>
      <c r="L348" s="203">
        <v>3.8778784031927267</v>
      </c>
      <c r="M348" s="203">
        <v>0.66320031757973363</v>
      </c>
      <c r="N348" s="19">
        <f t="shared" si="21"/>
        <v>7.4667099999999997E-3</v>
      </c>
      <c r="O348" s="19">
        <f t="shared" si="21"/>
        <v>1.16785500000001E-2</v>
      </c>
      <c r="P348" s="19">
        <f t="shared" si="21"/>
        <v>-4.246662E-3</v>
      </c>
      <c r="Q348" s="19">
        <f t="shared" si="21"/>
        <v>-8.0785500000000194E-3</v>
      </c>
      <c r="R348" s="5">
        <f t="shared" si="22"/>
        <v>1.8798100261549378E-2</v>
      </c>
      <c r="S348" s="5">
        <f t="shared" si="23"/>
        <v>-9.5583843734908802E-3</v>
      </c>
    </row>
    <row r="349" spans="6:19">
      <c r="F349" s="21" t="s">
        <v>93</v>
      </c>
      <c r="G349" s="28">
        <v>44013</v>
      </c>
      <c r="H349" s="203">
        <v>34.5</v>
      </c>
      <c r="I349" s="203">
        <v>33.371428571428574</v>
      </c>
      <c r="J349" s="203">
        <v>0.79239528855884545</v>
      </c>
      <c r="K349" s="203">
        <v>5.8530805687203795</v>
      </c>
      <c r="L349" s="203">
        <v>5.7087929967906117</v>
      </c>
      <c r="M349" s="203">
        <v>1</v>
      </c>
      <c r="N349" s="19">
        <f t="shared" si="21"/>
        <v>7.4667099999999997E-3</v>
      </c>
      <c r="O349" s="19">
        <f t="shared" si="21"/>
        <v>1.16785500000001E-2</v>
      </c>
      <c r="P349" s="19">
        <f t="shared" si="21"/>
        <v>-4.246662E-3</v>
      </c>
      <c r="Q349" s="19">
        <f t="shared" si="21"/>
        <v>-8.0785500000000194E-3</v>
      </c>
      <c r="R349" s="5">
        <f t="shared" si="22"/>
        <v>1.6861311943888291E-2</v>
      </c>
      <c r="S349" s="5">
        <f t="shared" si="23"/>
        <v>-1.2249567670978734E-2</v>
      </c>
    </row>
    <row r="350" spans="6:19">
      <c r="F350" s="21" t="s">
        <v>93</v>
      </c>
      <c r="G350" s="28">
        <v>44044</v>
      </c>
      <c r="H350" s="203">
        <v>33.299999999999997</v>
      </c>
      <c r="I350" s="203">
        <v>33.357142857142854</v>
      </c>
      <c r="J350" s="203">
        <v>0.79098281923877567</v>
      </c>
      <c r="K350" s="203">
        <v>5.8729508196721314</v>
      </c>
      <c r="L350" s="203">
        <v>5.199601082522217</v>
      </c>
      <c r="M350" s="203">
        <v>0.90633332891865759</v>
      </c>
      <c r="N350" s="19">
        <f t="shared" si="21"/>
        <v>7.4667099999999997E-3</v>
      </c>
      <c r="O350" s="19">
        <f t="shared" si="21"/>
        <v>1.16785500000001E-2</v>
      </c>
      <c r="P350" s="19">
        <f t="shared" si="21"/>
        <v>-4.246662E-3</v>
      </c>
      <c r="Q350" s="19">
        <f t="shared" si="21"/>
        <v>-8.0785500000000194E-3</v>
      </c>
      <c r="R350" s="5">
        <f t="shared" si="22"/>
        <v>1.6844538351306948E-2</v>
      </c>
      <c r="S350" s="5">
        <f t="shared" si="23"/>
        <v>-1.1501863066571638E-2</v>
      </c>
    </row>
    <row r="351" spans="6:19">
      <c r="F351" s="21" t="s">
        <v>93</v>
      </c>
      <c r="G351" s="28">
        <v>44075</v>
      </c>
      <c r="H351" s="203">
        <v>34.299999999999997</v>
      </c>
      <c r="I351" s="203">
        <v>34.057142857142857</v>
      </c>
      <c r="J351" s="203">
        <v>0.86019381592216893</v>
      </c>
      <c r="K351" s="203">
        <v>2.9666666666666668</v>
      </c>
      <c r="L351" s="203">
        <v>4.6391996057409584</v>
      </c>
      <c r="M351" s="203">
        <v>0.80324657650117759</v>
      </c>
      <c r="N351" s="19">
        <f t="shared" si="21"/>
        <v>7.4667099999999997E-3</v>
      </c>
      <c r="O351" s="19">
        <f t="shared" si="21"/>
        <v>1.16785500000001E-2</v>
      </c>
      <c r="P351" s="19">
        <f t="shared" si="21"/>
        <v>-4.246662E-3</v>
      </c>
      <c r="Q351" s="19">
        <f t="shared" si="21"/>
        <v>-8.0785500000000194E-3</v>
      </c>
      <c r="R351" s="5">
        <f t="shared" si="22"/>
        <v>1.7666769862454856E-2</v>
      </c>
      <c r="S351" s="5">
        <f t="shared" si="23"/>
        <v>-1.0678307358946149E-2</v>
      </c>
    </row>
    <row r="352" spans="6:19">
      <c r="F352" s="21" t="s">
        <v>93</v>
      </c>
      <c r="G352" s="28">
        <v>44105</v>
      </c>
      <c r="H352" s="203">
        <v>33.9</v>
      </c>
      <c r="I352" s="203">
        <v>32.88333333333334</v>
      </c>
      <c r="J352" s="203">
        <v>0.74413592012314667</v>
      </c>
      <c r="K352" s="203">
        <v>0.90322580645161288</v>
      </c>
      <c r="L352" s="203">
        <v>2.3352433503112615</v>
      </c>
      <c r="M352" s="203">
        <v>0.37943012004153182</v>
      </c>
      <c r="N352" s="19">
        <f t="shared" si="21"/>
        <v>7.4667099999999997E-3</v>
      </c>
      <c r="O352" s="19">
        <f t="shared" si="21"/>
        <v>1.16785500000001E-2</v>
      </c>
      <c r="P352" s="19">
        <f t="shared" si="21"/>
        <v>-4.246662E-3</v>
      </c>
      <c r="Q352" s="19">
        <f t="shared" si="21"/>
        <v>-8.0785500000000194E-3</v>
      </c>
      <c r="R352" s="5">
        <f t="shared" si="22"/>
        <v>1.6288370940334529E-2</v>
      </c>
      <c r="S352" s="5">
        <f t="shared" si="23"/>
        <v>-7.2852402378639214E-3</v>
      </c>
    </row>
    <row r="353" spans="7:19">
      <c r="G353" s="28"/>
      <c r="N353" s="19"/>
      <c r="O353" s="19"/>
      <c r="P353" s="19"/>
      <c r="Q353" s="19"/>
      <c r="R353" s="5"/>
      <c r="S353" s="5"/>
    </row>
    <row r="354" spans="7:19">
      <c r="G354" s="28"/>
      <c r="N354" s="19"/>
      <c r="O354" s="19"/>
      <c r="P354" s="19"/>
      <c r="Q354" s="19"/>
      <c r="R354" s="5"/>
      <c r="S354" s="5"/>
    </row>
    <row r="355" spans="7:19">
      <c r="G355" s="28"/>
      <c r="N355" s="19"/>
      <c r="O355" s="19"/>
      <c r="P355" s="19"/>
      <c r="Q355" s="19"/>
      <c r="R355" s="5"/>
      <c r="S355" s="5"/>
    </row>
    <row r="356" spans="7:19">
      <c r="G356" s="28"/>
      <c r="N356" s="19"/>
      <c r="O356" s="19"/>
      <c r="P356" s="19"/>
      <c r="Q356" s="19"/>
      <c r="R356" s="5"/>
      <c r="S356" s="5"/>
    </row>
    <row r="357" spans="7:19">
      <c r="G357" s="28"/>
      <c r="N357" s="19"/>
      <c r="O357" s="19"/>
      <c r="P357" s="19"/>
      <c r="Q357" s="19"/>
      <c r="R357" s="5"/>
      <c r="S357" s="5"/>
    </row>
    <row r="358" spans="7:19">
      <c r="G358" s="28"/>
      <c r="N358" s="19"/>
      <c r="O358" s="19"/>
      <c r="P358" s="19"/>
      <c r="Q358" s="19"/>
      <c r="R358" s="5"/>
      <c r="S358" s="5"/>
    </row>
    <row r="359" spans="7:19">
      <c r="G359" s="28"/>
      <c r="N359" s="19"/>
      <c r="O359" s="19"/>
      <c r="P359" s="19"/>
      <c r="Q359" s="19"/>
      <c r="R359" s="5"/>
      <c r="S359" s="5"/>
    </row>
    <row r="360" spans="7:19">
      <c r="G360" s="28"/>
      <c r="N360" s="19"/>
      <c r="O360" s="19"/>
      <c r="P360" s="19"/>
      <c r="Q360" s="19"/>
      <c r="R360" s="5"/>
      <c r="S360" s="5"/>
    </row>
    <row r="361" spans="7:19">
      <c r="G361" s="28"/>
      <c r="N361" s="19"/>
      <c r="O361" s="19"/>
      <c r="P361" s="19"/>
      <c r="Q361" s="19"/>
      <c r="R361" s="5"/>
      <c r="S361" s="5"/>
    </row>
    <row r="362" spans="7:19">
      <c r="G362" s="28"/>
      <c r="N362" s="19"/>
      <c r="O362" s="19"/>
      <c r="P362" s="19"/>
      <c r="Q362" s="19"/>
      <c r="R362" s="5"/>
      <c r="S362" s="5"/>
    </row>
    <row r="363" spans="7:19">
      <c r="G363" s="28"/>
      <c r="N363" s="19"/>
      <c r="O363" s="19"/>
      <c r="P363" s="19"/>
      <c r="Q363" s="19"/>
      <c r="R363" s="5"/>
      <c r="S363" s="5"/>
    </row>
    <row r="364" spans="7:19">
      <c r="G364" s="28"/>
      <c r="N364" s="19"/>
      <c r="O364" s="19"/>
      <c r="P364" s="19"/>
      <c r="Q364" s="19"/>
      <c r="R364" s="5"/>
      <c r="S364" s="5"/>
    </row>
    <row r="365" spans="7:19">
      <c r="G365" s="28"/>
      <c r="N365" s="19"/>
      <c r="O365" s="19"/>
      <c r="P365" s="19"/>
      <c r="Q365" s="19"/>
      <c r="R365" s="5"/>
      <c r="S365" s="5"/>
    </row>
    <row r="366" spans="7:19">
      <c r="G366" s="28"/>
      <c r="N366" s="19"/>
      <c r="O366" s="19"/>
      <c r="P366" s="19"/>
      <c r="Q366" s="19"/>
      <c r="R366" s="5"/>
      <c r="S366" s="5"/>
    </row>
    <row r="367" spans="7:19">
      <c r="G367" s="28"/>
      <c r="N367" s="19"/>
      <c r="O367" s="19"/>
      <c r="P367" s="19"/>
      <c r="Q367" s="19"/>
      <c r="R367" s="5"/>
      <c r="S367" s="5"/>
    </row>
    <row r="368" spans="7:19">
      <c r="G368" s="28"/>
      <c r="N368" s="19"/>
      <c r="O368" s="19"/>
      <c r="P368" s="19"/>
      <c r="Q368" s="19"/>
      <c r="R368" s="5"/>
      <c r="S368" s="5"/>
    </row>
    <row r="369" spans="7:19">
      <c r="G369" s="28"/>
      <c r="N369" s="19"/>
      <c r="O369" s="19"/>
      <c r="P369" s="19"/>
      <c r="Q369" s="19"/>
      <c r="R369" s="5"/>
      <c r="S369" s="5"/>
    </row>
    <row r="370" spans="7:19">
      <c r="G370" s="28"/>
      <c r="N370" s="19"/>
      <c r="O370" s="19"/>
      <c r="P370" s="19"/>
      <c r="Q370" s="19"/>
      <c r="R370" s="5"/>
      <c r="S370" s="5"/>
    </row>
    <row r="371" spans="7:19">
      <c r="G371" s="28"/>
      <c r="N371" s="19"/>
      <c r="O371" s="19"/>
      <c r="P371" s="19"/>
      <c r="Q371" s="19"/>
      <c r="R371" s="5"/>
      <c r="S371" s="5"/>
    </row>
    <row r="372" spans="7:19">
      <c r="G372" s="28"/>
      <c r="N372" s="19"/>
      <c r="O372" s="19"/>
      <c r="P372" s="19"/>
      <c r="Q372" s="19"/>
      <c r="R372" s="5"/>
      <c r="S372" s="5"/>
    </row>
    <row r="373" spans="7:19">
      <c r="G373" s="28"/>
      <c r="N373" s="19"/>
      <c r="O373" s="19"/>
      <c r="P373" s="19"/>
      <c r="Q373" s="19"/>
      <c r="R373" s="5"/>
      <c r="S373" s="5"/>
    </row>
    <row r="374" spans="7:19">
      <c r="G374" s="28"/>
      <c r="N374" s="19"/>
      <c r="O374" s="19"/>
      <c r="P374" s="19"/>
      <c r="Q374" s="19"/>
      <c r="R374" s="5"/>
      <c r="S374" s="5"/>
    </row>
    <row r="375" spans="7:19">
      <c r="G375" s="28"/>
      <c r="N375" s="19"/>
      <c r="O375" s="19"/>
      <c r="P375" s="19"/>
      <c r="Q375" s="19"/>
      <c r="R375" s="5"/>
      <c r="S375" s="5"/>
    </row>
    <row r="376" spans="7:19">
      <c r="G376" s="28"/>
      <c r="N376" s="19"/>
      <c r="O376" s="19"/>
      <c r="P376" s="19"/>
      <c r="Q376" s="19"/>
      <c r="R376" s="5"/>
      <c r="S376" s="5"/>
    </row>
    <row r="377" spans="7:19">
      <c r="G377" s="28"/>
      <c r="N377" s="19"/>
      <c r="O377" s="19"/>
      <c r="P377" s="19"/>
      <c r="Q377" s="19"/>
      <c r="R377" s="5"/>
      <c r="S377" s="5"/>
    </row>
    <row r="378" spans="7:19">
      <c r="G378" s="28"/>
      <c r="N378" s="19"/>
      <c r="O378" s="19"/>
      <c r="P378" s="19"/>
      <c r="Q378" s="19"/>
      <c r="R378" s="5"/>
      <c r="S378" s="5"/>
    </row>
    <row r="379" spans="7:19">
      <c r="G379" s="28"/>
      <c r="N379" s="19"/>
      <c r="O379" s="19"/>
      <c r="P379" s="19"/>
      <c r="Q379" s="19"/>
      <c r="R379" s="5"/>
      <c r="S379" s="5"/>
    </row>
    <row r="380" spans="7:19">
      <c r="G380" s="28"/>
      <c r="N380" s="19"/>
      <c r="O380" s="19"/>
      <c r="P380" s="19"/>
      <c r="Q380" s="19"/>
      <c r="R380" s="5"/>
      <c r="S380" s="5"/>
    </row>
    <row r="381" spans="7:19">
      <c r="G381" s="28"/>
      <c r="N381" s="19"/>
      <c r="O381" s="19"/>
      <c r="P381" s="19"/>
      <c r="Q381" s="19"/>
      <c r="R381" s="5"/>
      <c r="S381" s="5"/>
    </row>
    <row r="382" spans="7:19">
      <c r="G382" s="28"/>
      <c r="N382" s="19"/>
      <c r="O382" s="19"/>
      <c r="P382" s="19"/>
      <c r="Q382" s="19"/>
      <c r="R382" s="5"/>
      <c r="S382" s="5"/>
    </row>
    <row r="383" spans="7:19">
      <c r="G383" s="28"/>
      <c r="N383" s="19"/>
      <c r="O383" s="19"/>
      <c r="P383" s="19"/>
      <c r="Q383" s="19"/>
      <c r="R383" s="5"/>
      <c r="S383" s="5"/>
    </row>
    <row r="384" spans="7:19">
      <c r="G384" s="28"/>
      <c r="N384" s="19"/>
      <c r="O384" s="19"/>
      <c r="P384" s="19"/>
      <c r="Q384" s="19"/>
      <c r="R384" s="5"/>
      <c r="S384" s="5"/>
    </row>
    <row r="385" spans="7:19">
      <c r="G385" s="28"/>
      <c r="N385" s="19"/>
      <c r="O385" s="19"/>
      <c r="P385" s="19"/>
      <c r="Q385" s="19"/>
      <c r="R385" s="5"/>
      <c r="S385" s="5"/>
    </row>
    <row r="386" spans="7:19">
      <c r="G386" s="28"/>
      <c r="N386" s="19"/>
      <c r="O386" s="19"/>
      <c r="P386" s="19"/>
      <c r="Q386" s="19"/>
      <c r="R386" s="5"/>
      <c r="S386" s="5"/>
    </row>
    <row r="387" spans="7:19">
      <c r="G387" s="28"/>
      <c r="N387" s="19"/>
      <c r="O387" s="19"/>
      <c r="P387" s="19"/>
      <c r="Q387" s="19"/>
      <c r="R387" s="5"/>
      <c r="S387" s="5"/>
    </row>
    <row r="388" spans="7:19">
      <c r="G388" s="28"/>
      <c r="N388" s="19"/>
      <c r="O388" s="19"/>
      <c r="P388" s="19"/>
      <c r="Q388" s="19"/>
      <c r="R388" s="5"/>
      <c r="S388" s="5"/>
    </row>
    <row r="389" spans="7:19">
      <c r="G389" s="28"/>
      <c r="N389" s="19"/>
      <c r="O389" s="19"/>
      <c r="P389" s="19"/>
      <c r="Q389" s="19"/>
      <c r="R389" s="5"/>
      <c r="S389" s="5"/>
    </row>
    <row r="390" spans="7:19">
      <c r="G390" s="28"/>
      <c r="N390" s="19"/>
      <c r="O390" s="19"/>
      <c r="P390" s="19"/>
      <c r="Q390" s="19"/>
      <c r="R390" s="5"/>
      <c r="S390" s="5"/>
    </row>
    <row r="391" spans="7:19">
      <c r="G391" s="28"/>
      <c r="N391" s="19"/>
      <c r="O391" s="19"/>
      <c r="P391" s="19"/>
      <c r="Q391" s="19"/>
      <c r="R391" s="5"/>
      <c r="S391" s="5"/>
    </row>
    <row r="392" spans="7:19">
      <c r="G392" s="28"/>
      <c r="N392" s="19"/>
      <c r="O392" s="19"/>
      <c r="P392" s="19"/>
      <c r="Q392" s="19"/>
      <c r="R392" s="5"/>
      <c r="S392" s="5"/>
    </row>
    <row r="393" spans="7:19">
      <c r="G393" s="28"/>
      <c r="N393" s="19"/>
      <c r="O393" s="19"/>
      <c r="P393" s="19"/>
      <c r="Q393" s="19"/>
      <c r="R393" s="5"/>
      <c r="S393" s="5"/>
    </row>
    <row r="394" spans="7:19">
      <c r="G394" s="28"/>
      <c r="N394" s="19"/>
      <c r="O394" s="19"/>
      <c r="P394" s="19"/>
      <c r="Q394" s="19"/>
      <c r="R394" s="5"/>
      <c r="S394" s="5"/>
    </row>
    <row r="395" spans="7:19">
      <c r="G395" s="28"/>
      <c r="N395" s="19"/>
      <c r="O395" s="19"/>
      <c r="P395" s="19"/>
      <c r="Q395" s="19"/>
      <c r="R395" s="5"/>
      <c r="S395" s="5"/>
    </row>
    <row r="396" spans="7:19">
      <c r="G396" s="28"/>
      <c r="N396" s="19"/>
      <c r="O396" s="19"/>
      <c r="P396" s="19"/>
      <c r="Q396" s="19"/>
      <c r="R396" s="5"/>
      <c r="S396" s="5"/>
    </row>
    <row r="397" spans="7:19">
      <c r="G397" s="28"/>
      <c r="N397" s="19"/>
      <c r="O397" s="19"/>
      <c r="P397" s="19"/>
      <c r="Q397" s="19"/>
      <c r="R397" s="5"/>
      <c r="S397" s="5"/>
    </row>
    <row r="398" spans="7:19">
      <c r="G398" s="28"/>
      <c r="N398" s="19"/>
      <c r="O398" s="19"/>
      <c r="P398" s="19"/>
      <c r="Q398" s="19"/>
      <c r="R398" s="5"/>
      <c r="S398" s="5"/>
    </row>
    <row r="399" spans="7:19">
      <c r="G399" s="28"/>
      <c r="N399" s="19"/>
      <c r="O399" s="19"/>
      <c r="P399" s="19"/>
      <c r="Q399" s="19"/>
      <c r="R399" s="5"/>
      <c r="S399" s="5"/>
    </row>
    <row r="400" spans="7:19">
      <c r="G400" s="28"/>
      <c r="N400" s="19"/>
      <c r="O400" s="19"/>
      <c r="P400" s="19"/>
      <c r="Q400" s="19"/>
      <c r="R400" s="5"/>
      <c r="S400" s="5"/>
    </row>
    <row r="401" spans="7:19">
      <c r="G401" s="28"/>
      <c r="N401" s="19"/>
      <c r="O401" s="19"/>
      <c r="P401" s="19"/>
      <c r="Q401" s="19"/>
      <c r="R401" s="5"/>
      <c r="S401" s="5"/>
    </row>
    <row r="402" spans="7:19">
      <c r="G402" s="28"/>
      <c r="N402" s="19"/>
      <c r="O402" s="19"/>
      <c r="P402" s="19"/>
      <c r="Q402" s="19"/>
      <c r="R402" s="5"/>
      <c r="S402" s="5"/>
    </row>
    <row r="403" spans="7:19">
      <c r="G403" s="28"/>
      <c r="N403" s="19"/>
      <c r="O403" s="19"/>
      <c r="P403" s="19"/>
      <c r="Q403" s="19"/>
      <c r="R403" s="5"/>
      <c r="S403" s="5"/>
    </row>
    <row r="404" spans="7:19">
      <c r="G404" s="28"/>
      <c r="N404" s="19"/>
      <c r="O404" s="19"/>
      <c r="P404" s="19"/>
      <c r="Q404" s="19"/>
      <c r="R404" s="5"/>
      <c r="S404" s="5"/>
    </row>
    <row r="405" spans="7:19">
      <c r="G405" s="28"/>
      <c r="N405" s="19"/>
      <c r="O405" s="19"/>
      <c r="P405" s="19"/>
      <c r="Q405" s="19"/>
      <c r="R405" s="5"/>
      <c r="S405" s="5"/>
    </row>
    <row r="406" spans="7:19">
      <c r="G406" s="28"/>
      <c r="N406" s="19"/>
      <c r="O406" s="19"/>
      <c r="P406" s="19"/>
      <c r="Q406" s="19"/>
      <c r="R406" s="5"/>
      <c r="S406" s="5"/>
    </row>
    <row r="407" spans="7:19">
      <c r="G407" s="28"/>
      <c r="N407" s="19"/>
      <c r="O407" s="19"/>
      <c r="P407" s="19"/>
      <c r="Q407" s="19"/>
      <c r="R407" s="5"/>
      <c r="S407" s="5"/>
    </row>
    <row r="408" spans="7:19">
      <c r="G408" s="28"/>
      <c r="N408" s="19"/>
      <c r="O408" s="19"/>
      <c r="P408" s="19"/>
      <c r="Q408" s="19"/>
      <c r="R408" s="5"/>
      <c r="S408" s="5"/>
    </row>
    <row r="409" spans="7:19">
      <c r="G409" s="28"/>
      <c r="N409" s="19"/>
      <c r="O409" s="19"/>
      <c r="P409" s="19"/>
      <c r="Q409" s="19"/>
      <c r="R409" s="5"/>
      <c r="S409" s="5"/>
    </row>
    <row r="410" spans="7:19">
      <c r="G410" s="28"/>
      <c r="N410" s="19"/>
      <c r="O410" s="19"/>
      <c r="P410" s="19"/>
      <c r="Q410" s="19"/>
      <c r="R410" s="5"/>
      <c r="S410" s="5"/>
    </row>
    <row r="411" spans="7:19">
      <c r="G411" s="28"/>
      <c r="N411" s="19"/>
      <c r="O411" s="19"/>
      <c r="P411" s="19"/>
      <c r="Q411" s="19"/>
      <c r="R411" s="5"/>
      <c r="S411" s="5"/>
    </row>
    <row r="412" spans="7:19">
      <c r="G412" s="28"/>
      <c r="N412" s="19"/>
      <c r="O412" s="19"/>
      <c r="P412" s="19"/>
      <c r="Q412" s="19"/>
      <c r="R412" s="5"/>
      <c r="S412" s="5"/>
    </row>
    <row r="413" spans="7:19">
      <c r="G413" s="28"/>
      <c r="N413" s="19"/>
      <c r="O413" s="19"/>
      <c r="P413" s="19"/>
      <c r="Q413" s="19"/>
      <c r="R413" s="5"/>
      <c r="S413" s="5"/>
    </row>
    <row r="414" spans="7:19">
      <c r="G414" s="28"/>
      <c r="N414" s="19"/>
      <c r="O414" s="19"/>
      <c r="P414" s="19"/>
      <c r="Q414" s="19"/>
      <c r="R414" s="5"/>
      <c r="S414" s="5"/>
    </row>
    <row r="415" spans="7:19">
      <c r="G415" s="28"/>
      <c r="N415" s="19"/>
      <c r="O415" s="19"/>
      <c r="P415" s="19"/>
      <c r="Q415" s="19"/>
      <c r="R415" s="5"/>
      <c r="S415" s="5"/>
    </row>
    <row r="416" spans="7:19">
      <c r="G416" s="28"/>
      <c r="N416" s="19"/>
      <c r="O416" s="19"/>
      <c r="P416" s="19"/>
      <c r="Q416" s="19"/>
      <c r="R416" s="5"/>
      <c r="S416" s="5"/>
    </row>
    <row r="417" spans="7:19">
      <c r="G417" s="28"/>
      <c r="N417" s="19"/>
      <c r="O417" s="19"/>
      <c r="P417" s="19"/>
      <c r="Q417" s="19"/>
      <c r="R417" s="5"/>
      <c r="S417" s="5"/>
    </row>
    <row r="418" spans="7:19">
      <c r="G418" s="28"/>
      <c r="N418" s="19"/>
      <c r="O418" s="19"/>
      <c r="P418" s="19"/>
      <c r="Q418" s="19"/>
      <c r="R418" s="5"/>
      <c r="S418" s="5"/>
    </row>
    <row r="419" spans="7:19">
      <c r="G419" s="28"/>
      <c r="N419" s="19"/>
      <c r="O419" s="19"/>
      <c r="P419" s="19"/>
      <c r="Q419" s="19"/>
      <c r="R419" s="5"/>
      <c r="S419" s="5"/>
    </row>
    <row r="420" spans="7:19">
      <c r="G420" s="28"/>
      <c r="N420" s="19"/>
      <c r="O420" s="19"/>
      <c r="P420" s="19"/>
      <c r="Q420" s="19"/>
      <c r="R420" s="5"/>
      <c r="S420" s="5"/>
    </row>
    <row r="421" spans="7:19">
      <c r="G421" s="28"/>
      <c r="N421" s="19"/>
      <c r="O421" s="19"/>
      <c r="P421" s="19"/>
      <c r="Q421" s="19"/>
      <c r="R421" s="5"/>
      <c r="S421" s="5"/>
    </row>
    <row r="422" spans="7:19">
      <c r="G422" s="28"/>
      <c r="N422" s="19"/>
      <c r="O422" s="19"/>
      <c r="P422" s="19"/>
      <c r="Q422" s="19"/>
      <c r="R422" s="5"/>
      <c r="S422" s="5"/>
    </row>
    <row r="423" spans="7:19">
      <c r="G423" s="28"/>
      <c r="N423" s="19"/>
      <c r="O423" s="19"/>
      <c r="P423" s="19"/>
      <c r="Q423" s="19"/>
      <c r="R423" s="5"/>
      <c r="S423" s="5"/>
    </row>
    <row r="424" spans="7:19">
      <c r="G424" s="28"/>
      <c r="N424" s="19"/>
      <c r="O424" s="19"/>
      <c r="P424" s="19"/>
      <c r="Q424" s="19"/>
      <c r="R424" s="5"/>
      <c r="S424" s="5"/>
    </row>
    <row r="425" spans="7:19">
      <c r="G425" s="28"/>
      <c r="N425" s="19"/>
      <c r="O425" s="19"/>
      <c r="P425" s="19"/>
      <c r="Q425" s="19"/>
      <c r="R425" s="5"/>
      <c r="S425" s="5"/>
    </row>
    <row r="426" spans="7:19">
      <c r="G426" s="28"/>
      <c r="N426" s="19"/>
      <c r="O426" s="19"/>
      <c r="P426" s="19"/>
      <c r="Q426" s="19"/>
      <c r="R426" s="5"/>
      <c r="S426" s="5"/>
    </row>
    <row r="427" spans="7:19">
      <c r="G427" s="28"/>
      <c r="N427" s="19"/>
      <c r="O427" s="19"/>
      <c r="P427" s="19"/>
      <c r="Q427" s="19"/>
      <c r="R427" s="5"/>
      <c r="S427" s="5"/>
    </row>
    <row r="428" spans="7:19">
      <c r="G428" s="28"/>
      <c r="N428" s="19"/>
      <c r="O428" s="19"/>
      <c r="P428" s="19"/>
      <c r="Q428" s="19"/>
      <c r="R428" s="5"/>
      <c r="S428" s="5"/>
    </row>
    <row r="429" spans="7:19">
      <c r="G429" s="28"/>
      <c r="N429" s="19"/>
      <c r="O429" s="19"/>
      <c r="P429" s="19"/>
      <c r="Q429" s="19"/>
      <c r="R429" s="5"/>
      <c r="S429" s="5"/>
    </row>
    <row r="430" spans="7:19">
      <c r="G430" s="28"/>
      <c r="N430" s="19"/>
      <c r="O430" s="19"/>
      <c r="P430" s="19"/>
      <c r="Q430" s="19"/>
      <c r="R430" s="5"/>
      <c r="S430" s="5"/>
    </row>
    <row r="431" spans="7:19">
      <c r="G431" s="28"/>
      <c r="N431" s="19"/>
      <c r="O431" s="19"/>
      <c r="P431" s="19"/>
      <c r="Q431" s="19"/>
      <c r="R431" s="5"/>
      <c r="S431" s="5"/>
    </row>
    <row r="432" spans="7:19">
      <c r="G432" s="28"/>
      <c r="N432" s="19"/>
      <c r="O432" s="19"/>
      <c r="P432" s="19"/>
      <c r="Q432" s="19"/>
      <c r="R432" s="5"/>
      <c r="S432" s="5"/>
    </row>
    <row r="433" spans="7:19">
      <c r="G433" s="28"/>
      <c r="N433" s="19"/>
      <c r="O433" s="19"/>
      <c r="P433" s="19"/>
      <c r="Q433" s="19"/>
      <c r="R433" s="5"/>
      <c r="S433" s="5"/>
    </row>
    <row r="434" spans="7:19">
      <c r="G434" s="28"/>
      <c r="N434" s="19"/>
      <c r="O434" s="19"/>
      <c r="P434" s="19"/>
      <c r="Q434" s="19"/>
      <c r="R434" s="5"/>
      <c r="S434" s="5"/>
    </row>
    <row r="435" spans="7:19">
      <c r="G435" s="28"/>
      <c r="N435" s="19"/>
      <c r="O435" s="19"/>
      <c r="P435" s="19"/>
      <c r="Q435" s="19"/>
      <c r="R435" s="5"/>
      <c r="S435" s="5"/>
    </row>
    <row r="436" spans="7:19">
      <c r="G436" s="28"/>
      <c r="N436" s="19"/>
      <c r="O436" s="19"/>
      <c r="P436" s="19"/>
      <c r="Q436" s="19"/>
      <c r="R436" s="5"/>
      <c r="S436" s="5"/>
    </row>
    <row r="437" spans="7:19">
      <c r="G437" s="28"/>
      <c r="N437" s="19"/>
      <c r="O437" s="19"/>
      <c r="P437" s="19"/>
      <c r="Q437" s="19"/>
      <c r="R437" s="5"/>
      <c r="S437" s="5"/>
    </row>
    <row r="438" spans="7:19">
      <c r="G438" s="28"/>
      <c r="N438" s="19"/>
      <c r="O438" s="19"/>
      <c r="P438" s="19"/>
      <c r="Q438" s="19"/>
      <c r="R438" s="5"/>
      <c r="S438" s="5"/>
    </row>
    <row r="439" spans="7:19">
      <c r="G439" s="28"/>
      <c r="N439" s="19"/>
      <c r="O439" s="19"/>
      <c r="P439" s="19"/>
      <c r="Q439" s="19"/>
      <c r="R439" s="5"/>
      <c r="S439" s="5"/>
    </row>
    <row r="440" spans="7:19">
      <c r="G440" s="28"/>
      <c r="N440" s="19"/>
      <c r="O440" s="19"/>
      <c r="P440" s="19"/>
      <c r="Q440" s="19"/>
      <c r="R440" s="5"/>
      <c r="S440" s="5"/>
    </row>
    <row r="441" spans="7:19">
      <c r="G441" s="28"/>
      <c r="N441" s="19"/>
      <c r="O441" s="19"/>
      <c r="P441" s="19"/>
      <c r="Q441" s="19"/>
      <c r="R441" s="5"/>
      <c r="S441" s="5"/>
    </row>
    <row r="442" spans="7:19">
      <c r="G442" s="28"/>
      <c r="N442" s="19"/>
      <c r="O442" s="19"/>
      <c r="P442" s="19"/>
      <c r="Q442" s="19"/>
      <c r="R442" s="5"/>
      <c r="S442" s="5"/>
    </row>
    <row r="443" spans="7:19">
      <c r="G443" s="28"/>
      <c r="N443" s="19"/>
      <c r="O443" s="19"/>
      <c r="P443" s="19"/>
      <c r="Q443" s="19"/>
      <c r="R443" s="5"/>
      <c r="S443" s="5"/>
    </row>
    <row r="444" spans="7:19">
      <c r="G444" s="28"/>
      <c r="N444" s="19"/>
      <c r="O444" s="19"/>
      <c r="P444" s="19"/>
      <c r="Q444" s="19"/>
      <c r="R444" s="5"/>
      <c r="S444" s="5"/>
    </row>
    <row r="445" spans="7:19">
      <c r="G445" s="28"/>
      <c r="N445" s="19"/>
      <c r="O445" s="19"/>
      <c r="P445" s="19"/>
      <c r="Q445" s="19"/>
      <c r="R445" s="5"/>
      <c r="S445" s="5"/>
    </row>
    <row r="446" spans="7:19">
      <c r="G446" s="28"/>
      <c r="N446" s="19"/>
      <c r="O446" s="19"/>
      <c r="P446" s="19"/>
      <c r="Q446" s="19"/>
      <c r="R446" s="5"/>
      <c r="S446" s="5"/>
    </row>
    <row r="447" spans="7:19">
      <c r="G447" s="28"/>
      <c r="N447" s="19"/>
      <c r="O447" s="19"/>
      <c r="P447" s="19"/>
      <c r="Q447" s="19"/>
      <c r="R447" s="5"/>
      <c r="S447" s="5"/>
    </row>
    <row r="448" spans="7:19">
      <c r="G448" s="28"/>
      <c r="N448" s="19"/>
      <c r="O448" s="19"/>
      <c r="P448" s="19"/>
      <c r="Q448" s="19"/>
      <c r="R448" s="5"/>
      <c r="S448" s="5"/>
    </row>
    <row r="449" spans="7:19">
      <c r="G449" s="28"/>
      <c r="N449" s="19"/>
      <c r="O449" s="19"/>
      <c r="P449" s="19"/>
      <c r="Q449" s="19"/>
      <c r="R449" s="5"/>
      <c r="S449" s="5"/>
    </row>
    <row r="450" spans="7:19">
      <c r="G450" s="28"/>
      <c r="N450" s="19"/>
      <c r="O450" s="19"/>
      <c r="P450" s="19"/>
      <c r="Q450" s="19"/>
      <c r="R450" s="5"/>
      <c r="S450" s="5"/>
    </row>
    <row r="451" spans="7:19">
      <c r="G451" s="28"/>
      <c r="N451" s="19"/>
      <c r="O451" s="19"/>
      <c r="P451" s="19"/>
      <c r="Q451" s="19"/>
      <c r="R451" s="5"/>
      <c r="S451" s="5"/>
    </row>
    <row r="452" spans="7:19">
      <c r="G452" s="28"/>
      <c r="N452" s="19"/>
      <c r="O452" s="19"/>
      <c r="P452" s="19"/>
      <c r="Q452" s="19"/>
      <c r="R452" s="5"/>
      <c r="S452" s="5"/>
    </row>
    <row r="453" spans="7:19">
      <c r="G453" s="28"/>
      <c r="N453" s="19"/>
      <c r="O453" s="19"/>
      <c r="P453" s="19"/>
      <c r="Q453" s="19"/>
      <c r="R453" s="5"/>
      <c r="S453" s="5"/>
    </row>
    <row r="454" spans="7:19">
      <c r="G454" s="28"/>
      <c r="N454" s="19"/>
      <c r="O454" s="19"/>
      <c r="P454" s="19"/>
      <c r="Q454" s="19"/>
      <c r="R454" s="5"/>
      <c r="S454" s="5"/>
    </row>
    <row r="455" spans="7:19">
      <c r="G455" s="28"/>
      <c r="N455" s="19"/>
      <c r="O455" s="19"/>
      <c r="P455" s="19"/>
      <c r="Q455" s="19"/>
      <c r="R455" s="5"/>
      <c r="S455" s="5"/>
    </row>
    <row r="456" spans="7:19">
      <c r="G456" s="28"/>
      <c r="N456" s="19"/>
      <c r="O456" s="19"/>
      <c r="P456" s="19"/>
      <c r="Q456" s="19"/>
      <c r="R456" s="5"/>
      <c r="S456" s="5"/>
    </row>
    <row r="457" spans="7:19">
      <c r="G457" s="28"/>
      <c r="N457" s="19"/>
      <c r="O457" s="19"/>
      <c r="P457" s="19"/>
      <c r="Q457" s="19"/>
      <c r="R457" s="5"/>
      <c r="S457" s="5"/>
    </row>
    <row r="458" spans="7:19">
      <c r="G458" s="28"/>
      <c r="N458" s="19"/>
      <c r="O458" s="19"/>
      <c r="P458" s="19"/>
      <c r="Q458" s="19"/>
      <c r="R458" s="5"/>
      <c r="S458" s="5"/>
    </row>
    <row r="459" spans="7:19">
      <c r="G459" s="28"/>
      <c r="N459" s="19"/>
      <c r="O459" s="19"/>
      <c r="P459" s="19"/>
      <c r="Q459" s="19"/>
      <c r="R459" s="5"/>
      <c r="S459" s="5"/>
    </row>
    <row r="460" spans="7:19">
      <c r="G460" s="28"/>
      <c r="N460" s="19"/>
      <c r="O460" s="19"/>
      <c r="P460" s="19"/>
      <c r="Q460" s="19"/>
      <c r="R460" s="5"/>
      <c r="S460" s="5"/>
    </row>
    <row r="461" spans="7:19">
      <c r="G461" s="28"/>
      <c r="N461" s="19"/>
      <c r="O461" s="19"/>
      <c r="P461" s="19"/>
      <c r="Q461" s="19"/>
      <c r="R461" s="5"/>
      <c r="S461" s="5"/>
    </row>
    <row r="462" spans="7:19">
      <c r="G462" s="28"/>
      <c r="N462" s="19"/>
      <c r="O462" s="19"/>
      <c r="P462" s="19"/>
      <c r="Q462" s="19"/>
      <c r="R462" s="5"/>
      <c r="S462" s="5"/>
    </row>
    <row r="463" spans="7:19">
      <c r="G463" s="28"/>
      <c r="N463" s="19"/>
      <c r="O463" s="19"/>
      <c r="P463" s="19"/>
      <c r="Q463" s="19"/>
      <c r="R463" s="5"/>
      <c r="S463" s="5"/>
    </row>
    <row r="464" spans="7:19">
      <c r="G464" s="28"/>
      <c r="N464" s="19"/>
      <c r="O464" s="19"/>
      <c r="P464" s="19"/>
      <c r="Q464" s="19"/>
      <c r="R464" s="5"/>
      <c r="S464" s="5"/>
    </row>
    <row r="465" spans="7:19">
      <c r="G465" s="28"/>
      <c r="N465" s="19"/>
      <c r="O465" s="19"/>
      <c r="P465" s="19"/>
      <c r="Q465" s="19"/>
      <c r="R465" s="5"/>
      <c r="S465" s="5"/>
    </row>
    <row r="466" spans="7:19">
      <c r="G466" s="28"/>
      <c r="N466" s="19"/>
      <c r="O466" s="19"/>
      <c r="P466" s="19"/>
      <c r="Q466" s="19"/>
      <c r="R466" s="5"/>
      <c r="S466" s="5"/>
    </row>
    <row r="467" spans="7:19">
      <c r="G467" s="28"/>
      <c r="N467" s="19"/>
      <c r="O467" s="19"/>
      <c r="P467" s="19"/>
      <c r="Q467" s="19"/>
      <c r="R467" s="5"/>
      <c r="S467" s="5"/>
    </row>
    <row r="468" spans="7:19">
      <c r="G468" s="28"/>
      <c r="N468" s="19"/>
      <c r="O468" s="19"/>
      <c r="P468" s="19"/>
      <c r="Q468" s="19"/>
      <c r="R468" s="5"/>
      <c r="S468" s="5"/>
    </row>
    <row r="469" spans="7:19">
      <c r="G469" s="28"/>
      <c r="N469" s="19"/>
      <c r="O469" s="19"/>
      <c r="P469" s="19"/>
      <c r="Q469" s="19"/>
      <c r="R469" s="5"/>
      <c r="S469" s="5"/>
    </row>
    <row r="470" spans="7:19">
      <c r="G470" s="28"/>
      <c r="N470" s="19"/>
      <c r="O470" s="19"/>
      <c r="P470" s="19"/>
      <c r="Q470" s="19"/>
      <c r="R470" s="5"/>
      <c r="S470" s="5"/>
    </row>
    <row r="471" spans="7:19">
      <c r="G471" s="28"/>
      <c r="N471" s="19"/>
      <c r="O471" s="19"/>
      <c r="P471" s="19"/>
      <c r="Q471" s="19"/>
      <c r="R471" s="5"/>
      <c r="S471" s="5"/>
    </row>
    <row r="472" spans="7:19">
      <c r="G472" s="28"/>
      <c r="N472" s="19"/>
      <c r="O472" s="19"/>
      <c r="P472" s="19"/>
      <c r="Q472" s="19"/>
      <c r="R472" s="5"/>
      <c r="S472" s="5"/>
    </row>
    <row r="473" spans="7:19">
      <c r="G473" s="28"/>
      <c r="N473" s="19"/>
      <c r="O473" s="19"/>
      <c r="P473" s="19"/>
      <c r="Q473" s="19"/>
      <c r="R473" s="5"/>
      <c r="S473" s="5"/>
    </row>
    <row r="474" spans="7:19">
      <c r="G474" s="28"/>
      <c r="N474" s="19"/>
      <c r="O474" s="19"/>
      <c r="P474" s="19"/>
      <c r="Q474" s="19"/>
      <c r="R474" s="5"/>
      <c r="S474" s="5"/>
    </row>
    <row r="475" spans="7:19">
      <c r="G475" s="28"/>
      <c r="N475" s="19"/>
      <c r="O475" s="19"/>
      <c r="P475" s="19"/>
      <c r="Q475" s="19"/>
      <c r="R475" s="5"/>
      <c r="S475" s="5"/>
    </row>
    <row r="476" spans="7:19">
      <c r="G476" s="28"/>
      <c r="N476" s="19"/>
      <c r="O476" s="19"/>
      <c r="P476" s="19"/>
      <c r="Q476" s="19"/>
      <c r="R476" s="5"/>
      <c r="S476" s="5"/>
    </row>
    <row r="477" spans="7:19">
      <c r="G477" s="28"/>
      <c r="N477" s="19"/>
      <c r="O477" s="19"/>
      <c r="P477" s="19"/>
      <c r="Q477" s="19"/>
      <c r="R477" s="5"/>
      <c r="S477" s="5"/>
    </row>
    <row r="478" spans="7:19">
      <c r="G478" s="28"/>
      <c r="N478" s="19"/>
      <c r="O478" s="19"/>
      <c r="P478" s="19"/>
      <c r="Q478" s="19"/>
      <c r="R478" s="5"/>
      <c r="S478" s="5"/>
    </row>
    <row r="479" spans="7:19">
      <c r="G479" s="28"/>
      <c r="N479" s="19"/>
      <c r="O479" s="19"/>
      <c r="P479" s="19"/>
      <c r="Q479" s="19"/>
      <c r="R479" s="5"/>
      <c r="S479" s="5"/>
    </row>
    <row r="480" spans="7:19">
      <c r="G480" s="28"/>
      <c r="N480" s="19"/>
      <c r="O480" s="19"/>
      <c r="P480" s="19"/>
      <c r="Q480" s="19"/>
      <c r="R480" s="5"/>
      <c r="S480" s="5"/>
    </row>
    <row r="481" spans="7:19">
      <c r="G481" s="28"/>
      <c r="N481" s="19"/>
      <c r="O481" s="19"/>
      <c r="P481" s="19"/>
      <c r="Q481" s="19"/>
      <c r="R481" s="5"/>
      <c r="S481" s="5"/>
    </row>
    <row r="482" spans="7:19">
      <c r="G482" s="28"/>
      <c r="N482" s="19"/>
      <c r="O482" s="19"/>
      <c r="P482" s="19"/>
      <c r="Q482" s="19"/>
      <c r="R482" s="5"/>
      <c r="S482" s="5"/>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D946-4D47-4DAF-BD74-A5C264B26292}">
  <sheetPr codeName="Sheet20"/>
  <dimension ref="A2:AE353"/>
  <sheetViews>
    <sheetView topLeftCell="C1" workbookViewId="0">
      <selection activeCell="D15" sqref="D15"/>
    </sheetView>
  </sheetViews>
  <sheetFormatPr defaultRowHeight="15"/>
  <cols>
    <col min="1" max="1" width="9.140625" style="32"/>
    <col min="2" max="2" width="12.85546875" style="32" bestFit="1" customWidth="1"/>
    <col min="3" max="3" width="26.140625" style="32" bestFit="1" customWidth="1"/>
    <col min="4" max="4" width="16.140625" style="32" bestFit="1" customWidth="1"/>
    <col min="5" max="6" width="15.7109375" style="32" customWidth="1"/>
    <col min="7" max="10" width="9.140625" style="32"/>
    <col min="11" max="12" width="12.7109375" style="32" bestFit="1" customWidth="1"/>
    <col min="13" max="13" width="15.5703125" style="32" customWidth="1"/>
    <col min="14" max="15" width="13.7109375" style="32" bestFit="1" customWidth="1"/>
    <col min="16" max="18" width="9.140625" style="32"/>
    <col min="19" max="19" width="16.7109375" style="32" bestFit="1" customWidth="1"/>
    <col min="20" max="20" width="24.28515625" style="32" bestFit="1" customWidth="1"/>
    <col min="21" max="21" width="16.7109375" style="32" bestFit="1" customWidth="1"/>
    <col min="22" max="22" width="25.140625" style="32" bestFit="1" customWidth="1"/>
    <col min="23" max="23" width="16.140625" style="32" bestFit="1" customWidth="1"/>
    <col min="24" max="24" width="16.7109375" style="32" bestFit="1" customWidth="1"/>
    <col min="25" max="25" width="24.140625" style="32" bestFit="1" customWidth="1"/>
    <col min="26" max="26" width="9.140625" style="32"/>
    <col min="27" max="27" width="16.140625" style="32" bestFit="1" customWidth="1"/>
    <col min="28" max="28" width="24.140625" style="32" bestFit="1" customWidth="1"/>
    <col min="29" max="16384" width="9.140625" style="32"/>
  </cols>
  <sheetData>
    <row r="2" spans="1:17" ht="15.75" thickBot="1"/>
    <row r="3" spans="1:17" ht="45.75" thickBot="1">
      <c r="D3" s="36" t="s">
        <v>83</v>
      </c>
      <c r="E3" s="36" t="s">
        <v>287</v>
      </c>
      <c r="F3" s="36" t="s">
        <v>269</v>
      </c>
      <c r="G3" s="37" t="s">
        <v>104</v>
      </c>
      <c r="H3" s="38" t="s">
        <v>105</v>
      </c>
      <c r="M3" s="36" t="s">
        <v>83</v>
      </c>
      <c r="N3" s="36" t="s">
        <v>270</v>
      </c>
      <c r="O3" s="36" t="s">
        <v>286</v>
      </c>
      <c r="P3" s="37" t="s">
        <v>106</v>
      </c>
      <c r="Q3" s="38" t="s">
        <v>107</v>
      </c>
    </row>
    <row r="4" spans="1:17">
      <c r="A4" s="39">
        <v>42005</v>
      </c>
      <c r="B4" s="44" t="str">
        <f>D4&amp;"_"&amp;$E$3</f>
        <v>APT_SOCF_0</v>
      </c>
      <c r="C4" s="44" t="str">
        <f>D4&amp;"_"&amp;$F$3</f>
        <v>APT_SOCF_1</v>
      </c>
      <c r="D4" s="32" t="s">
        <v>99</v>
      </c>
      <c r="E4" s="40">
        <f>IFERROR(VLOOKUP(B4,Parameters!$A$2:$D$690,4,FALSE),0)</f>
        <v>0</v>
      </c>
      <c r="F4" s="40">
        <f>IFERROR(VLOOKUP(C4,Parameters!$A$2:$D$690,4,FALSE),0)</f>
        <v>6.1951819999999996E-3</v>
      </c>
      <c r="G4" s="41">
        <f>EXP($E4*(1)+$F4*(1)*H4)-1</f>
        <v>3.5612347710465286E-3</v>
      </c>
      <c r="H4" s="307">
        <v>0.57381826545141934</v>
      </c>
      <c r="K4" s="44" t="str">
        <f>M4&amp;"_"&amp;$N$3</f>
        <v>APT_SOTS_1</v>
      </c>
      <c r="L4" s="44" t="str">
        <f>M4&amp;"_"&amp;$O$3</f>
        <v>APT_SOTS_0</v>
      </c>
      <c r="M4" s="203" t="s">
        <v>99</v>
      </c>
      <c r="N4" s="40">
        <f>IFERROR(VLOOKUP(K4,Parameters!$A$2:$D$690,4,FALSE),0)</f>
        <v>7.8469999999999998E-3</v>
      </c>
      <c r="O4" s="40">
        <f>IFERROR(VLOOKUP(L4,Parameters!$A$2:$D$690,4,FALSE),0)</f>
        <v>0</v>
      </c>
      <c r="P4" s="41">
        <f t="shared" ref="P4:P77" si="0">EXP($N4*(1)+$O4*(1)*Q4)-1</f>
        <v>7.8778683931011173E-3</v>
      </c>
      <c r="Q4" s="307">
        <v>0.53124701332600366</v>
      </c>
    </row>
    <row r="5" spans="1:17">
      <c r="A5" s="39">
        <v>42036</v>
      </c>
      <c r="B5" s="44" t="str">
        <f t="shared" ref="B5:B78" si="1">D5&amp;"_"&amp;$E$3</f>
        <v>APT_SOCF_0</v>
      </c>
      <c r="C5" s="44" t="str">
        <f t="shared" ref="C5:C78" si="2">D5&amp;"_"&amp;$F$3</f>
        <v>APT_SOCF_1</v>
      </c>
      <c r="D5" s="32" t="s">
        <v>99</v>
      </c>
      <c r="E5" s="40">
        <f>IFERROR(VLOOKUP(B5,Parameters!$A$2:$D$690,4,FALSE),0)</f>
        <v>0</v>
      </c>
      <c r="F5" s="40">
        <f>IFERROR(VLOOKUP(C5,Parameters!$A$2:$D$690,4,FALSE),0)</f>
        <v>6.1951819999999996E-3</v>
      </c>
      <c r="G5" s="41">
        <f t="shared" ref="G5:G77" si="3">EXP($E5*(1)+$F5*(1)*H5)-1</f>
        <v>6.1939083310948995E-3</v>
      </c>
      <c r="H5" s="308">
        <v>0.99671081874203526</v>
      </c>
      <c r="K5" s="44" t="str">
        <f t="shared" ref="K5:K78" si="4">M5&amp;"_"&amp;$N$3</f>
        <v>APT_SOTS_1</v>
      </c>
      <c r="L5" s="44" t="str">
        <f t="shared" ref="L5:L78" si="5">M5&amp;"_"&amp;$O$3</f>
        <v>APT_SOTS_0</v>
      </c>
      <c r="M5" s="203" t="s">
        <v>99</v>
      </c>
      <c r="N5" s="40">
        <f>IFERROR(VLOOKUP(K5,Parameters!$A$2:$D$690,4,FALSE),0)</f>
        <v>7.8469999999999998E-3</v>
      </c>
      <c r="O5" s="40">
        <f>IFERROR(VLOOKUP(L5,Parameters!$A$2:$D$690,4,FALSE),0)</f>
        <v>0</v>
      </c>
      <c r="P5" s="41">
        <f t="shared" si="0"/>
        <v>7.8778683931011173E-3</v>
      </c>
      <c r="Q5" s="308">
        <v>0.42194649512924925</v>
      </c>
    </row>
    <row r="6" spans="1:17">
      <c r="A6" s="39">
        <v>42064</v>
      </c>
      <c r="B6" s="44" t="str">
        <f t="shared" si="1"/>
        <v>APT_SOCF_0</v>
      </c>
      <c r="C6" s="44" t="str">
        <f t="shared" si="2"/>
        <v>APT_SOCF_1</v>
      </c>
      <c r="D6" s="32" t="s">
        <v>99</v>
      </c>
      <c r="E6" s="40">
        <f>IFERROR(VLOOKUP(B6,Parameters!$A$2:$D$690,4,FALSE),0)</f>
        <v>0</v>
      </c>
      <c r="F6" s="40">
        <f>IFERROR(VLOOKUP(C6,Parameters!$A$2:$D$690,4,FALSE),0)</f>
        <v>6.1951819999999996E-3</v>
      </c>
      <c r="G6" s="41">
        <f t="shared" si="3"/>
        <v>0</v>
      </c>
      <c r="H6" s="308">
        <v>0</v>
      </c>
      <c r="K6" s="44" t="str">
        <f t="shared" si="4"/>
        <v>APT_SOTS_1</v>
      </c>
      <c r="L6" s="44" t="str">
        <f t="shared" si="5"/>
        <v>APT_SOTS_0</v>
      </c>
      <c r="M6" s="203" t="s">
        <v>99</v>
      </c>
      <c r="N6" s="40">
        <f>IFERROR(VLOOKUP(K6,Parameters!$A$2:$D$690,4,FALSE),0)</f>
        <v>7.8469999999999998E-3</v>
      </c>
      <c r="O6" s="40">
        <f>IFERROR(VLOOKUP(L6,Parameters!$A$2:$D$690,4,FALSE),0)</f>
        <v>0</v>
      </c>
      <c r="P6" s="41">
        <f t="shared" si="0"/>
        <v>7.8778683931011173E-3</v>
      </c>
      <c r="Q6" s="308">
        <v>0.23444355538048137</v>
      </c>
    </row>
    <row r="7" spans="1:17">
      <c r="A7" s="39">
        <v>42095</v>
      </c>
      <c r="B7" s="44" t="str">
        <f t="shared" si="1"/>
        <v>APT_SOCF_0</v>
      </c>
      <c r="C7" s="44" t="str">
        <f t="shared" si="2"/>
        <v>APT_SOCF_1</v>
      </c>
      <c r="D7" s="32" t="s">
        <v>99</v>
      </c>
      <c r="E7" s="40">
        <f>IFERROR(VLOOKUP(B7,Parameters!$A$2:$D$690,4,FALSE),0)</f>
        <v>0</v>
      </c>
      <c r="F7" s="40">
        <f>IFERROR(VLOOKUP(C7,Parameters!$A$2:$D$690,4,FALSE),0)</f>
        <v>6.1951819999999996E-3</v>
      </c>
      <c r="G7" s="41">
        <f t="shared" si="3"/>
        <v>1.761618064038295E-3</v>
      </c>
      <c r="H7" s="308">
        <v>0.28410274868560464</v>
      </c>
      <c r="K7" s="44" t="str">
        <f t="shared" si="4"/>
        <v>APT_SOTS_1</v>
      </c>
      <c r="L7" s="44" t="str">
        <f t="shared" si="5"/>
        <v>APT_SOTS_0</v>
      </c>
      <c r="M7" s="203" t="s">
        <v>99</v>
      </c>
      <c r="N7" s="40">
        <f>IFERROR(VLOOKUP(K7,Parameters!$A$2:$D$690,4,FALSE),0)</f>
        <v>7.8469999999999998E-3</v>
      </c>
      <c r="O7" s="40">
        <f>IFERROR(VLOOKUP(L7,Parameters!$A$2:$D$690,4,FALSE),0)</f>
        <v>0</v>
      </c>
      <c r="P7" s="41">
        <f t="shared" si="0"/>
        <v>7.8778683931011173E-3</v>
      </c>
      <c r="Q7" s="308">
        <v>0.21975043795143714</v>
      </c>
    </row>
    <row r="8" spans="1:17">
      <c r="A8" s="39">
        <v>42125</v>
      </c>
      <c r="B8" s="44" t="str">
        <f t="shared" si="1"/>
        <v>APT_SOCF_0</v>
      </c>
      <c r="C8" s="44" t="str">
        <f t="shared" si="2"/>
        <v>APT_SOCF_1</v>
      </c>
      <c r="D8" s="32" t="s">
        <v>99</v>
      </c>
      <c r="E8" s="40">
        <f>IFERROR(VLOOKUP(B8,Parameters!$A$2:$D$690,4,FALSE),0)</f>
        <v>0</v>
      </c>
      <c r="F8" s="40">
        <f>IFERROR(VLOOKUP(C8,Parameters!$A$2:$D$690,4,FALSE),0)</f>
        <v>6.1951819999999996E-3</v>
      </c>
      <c r="G8" s="41">
        <f t="shared" si="3"/>
        <v>2.2019443052605503E-3</v>
      </c>
      <c r="H8" s="308">
        <v>0.35503776624868932</v>
      </c>
      <c r="K8" s="44" t="str">
        <f t="shared" si="4"/>
        <v>APT_SOTS_1</v>
      </c>
      <c r="L8" s="44" t="str">
        <f t="shared" si="5"/>
        <v>APT_SOTS_0</v>
      </c>
      <c r="M8" s="203" t="s">
        <v>99</v>
      </c>
      <c r="N8" s="40">
        <f>IFERROR(VLOOKUP(K8,Parameters!$A$2:$D$690,4,FALSE),0)</f>
        <v>7.8469999999999998E-3</v>
      </c>
      <c r="O8" s="40">
        <f>IFERROR(VLOOKUP(L8,Parameters!$A$2:$D$690,4,FALSE),0)</f>
        <v>0</v>
      </c>
      <c r="P8" s="41">
        <f t="shared" si="0"/>
        <v>7.8778683931011173E-3</v>
      </c>
      <c r="Q8" s="308">
        <v>0.26868447211630592</v>
      </c>
    </row>
    <row r="9" spans="1:17">
      <c r="A9" s="39">
        <v>42156</v>
      </c>
      <c r="B9" s="44" t="str">
        <f t="shared" si="1"/>
        <v>APT_SOCF_0</v>
      </c>
      <c r="C9" s="44" t="str">
        <f t="shared" si="2"/>
        <v>APT_SOCF_1</v>
      </c>
      <c r="D9" s="32" t="s">
        <v>99</v>
      </c>
      <c r="E9" s="40">
        <f>IFERROR(VLOOKUP(B9,Parameters!$A$2:$D$690,4,FALSE),0)</f>
        <v>0</v>
      </c>
      <c r="F9" s="40">
        <f>IFERROR(VLOOKUP(C9,Parameters!$A$2:$D$690,4,FALSE),0)</f>
        <v>6.1951819999999996E-3</v>
      </c>
      <c r="G9" s="41">
        <f t="shared" si="3"/>
        <v>3.1964550070506803E-4</v>
      </c>
      <c r="H9" s="308">
        <v>5.158757643694916E-2</v>
      </c>
      <c r="K9" s="44" t="str">
        <f t="shared" si="4"/>
        <v>APT_SOTS_1</v>
      </c>
      <c r="L9" s="44" t="str">
        <f t="shared" si="5"/>
        <v>APT_SOTS_0</v>
      </c>
      <c r="M9" s="203" t="s">
        <v>99</v>
      </c>
      <c r="N9" s="40">
        <f>IFERROR(VLOOKUP(K9,Parameters!$A$2:$D$690,4,FALSE),0)</f>
        <v>7.8469999999999998E-3</v>
      </c>
      <c r="O9" s="40">
        <f>IFERROR(VLOOKUP(L9,Parameters!$A$2:$D$690,4,FALSE),0)</f>
        <v>0</v>
      </c>
      <c r="P9" s="41">
        <f t="shared" si="0"/>
        <v>7.8778683931011173E-3</v>
      </c>
      <c r="Q9" s="308">
        <v>0</v>
      </c>
    </row>
    <row r="10" spans="1:17">
      <c r="A10" s="39">
        <v>42186</v>
      </c>
      <c r="B10" s="44" t="str">
        <f t="shared" si="1"/>
        <v>APT_SOCF_0</v>
      </c>
      <c r="C10" s="44" t="str">
        <f t="shared" si="2"/>
        <v>APT_SOCF_1</v>
      </c>
      <c r="D10" s="32" t="s">
        <v>99</v>
      </c>
      <c r="E10" s="40">
        <f>IFERROR(VLOOKUP(B10,Parameters!$A$2:$D$690,4,FALSE),0)</f>
        <v>0</v>
      </c>
      <c r="F10" s="40">
        <f>IFERROR(VLOOKUP(C10,Parameters!$A$2:$D$690,4,FALSE),0)</f>
        <v>6.1951819999999996E-3</v>
      </c>
      <c r="G10" s="41">
        <f t="shared" si="3"/>
        <v>3.0719171770496878E-3</v>
      </c>
      <c r="H10" s="308">
        <v>0.49509578252341996</v>
      </c>
      <c r="K10" s="44" t="str">
        <f t="shared" si="4"/>
        <v>APT_SOTS_1</v>
      </c>
      <c r="L10" s="44" t="str">
        <f t="shared" si="5"/>
        <v>APT_SOTS_0</v>
      </c>
      <c r="M10" s="203" t="s">
        <v>99</v>
      </c>
      <c r="N10" s="40">
        <f>IFERROR(VLOOKUP(K10,Parameters!$A$2:$D$690,4,FALSE),0)</f>
        <v>7.8469999999999998E-3</v>
      </c>
      <c r="O10" s="40">
        <f>IFERROR(VLOOKUP(L10,Parameters!$A$2:$D$690,4,FALSE),0)</f>
        <v>0</v>
      </c>
      <c r="P10" s="41">
        <f t="shared" si="0"/>
        <v>7.8778683931011173E-3</v>
      </c>
      <c r="Q10" s="308">
        <v>0.63111572042943243</v>
      </c>
    </row>
    <row r="11" spans="1:17">
      <c r="A11" s="39">
        <v>42217</v>
      </c>
      <c r="B11" s="44" t="str">
        <f t="shared" si="1"/>
        <v>APT_SOCF_0</v>
      </c>
      <c r="C11" s="44" t="str">
        <f t="shared" si="2"/>
        <v>APT_SOCF_1</v>
      </c>
      <c r="D11" s="32" t="s">
        <v>99</v>
      </c>
      <c r="E11" s="40">
        <f>IFERROR(VLOOKUP(B11,Parameters!$A$2:$D$690,4,FALSE),0)</f>
        <v>0</v>
      </c>
      <c r="F11" s="40">
        <f>IFERROR(VLOOKUP(C11,Parameters!$A$2:$D$690,4,FALSE),0)</f>
        <v>6.1951819999999996E-3</v>
      </c>
      <c r="G11" s="41">
        <f t="shared" si="3"/>
        <v>5.4140384534127062E-3</v>
      </c>
      <c r="H11" s="308">
        <v>0.87155393203659037</v>
      </c>
      <c r="K11" s="44" t="str">
        <f t="shared" si="4"/>
        <v>APT_SOTS_1</v>
      </c>
      <c r="L11" s="44" t="str">
        <f t="shared" si="5"/>
        <v>APT_SOTS_0</v>
      </c>
      <c r="M11" s="203" t="s">
        <v>99</v>
      </c>
      <c r="N11" s="40">
        <f>IFERROR(VLOOKUP(K11,Parameters!$A$2:$D$690,4,FALSE),0)</f>
        <v>7.8469999999999998E-3</v>
      </c>
      <c r="O11" s="40">
        <f>IFERROR(VLOOKUP(L11,Parameters!$A$2:$D$690,4,FALSE),0)</f>
        <v>0</v>
      </c>
      <c r="P11" s="41">
        <f t="shared" si="0"/>
        <v>7.8778683931011173E-3</v>
      </c>
      <c r="Q11" s="308">
        <v>0.51775046196560881</v>
      </c>
    </row>
    <row r="12" spans="1:17">
      <c r="A12" s="39">
        <v>42248</v>
      </c>
      <c r="B12" s="44" t="str">
        <f t="shared" si="1"/>
        <v>APT_SOCF_0</v>
      </c>
      <c r="C12" s="44" t="str">
        <f t="shared" si="2"/>
        <v>APT_SOCF_1</v>
      </c>
      <c r="D12" s="32" t="s">
        <v>99</v>
      </c>
      <c r="E12" s="40">
        <f>IFERROR(VLOOKUP(B12,Parameters!$A$2:$D$690,4,FALSE),0)</f>
        <v>0</v>
      </c>
      <c r="F12" s="40">
        <f>IFERROR(VLOOKUP(C12,Parameters!$A$2:$D$690,4,FALSE),0)</f>
        <v>6.1951819999999996E-3</v>
      </c>
      <c r="G12" s="41">
        <f t="shared" si="3"/>
        <v>6.4063319426654886E-4</v>
      </c>
      <c r="H12" s="308">
        <v>0.10337518355725898</v>
      </c>
      <c r="K12" s="44" t="str">
        <f t="shared" si="4"/>
        <v>APT_SOTS_1</v>
      </c>
      <c r="L12" s="44" t="str">
        <f t="shared" si="5"/>
        <v>APT_SOTS_0</v>
      </c>
      <c r="M12" s="203" t="s">
        <v>99</v>
      </c>
      <c r="N12" s="40">
        <f>IFERROR(VLOOKUP(K12,Parameters!$A$2:$D$690,4,FALSE),0)</f>
        <v>7.8469999999999998E-3</v>
      </c>
      <c r="O12" s="40">
        <f>IFERROR(VLOOKUP(L12,Parameters!$A$2:$D$690,4,FALSE),0)</f>
        <v>0</v>
      </c>
      <c r="P12" s="41">
        <f t="shared" si="0"/>
        <v>7.8778683931011173E-3</v>
      </c>
      <c r="Q12" s="308">
        <v>0.68549228078170366</v>
      </c>
    </row>
    <row r="13" spans="1:17">
      <c r="A13" s="39">
        <v>42278</v>
      </c>
      <c r="B13" s="44" t="str">
        <f t="shared" si="1"/>
        <v>APT_SOCF_0</v>
      </c>
      <c r="C13" s="44" t="str">
        <f t="shared" si="2"/>
        <v>APT_SOCF_1</v>
      </c>
      <c r="D13" s="32" t="s">
        <v>99</v>
      </c>
      <c r="E13" s="40">
        <f>IFERROR(VLOOKUP(B13,Parameters!$A$2:$D$690,4,FALSE),0)</f>
        <v>0</v>
      </c>
      <c r="F13" s="40">
        <f>IFERROR(VLOOKUP(C13,Parameters!$A$2:$D$690,4,FALSE),0)</f>
        <v>6.1951819999999996E-3</v>
      </c>
      <c r="G13" s="41">
        <f t="shared" si="3"/>
        <v>4.4481225272061664E-3</v>
      </c>
      <c r="H13" s="308">
        <v>0.71640492066586348</v>
      </c>
      <c r="K13" s="44" t="str">
        <f t="shared" si="4"/>
        <v>APT_SOTS_1</v>
      </c>
      <c r="L13" s="44" t="str">
        <f t="shared" si="5"/>
        <v>APT_SOTS_0</v>
      </c>
      <c r="M13" s="203" t="s">
        <v>99</v>
      </c>
      <c r="N13" s="40">
        <f>IFERROR(VLOOKUP(K13,Parameters!$A$2:$D$690,4,FALSE),0)</f>
        <v>7.8469999999999998E-3</v>
      </c>
      <c r="O13" s="40">
        <f>IFERROR(VLOOKUP(L13,Parameters!$A$2:$D$690,4,FALSE),0)</f>
        <v>0</v>
      </c>
      <c r="P13" s="41">
        <f t="shared" si="0"/>
        <v>7.8778683931011173E-3</v>
      </c>
      <c r="Q13" s="308">
        <v>1</v>
      </c>
    </row>
    <row r="14" spans="1:17">
      <c r="A14" s="39">
        <v>42309</v>
      </c>
      <c r="B14" s="44" t="str">
        <f t="shared" si="1"/>
        <v>APT_SOCF_0</v>
      </c>
      <c r="C14" s="44" t="str">
        <f t="shared" si="2"/>
        <v>APT_SOCF_1</v>
      </c>
      <c r="D14" s="32" t="s">
        <v>99</v>
      </c>
      <c r="E14" s="40">
        <f>IFERROR(VLOOKUP(B14,Parameters!$A$2:$D$690,4,FALSE),0)</f>
        <v>0</v>
      </c>
      <c r="F14" s="40">
        <f>IFERROR(VLOOKUP(C14,Parameters!$A$2:$D$690,4,FALSE),0)</f>
        <v>6.1951819999999996E-3</v>
      </c>
      <c r="G14" s="41">
        <f t="shared" si="3"/>
        <v>6.2144118302629447E-3</v>
      </c>
      <c r="H14" s="308">
        <v>1</v>
      </c>
      <c r="K14" s="44" t="str">
        <f t="shared" si="4"/>
        <v>APT_SOTS_1</v>
      </c>
      <c r="L14" s="44" t="str">
        <f t="shared" si="5"/>
        <v>APT_SOTS_0</v>
      </c>
      <c r="M14" s="203" t="s">
        <v>99</v>
      </c>
      <c r="N14" s="40">
        <f>IFERROR(VLOOKUP(K14,Parameters!$A$2:$D$690,4,FALSE),0)</f>
        <v>7.8469999999999998E-3</v>
      </c>
      <c r="O14" s="40">
        <f>IFERROR(VLOOKUP(L14,Parameters!$A$2:$D$690,4,FALSE),0)</f>
        <v>0</v>
      </c>
      <c r="P14" s="41">
        <f t="shared" si="0"/>
        <v>7.8778683931011173E-3</v>
      </c>
      <c r="Q14" s="308">
        <v>0.75699712323186785</v>
      </c>
    </row>
    <row r="15" spans="1:17">
      <c r="A15" s="39">
        <v>42339</v>
      </c>
      <c r="B15" s="44" t="str">
        <f t="shared" si="1"/>
        <v>APT_SOCF_0</v>
      </c>
      <c r="C15" s="44" t="str">
        <f t="shared" si="2"/>
        <v>APT_SOCF_1</v>
      </c>
      <c r="D15" s="32" t="s">
        <v>99</v>
      </c>
      <c r="E15" s="40">
        <f>IFERROR(VLOOKUP(B15,Parameters!$A$2:$D$690,4,FALSE),0)</f>
        <v>0</v>
      </c>
      <c r="F15" s="40">
        <f>IFERROR(VLOOKUP(C15,Parameters!$A$2:$D$690,4,FALSE),0)</f>
        <v>6.1951819999999996E-3</v>
      </c>
      <c r="G15" s="41">
        <f t="shared" si="3"/>
        <v>1.1257811293021724E-3</v>
      </c>
      <c r="H15" s="308">
        <v>0.18161660350319389</v>
      </c>
      <c r="K15" s="44" t="str">
        <f t="shared" si="4"/>
        <v>APT_SOTS_1</v>
      </c>
      <c r="L15" s="44" t="str">
        <f t="shared" si="5"/>
        <v>APT_SOTS_0</v>
      </c>
      <c r="M15" s="203" t="s">
        <v>99</v>
      </c>
      <c r="N15" s="40">
        <f>IFERROR(VLOOKUP(K15,Parameters!$A$2:$D$690,4,FALSE),0)</f>
        <v>7.8469999999999998E-3</v>
      </c>
      <c r="O15" s="40">
        <f>IFERROR(VLOOKUP(L15,Parameters!$A$2:$D$690,4,FALSE),0)</f>
        <v>0</v>
      </c>
      <c r="P15" s="41">
        <f t="shared" si="0"/>
        <v>7.8778683931011173E-3</v>
      </c>
      <c r="Q15" s="308">
        <v>0.82602767761012041</v>
      </c>
    </row>
    <row r="16" spans="1:17">
      <c r="A16" s="39">
        <v>42370</v>
      </c>
      <c r="B16" s="44" t="str">
        <f t="shared" si="1"/>
        <v>APT_SOCF_0</v>
      </c>
      <c r="C16" s="44" t="str">
        <f t="shared" si="2"/>
        <v>APT_SOCF_1</v>
      </c>
      <c r="D16" s="32" t="s">
        <v>99</v>
      </c>
      <c r="E16" s="40">
        <f>IFERROR(VLOOKUP(B16,Parameters!$A$2:$D$690,4,FALSE),0)</f>
        <v>0</v>
      </c>
      <c r="F16" s="40">
        <f>IFERROR(VLOOKUP(C16,Parameters!$A$2:$D$690,4,FALSE),0)</f>
        <v>6.1951819999999996E-3</v>
      </c>
      <c r="G16" s="41">
        <f t="shared" si="3"/>
        <v>3.5612347710465286E-3</v>
      </c>
      <c r="H16" s="308">
        <v>0.57381826545141934</v>
      </c>
      <c r="K16" s="44" t="str">
        <f t="shared" si="4"/>
        <v>APT_SOTS_1</v>
      </c>
      <c r="L16" s="44" t="str">
        <f t="shared" si="5"/>
        <v>APT_SOTS_0</v>
      </c>
      <c r="M16" s="203" t="s">
        <v>99</v>
      </c>
      <c r="N16" s="40">
        <f>IFERROR(VLOOKUP(K16,Parameters!$A$2:$D$690,4,FALSE),0)</f>
        <v>7.8469999999999998E-3</v>
      </c>
      <c r="O16" s="40">
        <f>IFERROR(VLOOKUP(L16,Parameters!$A$2:$D$690,4,FALSE),0)</f>
        <v>0</v>
      </c>
      <c r="P16" s="41">
        <f t="shared" si="0"/>
        <v>7.8778683931011173E-3</v>
      </c>
      <c r="Q16" s="308">
        <v>0.53124701332600366</v>
      </c>
    </row>
    <row r="17" spans="1:31">
      <c r="A17" s="39">
        <v>42401</v>
      </c>
      <c r="B17" s="44" t="str">
        <f t="shared" si="1"/>
        <v>APT_SOCF_0</v>
      </c>
      <c r="C17" s="44" t="str">
        <f t="shared" si="2"/>
        <v>APT_SOCF_1</v>
      </c>
      <c r="D17" s="32" t="s">
        <v>99</v>
      </c>
      <c r="E17" s="40">
        <f>IFERROR(VLOOKUP(B17,Parameters!$A$2:$D$690,4,FALSE),0)</f>
        <v>0</v>
      </c>
      <c r="F17" s="40">
        <f>IFERROR(VLOOKUP(C17,Parameters!$A$2:$D$690,4,FALSE),0)</f>
        <v>6.1951819999999996E-3</v>
      </c>
      <c r="G17" s="41">
        <f t="shared" si="3"/>
        <v>6.1939083310948995E-3</v>
      </c>
      <c r="H17" s="308">
        <v>0.99671081874203526</v>
      </c>
      <c r="K17" s="44" t="str">
        <f t="shared" si="4"/>
        <v>APT_SOTS_1</v>
      </c>
      <c r="L17" s="44" t="str">
        <f t="shared" si="5"/>
        <v>APT_SOTS_0</v>
      </c>
      <c r="M17" s="203" t="s">
        <v>99</v>
      </c>
      <c r="N17" s="40">
        <f>IFERROR(VLOOKUP(K17,Parameters!$A$2:$D$690,4,FALSE),0)</f>
        <v>7.8469999999999998E-3</v>
      </c>
      <c r="O17" s="40">
        <f>IFERROR(VLOOKUP(L17,Parameters!$A$2:$D$690,4,FALSE),0)</f>
        <v>0</v>
      </c>
      <c r="P17" s="41">
        <f t="shared" si="0"/>
        <v>7.8778683931011173E-3</v>
      </c>
      <c r="Q17" s="308">
        <v>0.42194649512924925</v>
      </c>
    </row>
    <row r="18" spans="1:31">
      <c r="A18" s="39">
        <v>42430</v>
      </c>
      <c r="B18" s="44" t="str">
        <f t="shared" si="1"/>
        <v>APT_SOCF_0</v>
      </c>
      <c r="C18" s="44" t="str">
        <f t="shared" si="2"/>
        <v>APT_SOCF_1</v>
      </c>
      <c r="D18" s="32" t="s">
        <v>99</v>
      </c>
      <c r="E18" s="40">
        <f>IFERROR(VLOOKUP(B18,Parameters!$A$2:$D$690,4,FALSE),0)</f>
        <v>0</v>
      </c>
      <c r="F18" s="40">
        <f>IFERROR(VLOOKUP(C18,Parameters!$A$2:$D$690,4,FALSE),0)</f>
        <v>6.1951819999999996E-3</v>
      </c>
      <c r="G18" s="41">
        <f t="shared" si="3"/>
        <v>0</v>
      </c>
      <c r="H18" s="308">
        <v>0</v>
      </c>
      <c r="K18" s="44" t="str">
        <f t="shared" si="4"/>
        <v>APT_SOTS_1</v>
      </c>
      <c r="L18" s="44" t="str">
        <f t="shared" si="5"/>
        <v>APT_SOTS_0</v>
      </c>
      <c r="M18" s="203" t="s">
        <v>99</v>
      </c>
      <c r="N18" s="40">
        <f>IFERROR(VLOOKUP(K18,Parameters!$A$2:$D$690,4,FALSE),0)</f>
        <v>7.8469999999999998E-3</v>
      </c>
      <c r="O18" s="40">
        <f>IFERROR(VLOOKUP(L18,Parameters!$A$2:$D$690,4,FALSE),0)</f>
        <v>0</v>
      </c>
      <c r="P18" s="41">
        <f t="shared" si="0"/>
        <v>7.8778683931011173E-3</v>
      </c>
      <c r="Q18" s="308">
        <v>0.23444355538048137</v>
      </c>
      <c r="Y18" s="43"/>
    </row>
    <row r="19" spans="1:31">
      <c r="A19" s="39">
        <v>42461</v>
      </c>
      <c r="B19" s="44" t="str">
        <f t="shared" si="1"/>
        <v>APT_SOCF_0</v>
      </c>
      <c r="C19" s="44" t="str">
        <f t="shared" si="2"/>
        <v>APT_SOCF_1</v>
      </c>
      <c r="D19" s="32" t="s">
        <v>99</v>
      </c>
      <c r="E19" s="40">
        <f>IFERROR(VLOOKUP(B19,Parameters!$A$2:$D$690,4,FALSE),0)</f>
        <v>0</v>
      </c>
      <c r="F19" s="40">
        <f>IFERROR(VLOOKUP(C19,Parameters!$A$2:$D$690,4,FALSE),0)</f>
        <v>6.1951819999999996E-3</v>
      </c>
      <c r="G19" s="41">
        <f t="shared" si="3"/>
        <v>1.761618064038295E-3</v>
      </c>
      <c r="H19" s="308">
        <v>0.28410274868560464</v>
      </c>
      <c r="K19" s="44" t="str">
        <f t="shared" si="4"/>
        <v>APT_SOTS_1</v>
      </c>
      <c r="L19" s="44" t="str">
        <f t="shared" si="5"/>
        <v>APT_SOTS_0</v>
      </c>
      <c r="M19" s="203" t="s">
        <v>99</v>
      </c>
      <c r="N19" s="40">
        <f>IFERROR(VLOOKUP(K19,Parameters!$A$2:$D$690,4,FALSE),0)</f>
        <v>7.8469999999999998E-3</v>
      </c>
      <c r="O19" s="40">
        <f>IFERROR(VLOOKUP(L19,Parameters!$A$2:$D$690,4,FALSE),0)</f>
        <v>0</v>
      </c>
      <c r="P19" s="41">
        <f t="shared" si="0"/>
        <v>7.8778683931011173E-3</v>
      </c>
      <c r="Q19" s="308">
        <v>0.21975043795143714</v>
      </c>
    </row>
    <row r="20" spans="1:31">
      <c r="A20" s="39">
        <v>42491</v>
      </c>
      <c r="B20" s="44" t="str">
        <f t="shared" si="1"/>
        <v>APT_SOCF_0</v>
      </c>
      <c r="C20" s="44" t="str">
        <f t="shared" si="2"/>
        <v>APT_SOCF_1</v>
      </c>
      <c r="D20" s="32" t="s">
        <v>99</v>
      </c>
      <c r="E20" s="40">
        <f>IFERROR(VLOOKUP(B20,Parameters!$A$2:$D$690,4,FALSE),0)</f>
        <v>0</v>
      </c>
      <c r="F20" s="40">
        <f>IFERROR(VLOOKUP(C20,Parameters!$A$2:$D$690,4,FALSE),0)</f>
        <v>6.1951819999999996E-3</v>
      </c>
      <c r="G20" s="41">
        <f t="shared" si="3"/>
        <v>2.2019443052605503E-3</v>
      </c>
      <c r="H20" s="308">
        <v>0.35503776624868932</v>
      </c>
      <c r="K20" s="44" t="str">
        <f t="shared" si="4"/>
        <v>APT_SOTS_1</v>
      </c>
      <c r="L20" s="44" t="str">
        <f t="shared" si="5"/>
        <v>APT_SOTS_0</v>
      </c>
      <c r="M20" s="203" t="s">
        <v>99</v>
      </c>
      <c r="N20" s="40">
        <f>IFERROR(VLOOKUP(K20,Parameters!$A$2:$D$690,4,FALSE),0)</f>
        <v>7.8469999999999998E-3</v>
      </c>
      <c r="O20" s="40">
        <f>IFERROR(VLOOKUP(L20,Parameters!$A$2:$D$690,4,FALSE),0)</f>
        <v>0</v>
      </c>
      <c r="P20" s="41">
        <f t="shared" si="0"/>
        <v>7.8778683931011173E-3</v>
      </c>
      <c r="Q20" s="308">
        <v>0.26868447211630592</v>
      </c>
    </row>
    <row r="21" spans="1:31">
      <c r="A21" s="39">
        <v>42522</v>
      </c>
      <c r="B21" s="44" t="str">
        <f t="shared" si="1"/>
        <v>APT_SOCF_0</v>
      </c>
      <c r="C21" s="44" t="str">
        <f t="shared" si="2"/>
        <v>APT_SOCF_1</v>
      </c>
      <c r="D21" s="32" t="s">
        <v>99</v>
      </c>
      <c r="E21" s="40">
        <f>IFERROR(VLOOKUP(B21,Parameters!$A$2:$D$690,4,FALSE),0)</f>
        <v>0</v>
      </c>
      <c r="F21" s="40">
        <f>IFERROR(VLOOKUP(C21,Parameters!$A$2:$D$690,4,FALSE),0)</f>
        <v>6.1951819999999996E-3</v>
      </c>
      <c r="G21" s="41">
        <f t="shared" si="3"/>
        <v>3.1964550070506803E-4</v>
      </c>
      <c r="H21" s="308">
        <v>5.158757643694916E-2</v>
      </c>
      <c r="K21" s="44" t="str">
        <f t="shared" si="4"/>
        <v>APT_SOTS_1</v>
      </c>
      <c r="L21" s="44" t="str">
        <f t="shared" si="5"/>
        <v>APT_SOTS_0</v>
      </c>
      <c r="M21" s="203" t="s">
        <v>99</v>
      </c>
      <c r="N21" s="40">
        <f>IFERROR(VLOOKUP(K21,Parameters!$A$2:$D$690,4,FALSE),0)</f>
        <v>7.8469999999999998E-3</v>
      </c>
      <c r="O21" s="40">
        <f>IFERROR(VLOOKUP(L21,Parameters!$A$2:$D$690,4,FALSE),0)</f>
        <v>0</v>
      </c>
      <c r="P21" s="41">
        <f t="shared" si="0"/>
        <v>7.8778683931011173E-3</v>
      </c>
      <c r="Q21" s="308">
        <v>0</v>
      </c>
      <c r="T21" s="42" t="s">
        <v>27</v>
      </c>
      <c r="U21" s="42" t="s">
        <v>28</v>
      </c>
    </row>
    <row r="22" spans="1:31">
      <c r="A22" s="39">
        <v>42552</v>
      </c>
      <c r="B22" s="44" t="str">
        <f t="shared" si="1"/>
        <v>APT_SOCF_0</v>
      </c>
      <c r="C22" s="44" t="str">
        <f t="shared" si="2"/>
        <v>APT_SOCF_1</v>
      </c>
      <c r="D22" s="32" t="s">
        <v>99</v>
      </c>
      <c r="E22" s="40">
        <f>IFERROR(VLOOKUP(B22,Parameters!$A$2:$D$690,4,FALSE),0)</f>
        <v>0</v>
      </c>
      <c r="F22" s="40">
        <f>IFERROR(VLOOKUP(C22,Parameters!$A$2:$D$690,4,FALSE),0)</f>
        <v>6.1951819999999996E-3</v>
      </c>
      <c r="G22" s="41">
        <f t="shared" si="3"/>
        <v>3.0719171770496878E-3</v>
      </c>
      <c r="H22" s="308">
        <v>0.49509578252341996</v>
      </c>
      <c r="K22" s="44" t="str">
        <f t="shared" si="4"/>
        <v>APT_SOTS_1</v>
      </c>
      <c r="L22" s="44" t="str">
        <f t="shared" si="5"/>
        <v>APT_SOTS_0</v>
      </c>
      <c r="M22" s="203" t="s">
        <v>99</v>
      </c>
      <c r="N22" s="40">
        <f>IFERROR(VLOOKUP(K22,Parameters!$A$2:$D$690,4,FALSE),0)</f>
        <v>7.8469999999999998E-3</v>
      </c>
      <c r="O22" s="40">
        <f>IFERROR(VLOOKUP(L22,Parameters!$A$2:$D$690,4,FALSE),0)</f>
        <v>0</v>
      </c>
      <c r="P22" s="41">
        <f t="shared" si="0"/>
        <v>7.8778683931011173E-3</v>
      </c>
      <c r="Q22" s="308">
        <v>0.63111572042943243</v>
      </c>
      <c r="S22" s="44" t="s">
        <v>99</v>
      </c>
      <c r="T22" s="45">
        <f>AVERAGEIF($D$4:$D$353,S22,$G$4:$G$353)</f>
        <v>2.8911334106044039E-3</v>
      </c>
      <c r="U22" s="45">
        <f>AVERAGEIF($M$4:$M$353,S22,$P$4:$P$353)</f>
        <v>7.8778683931011173E-3</v>
      </c>
      <c r="V22" s="13"/>
      <c r="W22" s="13"/>
      <c r="X22" s="13"/>
      <c r="AE22" s="13"/>
    </row>
    <row r="23" spans="1:31">
      <c r="A23" s="39">
        <v>42583</v>
      </c>
      <c r="B23" s="44" t="str">
        <f t="shared" si="1"/>
        <v>APT_SOCF_0</v>
      </c>
      <c r="C23" s="44" t="str">
        <f t="shared" si="2"/>
        <v>APT_SOCF_1</v>
      </c>
      <c r="D23" s="32" t="s">
        <v>99</v>
      </c>
      <c r="E23" s="40">
        <f>IFERROR(VLOOKUP(B23,Parameters!$A$2:$D$690,4,FALSE),0)</f>
        <v>0</v>
      </c>
      <c r="F23" s="40">
        <f>IFERROR(VLOOKUP(C23,Parameters!$A$2:$D$690,4,FALSE),0)</f>
        <v>6.1951819999999996E-3</v>
      </c>
      <c r="G23" s="41">
        <f t="shared" si="3"/>
        <v>5.4140384534127062E-3</v>
      </c>
      <c r="H23" s="308">
        <v>0.87155393203659037</v>
      </c>
      <c r="K23" s="44" t="str">
        <f t="shared" si="4"/>
        <v>APT_SOTS_1</v>
      </c>
      <c r="L23" s="44" t="str">
        <f t="shared" si="5"/>
        <v>APT_SOTS_0</v>
      </c>
      <c r="M23" s="203" t="s">
        <v>99</v>
      </c>
      <c r="N23" s="40">
        <f>IFERROR(VLOOKUP(K23,Parameters!$A$2:$D$690,4,FALSE),0)</f>
        <v>7.8469999999999998E-3</v>
      </c>
      <c r="O23" s="40">
        <f>IFERROR(VLOOKUP(L23,Parameters!$A$2:$D$690,4,FALSE),0)</f>
        <v>0</v>
      </c>
      <c r="P23" s="41">
        <f t="shared" si="0"/>
        <v>7.8778683931011173E-3</v>
      </c>
      <c r="Q23" s="308">
        <v>0.51775046196560881</v>
      </c>
      <c r="S23" s="44" t="s">
        <v>196</v>
      </c>
      <c r="T23" s="45">
        <f>AVERAGEIF($D$4:$D$353,S23,$G$4:$G$353)</f>
        <v>3.145135038138634E-3</v>
      </c>
      <c r="U23" s="45">
        <f>AVERAGEIF($M$4:$M$353,S23,$P$4:$P$353)</f>
        <v>1.0433258861848316E-3</v>
      </c>
      <c r="AE23" s="13"/>
    </row>
    <row r="24" spans="1:31">
      <c r="A24" s="39">
        <v>42614</v>
      </c>
      <c r="B24" s="44" t="str">
        <f t="shared" si="1"/>
        <v>APT_SOCF_0</v>
      </c>
      <c r="C24" s="44" t="str">
        <f t="shared" si="2"/>
        <v>APT_SOCF_1</v>
      </c>
      <c r="D24" s="32" t="s">
        <v>99</v>
      </c>
      <c r="E24" s="40">
        <f>IFERROR(VLOOKUP(B24,Parameters!$A$2:$D$690,4,FALSE),0)</f>
        <v>0</v>
      </c>
      <c r="F24" s="40">
        <f>IFERROR(VLOOKUP(C24,Parameters!$A$2:$D$690,4,FALSE),0)</f>
        <v>6.1951819999999996E-3</v>
      </c>
      <c r="G24" s="41">
        <f t="shared" si="3"/>
        <v>6.4063319426654886E-4</v>
      </c>
      <c r="H24" s="308">
        <v>0.10337518355725898</v>
      </c>
      <c r="K24" s="44" t="str">
        <f t="shared" si="4"/>
        <v>APT_SOTS_1</v>
      </c>
      <c r="L24" s="44" t="str">
        <f t="shared" si="5"/>
        <v>APT_SOTS_0</v>
      </c>
      <c r="M24" s="203" t="s">
        <v>99</v>
      </c>
      <c r="N24" s="40">
        <f>IFERROR(VLOOKUP(K24,Parameters!$A$2:$D$690,4,FALSE),0)</f>
        <v>7.8469999999999998E-3</v>
      </c>
      <c r="O24" s="40">
        <f>IFERROR(VLOOKUP(L24,Parameters!$A$2:$D$690,4,FALSE),0)</f>
        <v>0</v>
      </c>
      <c r="P24" s="41">
        <f t="shared" si="0"/>
        <v>7.8778683931011173E-3</v>
      </c>
      <c r="Q24" s="308">
        <v>0.68549228078170366</v>
      </c>
      <c r="S24" s="44" t="s">
        <v>198</v>
      </c>
      <c r="T24" s="45">
        <f>AVERAGEIF($D$4:$D$353,S24,$G$4:$G$353)</f>
        <v>5.381179225827034E-3</v>
      </c>
      <c r="U24" s="45">
        <f>AVERAGEIF($M$4:$M$353,S24,$P$4:$P$353)</f>
        <v>5.2163580670256948E-3</v>
      </c>
      <c r="AE24" s="13"/>
    </row>
    <row r="25" spans="1:31">
      <c r="A25" s="39">
        <v>42644</v>
      </c>
      <c r="B25" s="44" t="str">
        <f t="shared" si="1"/>
        <v>APT_SOCF_0</v>
      </c>
      <c r="C25" s="44" t="str">
        <f t="shared" si="2"/>
        <v>APT_SOCF_1</v>
      </c>
      <c r="D25" s="32" t="s">
        <v>99</v>
      </c>
      <c r="E25" s="40">
        <f>IFERROR(VLOOKUP(B25,Parameters!$A$2:$D$690,4,FALSE),0)</f>
        <v>0</v>
      </c>
      <c r="F25" s="40">
        <f>IFERROR(VLOOKUP(C25,Parameters!$A$2:$D$690,4,FALSE),0)</f>
        <v>6.1951819999999996E-3</v>
      </c>
      <c r="G25" s="41">
        <f t="shared" si="3"/>
        <v>4.4481225272061664E-3</v>
      </c>
      <c r="H25" s="308">
        <v>0.71640492066586348</v>
      </c>
      <c r="K25" s="44" t="str">
        <f t="shared" si="4"/>
        <v>APT_SOTS_1</v>
      </c>
      <c r="L25" s="44" t="str">
        <f t="shared" si="5"/>
        <v>APT_SOTS_0</v>
      </c>
      <c r="M25" s="203" t="s">
        <v>99</v>
      </c>
      <c r="N25" s="40">
        <f>IFERROR(VLOOKUP(K25,Parameters!$A$2:$D$690,4,FALSE),0)</f>
        <v>7.8469999999999998E-3</v>
      </c>
      <c r="O25" s="40">
        <f>IFERROR(VLOOKUP(L25,Parameters!$A$2:$D$690,4,FALSE),0)</f>
        <v>0</v>
      </c>
      <c r="P25" s="41">
        <f t="shared" si="0"/>
        <v>7.8778683931011173E-3</v>
      </c>
      <c r="Q25" s="308">
        <v>1</v>
      </c>
      <c r="S25" s="44" t="s">
        <v>94</v>
      </c>
      <c r="T25" s="45">
        <f>AVERAGEIF($D$4:$D$353,S25,$G$4:$G$353)</f>
        <v>2.2783677230945954E-3</v>
      </c>
      <c r="U25" s="45">
        <f>AVERAGEIF($M$4:$M$353,S25,$P$4:$P$353)</f>
        <v>8.6109224076765954E-4</v>
      </c>
      <c r="AE25" s="13"/>
    </row>
    <row r="26" spans="1:31">
      <c r="A26" s="39">
        <v>42675</v>
      </c>
      <c r="B26" s="44" t="str">
        <f t="shared" si="1"/>
        <v>APT_SOCF_0</v>
      </c>
      <c r="C26" s="44" t="str">
        <f t="shared" si="2"/>
        <v>APT_SOCF_1</v>
      </c>
      <c r="D26" s="32" t="s">
        <v>99</v>
      </c>
      <c r="E26" s="40">
        <f>IFERROR(VLOOKUP(B26,Parameters!$A$2:$D$690,4,FALSE),0)</f>
        <v>0</v>
      </c>
      <c r="F26" s="40">
        <f>IFERROR(VLOOKUP(C26,Parameters!$A$2:$D$690,4,FALSE),0)</f>
        <v>6.1951819999999996E-3</v>
      </c>
      <c r="G26" s="41">
        <f t="shared" si="3"/>
        <v>6.2144118302629447E-3</v>
      </c>
      <c r="H26" s="308">
        <v>1</v>
      </c>
      <c r="K26" s="44" t="str">
        <f t="shared" si="4"/>
        <v>APT_SOTS_1</v>
      </c>
      <c r="L26" s="44" t="str">
        <f t="shared" si="5"/>
        <v>APT_SOTS_0</v>
      </c>
      <c r="M26" s="203" t="s">
        <v>99</v>
      </c>
      <c r="N26" s="40">
        <f>IFERROR(VLOOKUP(K26,Parameters!$A$2:$D$690,4,FALSE),0)</f>
        <v>7.8469999999999998E-3</v>
      </c>
      <c r="O26" s="40">
        <f>IFERROR(VLOOKUP(L26,Parameters!$A$2:$D$690,4,FALSE),0)</f>
        <v>0</v>
      </c>
      <c r="P26" s="41">
        <f t="shared" si="0"/>
        <v>7.8778683931011173E-3</v>
      </c>
      <c r="Q26" s="308">
        <v>0.75699712323186785</v>
      </c>
      <c r="S26" s="44" t="s">
        <v>93</v>
      </c>
      <c r="T26" s="45">
        <f>AVERAGEIF($D$4:$D$353,S26,$G$4:$G$353)</f>
        <v>5.7100304308523864E-3</v>
      </c>
      <c r="U26" s="45">
        <f>AVERAGEIF($M$4:$M$353,S26,$P$4:$P$353)</f>
        <v>4.2031987652288993E-3</v>
      </c>
      <c r="AE26" s="13"/>
    </row>
    <row r="27" spans="1:31">
      <c r="A27" s="39">
        <v>42705</v>
      </c>
      <c r="B27" s="44" t="str">
        <f t="shared" si="1"/>
        <v>APT_SOCF_0</v>
      </c>
      <c r="C27" s="44" t="str">
        <f t="shared" si="2"/>
        <v>APT_SOCF_1</v>
      </c>
      <c r="D27" s="32" t="s">
        <v>99</v>
      </c>
      <c r="E27" s="40">
        <f>IFERROR(VLOOKUP(B27,Parameters!$A$2:$D$690,4,FALSE),0)</f>
        <v>0</v>
      </c>
      <c r="F27" s="40">
        <f>IFERROR(VLOOKUP(C27,Parameters!$A$2:$D$690,4,FALSE),0)</f>
        <v>6.1951819999999996E-3</v>
      </c>
      <c r="G27" s="41">
        <f t="shared" si="3"/>
        <v>1.1257811293021724E-3</v>
      </c>
      <c r="H27" s="308">
        <v>0.18161660350319389</v>
      </c>
      <c r="K27" s="44" t="str">
        <f t="shared" si="4"/>
        <v>APT_SOTS_1</v>
      </c>
      <c r="L27" s="44" t="str">
        <f t="shared" si="5"/>
        <v>APT_SOTS_0</v>
      </c>
      <c r="M27" s="203" t="s">
        <v>99</v>
      </c>
      <c r="N27" s="40">
        <f>IFERROR(VLOOKUP(K27,Parameters!$A$2:$D$690,4,FALSE),0)</f>
        <v>7.8469999999999998E-3</v>
      </c>
      <c r="O27" s="40">
        <f>IFERROR(VLOOKUP(L27,Parameters!$A$2:$D$690,4,FALSE),0)</f>
        <v>0</v>
      </c>
      <c r="P27" s="41">
        <f t="shared" si="0"/>
        <v>7.8778683931011173E-3</v>
      </c>
      <c r="Q27" s="308">
        <v>0.82602767761012041</v>
      </c>
      <c r="AA27" s="13"/>
    </row>
    <row r="28" spans="1:31">
      <c r="A28" s="39">
        <v>42736</v>
      </c>
      <c r="B28" s="44" t="str">
        <f t="shared" si="1"/>
        <v>APT_SOCF_0</v>
      </c>
      <c r="C28" s="44" t="str">
        <f t="shared" si="2"/>
        <v>APT_SOCF_1</v>
      </c>
      <c r="D28" s="32" t="s">
        <v>99</v>
      </c>
      <c r="E28" s="40">
        <f>IFERROR(VLOOKUP(B28,Parameters!$A$2:$D$690,4,FALSE),0)</f>
        <v>0</v>
      </c>
      <c r="F28" s="40">
        <f>IFERROR(VLOOKUP(C28,Parameters!$A$2:$D$690,4,FALSE),0)</f>
        <v>6.1951819999999996E-3</v>
      </c>
      <c r="G28" s="41">
        <f t="shared" si="3"/>
        <v>3.5612347710465286E-3</v>
      </c>
      <c r="H28" s="308">
        <v>0.57381826545141934</v>
      </c>
      <c r="K28" s="44" t="str">
        <f t="shared" si="4"/>
        <v>APT_SOTS_1</v>
      </c>
      <c r="L28" s="44" t="str">
        <f t="shared" si="5"/>
        <v>APT_SOTS_0</v>
      </c>
      <c r="M28" s="203" t="s">
        <v>99</v>
      </c>
      <c r="N28" s="40">
        <f>IFERROR(VLOOKUP(K28,Parameters!$A$2:$D$690,4,FALSE),0)</f>
        <v>7.8469999999999998E-3</v>
      </c>
      <c r="O28" s="40">
        <f>IFERROR(VLOOKUP(L28,Parameters!$A$2:$D$690,4,FALSE),0)</f>
        <v>0</v>
      </c>
      <c r="P28" s="41">
        <f t="shared" si="0"/>
        <v>7.8778683931011173E-3</v>
      </c>
      <c r="Q28" s="308">
        <v>0.53124701332600366</v>
      </c>
      <c r="AE28" s="13"/>
    </row>
    <row r="29" spans="1:31">
      <c r="A29" s="39">
        <v>42767</v>
      </c>
      <c r="B29" s="44" t="str">
        <f t="shared" si="1"/>
        <v>APT_SOCF_0</v>
      </c>
      <c r="C29" s="44" t="str">
        <f t="shared" si="2"/>
        <v>APT_SOCF_1</v>
      </c>
      <c r="D29" s="32" t="s">
        <v>99</v>
      </c>
      <c r="E29" s="40">
        <f>IFERROR(VLOOKUP(B29,Parameters!$A$2:$D$690,4,FALSE),0)</f>
        <v>0</v>
      </c>
      <c r="F29" s="40">
        <f>IFERROR(VLOOKUP(C29,Parameters!$A$2:$D$690,4,FALSE),0)</f>
        <v>6.1951819999999996E-3</v>
      </c>
      <c r="G29" s="41">
        <f t="shared" si="3"/>
        <v>6.1939083310948995E-3</v>
      </c>
      <c r="H29" s="308">
        <v>0.99671081874203526</v>
      </c>
      <c r="K29" s="44" t="str">
        <f t="shared" si="4"/>
        <v>APT_SOTS_1</v>
      </c>
      <c r="L29" s="44" t="str">
        <f t="shared" si="5"/>
        <v>APT_SOTS_0</v>
      </c>
      <c r="M29" s="203" t="s">
        <v>99</v>
      </c>
      <c r="N29" s="40">
        <f>IFERROR(VLOOKUP(K29,Parameters!$A$2:$D$690,4,FALSE),0)</f>
        <v>7.8469999999999998E-3</v>
      </c>
      <c r="O29" s="40">
        <f>IFERROR(VLOOKUP(L29,Parameters!$A$2:$D$690,4,FALSE),0)</f>
        <v>0</v>
      </c>
      <c r="P29" s="41">
        <f t="shared" si="0"/>
        <v>7.8778683931011173E-3</v>
      </c>
      <c r="Q29" s="308">
        <v>0.42194649512924925</v>
      </c>
      <c r="AE29" s="13"/>
    </row>
    <row r="30" spans="1:31">
      <c r="A30" s="39">
        <v>42795</v>
      </c>
      <c r="B30" s="44" t="str">
        <f t="shared" si="1"/>
        <v>APT_SOCF_0</v>
      </c>
      <c r="C30" s="44" t="str">
        <f t="shared" si="2"/>
        <v>APT_SOCF_1</v>
      </c>
      <c r="D30" s="32" t="s">
        <v>99</v>
      </c>
      <c r="E30" s="40">
        <f>IFERROR(VLOOKUP(B30,Parameters!$A$2:$D$690,4,FALSE),0)</f>
        <v>0</v>
      </c>
      <c r="F30" s="40">
        <f>IFERROR(VLOOKUP(C30,Parameters!$A$2:$D$690,4,FALSE),0)</f>
        <v>6.1951819999999996E-3</v>
      </c>
      <c r="G30" s="41">
        <f t="shared" si="3"/>
        <v>0</v>
      </c>
      <c r="H30" s="308">
        <v>0</v>
      </c>
      <c r="K30" s="44" t="str">
        <f t="shared" si="4"/>
        <v>APT_SOTS_1</v>
      </c>
      <c r="L30" s="44" t="str">
        <f t="shared" si="5"/>
        <v>APT_SOTS_0</v>
      </c>
      <c r="M30" s="203" t="s">
        <v>99</v>
      </c>
      <c r="N30" s="40">
        <f>IFERROR(VLOOKUP(K30,Parameters!$A$2:$D$690,4,FALSE),0)</f>
        <v>7.8469999999999998E-3</v>
      </c>
      <c r="O30" s="40">
        <f>IFERROR(VLOOKUP(L30,Parameters!$A$2:$D$690,4,FALSE),0)</f>
        <v>0</v>
      </c>
      <c r="P30" s="41">
        <f t="shared" si="0"/>
        <v>7.8778683931011173E-3</v>
      </c>
      <c r="Q30" s="308">
        <v>0.23444355538048137</v>
      </c>
    </row>
    <row r="31" spans="1:31">
      <c r="A31" s="39">
        <v>42826</v>
      </c>
      <c r="B31" s="44" t="str">
        <f t="shared" si="1"/>
        <v>APT_SOCF_0</v>
      </c>
      <c r="C31" s="44" t="str">
        <f t="shared" si="2"/>
        <v>APT_SOCF_1</v>
      </c>
      <c r="D31" s="32" t="s">
        <v>99</v>
      </c>
      <c r="E31" s="40">
        <f>IFERROR(VLOOKUP(B31,Parameters!$A$2:$D$690,4,FALSE),0)</f>
        <v>0</v>
      </c>
      <c r="F31" s="40">
        <f>IFERROR(VLOOKUP(C31,Parameters!$A$2:$D$690,4,FALSE),0)</f>
        <v>6.1951819999999996E-3</v>
      </c>
      <c r="G31" s="41">
        <f t="shared" si="3"/>
        <v>1.761618064038295E-3</v>
      </c>
      <c r="H31" s="308">
        <v>0.28410274868560464</v>
      </c>
      <c r="K31" s="44" t="str">
        <f t="shared" si="4"/>
        <v>APT_SOTS_1</v>
      </c>
      <c r="L31" s="44" t="str">
        <f t="shared" si="5"/>
        <v>APT_SOTS_0</v>
      </c>
      <c r="M31" s="203" t="s">
        <v>99</v>
      </c>
      <c r="N31" s="40">
        <f>IFERROR(VLOOKUP(K31,Parameters!$A$2:$D$690,4,FALSE),0)</f>
        <v>7.8469999999999998E-3</v>
      </c>
      <c r="O31" s="40">
        <f>IFERROR(VLOOKUP(L31,Parameters!$A$2:$D$690,4,FALSE),0)</f>
        <v>0</v>
      </c>
      <c r="P31" s="41">
        <f t="shared" si="0"/>
        <v>7.8778683931011173E-3</v>
      </c>
      <c r="Q31" s="308">
        <v>0.21975043795143714</v>
      </c>
    </row>
    <row r="32" spans="1:31">
      <c r="A32" s="39">
        <v>42856</v>
      </c>
      <c r="B32" s="44" t="str">
        <f t="shared" si="1"/>
        <v>APT_SOCF_0</v>
      </c>
      <c r="C32" s="44" t="str">
        <f t="shared" si="2"/>
        <v>APT_SOCF_1</v>
      </c>
      <c r="D32" s="32" t="s">
        <v>99</v>
      </c>
      <c r="E32" s="40">
        <f>IFERROR(VLOOKUP(B32,Parameters!$A$2:$D$690,4,FALSE),0)</f>
        <v>0</v>
      </c>
      <c r="F32" s="40">
        <f>IFERROR(VLOOKUP(C32,Parameters!$A$2:$D$690,4,FALSE),0)</f>
        <v>6.1951819999999996E-3</v>
      </c>
      <c r="G32" s="41">
        <f t="shared" si="3"/>
        <v>2.2019443052605503E-3</v>
      </c>
      <c r="H32" s="308">
        <v>0.35503776624868932</v>
      </c>
      <c r="K32" s="44" t="str">
        <f t="shared" si="4"/>
        <v>APT_SOTS_1</v>
      </c>
      <c r="L32" s="44" t="str">
        <f t="shared" si="5"/>
        <v>APT_SOTS_0</v>
      </c>
      <c r="M32" s="203" t="s">
        <v>99</v>
      </c>
      <c r="N32" s="40">
        <f>IFERROR(VLOOKUP(K32,Parameters!$A$2:$D$690,4,FALSE),0)</f>
        <v>7.8469999999999998E-3</v>
      </c>
      <c r="O32" s="40">
        <f>IFERROR(VLOOKUP(L32,Parameters!$A$2:$D$690,4,FALSE),0)</f>
        <v>0</v>
      </c>
      <c r="P32" s="41">
        <f t="shared" si="0"/>
        <v>7.8778683931011173E-3</v>
      </c>
      <c r="Q32" s="308">
        <v>0.26868447211630592</v>
      </c>
    </row>
    <row r="33" spans="1:17">
      <c r="A33" s="39">
        <v>42887</v>
      </c>
      <c r="B33" s="44" t="str">
        <f t="shared" si="1"/>
        <v>APT_SOCF_0</v>
      </c>
      <c r="C33" s="44" t="str">
        <f t="shared" si="2"/>
        <v>APT_SOCF_1</v>
      </c>
      <c r="D33" s="32" t="s">
        <v>99</v>
      </c>
      <c r="E33" s="40">
        <f>IFERROR(VLOOKUP(B33,Parameters!$A$2:$D$690,4,FALSE),0)</f>
        <v>0</v>
      </c>
      <c r="F33" s="40">
        <f>IFERROR(VLOOKUP(C33,Parameters!$A$2:$D$690,4,FALSE),0)</f>
        <v>6.1951819999999996E-3</v>
      </c>
      <c r="G33" s="41">
        <f t="shared" si="3"/>
        <v>3.1964550070506803E-4</v>
      </c>
      <c r="H33" s="308">
        <v>5.158757643694916E-2</v>
      </c>
      <c r="K33" s="44" t="str">
        <f t="shared" si="4"/>
        <v>APT_SOTS_1</v>
      </c>
      <c r="L33" s="44" t="str">
        <f t="shared" si="5"/>
        <v>APT_SOTS_0</v>
      </c>
      <c r="M33" s="203" t="s">
        <v>99</v>
      </c>
      <c r="N33" s="40">
        <f>IFERROR(VLOOKUP(K33,Parameters!$A$2:$D$690,4,FALSE),0)</f>
        <v>7.8469999999999998E-3</v>
      </c>
      <c r="O33" s="40">
        <f>IFERROR(VLOOKUP(L33,Parameters!$A$2:$D$690,4,FALSE),0)</f>
        <v>0</v>
      </c>
      <c r="P33" s="41">
        <f t="shared" si="0"/>
        <v>7.8778683931011173E-3</v>
      </c>
      <c r="Q33" s="308">
        <v>0</v>
      </c>
    </row>
    <row r="34" spans="1:17">
      <c r="A34" s="39">
        <v>42917</v>
      </c>
      <c r="B34" s="44" t="str">
        <f t="shared" si="1"/>
        <v>APT_SOCF_0</v>
      </c>
      <c r="C34" s="44" t="str">
        <f t="shared" si="2"/>
        <v>APT_SOCF_1</v>
      </c>
      <c r="D34" s="32" t="s">
        <v>99</v>
      </c>
      <c r="E34" s="40">
        <f>IFERROR(VLOOKUP(B34,Parameters!$A$2:$D$690,4,FALSE),0)</f>
        <v>0</v>
      </c>
      <c r="F34" s="40">
        <f>IFERROR(VLOOKUP(C34,Parameters!$A$2:$D$690,4,FALSE),0)</f>
        <v>6.1951819999999996E-3</v>
      </c>
      <c r="G34" s="41">
        <f t="shared" si="3"/>
        <v>3.0719171770496878E-3</v>
      </c>
      <c r="H34" s="308">
        <v>0.49509578252341996</v>
      </c>
      <c r="K34" s="44" t="str">
        <f t="shared" si="4"/>
        <v>APT_SOTS_1</v>
      </c>
      <c r="L34" s="44" t="str">
        <f t="shared" si="5"/>
        <v>APT_SOTS_0</v>
      </c>
      <c r="M34" s="203" t="s">
        <v>99</v>
      </c>
      <c r="N34" s="40">
        <f>IFERROR(VLOOKUP(K34,Parameters!$A$2:$D$690,4,FALSE),0)</f>
        <v>7.8469999999999998E-3</v>
      </c>
      <c r="O34" s="40">
        <f>IFERROR(VLOOKUP(L34,Parameters!$A$2:$D$690,4,FALSE),0)</f>
        <v>0</v>
      </c>
      <c r="P34" s="41">
        <f t="shared" si="0"/>
        <v>7.8778683931011173E-3</v>
      </c>
      <c r="Q34" s="308">
        <v>0.63111572042943243</v>
      </c>
    </row>
    <row r="35" spans="1:17">
      <c r="A35" s="39">
        <v>42948</v>
      </c>
      <c r="B35" s="44" t="str">
        <f t="shared" si="1"/>
        <v>APT_SOCF_0</v>
      </c>
      <c r="C35" s="44" t="str">
        <f t="shared" si="2"/>
        <v>APT_SOCF_1</v>
      </c>
      <c r="D35" s="32" t="s">
        <v>99</v>
      </c>
      <c r="E35" s="40">
        <f>IFERROR(VLOOKUP(B35,Parameters!$A$2:$D$690,4,FALSE),0)</f>
        <v>0</v>
      </c>
      <c r="F35" s="40">
        <f>IFERROR(VLOOKUP(C35,Parameters!$A$2:$D$690,4,FALSE),0)</f>
        <v>6.1951819999999996E-3</v>
      </c>
      <c r="G35" s="41">
        <f t="shared" si="3"/>
        <v>5.4140384534127062E-3</v>
      </c>
      <c r="H35" s="308">
        <v>0.87155393203659037</v>
      </c>
      <c r="K35" s="44" t="str">
        <f t="shared" si="4"/>
        <v>APT_SOTS_1</v>
      </c>
      <c r="L35" s="44" t="str">
        <f t="shared" si="5"/>
        <v>APT_SOTS_0</v>
      </c>
      <c r="M35" s="203" t="s">
        <v>99</v>
      </c>
      <c r="N35" s="40">
        <f>IFERROR(VLOOKUP(K35,Parameters!$A$2:$D$690,4,FALSE),0)</f>
        <v>7.8469999999999998E-3</v>
      </c>
      <c r="O35" s="40">
        <f>IFERROR(VLOOKUP(L35,Parameters!$A$2:$D$690,4,FALSE),0)</f>
        <v>0</v>
      </c>
      <c r="P35" s="41">
        <f t="shared" si="0"/>
        <v>7.8778683931011173E-3</v>
      </c>
      <c r="Q35" s="308">
        <v>0.51775046196560881</v>
      </c>
    </row>
    <row r="36" spans="1:17">
      <c r="A36" s="39">
        <v>42979</v>
      </c>
      <c r="B36" s="44" t="str">
        <f t="shared" si="1"/>
        <v>APT_SOCF_0</v>
      </c>
      <c r="C36" s="44" t="str">
        <f t="shared" si="2"/>
        <v>APT_SOCF_1</v>
      </c>
      <c r="D36" s="32" t="s">
        <v>99</v>
      </c>
      <c r="E36" s="40">
        <f>IFERROR(VLOOKUP(B36,Parameters!$A$2:$D$690,4,FALSE),0)</f>
        <v>0</v>
      </c>
      <c r="F36" s="40">
        <f>IFERROR(VLOOKUP(C36,Parameters!$A$2:$D$690,4,FALSE),0)</f>
        <v>6.1951819999999996E-3</v>
      </c>
      <c r="G36" s="41">
        <f t="shared" si="3"/>
        <v>6.4063319426654886E-4</v>
      </c>
      <c r="H36" s="308">
        <v>0.10337518355725898</v>
      </c>
      <c r="K36" s="44" t="str">
        <f t="shared" si="4"/>
        <v>APT_SOTS_1</v>
      </c>
      <c r="L36" s="44" t="str">
        <f t="shared" si="5"/>
        <v>APT_SOTS_0</v>
      </c>
      <c r="M36" s="203" t="s">
        <v>99</v>
      </c>
      <c r="N36" s="40">
        <f>IFERROR(VLOOKUP(K36,Parameters!$A$2:$D$690,4,FALSE),0)</f>
        <v>7.8469999999999998E-3</v>
      </c>
      <c r="O36" s="40">
        <f>IFERROR(VLOOKUP(L36,Parameters!$A$2:$D$690,4,FALSE),0)</f>
        <v>0</v>
      </c>
      <c r="P36" s="41">
        <f t="shared" si="0"/>
        <v>7.8778683931011173E-3</v>
      </c>
      <c r="Q36" s="308">
        <v>0.68549228078170366</v>
      </c>
    </row>
    <row r="37" spans="1:17">
      <c r="A37" s="39">
        <v>43009</v>
      </c>
      <c r="B37" s="44" t="str">
        <f t="shared" si="1"/>
        <v>APT_SOCF_0</v>
      </c>
      <c r="C37" s="44" t="str">
        <f t="shared" si="2"/>
        <v>APT_SOCF_1</v>
      </c>
      <c r="D37" s="32" t="s">
        <v>99</v>
      </c>
      <c r="E37" s="40">
        <f>IFERROR(VLOOKUP(B37,Parameters!$A$2:$D$690,4,FALSE),0)</f>
        <v>0</v>
      </c>
      <c r="F37" s="40">
        <f>IFERROR(VLOOKUP(C37,Parameters!$A$2:$D$690,4,FALSE),0)</f>
        <v>6.1951819999999996E-3</v>
      </c>
      <c r="G37" s="41">
        <f t="shared" si="3"/>
        <v>4.4481225272061664E-3</v>
      </c>
      <c r="H37" s="308">
        <v>0.71640492066586348</v>
      </c>
      <c r="K37" s="44" t="str">
        <f t="shared" si="4"/>
        <v>APT_SOTS_1</v>
      </c>
      <c r="L37" s="44" t="str">
        <f t="shared" si="5"/>
        <v>APT_SOTS_0</v>
      </c>
      <c r="M37" s="203" t="s">
        <v>99</v>
      </c>
      <c r="N37" s="40">
        <f>IFERROR(VLOOKUP(K37,Parameters!$A$2:$D$690,4,FALSE),0)</f>
        <v>7.8469999999999998E-3</v>
      </c>
      <c r="O37" s="40">
        <f>IFERROR(VLOOKUP(L37,Parameters!$A$2:$D$690,4,FALSE),0)</f>
        <v>0</v>
      </c>
      <c r="P37" s="41">
        <f t="shared" si="0"/>
        <v>7.8778683931011173E-3</v>
      </c>
      <c r="Q37" s="308">
        <v>1</v>
      </c>
    </row>
    <row r="38" spans="1:17">
      <c r="A38" s="39">
        <v>43040</v>
      </c>
      <c r="B38" s="44" t="str">
        <f t="shared" si="1"/>
        <v>APT_SOCF_0</v>
      </c>
      <c r="C38" s="44" t="str">
        <f t="shared" si="2"/>
        <v>APT_SOCF_1</v>
      </c>
      <c r="D38" s="32" t="s">
        <v>99</v>
      </c>
      <c r="E38" s="40">
        <f>IFERROR(VLOOKUP(B38,Parameters!$A$2:$D$690,4,FALSE),0)</f>
        <v>0</v>
      </c>
      <c r="F38" s="40">
        <f>IFERROR(VLOOKUP(C38,Parameters!$A$2:$D$690,4,FALSE),0)</f>
        <v>6.1951819999999996E-3</v>
      </c>
      <c r="G38" s="41">
        <f t="shared" si="3"/>
        <v>6.2144118302629447E-3</v>
      </c>
      <c r="H38" s="308">
        <v>1</v>
      </c>
      <c r="K38" s="44" t="str">
        <f t="shared" si="4"/>
        <v>APT_SOTS_1</v>
      </c>
      <c r="L38" s="44" t="str">
        <f t="shared" si="5"/>
        <v>APT_SOTS_0</v>
      </c>
      <c r="M38" s="203" t="s">
        <v>99</v>
      </c>
      <c r="N38" s="40">
        <f>IFERROR(VLOOKUP(K38,Parameters!$A$2:$D$690,4,FALSE),0)</f>
        <v>7.8469999999999998E-3</v>
      </c>
      <c r="O38" s="40">
        <f>IFERROR(VLOOKUP(L38,Parameters!$A$2:$D$690,4,FALSE),0)</f>
        <v>0</v>
      </c>
      <c r="P38" s="41">
        <f t="shared" si="0"/>
        <v>7.8778683931011173E-3</v>
      </c>
      <c r="Q38" s="308">
        <v>0.75699712323186785</v>
      </c>
    </row>
    <row r="39" spans="1:17">
      <c r="A39" s="39">
        <v>43070</v>
      </c>
      <c r="B39" s="44" t="str">
        <f t="shared" si="1"/>
        <v>APT_SOCF_0</v>
      </c>
      <c r="C39" s="44" t="str">
        <f t="shared" si="2"/>
        <v>APT_SOCF_1</v>
      </c>
      <c r="D39" s="32" t="s">
        <v>99</v>
      </c>
      <c r="E39" s="40">
        <f>IFERROR(VLOOKUP(B39,Parameters!$A$2:$D$690,4,FALSE),0)</f>
        <v>0</v>
      </c>
      <c r="F39" s="40">
        <f>IFERROR(VLOOKUP(C39,Parameters!$A$2:$D$690,4,FALSE),0)</f>
        <v>6.1951819999999996E-3</v>
      </c>
      <c r="G39" s="41">
        <f t="shared" si="3"/>
        <v>1.1257811293021724E-3</v>
      </c>
      <c r="H39" s="308">
        <v>0.18161660350319389</v>
      </c>
      <c r="K39" s="44" t="str">
        <f t="shared" si="4"/>
        <v>APT_SOTS_1</v>
      </c>
      <c r="L39" s="44" t="str">
        <f t="shared" si="5"/>
        <v>APT_SOTS_0</v>
      </c>
      <c r="M39" s="203" t="s">
        <v>99</v>
      </c>
      <c r="N39" s="40">
        <f>IFERROR(VLOOKUP(K39,Parameters!$A$2:$D$690,4,FALSE),0)</f>
        <v>7.8469999999999998E-3</v>
      </c>
      <c r="O39" s="40">
        <f>IFERROR(VLOOKUP(L39,Parameters!$A$2:$D$690,4,FALSE),0)</f>
        <v>0</v>
      </c>
      <c r="P39" s="41">
        <f t="shared" si="0"/>
        <v>7.8778683931011173E-3</v>
      </c>
      <c r="Q39" s="308">
        <v>0.82602767761012041</v>
      </c>
    </row>
    <row r="40" spans="1:17">
      <c r="A40" s="39">
        <v>43101</v>
      </c>
      <c r="B40" s="44" t="str">
        <f t="shared" si="1"/>
        <v>APT_SOCF_0</v>
      </c>
      <c r="C40" s="44" t="str">
        <f t="shared" si="2"/>
        <v>APT_SOCF_1</v>
      </c>
      <c r="D40" s="32" t="s">
        <v>99</v>
      </c>
      <c r="E40" s="40">
        <f>IFERROR(VLOOKUP(B40,Parameters!$A$2:$D$690,4,FALSE),0)</f>
        <v>0</v>
      </c>
      <c r="F40" s="40">
        <f>IFERROR(VLOOKUP(C40,Parameters!$A$2:$D$690,4,FALSE),0)</f>
        <v>6.1951819999999996E-3</v>
      </c>
      <c r="G40" s="41">
        <f t="shared" si="3"/>
        <v>3.5612347710465286E-3</v>
      </c>
      <c r="H40" s="307">
        <v>0.57381826545141934</v>
      </c>
      <c r="K40" s="44" t="str">
        <f t="shared" si="4"/>
        <v>APT_SOTS_1</v>
      </c>
      <c r="L40" s="44" t="str">
        <f t="shared" si="5"/>
        <v>APT_SOTS_0</v>
      </c>
      <c r="M40" s="203" t="s">
        <v>99</v>
      </c>
      <c r="N40" s="40">
        <f>IFERROR(VLOOKUP(K40,Parameters!$A$2:$D$690,4,FALSE),0)</f>
        <v>7.8469999999999998E-3</v>
      </c>
      <c r="O40" s="40">
        <f>IFERROR(VLOOKUP(L40,Parameters!$A$2:$D$690,4,FALSE),0)</f>
        <v>0</v>
      </c>
      <c r="P40" s="41">
        <f t="shared" si="0"/>
        <v>7.8778683931011173E-3</v>
      </c>
      <c r="Q40" s="307">
        <v>0.53124701332600366</v>
      </c>
    </row>
    <row r="41" spans="1:17">
      <c r="A41" s="39">
        <v>43132</v>
      </c>
      <c r="B41" s="44" t="str">
        <f t="shared" si="1"/>
        <v>APT_SOCF_0</v>
      </c>
      <c r="C41" s="44" t="str">
        <f t="shared" si="2"/>
        <v>APT_SOCF_1</v>
      </c>
      <c r="D41" s="32" t="s">
        <v>99</v>
      </c>
      <c r="E41" s="40">
        <f>IFERROR(VLOOKUP(B41,Parameters!$A$2:$D$690,4,FALSE),0)</f>
        <v>0</v>
      </c>
      <c r="F41" s="40">
        <f>IFERROR(VLOOKUP(C41,Parameters!$A$2:$D$690,4,FALSE),0)</f>
        <v>6.1951819999999996E-3</v>
      </c>
      <c r="G41" s="41">
        <f t="shared" si="3"/>
        <v>6.1939083310948995E-3</v>
      </c>
      <c r="H41" s="308">
        <v>0.99671081874203526</v>
      </c>
      <c r="K41" s="44" t="str">
        <f t="shared" si="4"/>
        <v>APT_SOTS_1</v>
      </c>
      <c r="L41" s="44" t="str">
        <f t="shared" si="5"/>
        <v>APT_SOTS_0</v>
      </c>
      <c r="M41" s="203" t="s">
        <v>99</v>
      </c>
      <c r="N41" s="40">
        <f>IFERROR(VLOOKUP(K41,Parameters!$A$2:$D$690,4,FALSE),0)</f>
        <v>7.8469999999999998E-3</v>
      </c>
      <c r="O41" s="40">
        <f>IFERROR(VLOOKUP(L41,Parameters!$A$2:$D$690,4,FALSE),0)</f>
        <v>0</v>
      </c>
      <c r="P41" s="41">
        <f t="shared" si="0"/>
        <v>7.8778683931011173E-3</v>
      </c>
      <c r="Q41" s="308">
        <v>0.42194649512924925</v>
      </c>
    </row>
    <row r="42" spans="1:17">
      <c r="A42" s="39">
        <v>43160</v>
      </c>
      <c r="B42" s="44" t="str">
        <f t="shared" si="1"/>
        <v>APT_SOCF_0</v>
      </c>
      <c r="C42" s="44" t="str">
        <f t="shared" si="2"/>
        <v>APT_SOCF_1</v>
      </c>
      <c r="D42" s="32" t="s">
        <v>99</v>
      </c>
      <c r="E42" s="40">
        <f>IFERROR(VLOOKUP(B42,Parameters!$A$2:$D$690,4,FALSE),0)</f>
        <v>0</v>
      </c>
      <c r="F42" s="40">
        <f>IFERROR(VLOOKUP(C42,Parameters!$A$2:$D$690,4,FALSE),0)</f>
        <v>6.1951819999999996E-3</v>
      </c>
      <c r="G42" s="41">
        <f t="shared" si="3"/>
        <v>0</v>
      </c>
      <c r="H42" s="308">
        <v>0</v>
      </c>
      <c r="K42" s="44" t="str">
        <f t="shared" si="4"/>
        <v>APT_SOTS_1</v>
      </c>
      <c r="L42" s="44" t="str">
        <f t="shared" si="5"/>
        <v>APT_SOTS_0</v>
      </c>
      <c r="M42" s="203" t="s">
        <v>99</v>
      </c>
      <c r="N42" s="40">
        <f>IFERROR(VLOOKUP(K42,Parameters!$A$2:$D$690,4,FALSE),0)</f>
        <v>7.8469999999999998E-3</v>
      </c>
      <c r="O42" s="40">
        <f>IFERROR(VLOOKUP(L42,Parameters!$A$2:$D$690,4,FALSE),0)</f>
        <v>0</v>
      </c>
      <c r="P42" s="41">
        <f t="shared" si="0"/>
        <v>7.8778683931011173E-3</v>
      </c>
      <c r="Q42" s="308">
        <v>0.23444355538048137</v>
      </c>
    </row>
    <row r="43" spans="1:17">
      <c r="A43" s="39">
        <v>43191</v>
      </c>
      <c r="B43" s="44" t="str">
        <f t="shared" si="1"/>
        <v>APT_SOCF_0</v>
      </c>
      <c r="C43" s="44" t="str">
        <f t="shared" si="2"/>
        <v>APT_SOCF_1</v>
      </c>
      <c r="D43" s="32" t="s">
        <v>99</v>
      </c>
      <c r="E43" s="40">
        <f>IFERROR(VLOOKUP(B43,Parameters!$A$2:$D$690,4,FALSE),0)</f>
        <v>0</v>
      </c>
      <c r="F43" s="40">
        <f>IFERROR(VLOOKUP(C43,Parameters!$A$2:$D$690,4,FALSE),0)</f>
        <v>6.1951819999999996E-3</v>
      </c>
      <c r="G43" s="41">
        <f t="shared" si="3"/>
        <v>1.761618064038295E-3</v>
      </c>
      <c r="H43" s="308">
        <v>0.28410274868560464</v>
      </c>
      <c r="K43" s="44" t="str">
        <f t="shared" si="4"/>
        <v>APT_SOTS_1</v>
      </c>
      <c r="L43" s="44" t="str">
        <f t="shared" si="5"/>
        <v>APT_SOTS_0</v>
      </c>
      <c r="M43" s="203" t="s">
        <v>99</v>
      </c>
      <c r="N43" s="40">
        <f>IFERROR(VLOOKUP(K43,Parameters!$A$2:$D$690,4,FALSE),0)</f>
        <v>7.8469999999999998E-3</v>
      </c>
      <c r="O43" s="40">
        <f>IFERROR(VLOOKUP(L43,Parameters!$A$2:$D$690,4,FALSE),0)</f>
        <v>0</v>
      </c>
      <c r="P43" s="41">
        <f t="shared" si="0"/>
        <v>7.8778683931011173E-3</v>
      </c>
      <c r="Q43" s="308">
        <v>0.21975043795143714</v>
      </c>
    </row>
    <row r="44" spans="1:17">
      <c r="A44" s="39">
        <v>43221</v>
      </c>
      <c r="B44" s="44" t="str">
        <f t="shared" si="1"/>
        <v>APT_SOCF_0</v>
      </c>
      <c r="C44" s="44" t="str">
        <f t="shared" si="2"/>
        <v>APT_SOCF_1</v>
      </c>
      <c r="D44" s="32" t="s">
        <v>99</v>
      </c>
      <c r="E44" s="40">
        <f>IFERROR(VLOOKUP(B44,Parameters!$A$2:$D$690,4,FALSE),0)</f>
        <v>0</v>
      </c>
      <c r="F44" s="40">
        <f>IFERROR(VLOOKUP(C44,Parameters!$A$2:$D$690,4,FALSE),0)</f>
        <v>6.1951819999999996E-3</v>
      </c>
      <c r="G44" s="41">
        <f t="shared" si="3"/>
        <v>2.2019443052605503E-3</v>
      </c>
      <c r="H44" s="308">
        <v>0.35503776624868932</v>
      </c>
      <c r="K44" s="44" t="str">
        <f t="shared" si="4"/>
        <v>APT_SOTS_1</v>
      </c>
      <c r="L44" s="44" t="str">
        <f t="shared" si="5"/>
        <v>APT_SOTS_0</v>
      </c>
      <c r="M44" s="203" t="s">
        <v>99</v>
      </c>
      <c r="N44" s="40">
        <f>IFERROR(VLOOKUP(K44,Parameters!$A$2:$D$690,4,FALSE),0)</f>
        <v>7.8469999999999998E-3</v>
      </c>
      <c r="O44" s="40">
        <f>IFERROR(VLOOKUP(L44,Parameters!$A$2:$D$690,4,FALSE),0)</f>
        <v>0</v>
      </c>
      <c r="P44" s="41">
        <f t="shared" si="0"/>
        <v>7.8778683931011173E-3</v>
      </c>
      <c r="Q44" s="308">
        <v>0.26868447211630592</v>
      </c>
    </row>
    <row r="45" spans="1:17">
      <c r="A45" s="39">
        <v>43252</v>
      </c>
      <c r="B45" s="44" t="str">
        <f t="shared" si="1"/>
        <v>APT_SOCF_0</v>
      </c>
      <c r="C45" s="44" t="str">
        <f t="shared" si="2"/>
        <v>APT_SOCF_1</v>
      </c>
      <c r="D45" s="32" t="s">
        <v>99</v>
      </c>
      <c r="E45" s="40">
        <f>IFERROR(VLOOKUP(B45,Parameters!$A$2:$D$690,4,FALSE),0)</f>
        <v>0</v>
      </c>
      <c r="F45" s="40">
        <f>IFERROR(VLOOKUP(C45,Parameters!$A$2:$D$690,4,FALSE),0)</f>
        <v>6.1951819999999996E-3</v>
      </c>
      <c r="G45" s="41">
        <f t="shared" si="3"/>
        <v>3.1964550070506803E-4</v>
      </c>
      <c r="H45" s="308">
        <v>5.158757643694916E-2</v>
      </c>
      <c r="K45" s="44" t="str">
        <f t="shared" si="4"/>
        <v>APT_SOTS_1</v>
      </c>
      <c r="L45" s="44" t="str">
        <f t="shared" si="5"/>
        <v>APT_SOTS_0</v>
      </c>
      <c r="M45" s="203" t="s">
        <v>99</v>
      </c>
      <c r="N45" s="40">
        <f>IFERROR(VLOOKUP(K45,Parameters!$A$2:$D$690,4,FALSE),0)</f>
        <v>7.8469999999999998E-3</v>
      </c>
      <c r="O45" s="40">
        <f>IFERROR(VLOOKUP(L45,Parameters!$A$2:$D$690,4,FALSE),0)</f>
        <v>0</v>
      </c>
      <c r="P45" s="41">
        <f t="shared" si="0"/>
        <v>7.8778683931011173E-3</v>
      </c>
      <c r="Q45" s="308">
        <v>0</v>
      </c>
    </row>
    <row r="46" spans="1:17">
      <c r="A46" s="39">
        <v>43282</v>
      </c>
      <c r="B46" s="44" t="str">
        <f t="shared" si="1"/>
        <v>APT_SOCF_0</v>
      </c>
      <c r="C46" s="44" t="str">
        <f t="shared" si="2"/>
        <v>APT_SOCF_1</v>
      </c>
      <c r="D46" s="32" t="s">
        <v>99</v>
      </c>
      <c r="E46" s="40">
        <f>IFERROR(VLOOKUP(B46,Parameters!$A$2:$D$690,4,FALSE),0)</f>
        <v>0</v>
      </c>
      <c r="F46" s="40">
        <f>IFERROR(VLOOKUP(C46,Parameters!$A$2:$D$690,4,FALSE),0)</f>
        <v>6.1951819999999996E-3</v>
      </c>
      <c r="G46" s="41">
        <f t="shared" si="3"/>
        <v>3.0719171770496878E-3</v>
      </c>
      <c r="H46" s="308">
        <v>0.49509578252341996</v>
      </c>
      <c r="K46" s="44" t="str">
        <f t="shared" si="4"/>
        <v>APT_SOTS_1</v>
      </c>
      <c r="L46" s="44" t="str">
        <f t="shared" si="5"/>
        <v>APT_SOTS_0</v>
      </c>
      <c r="M46" s="203" t="s">
        <v>99</v>
      </c>
      <c r="N46" s="40">
        <f>IFERROR(VLOOKUP(K46,Parameters!$A$2:$D$690,4,FALSE),0)</f>
        <v>7.8469999999999998E-3</v>
      </c>
      <c r="O46" s="40">
        <f>IFERROR(VLOOKUP(L46,Parameters!$A$2:$D$690,4,FALSE),0)</f>
        <v>0</v>
      </c>
      <c r="P46" s="41">
        <f t="shared" si="0"/>
        <v>7.8778683931011173E-3</v>
      </c>
      <c r="Q46" s="308">
        <v>0.63111572042943243</v>
      </c>
    </row>
    <row r="47" spans="1:17">
      <c r="A47" s="39">
        <v>43313</v>
      </c>
      <c r="B47" s="44" t="str">
        <f t="shared" si="1"/>
        <v>APT_SOCF_0</v>
      </c>
      <c r="C47" s="44" t="str">
        <f t="shared" si="2"/>
        <v>APT_SOCF_1</v>
      </c>
      <c r="D47" s="32" t="s">
        <v>99</v>
      </c>
      <c r="E47" s="40">
        <f>IFERROR(VLOOKUP(B47,Parameters!$A$2:$D$690,4,FALSE),0)</f>
        <v>0</v>
      </c>
      <c r="F47" s="40">
        <f>IFERROR(VLOOKUP(C47,Parameters!$A$2:$D$690,4,FALSE),0)</f>
        <v>6.1951819999999996E-3</v>
      </c>
      <c r="G47" s="41">
        <f t="shared" si="3"/>
        <v>5.4140384534127062E-3</v>
      </c>
      <c r="H47" s="308">
        <v>0.87155393203659037</v>
      </c>
      <c r="K47" s="44" t="str">
        <f t="shared" si="4"/>
        <v>APT_SOTS_1</v>
      </c>
      <c r="L47" s="44" t="str">
        <f t="shared" si="5"/>
        <v>APT_SOTS_0</v>
      </c>
      <c r="M47" s="203" t="s">
        <v>99</v>
      </c>
      <c r="N47" s="40">
        <f>IFERROR(VLOOKUP(K47,Parameters!$A$2:$D$690,4,FALSE),0)</f>
        <v>7.8469999999999998E-3</v>
      </c>
      <c r="O47" s="40">
        <f>IFERROR(VLOOKUP(L47,Parameters!$A$2:$D$690,4,FALSE),0)</f>
        <v>0</v>
      </c>
      <c r="P47" s="41">
        <f t="shared" si="0"/>
        <v>7.8778683931011173E-3</v>
      </c>
      <c r="Q47" s="308">
        <v>0.51775046196560881</v>
      </c>
    </row>
    <row r="48" spans="1:17">
      <c r="A48" s="39">
        <v>43344</v>
      </c>
      <c r="B48" s="44" t="str">
        <f t="shared" si="1"/>
        <v>APT_SOCF_0</v>
      </c>
      <c r="C48" s="44" t="str">
        <f t="shared" si="2"/>
        <v>APT_SOCF_1</v>
      </c>
      <c r="D48" s="32" t="s">
        <v>99</v>
      </c>
      <c r="E48" s="40">
        <f>IFERROR(VLOOKUP(B48,Parameters!$A$2:$D$690,4,FALSE),0)</f>
        <v>0</v>
      </c>
      <c r="F48" s="40">
        <f>IFERROR(VLOOKUP(C48,Parameters!$A$2:$D$690,4,FALSE),0)</f>
        <v>6.1951819999999996E-3</v>
      </c>
      <c r="G48" s="41">
        <f t="shared" si="3"/>
        <v>6.4063319426654886E-4</v>
      </c>
      <c r="H48" s="308">
        <v>0.10337518355725898</v>
      </c>
      <c r="K48" s="44" t="str">
        <f t="shared" si="4"/>
        <v>APT_SOTS_1</v>
      </c>
      <c r="L48" s="44" t="str">
        <f t="shared" si="5"/>
        <v>APT_SOTS_0</v>
      </c>
      <c r="M48" s="203" t="s">
        <v>99</v>
      </c>
      <c r="N48" s="40">
        <f>IFERROR(VLOOKUP(K48,Parameters!$A$2:$D$690,4,FALSE),0)</f>
        <v>7.8469999999999998E-3</v>
      </c>
      <c r="O48" s="40">
        <f>IFERROR(VLOOKUP(L48,Parameters!$A$2:$D$690,4,FALSE),0)</f>
        <v>0</v>
      </c>
      <c r="P48" s="41">
        <f t="shared" si="0"/>
        <v>7.8778683931011173E-3</v>
      </c>
      <c r="Q48" s="308">
        <v>0.68549228078170366</v>
      </c>
    </row>
    <row r="49" spans="1:17">
      <c r="A49" s="39">
        <v>43374</v>
      </c>
      <c r="B49" s="44" t="str">
        <f t="shared" si="1"/>
        <v>APT_SOCF_0</v>
      </c>
      <c r="C49" s="44" t="str">
        <f t="shared" si="2"/>
        <v>APT_SOCF_1</v>
      </c>
      <c r="D49" s="32" t="s">
        <v>99</v>
      </c>
      <c r="E49" s="40">
        <f>IFERROR(VLOOKUP(B49,Parameters!$A$2:$D$690,4,FALSE),0)</f>
        <v>0</v>
      </c>
      <c r="F49" s="40">
        <f>IFERROR(VLOOKUP(C49,Parameters!$A$2:$D$690,4,FALSE),0)</f>
        <v>6.1951819999999996E-3</v>
      </c>
      <c r="G49" s="41">
        <f t="shared" si="3"/>
        <v>4.4481225272061664E-3</v>
      </c>
      <c r="H49" s="308">
        <v>0.71640492066586348</v>
      </c>
      <c r="K49" s="44" t="str">
        <f t="shared" si="4"/>
        <v>APT_SOTS_1</v>
      </c>
      <c r="L49" s="44" t="str">
        <f t="shared" si="5"/>
        <v>APT_SOTS_0</v>
      </c>
      <c r="M49" s="203" t="s">
        <v>99</v>
      </c>
      <c r="N49" s="40">
        <f>IFERROR(VLOOKUP(K49,Parameters!$A$2:$D$690,4,FALSE),0)</f>
        <v>7.8469999999999998E-3</v>
      </c>
      <c r="O49" s="40">
        <f>IFERROR(VLOOKUP(L49,Parameters!$A$2:$D$690,4,FALSE),0)</f>
        <v>0</v>
      </c>
      <c r="P49" s="41">
        <f t="shared" si="0"/>
        <v>7.8778683931011173E-3</v>
      </c>
      <c r="Q49" s="308">
        <v>1</v>
      </c>
    </row>
    <row r="50" spans="1:17">
      <c r="A50" s="39">
        <v>43405</v>
      </c>
      <c r="B50" s="44" t="str">
        <f t="shared" si="1"/>
        <v>APT_SOCF_0</v>
      </c>
      <c r="C50" s="44" t="str">
        <f t="shared" si="2"/>
        <v>APT_SOCF_1</v>
      </c>
      <c r="D50" s="32" t="s">
        <v>99</v>
      </c>
      <c r="E50" s="40">
        <f>IFERROR(VLOOKUP(B50,Parameters!$A$2:$D$690,4,FALSE),0)</f>
        <v>0</v>
      </c>
      <c r="F50" s="40">
        <f>IFERROR(VLOOKUP(C50,Parameters!$A$2:$D$690,4,FALSE),0)</f>
        <v>6.1951819999999996E-3</v>
      </c>
      <c r="G50" s="41">
        <f t="shared" si="3"/>
        <v>6.2144118302629447E-3</v>
      </c>
      <c r="H50" s="308">
        <v>1</v>
      </c>
      <c r="K50" s="44" t="str">
        <f t="shared" si="4"/>
        <v>APT_SOTS_1</v>
      </c>
      <c r="L50" s="44" t="str">
        <f t="shared" si="5"/>
        <v>APT_SOTS_0</v>
      </c>
      <c r="M50" s="203" t="s">
        <v>99</v>
      </c>
      <c r="N50" s="40">
        <f>IFERROR(VLOOKUP(K50,Parameters!$A$2:$D$690,4,FALSE),0)</f>
        <v>7.8469999999999998E-3</v>
      </c>
      <c r="O50" s="40">
        <f>IFERROR(VLOOKUP(L50,Parameters!$A$2:$D$690,4,FALSE),0)</f>
        <v>0</v>
      </c>
      <c r="P50" s="41">
        <f t="shared" si="0"/>
        <v>7.8778683931011173E-3</v>
      </c>
      <c r="Q50" s="308">
        <v>0.75699712323186785</v>
      </c>
    </row>
    <row r="51" spans="1:17">
      <c r="A51" s="39">
        <v>43435</v>
      </c>
      <c r="B51" s="44" t="str">
        <f t="shared" si="1"/>
        <v>APT_SOCF_0</v>
      </c>
      <c r="C51" s="44" t="str">
        <f t="shared" si="2"/>
        <v>APT_SOCF_1</v>
      </c>
      <c r="D51" s="32" t="s">
        <v>99</v>
      </c>
      <c r="E51" s="40">
        <f>IFERROR(VLOOKUP(B51,Parameters!$A$2:$D$690,4,FALSE),0)</f>
        <v>0</v>
      </c>
      <c r="F51" s="40">
        <f>IFERROR(VLOOKUP(C51,Parameters!$A$2:$D$690,4,FALSE),0)</f>
        <v>6.1951819999999996E-3</v>
      </c>
      <c r="G51" s="41">
        <f t="shared" si="3"/>
        <v>1.1257811293021724E-3</v>
      </c>
      <c r="H51" s="308">
        <v>0.18161660350319389</v>
      </c>
      <c r="K51" s="44" t="str">
        <f t="shared" si="4"/>
        <v>APT_SOTS_1</v>
      </c>
      <c r="L51" s="44" t="str">
        <f t="shared" si="5"/>
        <v>APT_SOTS_0</v>
      </c>
      <c r="M51" s="203" t="s">
        <v>99</v>
      </c>
      <c r="N51" s="40">
        <f>IFERROR(VLOOKUP(K51,Parameters!$A$2:$D$690,4,FALSE),0)</f>
        <v>7.8469999999999998E-3</v>
      </c>
      <c r="O51" s="40">
        <f>IFERROR(VLOOKUP(L51,Parameters!$A$2:$D$690,4,FALSE),0)</f>
        <v>0</v>
      </c>
      <c r="P51" s="41">
        <f t="shared" si="0"/>
        <v>7.8778683931011173E-3</v>
      </c>
      <c r="Q51" s="308">
        <v>0.82602767761012041</v>
      </c>
    </row>
    <row r="52" spans="1:17">
      <c r="A52" s="39">
        <v>43466</v>
      </c>
      <c r="B52" s="44" t="str">
        <f t="shared" si="1"/>
        <v>APT_SOCF_0</v>
      </c>
      <c r="C52" s="44" t="str">
        <f t="shared" si="2"/>
        <v>APT_SOCF_1</v>
      </c>
      <c r="D52" s="32" t="s">
        <v>99</v>
      </c>
      <c r="E52" s="40">
        <f>IFERROR(VLOOKUP(B52,Parameters!$A$2:$D$690,4,FALSE),0)</f>
        <v>0</v>
      </c>
      <c r="F52" s="40">
        <f>IFERROR(VLOOKUP(C52,Parameters!$A$2:$D$690,4,FALSE),0)</f>
        <v>6.1951819999999996E-3</v>
      </c>
      <c r="G52" s="41">
        <f t="shared" si="3"/>
        <v>3.5612347710465286E-3</v>
      </c>
      <c r="H52" s="308">
        <v>0.57381826545141934</v>
      </c>
      <c r="K52" s="44" t="str">
        <f t="shared" si="4"/>
        <v>APT_SOTS_1</v>
      </c>
      <c r="L52" s="44" t="str">
        <f t="shared" si="5"/>
        <v>APT_SOTS_0</v>
      </c>
      <c r="M52" s="203" t="s">
        <v>99</v>
      </c>
      <c r="N52" s="40">
        <f>IFERROR(VLOOKUP(K52,Parameters!$A$2:$D$690,4,FALSE),0)</f>
        <v>7.8469999999999998E-3</v>
      </c>
      <c r="O52" s="40">
        <f>IFERROR(VLOOKUP(L52,Parameters!$A$2:$D$690,4,FALSE),0)</f>
        <v>0</v>
      </c>
      <c r="P52" s="41">
        <f t="shared" si="0"/>
        <v>7.8778683931011173E-3</v>
      </c>
      <c r="Q52" s="308">
        <v>0.53124701332600366</v>
      </c>
    </row>
    <row r="53" spans="1:17">
      <c r="A53" s="39">
        <v>43497</v>
      </c>
      <c r="B53" s="44" t="str">
        <f t="shared" si="1"/>
        <v>APT_SOCF_0</v>
      </c>
      <c r="C53" s="44" t="str">
        <f t="shared" si="2"/>
        <v>APT_SOCF_1</v>
      </c>
      <c r="D53" s="32" t="s">
        <v>99</v>
      </c>
      <c r="E53" s="40">
        <f>IFERROR(VLOOKUP(B53,Parameters!$A$2:$D$690,4,FALSE),0)</f>
        <v>0</v>
      </c>
      <c r="F53" s="40">
        <f>IFERROR(VLOOKUP(C53,Parameters!$A$2:$D$690,4,FALSE),0)</f>
        <v>6.1951819999999996E-3</v>
      </c>
      <c r="G53" s="41">
        <f t="shared" si="3"/>
        <v>6.1939083310948995E-3</v>
      </c>
      <c r="H53" s="308">
        <v>0.99671081874203526</v>
      </c>
      <c r="K53" s="44" t="str">
        <f t="shared" si="4"/>
        <v>APT_SOTS_1</v>
      </c>
      <c r="L53" s="44" t="str">
        <f t="shared" si="5"/>
        <v>APT_SOTS_0</v>
      </c>
      <c r="M53" s="203" t="s">
        <v>99</v>
      </c>
      <c r="N53" s="40">
        <f>IFERROR(VLOOKUP(K53,Parameters!$A$2:$D$690,4,FALSE),0)</f>
        <v>7.8469999999999998E-3</v>
      </c>
      <c r="O53" s="40">
        <f>IFERROR(VLOOKUP(L53,Parameters!$A$2:$D$690,4,FALSE),0)</f>
        <v>0</v>
      </c>
      <c r="P53" s="41">
        <f t="shared" si="0"/>
        <v>7.8778683931011173E-3</v>
      </c>
      <c r="Q53" s="308">
        <v>0.42194649512924925</v>
      </c>
    </row>
    <row r="54" spans="1:17">
      <c r="A54" s="39">
        <v>43525</v>
      </c>
      <c r="B54" s="44" t="str">
        <f t="shared" si="1"/>
        <v>APT_SOCF_0</v>
      </c>
      <c r="C54" s="44" t="str">
        <f t="shared" si="2"/>
        <v>APT_SOCF_1</v>
      </c>
      <c r="D54" s="32" t="s">
        <v>99</v>
      </c>
      <c r="E54" s="40">
        <f>IFERROR(VLOOKUP(B54,Parameters!$A$2:$D$690,4,FALSE),0)</f>
        <v>0</v>
      </c>
      <c r="F54" s="40">
        <f>IFERROR(VLOOKUP(C54,Parameters!$A$2:$D$690,4,FALSE),0)</f>
        <v>6.1951819999999996E-3</v>
      </c>
      <c r="G54" s="41">
        <f t="shared" si="3"/>
        <v>0</v>
      </c>
      <c r="H54" s="308">
        <v>0</v>
      </c>
      <c r="K54" s="44" t="str">
        <f t="shared" si="4"/>
        <v>APT_SOTS_1</v>
      </c>
      <c r="L54" s="44" t="str">
        <f t="shared" si="5"/>
        <v>APT_SOTS_0</v>
      </c>
      <c r="M54" s="203" t="s">
        <v>99</v>
      </c>
      <c r="N54" s="40">
        <f>IFERROR(VLOOKUP(K54,Parameters!$A$2:$D$690,4,FALSE),0)</f>
        <v>7.8469999999999998E-3</v>
      </c>
      <c r="O54" s="40">
        <f>IFERROR(VLOOKUP(L54,Parameters!$A$2:$D$690,4,FALSE),0)</f>
        <v>0</v>
      </c>
      <c r="P54" s="41">
        <f t="shared" si="0"/>
        <v>7.8778683931011173E-3</v>
      </c>
      <c r="Q54" s="308">
        <v>0.23444355538048137</v>
      </c>
    </row>
    <row r="55" spans="1:17">
      <c r="A55" s="39">
        <v>43556</v>
      </c>
      <c r="B55" s="44" t="str">
        <f t="shared" si="1"/>
        <v>APT_SOCF_0</v>
      </c>
      <c r="C55" s="44" t="str">
        <f t="shared" si="2"/>
        <v>APT_SOCF_1</v>
      </c>
      <c r="D55" s="32" t="s">
        <v>99</v>
      </c>
      <c r="E55" s="40">
        <f>IFERROR(VLOOKUP(B55,Parameters!$A$2:$D$690,4,FALSE),0)</f>
        <v>0</v>
      </c>
      <c r="F55" s="40">
        <f>IFERROR(VLOOKUP(C55,Parameters!$A$2:$D$690,4,FALSE),0)</f>
        <v>6.1951819999999996E-3</v>
      </c>
      <c r="G55" s="41">
        <f t="shared" si="3"/>
        <v>1.761618064038295E-3</v>
      </c>
      <c r="H55" s="308">
        <v>0.28410274868560464</v>
      </c>
      <c r="K55" s="44" t="str">
        <f t="shared" si="4"/>
        <v>APT_SOTS_1</v>
      </c>
      <c r="L55" s="44" t="str">
        <f t="shared" si="5"/>
        <v>APT_SOTS_0</v>
      </c>
      <c r="M55" s="203" t="s">
        <v>99</v>
      </c>
      <c r="N55" s="40">
        <f>IFERROR(VLOOKUP(K55,Parameters!$A$2:$D$690,4,FALSE),0)</f>
        <v>7.8469999999999998E-3</v>
      </c>
      <c r="O55" s="40">
        <f>IFERROR(VLOOKUP(L55,Parameters!$A$2:$D$690,4,FALSE),0)</f>
        <v>0</v>
      </c>
      <c r="P55" s="41">
        <f t="shared" si="0"/>
        <v>7.8778683931011173E-3</v>
      </c>
      <c r="Q55" s="308">
        <v>0.21975043795143714</v>
      </c>
    </row>
    <row r="56" spans="1:17">
      <c r="A56" s="39">
        <v>43586</v>
      </c>
      <c r="B56" s="44" t="str">
        <f t="shared" si="1"/>
        <v>APT_SOCF_0</v>
      </c>
      <c r="C56" s="44" t="str">
        <f t="shared" si="2"/>
        <v>APT_SOCF_1</v>
      </c>
      <c r="D56" s="32" t="s">
        <v>99</v>
      </c>
      <c r="E56" s="40">
        <f>IFERROR(VLOOKUP(B56,Parameters!$A$2:$D$690,4,FALSE),0)</f>
        <v>0</v>
      </c>
      <c r="F56" s="40">
        <f>IFERROR(VLOOKUP(C56,Parameters!$A$2:$D$690,4,FALSE),0)</f>
        <v>6.1951819999999996E-3</v>
      </c>
      <c r="G56" s="41">
        <f t="shared" si="3"/>
        <v>2.2019443052605503E-3</v>
      </c>
      <c r="H56" s="308">
        <v>0.35503776624868932</v>
      </c>
      <c r="K56" s="44" t="str">
        <f t="shared" si="4"/>
        <v>APT_SOTS_1</v>
      </c>
      <c r="L56" s="44" t="str">
        <f t="shared" si="5"/>
        <v>APT_SOTS_0</v>
      </c>
      <c r="M56" s="203" t="s">
        <v>99</v>
      </c>
      <c r="N56" s="40">
        <f>IFERROR(VLOOKUP(K56,Parameters!$A$2:$D$690,4,FALSE),0)</f>
        <v>7.8469999999999998E-3</v>
      </c>
      <c r="O56" s="40">
        <f>IFERROR(VLOOKUP(L56,Parameters!$A$2:$D$690,4,FALSE),0)</f>
        <v>0</v>
      </c>
      <c r="P56" s="41">
        <f t="shared" si="0"/>
        <v>7.8778683931011173E-3</v>
      </c>
      <c r="Q56" s="308">
        <v>0.26868447211630592</v>
      </c>
    </row>
    <row r="57" spans="1:17">
      <c r="A57" s="39">
        <v>43617</v>
      </c>
      <c r="B57" s="44" t="str">
        <f t="shared" si="1"/>
        <v>APT_SOCF_0</v>
      </c>
      <c r="C57" s="44" t="str">
        <f t="shared" si="2"/>
        <v>APT_SOCF_1</v>
      </c>
      <c r="D57" s="32" t="s">
        <v>99</v>
      </c>
      <c r="E57" s="40">
        <f>IFERROR(VLOOKUP(B57,Parameters!$A$2:$D$690,4,FALSE),0)</f>
        <v>0</v>
      </c>
      <c r="F57" s="40">
        <f>IFERROR(VLOOKUP(C57,Parameters!$A$2:$D$690,4,FALSE),0)</f>
        <v>6.1951819999999996E-3</v>
      </c>
      <c r="G57" s="41">
        <f t="shared" si="3"/>
        <v>3.1964550070506803E-4</v>
      </c>
      <c r="H57" s="308">
        <v>5.158757643694916E-2</v>
      </c>
      <c r="K57" s="44" t="str">
        <f t="shared" si="4"/>
        <v>APT_SOTS_1</v>
      </c>
      <c r="L57" s="44" t="str">
        <f t="shared" si="5"/>
        <v>APT_SOTS_0</v>
      </c>
      <c r="M57" s="203" t="s">
        <v>99</v>
      </c>
      <c r="N57" s="40">
        <f>IFERROR(VLOOKUP(K57,Parameters!$A$2:$D$690,4,FALSE),0)</f>
        <v>7.8469999999999998E-3</v>
      </c>
      <c r="O57" s="40">
        <f>IFERROR(VLOOKUP(L57,Parameters!$A$2:$D$690,4,FALSE),0)</f>
        <v>0</v>
      </c>
      <c r="P57" s="41">
        <f t="shared" si="0"/>
        <v>7.8778683931011173E-3</v>
      </c>
      <c r="Q57" s="308">
        <v>0</v>
      </c>
    </row>
    <row r="58" spans="1:17">
      <c r="A58" s="39">
        <v>43647</v>
      </c>
      <c r="B58" s="44" t="str">
        <f t="shared" si="1"/>
        <v>APT_SOCF_0</v>
      </c>
      <c r="C58" s="44" t="str">
        <f t="shared" si="2"/>
        <v>APT_SOCF_1</v>
      </c>
      <c r="D58" s="32" t="s">
        <v>99</v>
      </c>
      <c r="E58" s="40">
        <f>IFERROR(VLOOKUP(B58,Parameters!$A$2:$D$690,4,FALSE),0)</f>
        <v>0</v>
      </c>
      <c r="F58" s="40">
        <f>IFERROR(VLOOKUP(C58,Parameters!$A$2:$D$690,4,FALSE),0)</f>
        <v>6.1951819999999996E-3</v>
      </c>
      <c r="G58" s="41">
        <f t="shared" si="3"/>
        <v>3.0719171770496878E-3</v>
      </c>
      <c r="H58" s="308">
        <v>0.49509578252341996</v>
      </c>
      <c r="K58" s="44" t="str">
        <f t="shared" si="4"/>
        <v>APT_SOTS_1</v>
      </c>
      <c r="L58" s="44" t="str">
        <f t="shared" si="5"/>
        <v>APT_SOTS_0</v>
      </c>
      <c r="M58" s="203" t="s">
        <v>99</v>
      </c>
      <c r="N58" s="40">
        <f>IFERROR(VLOOKUP(K58,Parameters!$A$2:$D$690,4,FALSE),0)</f>
        <v>7.8469999999999998E-3</v>
      </c>
      <c r="O58" s="40">
        <f>IFERROR(VLOOKUP(L58,Parameters!$A$2:$D$690,4,FALSE),0)</f>
        <v>0</v>
      </c>
      <c r="P58" s="41">
        <f t="shared" si="0"/>
        <v>7.8778683931011173E-3</v>
      </c>
      <c r="Q58" s="308">
        <v>0.63111572042943243</v>
      </c>
    </row>
    <row r="59" spans="1:17">
      <c r="A59" s="39">
        <v>43678</v>
      </c>
      <c r="B59" s="44" t="str">
        <f t="shared" si="1"/>
        <v>APT_SOCF_0</v>
      </c>
      <c r="C59" s="44" t="str">
        <f t="shared" si="2"/>
        <v>APT_SOCF_1</v>
      </c>
      <c r="D59" s="32" t="s">
        <v>99</v>
      </c>
      <c r="E59" s="40">
        <f>IFERROR(VLOOKUP(B59,Parameters!$A$2:$D$690,4,FALSE),0)</f>
        <v>0</v>
      </c>
      <c r="F59" s="40">
        <f>IFERROR(VLOOKUP(C59,Parameters!$A$2:$D$690,4,FALSE),0)</f>
        <v>6.1951819999999996E-3</v>
      </c>
      <c r="G59" s="41">
        <f t="shared" si="3"/>
        <v>5.4140384534127062E-3</v>
      </c>
      <c r="H59" s="308">
        <v>0.87155393203659037</v>
      </c>
      <c r="K59" s="44" t="str">
        <f t="shared" si="4"/>
        <v>APT_SOTS_1</v>
      </c>
      <c r="L59" s="44" t="str">
        <f t="shared" si="5"/>
        <v>APT_SOTS_0</v>
      </c>
      <c r="M59" s="203" t="s">
        <v>99</v>
      </c>
      <c r="N59" s="40">
        <f>IFERROR(VLOOKUP(K59,Parameters!$A$2:$D$690,4,FALSE),0)</f>
        <v>7.8469999999999998E-3</v>
      </c>
      <c r="O59" s="40">
        <f>IFERROR(VLOOKUP(L59,Parameters!$A$2:$D$690,4,FALSE),0)</f>
        <v>0</v>
      </c>
      <c r="P59" s="41">
        <f t="shared" si="0"/>
        <v>7.8778683931011173E-3</v>
      </c>
      <c r="Q59" s="308">
        <v>0.51775046196560881</v>
      </c>
    </row>
    <row r="60" spans="1:17">
      <c r="A60" s="39">
        <v>43709</v>
      </c>
      <c r="B60" s="44" t="str">
        <f t="shared" si="1"/>
        <v>APT_SOCF_0</v>
      </c>
      <c r="C60" s="44" t="str">
        <f t="shared" si="2"/>
        <v>APT_SOCF_1</v>
      </c>
      <c r="D60" s="32" t="s">
        <v>99</v>
      </c>
      <c r="E60" s="40">
        <f>IFERROR(VLOOKUP(B60,Parameters!$A$2:$D$690,4,FALSE),0)</f>
        <v>0</v>
      </c>
      <c r="F60" s="40">
        <f>IFERROR(VLOOKUP(C60,Parameters!$A$2:$D$690,4,FALSE),0)</f>
        <v>6.1951819999999996E-3</v>
      </c>
      <c r="G60" s="41">
        <f t="shared" si="3"/>
        <v>6.4063319426654886E-4</v>
      </c>
      <c r="H60" s="308">
        <v>0.10337518355725898</v>
      </c>
      <c r="K60" s="44" t="str">
        <f t="shared" si="4"/>
        <v>APT_SOTS_1</v>
      </c>
      <c r="L60" s="44" t="str">
        <f t="shared" si="5"/>
        <v>APT_SOTS_0</v>
      </c>
      <c r="M60" s="203" t="s">
        <v>99</v>
      </c>
      <c r="N60" s="40">
        <f>IFERROR(VLOOKUP(K60,Parameters!$A$2:$D$690,4,FALSE),0)</f>
        <v>7.8469999999999998E-3</v>
      </c>
      <c r="O60" s="40">
        <f>IFERROR(VLOOKUP(L60,Parameters!$A$2:$D$690,4,FALSE),0)</f>
        <v>0</v>
      </c>
      <c r="P60" s="41">
        <f t="shared" si="0"/>
        <v>7.8778683931011173E-3</v>
      </c>
      <c r="Q60" s="308">
        <v>0.68549228078170366</v>
      </c>
    </row>
    <row r="61" spans="1:17">
      <c r="A61" s="39">
        <v>43739</v>
      </c>
      <c r="B61" s="44" t="str">
        <f t="shared" si="1"/>
        <v>APT_SOCF_0</v>
      </c>
      <c r="C61" s="44" t="str">
        <f t="shared" si="2"/>
        <v>APT_SOCF_1</v>
      </c>
      <c r="D61" s="32" t="s">
        <v>99</v>
      </c>
      <c r="E61" s="40">
        <f>IFERROR(VLOOKUP(B61,Parameters!$A$2:$D$690,4,FALSE),0)</f>
        <v>0</v>
      </c>
      <c r="F61" s="40">
        <f>IFERROR(VLOOKUP(C61,Parameters!$A$2:$D$690,4,FALSE),0)</f>
        <v>6.1951819999999996E-3</v>
      </c>
      <c r="G61" s="41">
        <f t="shared" si="3"/>
        <v>4.4481225272061664E-3</v>
      </c>
      <c r="H61" s="308">
        <v>0.71640492066586348</v>
      </c>
      <c r="K61" s="44" t="str">
        <f t="shared" si="4"/>
        <v>APT_SOTS_1</v>
      </c>
      <c r="L61" s="44" t="str">
        <f t="shared" si="5"/>
        <v>APT_SOTS_0</v>
      </c>
      <c r="M61" s="203" t="s">
        <v>99</v>
      </c>
      <c r="N61" s="40">
        <f>IFERROR(VLOOKUP(K61,Parameters!$A$2:$D$690,4,FALSE),0)</f>
        <v>7.8469999999999998E-3</v>
      </c>
      <c r="O61" s="40">
        <f>IFERROR(VLOOKUP(L61,Parameters!$A$2:$D$690,4,FALSE),0)</f>
        <v>0</v>
      </c>
      <c r="P61" s="41">
        <f t="shared" si="0"/>
        <v>7.8778683931011173E-3</v>
      </c>
      <c r="Q61" s="308">
        <v>1</v>
      </c>
    </row>
    <row r="62" spans="1:17">
      <c r="A62" s="39">
        <v>43770</v>
      </c>
      <c r="B62" s="44" t="str">
        <f t="shared" si="1"/>
        <v>APT_SOCF_0</v>
      </c>
      <c r="C62" s="44" t="str">
        <f t="shared" si="2"/>
        <v>APT_SOCF_1</v>
      </c>
      <c r="D62" s="32" t="s">
        <v>99</v>
      </c>
      <c r="E62" s="40">
        <f>IFERROR(VLOOKUP(B62,Parameters!$A$2:$D$690,4,FALSE),0)</f>
        <v>0</v>
      </c>
      <c r="F62" s="40">
        <f>IFERROR(VLOOKUP(C62,Parameters!$A$2:$D$690,4,FALSE),0)</f>
        <v>6.1951819999999996E-3</v>
      </c>
      <c r="G62" s="41">
        <f t="shared" si="3"/>
        <v>6.2144118302629447E-3</v>
      </c>
      <c r="H62" s="308">
        <v>1</v>
      </c>
      <c r="K62" s="44" t="str">
        <f t="shared" si="4"/>
        <v>APT_SOTS_1</v>
      </c>
      <c r="L62" s="44" t="str">
        <f t="shared" si="5"/>
        <v>APT_SOTS_0</v>
      </c>
      <c r="M62" s="203" t="s">
        <v>99</v>
      </c>
      <c r="N62" s="40">
        <f>IFERROR(VLOOKUP(K62,Parameters!$A$2:$D$690,4,FALSE),0)</f>
        <v>7.8469999999999998E-3</v>
      </c>
      <c r="O62" s="40">
        <f>IFERROR(VLOOKUP(L62,Parameters!$A$2:$D$690,4,FALSE),0)</f>
        <v>0</v>
      </c>
      <c r="P62" s="41">
        <f t="shared" si="0"/>
        <v>7.8778683931011173E-3</v>
      </c>
      <c r="Q62" s="308">
        <v>0.75699712323186785</v>
      </c>
    </row>
    <row r="63" spans="1:17">
      <c r="A63" s="39">
        <v>43800</v>
      </c>
      <c r="B63" s="44" t="str">
        <f t="shared" si="1"/>
        <v>APT_SOCF_0</v>
      </c>
      <c r="C63" s="44" t="str">
        <f t="shared" si="2"/>
        <v>APT_SOCF_1</v>
      </c>
      <c r="D63" s="32" t="s">
        <v>99</v>
      </c>
      <c r="E63" s="40">
        <f>IFERROR(VLOOKUP(B63,Parameters!$A$2:$D$690,4,FALSE),0)</f>
        <v>0</v>
      </c>
      <c r="F63" s="40">
        <f>IFERROR(VLOOKUP(C63,Parameters!$A$2:$D$690,4,FALSE),0)</f>
        <v>6.1951819999999996E-3</v>
      </c>
      <c r="G63" s="41">
        <f t="shared" si="3"/>
        <v>1.1257811293021724E-3</v>
      </c>
      <c r="H63" s="308">
        <v>0.18161660350319389</v>
      </c>
      <c r="K63" s="44" t="str">
        <f t="shared" si="4"/>
        <v>APT_SOTS_1</v>
      </c>
      <c r="L63" s="44" t="str">
        <f t="shared" si="5"/>
        <v>APT_SOTS_0</v>
      </c>
      <c r="M63" s="203" t="s">
        <v>99</v>
      </c>
      <c r="N63" s="40">
        <f>IFERROR(VLOOKUP(K63,Parameters!$A$2:$D$690,4,FALSE),0)</f>
        <v>7.8469999999999998E-3</v>
      </c>
      <c r="O63" s="40">
        <f>IFERROR(VLOOKUP(L63,Parameters!$A$2:$D$690,4,FALSE),0)</f>
        <v>0</v>
      </c>
      <c r="P63" s="41">
        <f t="shared" si="0"/>
        <v>7.8778683931011173E-3</v>
      </c>
      <c r="Q63" s="308">
        <v>0.82602767761012041</v>
      </c>
    </row>
    <row r="64" spans="1:17">
      <c r="A64" s="39">
        <v>43831</v>
      </c>
      <c r="B64" s="44" t="str">
        <f t="shared" si="1"/>
        <v>APT_SOCF_0</v>
      </c>
      <c r="C64" s="44" t="str">
        <f t="shared" si="2"/>
        <v>APT_SOCF_1</v>
      </c>
      <c r="D64" s="32" t="s">
        <v>99</v>
      </c>
      <c r="E64" s="40">
        <f>IFERROR(VLOOKUP(B64,Parameters!$A$2:$D$690,4,FALSE),0)</f>
        <v>0</v>
      </c>
      <c r="F64" s="40">
        <f>IFERROR(VLOOKUP(C64,Parameters!$A$2:$D$690,4,FALSE),0)</f>
        <v>6.1951819999999996E-3</v>
      </c>
      <c r="G64" s="41">
        <f t="shared" si="3"/>
        <v>3.5612347710465286E-3</v>
      </c>
      <c r="H64" s="308">
        <v>0.57381826545141934</v>
      </c>
      <c r="K64" s="44" t="str">
        <f t="shared" si="4"/>
        <v>APT_SOTS_1</v>
      </c>
      <c r="L64" s="44" t="str">
        <f t="shared" si="5"/>
        <v>APT_SOTS_0</v>
      </c>
      <c r="M64" s="203" t="s">
        <v>99</v>
      </c>
      <c r="N64" s="40">
        <f>IFERROR(VLOOKUP(K64,Parameters!$A$2:$D$690,4,FALSE),0)</f>
        <v>7.8469999999999998E-3</v>
      </c>
      <c r="O64" s="40">
        <f>IFERROR(VLOOKUP(L64,Parameters!$A$2:$D$690,4,FALSE),0)</f>
        <v>0</v>
      </c>
      <c r="P64" s="41">
        <f t="shared" si="0"/>
        <v>7.8778683931011173E-3</v>
      </c>
      <c r="Q64" s="308">
        <v>0.53124701332600366</v>
      </c>
    </row>
    <row r="65" spans="1:17">
      <c r="A65" s="39">
        <v>43862</v>
      </c>
      <c r="B65" s="44" t="str">
        <f t="shared" si="1"/>
        <v>APT_SOCF_0</v>
      </c>
      <c r="C65" s="44" t="str">
        <f t="shared" si="2"/>
        <v>APT_SOCF_1</v>
      </c>
      <c r="D65" s="32" t="s">
        <v>99</v>
      </c>
      <c r="E65" s="40">
        <f>IFERROR(VLOOKUP(B65,Parameters!$A$2:$D$690,4,FALSE),0)</f>
        <v>0</v>
      </c>
      <c r="F65" s="40">
        <f>IFERROR(VLOOKUP(C65,Parameters!$A$2:$D$690,4,FALSE),0)</f>
        <v>6.1951819999999996E-3</v>
      </c>
      <c r="G65" s="41">
        <f t="shared" si="3"/>
        <v>6.1939083310948995E-3</v>
      </c>
      <c r="H65" s="308">
        <v>0.99671081874203526</v>
      </c>
      <c r="K65" s="44" t="str">
        <f t="shared" si="4"/>
        <v>APT_SOTS_1</v>
      </c>
      <c r="L65" s="44" t="str">
        <f t="shared" si="5"/>
        <v>APT_SOTS_0</v>
      </c>
      <c r="M65" s="203" t="s">
        <v>99</v>
      </c>
      <c r="N65" s="40">
        <f>IFERROR(VLOOKUP(K65,Parameters!$A$2:$D$690,4,FALSE),0)</f>
        <v>7.8469999999999998E-3</v>
      </c>
      <c r="O65" s="40">
        <f>IFERROR(VLOOKUP(L65,Parameters!$A$2:$D$690,4,FALSE),0)</f>
        <v>0</v>
      </c>
      <c r="P65" s="41">
        <f t="shared" si="0"/>
        <v>7.8778683931011173E-3</v>
      </c>
      <c r="Q65" s="308">
        <v>0.42194649512924925</v>
      </c>
    </row>
    <row r="66" spans="1:17">
      <c r="A66" s="39">
        <v>43891</v>
      </c>
      <c r="B66" s="44" t="str">
        <f t="shared" si="1"/>
        <v>APT_SOCF_0</v>
      </c>
      <c r="C66" s="44" t="str">
        <f t="shared" si="2"/>
        <v>APT_SOCF_1</v>
      </c>
      <c r="D66" s="32" t="s">
        <v>99</v>
      </c>
      <c r="E66" s="40">
        <f>IFERROR(VLOOKUP(B66,Parameters!$A$2:$D$690,4,FALSE),0)</f>
        <v>0</v>
      </c>
      <c r="F66" s="40">
        <f>IFERROR(VLOOKUP(C66,Parameters!$A$2:$D$690,4,FALSE),0)</f>
        <v>6.1951819999999996E-3</v>
      </c>
      <c r="G66" s="41">
        <f t="shared" si="3"/>
        <v>0</v>
      </c>
      <c r="H66" s="308">
        <v>0</v>
      </c>
      <c r="K66" s="44" t="str">
        <f t="shared" si="4"/>
        <v>APT_SOTS_1</v>
      </c>
      <c r="L66" s="44" t="str">
        <f t="shared" si="5"/>
        <v>APT_SOTS_0</v>
      </c>
      <c r="M66" s="203" t="s">
        <v>99</v>
      </c>
      <c r="N66" s="40">
        <f>IFERROR(VLOOKUP(K66,Parameters!$A$2:$D$690,4,FALSE),0)</f>
        <v>7.8469999999999998E-3</v>
      </c>
      <c r="O66" s="40">
        <f>IFERROR(VLOOKUP(L66,Parameters!$A$2:$D$690,4,FALSE),0)</f>
        <v>0</v>
      </c>
      <c r="P66" s="41">
        <f t="shared" si="0"/>
        <v>7.8778683931011173E-3</v>
      </c>
      <c r="Q66" s="308">
        <v>0.23444355538048137</v>
      </c>
    </row>
    <row r="67" spans="1:17">
      <c r="A67" s="39">
        <v>43922</v>
      </c>
      <c r="B67" s="44" t="str">
        <f t="shared" si="1"/>
        <v>APT_SOCF_0</v>
      </c>
      <c r="C67" s="44" t="str">
        <f t="shared" si="2"/>
        <v>APT_SOCF_1</v>
      </c>
      <c r="D67" s="32" t="s">
        <v>99</v>
      </c>
      <c r="E67" s="40">
        <f>IFERROR(VLOOKUP(B67,Parameters!$A$2:$D$690,4,FALSE),0)</f>
        <v>0</v>
      </c>
      <c r="F67" s="40">
        <f>IFERROR(VLOOKUP(C67,Parameters!$A$2:$D$690,4,FALSE),0)</f>
        <v>6.1951819999999996E-3</v>
      </c>
      <c r="G67" s="41">
        <f t="shared" si="3"/>
        <v>1.761618064038295E-3</v>
      </c>
      <c r="H67" s="308">
        <v>0.28410274868560464</v>
      </c>
      <c r="K67" s="44" t="str">
        <f t="shared" si="4"/>
        <v>APT_SOTS_1</v>
      </c>
      <c r="L67" s="44" t="str">
        <f t="shared" si="5"/>
        <v>APT_SOTS_0</v>
      </c>
      <c r="M67" s="203" t="s">
        <v>99</v>
      </c>
      <c r="N67" s="40">
        <f>IFERROR(VLOOKUP(K67,Parameters!$A$2:$D$690,4,FALSE),0)</f>
        <v>7.8469999999999998E-3</v>
      </c>
      <c r="O67" s="40">
        <f>IFERROR(VLOOKUP(L67,Parameters!$A$2:$D$690,4,FALSE),0)</f>
        <v>0</v>
      </c>
      <c r="P67" s="41">
        <f t="shared" si="0"/>
        <v>7.8778683931011173E-3</v>
      </c>
      <c r="Q67" s="308">
        <v>0.21975043795143714</v>
      </c>
    </row>
    <row r="68" spans="1:17">
      <c r="A68" s="39">
        <v>43952</v>
      </c>
      <c r="B68" s="44" t="str">
        <f t="shared" si="1"/>
        <v>APT_SOCF_0</v>
      </c>
      <c r="C68" s="44" t="str">
        <f t="shared" si="2"/>
        <v>APT_SOCF_1</v>
      </c>
      <c r="D68" s="32" t="s">
        <v>99</v>
      </c>
      <c r="E68" s="40">
        <f>IFERROR(VLOOKUP(B68,Parameters!$A$2:$D$690,4,FALSE),0)</f>
        <v>0</v>
      </c>
      <c r="F68" s="40">
        <f>IFERROR(VLOOKUP(C68,Parameters!$A$2:$D$690,4,FALSE),0)</f>
        <v>6.1951819999999996E-3</v>
      </c>
      <c r="G68" s="41">
        <f t="shared" si="3"/>
        <v>2.2019443052605503E-3</v>
      </c>
      <c r="H68" s="308">
        <v>0.35503776624868932</v>
      </c>
      <c r="K68" s="44" t="str">
        <f t="shared" si="4"/>
        <v>APT_SOTS_1</v>
      </c>
      <c r="L68" s="44" t="str">
        <f t="shared" si="5"/>
        <v>APT_SOTS_0</v>
      </c>
      <c r="M68" s="203" t="s">
        <v>99</v>
      </c>
      <c r="N68" s="40">
        <f>IFERROR(VLOOKUP(K68,Parameters!$A$2:$D$690,4,FALSE),0)</f>
        <v>7.8469999999999998E-3</v>
      </c>
      <c r="O68" s="40">
        <f>IFERROR(VLOOKUP(L68,Parameters!$A$2:$D$690,4,FALSE),0)</f>
        <v>0</v>
      </c>
      <c r="P68" s="41">
        <f t="shared" si="0"/>
        <v>7.8778683931011173E-3</v>
      </c>
      <c r="Q68" s="308">
        <v>0.26868447211630592</v>
      </c>
    </row>
    <row r="69" spans="1:17">
      <c r="A69" s="39">
        <v>43983</v>
      </c>
      <c r="B69" s="44" t="str">
        <f t="shared" si="1"/>
        <v>APT_SOCF_0</v>
      </c>
      <c r="C69" s="44" t="str">
        <f t="shared" si="2"/>
        <v>APT_SOCF_1</v>
      </c>
      <c r="D69" s="32" t="s">
        <v>99</v>
      </c>
      <c r="E69" s="40">
        <f>IFERROR(VLOOKUP(B69,Parameters!$A$2:$D$690,4,FALSE),0)</f>
        <v>0</v>
      </c>
      <c r="F69" s="40">
        <f>IFERROR(VLOOKUP(C69,Parameters!$A$2:$D$690,4,FALSE),0)</f>
        <v>6.1951819999999996E-3</v>
      </c>
      <c r="G69" s="41">
        <f t="shared" si="3"/>
        <v>3.1964550070506803E-4</v>
      </c>
      <c r="H69" s="308">
        <v>5.158757643694916E-2</v>
      </c>
      <c r="K69" s="44" t="str">
        <f t="shared" si="4"/>
        <v>APT_SOTS_1</v>
      </c>
      <c r="L69" s="44" t="str">
        <f t="shared" si="5"/>
        <v>APT_SOTS_0</v>
      </c>
      <c r="M69" s="203" t="s">
        <v>99</v>
      </c>
      <c r="N69" s="40">
        <f>IFERROR(VLOOKUP(K69,Parameters!$A$2:$D$690,4,FALSE),0)</f>
        <v>7.8469999999999998E-3</v>
      </c>
      <c r="O69" s="40">
        <f>IFERROR(VLOOKUP(L69,Parameters!$A$2:$D$690,4,FALSE),0)</f>
        <v>0</v>
      </c>
      <c r="P69" s="41">
        <f t="shared" si="0"/>
        <v>7.8778683931011173E-3</v>
      </c>
      <c r="Q69" s="308">
        <v>0</v>
      </c>
    </row>
    <row r="70" spans="1:17">
      <c r="A70" s="39">
        <v>44013</v>
      </c>
      <c r="B70" s="44" t="str">
        <f t="shared" si="1"/>
        <v>APT_SOCF_0</v>
      </c>
      <c r="C70" s="44" t="str">
        <f t="shared" si="2"/>
        <v>APT_SOCF_1</v>
      </c>
      <c r="D70" s="32" t="s">
        <v>99</v>
      </c>
      <c r="E70" s="40">
        <f>IFERROR(VLOOKUP(B70,Parameters!$A$2:$D$690,4,FALSE),0)</f>
        <v>0</v>
      </c>
      <c r="F70" s="40">
        <f>IFERROR(VLOOKUP(C70,Parameters!$A$2:$D$690,4,FALSE),0)</f>
        <v>6.1951819999999996E-3</v>
      </c>
      <c r="G70" s="41">
        <f t="shared" si="3"/>
        <v>3.0719171770496878E-3</v>
      </c>
      <c r="H70" s="308">
        <v>0.49509578252341996</v>
      </c>
      <c r="K70" s="44" t="str">
        <f t="shared" si="4"/>
        <v>APT_SOTS_1</v>
      </c>
      <c r="L70" s="44" t="str">
        <f t="shared" si="5"/>
        <v>APT_SOTS_0</v>
      </c>
      <c r="M70" s="203" t="s">
        <v>99</v>
      </c>
      <c r="N70" s="40">
        <f>IFERROR(VLOOKUP(K70,Parameters!$A$2:$D$690,4,FALSE),0)</f>
        <v>7.8469999999999998E-3</v>
      </c>
      <c r="O70" s="40">
        <f>IFERROR(VLOOKUP(L70,Parameters!$A$2:$D$690,4,FALSE),0)</f>
        <v>0</v>
      </c>
      <c r="P70" s="41">
        <f t="shared" si="0"/>
        <v>7.8778683931011173E-3</v>
      </c>
      <c r="Q70" s="308">
        <v>0.63111572042943243</v>
      </c>
    </row>
    <row r="71" spans="1:17">
      <c r="A71" s="39">
        <v>44044</v>
      </c>
      <c r="B71" s="44" t="str">
        <f t="shared" si="1"/>
        <v>APT_SOCF_0</v>
      </c>
      <c r="C71" s="44" t="str">
        <f t="shared" si="2"/>
        <v>APT_SOCF_1</v>
      </c>
      <c r="D71" s="32" t="s">
        <v>99</v>
      </c>
      <c r="E71" s="40">
        <f>IFERROR(VLOOKUP(B71,Parameters!$A$2:$D$690,4,FALSE),0)</f>
        <v>0</v>
      </c>
      <c r="F71" s="40">
        <f>IFERROR(VLOOKUP(C71,Parameters!$A$2:$D$690,4,FALSE),0)</f>
        <v>6.1951819999999996E-3</v>
      </c>
      <c r="G71" s="41">
        <f t="shared" si="3"/>
        <v>5.4140384534127062E-3</v>
      </c>
      <c r="H71" s="308">
        <v>0.87155393203659037</v>
      </c>
      <c r="K71" s="44" t="str">
        <f t="shared" si="4"/>
        <v>APT_SOTS_1</v>
      </c>
      <c r="L71" s="44" t="str">
        <f t="shared" si="5"/>
        <v>APT_SOTS_0</v>
      </c>
      <c r="M71" s="203" t="s">
        <v>99</v>
      </c>
      <c r="N71" s="40">
        <f>IFERROR(VLOOKUP(K71,Parameters!$A$2:$D$690,4,FALSE),0)</f>
        <v>7.8469999999999998E-3</v>
      </c>
      <c r="O71" s="40">
        <f>IFERROR(VLOOKUP(L71,Parameters!$A$2:$D$690,4,FALSE),0)</f>
        <v>0</v>
      </c>
      <c r="P71" s="41">
        <f t="shared" si="0"/>
        <v>7.8778683931011173E-3</v>
      </c>
      <c r="Q71" s="308">
        <v>0.51775046196560881</v>
      </c>
    </row>
    <row r="72" spans="1:17">
      <c r="A72" s="39">
        <v>44075</v>
      </c>
      <c r="B72" s="44" t="str">
        <f t="shared" si="1"/>
        <v>APT_SOCF_0</v>
      </c>
      <c r="C72" s="44" t="str">
        <f t="shared" si="2"/>
        <v>APT_SOCF_1</v>
      </c>
      <c r="D72" s="32" t="s">
        <v>99</v>
      </c>
      <c r="E72" s="40">
        <f>IFERROR(VLOOKUP(B72,Parameters!$A$2:$D$690,4,FALSE),0)</f>
        <v>0</v>
      </c>
      <c r="F72" s="40">
        <f>IFERROR(VLOOKUP(C72,Parameters!$A$2:$D$690,4,FALSE),0)</f>
        <v>6.1951819999999996E-3</v>
      </c>
      <c r="G72" s="41">
        <f t="shared" si="3"/>
        <v>6.4063319426654886E-4</v>
      </c>
      <c r="H72" s="308">
        <v>0.10337518355725898</v>
      </c>
      <c r="K72" s="44" t="str">
        <f t="shared" si="4"/>
        <v>APT_SOTS_1</v>
      </c>
      <c r="L72" s="44" t="str">
        <f t="shared" si="5"/>
        <v>APT_SOTS_0</v>
      </c>
      <c r="M72" s="203" t="s">
        <v>99</v>
      </c>
      <c r="N72" s="40">
        <f>IFERROR(VLOOKUP(K72,Parameters!$A$2:$D$690,4,FALSE),0)</f>
        <v>7.8469999999999998E-3</v>
      </c>
      <c r="O72" s="40">
        <f>IFERROR(VLOOKUP(L72,Parameters!$A$2:$D$690,4,FALSE),0)</f>
        <v>0</v>
      </c>
      <c r="P72" s="41">
        <f t="shared" si="0"/>
        <v>7.8778683931011173E-3</v>
      </c>
      <c r="Q72" s="308">
        <v>0.68549228078170366</v>
      </c>
    </row>
    <row r="73" spans="1:17">
      <c r="A73" s="39">
        <v>44105</v>
      </c>
      <c r="B73" s="44" t="str">
        <f t="shared" si="1"/>
        <v>APT_SOCF_0</v>
      </c>
      <c r="C73" s="44" t="str">
        <f t="shared" si="2"/>
        <v>APT_SOCF_1</v>
      </c>
      <c r="D73" s="32" t="s">
        <v>99</v>
      </c>
      <c r="E73" s="40">
        <f>IFERROR(VLOOKUP(B73,Parameters!$A$2:$D$690,4,FALSE),0)</f>
        <v>0</v>
      </c>
      <c r="F73" s="40">
        <f>IFERROR(VLOOKUP(C73,Parameters!$A$2:$D$690,4,FALSE),0)</f>
        <v>6.1951819999999996E-3</v>
      </c>
      <c r="G73" s="41">
        <f t="shared" si="3"/>
        <v>4.4481225272061664E-3</v>
      </c>
      <c r="H73" s="308">
        <v>0.71640492066586348</v>
      </c>
      <c r="K73" s="44" t="str">
        <f t="shared" si="4"/>
        <v>APT_SOTS_1</v>
      </c>
      <c r="L73" s="44" t="str">
        <f t="shared" si="5"/>
        <v>APT_SOTS_0</v>
      </c>
      <c r="M73" s="203" t="s">
        <v>99</v>
      </c>
      <c r="N73" s="40">
        <f>IFERROR(VLOOKUP(K73,Parameters!$A$2:$D$690,4,FALSE),0)</f>
        <v>7.8469999999999998E-3</v>
      </c>
      <c r="O73" s="40">
        <f>IFERROR(VLOOKUP(L73,Parameters!$A$2:$D$690,4,FALSE),0)</f>
        <v>0</v>
      </c>
      <c r="P73" s="41">
        <f t="shared" si="0"/>
        <v>7.8778683931011173E-3</v>
      </c>
      <c r="Q73" s="308">
        <v>1</v>
      </c>
    </row>
    <row r="74" spans="1:17">
      <c r="A74" s="39">
        <v>42005</v>
      </c>
      <c r="B74" s="44" t="str">
        <f>D74&amp;"_"&amp;$E$3</f>
        <v>GJ_SOCF_0</v>
      </c>
      <c r="C74" s="44" t="str">
        <f t="shared" si="2"/>
        <v>GJ_SOCF_1</v>
      </c>
      <c r="D74" s="32" t="s">
        <v>196</v>
      </c>
      <c r="E74" s="40">
        <f>IFERROR(VLOOKUP(B74,Parameters!$A$2:$D$690,4,FALSE),0)</f>
        <v>0</v>
      </c>
      <c r="F74" s="40">
        <f>IFERROR(VLOOKUP(C74,Parameters!$A$2:$D$690,4,FALSE),0)</f>
        <v>5.5962579999999998E-3</v>
      </c>
      <c r="G74" s="41">
        <f t="shared" si="3"/>
        <v>2.820097665861665E-3</v>
      </c>
      <c r="H74" s="307">
        <v>0.50321637256448892</v>
      </c>
      <c r="K74" s="44" t="str">
        <f t="shared" si="4"/>
        <v>GJ_SOTS_1</v>
      </c>
      <c r="L74" s="44" t="str">
        <f t="shared" si="5"/>
        <v>GJ_SOTS_0</v>
      </c>
      <c r="M74" s="203" t="s">
        <v>196</v>
      </c>
      <c r="N74" s="40">
        <f>IFERROR(VLOOKUP(K74,Parameters!$A$2:$D$690,4,FALSE),0)</f>
        <v>1.0427819999999999E-3</v>
      </c>
      <c r="O74" s="40">
        <f>IFERROR(VLOOKUP(L74,Parameters!$A$2:$D$690,4,FALSE),0)</f>
        <v>0</v>
      </c>
      <c r="P74" s="41">
        <f t="shared" si="0"/>
        <v>1.0433258861848316E-3</v>
      </c>
      <c r="Q74" s="307">
        <v>0.34875169168864378</v>
      </c>
    </row>
    <row r="75" spans="1:17">
      <c r="A75" s="39">
        <v>42036</v>
      </c>
      <c r="B75" s="44" t="str">
        <f>D75&amp;"_"&amp;$E$3</f>
        <v>GJ_SOCF_0</v>
      </c>
      <c r="C75" s="44" t="str">
        <f t="shared" si="2"/>
        <v>GJ_SOCF_1</v>
      </c>
      <c r="D75" s="203" t="s">
        <v>196</v>
      </c>
      <c r="E75" s="40">
        <f>IFERROR(VLOOKUP(B75,Parameters!$A$2:$D$690,4,FALSE),0)</f>
        <v>0</v>
      </c>
      <c r="F75" s="40">
        <f>IFERROR(VLOOKUP(C75,Parameters!$A$2:$D$690,4,FALSE),0)</f>
        <v>5.5962579999999998E-3</v>
      </c>
      <c r="G75" s="41">
        <f t="shared" si="3"/>
        <v>2.816199628049354E-3</v>
      </c>
      <c r="H75" s="308">
        <v>0.50252178639040701</v>
      </c>
      <c r="K75" s="44" t="str">
        <f t="shared" si="4"/>
        <v>GJ_SOTS_1</v>
      </c>
      <c r="L75" s="44" t="str">
        <f t="shared" si="5"/>
        <v>GJ_SOTS_0</v>
      </c>
      <c r="M75" s="203" t="s">
        <v>196</v>
      </c>
      <c r="N75" s="40">
        <f>IFERROR(VLOOKUP(K75,Parameters!$A$2:$D$690,4,FALSE),0)</f>
        <v>1.0427819999999999E-3</v>
      </c>
      <c r="O75" s="40">
        <f>IFERROR(VLOOKUP(L75,Parameters!$A$2:$D$690,4,FALSE),0)</f>
        <v>0</v>
      </c>
      <c r="P75" s="41">
        <f t="shared" si="0"/>
        <v>1.0433258861848316E-3</v>
      </c>
      <c r="Q75" s="308">
        <v>0</v>
      </c>
    </row>
    <row r="76" spans="1:17">
      <c r="A76" s="39">
        <v>42064</v>
      </c>
      <c r="B76" s="44" t="str">
        <f t="shared" si="1"/>
        <v>GJ_SOCF_0</v>
      </c>
      <c r="C76" s="44" t="str">
        <f t="shared" si="2"/>
        <v>GJ_SOCF_1</v>
      </c>
      <c r="D76" s="203" t="s">
        <v>196</v>
      </c>
      <c r="E76" s="40">
        <f>IFERROR(VLOOKUP(B76,Parameters!$A$2:$D$690,4,FALSE),0)</f>
        <v>0</v>
      </c>
      <c r="F76" s="40">
        <f>IFERROR(VLOOKUP(C76,Parameters!$A$2:$D$690,4,FALSE),0)</f>
        <v>5.5962579999999998E-3</v>
      </c>
      <c r="G76" s="41">
        <f t="shared" si="3"/>
        <v>4.6680857979535251E-3</v>
      </c>
      <c r="H76" s="308">
        <v>0.83220324628214948</v>
      </c>
      <c r="K76" s="44" t="str">
        <f t="shared" si="4"/>
        <v>GJ_SOTS_1</v>
      </c>
      <c r="L76" s="44" t="str">
        <f t="shared" si="5"/>
        <v>GJ_SOTS_0</v>
      </c>
      <c r="M76" s="203" t="s">
        <v>196</v>
      </c>
      <c r="N76" s="40">
        <f>IFERROR(VLOOKUP(K76,Parameters!$A$2:$D$690,4,FALSE),0)</f>
        <v>1.0427819999999999E-3</v>
      </c>
      <c r="O76" s="40">
        <f>IFERROR(VLOOKUP(L76,Parameters!$A$2:$D$690,4,FALSE),0)</f>
        <v>0</v>
      </c>
      <c r="P76" s="41">
        <f t="shared" si="0"/>
        <v>1.0433258861848316E-3</v>
      </c>
      <c r="Q76" s="308">
        <v>0.5379618136300508</v>
      </c>
    </row>
    <row r="77" spans="1:17">
      <c r="A77" s="39">
        <v>42095</v>
      </c>
      <c r="B77" s="44" t="str">
        <f t="shared" si="1"/>
        <v>GJ_SOCF_0</v>
      </c>
      <c r="C77" s="44" t="str">
        <f t="shared" si="2"/>
        <v>GJ_SOCF_1</v>
      </c>
      <c r="D77" s="203" t="s">
        <v>196</v>
      </c>
      <c r="E77" s="40">
        <f>IFERROR(VLOOKUP(B77,Parameters!$A$2:$D$690,4,FALSE),0)</f>
        <v>0</v>
      </c>
      <c r="F77" s="40">
        <f>IFERROR(VLOOKUP(C77,Parameters!$A$2:$D$690,4,FALSE),0)</f>
        <v>5.5962579999999998E-3</v>
      </c>
      <c r="G77" s="41">
        <f t="shared" si="3"/>
        <v>1.8549671289627145E-3</v>
      </c>
      <c r="H77" s="308">
        <v>0.3311585709718422</v>
      </c>
      <c r="K77" s="44" t="str">
        <f t="shared" si="4"/>
        <v>GJ_SOTS_1</v>
      </c>
      <c r="L77" s="44" t="str">
        <f t="shared" si="5"/>
        <v>GJ_SOTS_0</v>
      </c>
      <c r="M77" s="203" t="s">
        <v>196</v>
      </c>
      <c r="N77" s="40">
        <f>IFERROR(VLOOKUP(K77,Parameters!$A$2:$D$690,4,FALSE),0)</f>
        <v>1.0427819999999999E-3</v>
      </c>
      <c r="O77" s="40">
        <f>IFERROR(VLOOKUP(L77,Parameters!$A$2:$D$690,4,FALSE),0)</f>
        <v>0</v>
      </c>
      <c r="P77" s="41">
        <f t="shared" si="0"/>
        <v>1.0433258861848316E-3</v>
      </c>
      <c r="Q77" s="308">
        <v>0.22594429064564844</v>
      </c>
    </row>
    <row r="78" spans="1:17">
      <c r="A78" s="39">
        <v>42125</v>
      </c>
      <c r="B78" s="44" t="str">
        <f t="shared" si="1"/>
        <v>GJ_SOCF_0</v>
      </c>
      <c r="C78" s="44" t="str">
        <f t="shared" si="2"/>
        <v>GJ_SOCF_1</v>
      </c>
      <c r="D78" s="203" t="s">
        <v>196</v>
      </c>
      <c r="E78" s="40">
        <f>IFERROR(VLOOKUP(B78,Parameters!$A$2:$D$690,4,FALSE),0)</f>
        <v>0</v>
      </c>
      <c r="F78" s="40">
        <f>IFERROR(VLOOKUP(C78,Parameters!$A$2:$D$690,4,FALSE),0)</f>
        <v>5.5962579999999998E-3</v>
      </c>
      <c r="G78" s="41">
        <f t="shared" ref="G78:G141" si="6">EXP($E78*(1)+$F78*(1)*H78)-1</f>
        <v>3.4665618500926421E-3</v>
      </c>
      <c r="H78" s="308">
        <v>0.61837162877588048</v>
      </c>
      <c r="K78" s="44" t="str">
        <f t="shared" si="4"/>
        <v>GJ_SOTS_1</v>
      </c>
      <c r="L78" s="44" t="str">
        <f t="shared" si="5"/>
        <v>GJ_SOTS_0</v>
      </c>
      <c r="M78" s="203" t="s">
        <v>196</v>
      </c>
      <c r="N78" s="40">
        <f>IFERROR(VLOOKUP(K78,Parameters!$A$2:$D$690,4,FALSE),0)</f>
        <v>1.0427819999999999E-3</v>
      </c>
      <c r="O78" s="40">
        <f>IFERROR(VLOOKUP(L78,Parameters!$A$2:$D$690,4,FALSE),0)</f>
        <v>0</v>
      </c>
      <c r="P78" s="41">
        <f t="shared" ref="P78:P141" si="7">EXP($N78*(1)+$O78*(1)*Q78)-1</f>
        <v>1.0433258861848316E-3</v>
      </c>
      <c r="Q78" s="308">
        <v>0.43422585244804857</v>
      </c>
    </row>
    <row r="79" spans="1:17">
      <c r="A79" s="39">
        <v>42156</v>
      </c>
      <c r="B79" s="44" t="str">
        <f t="shared" ref="B79:B142" si="8">D79&amp;"_"&amp;$E$3</f>
        <v>GJ_SOCF_0</v>
      </c>
      <c r="C79" s="44" t="str">
        <f t="shared" ref="C79:C142" si="9">D79&amp;"_"&amp;$F$3</f>
        <v>GJ_SOCF_1</v>
      </c>
      <c r="D79" s="203" t="s">
        <v>196</v>
      </c>
      <c r="E79" s="40">
        <f>IFERROR(VLOOKUP(B79,Parameters!$A$2:$D$690,4,FALSE),0)</f>
        <v>0</v>
      </c>
      <c r="F79" s="40">
        <f>IFERROR(VLOOKUP(C79,Parameters!$A$2:$D$690,4,FALSE),0)</f>
        <v>5.5962579999999998E-3</v>
      </c>
      <c r="G79" s="41">
        <f t="shared" si="6"/>
        <v>3.1098908016953253E-3</v>
      </c>
      <c r="H79" s="308">
        <v>0.55484666605033661</v>
      </c>
      <c r="K79" s="44" t="str">
        <f t="shared" ref="K79:K142" si="10">M79&amp;"_"&amp;$N$3</f>
        <v>GJ_SOTS_1</v>
      </c>
      <c r="L79" s="44" t="str">
        <f t="shared" ref="L79:L142" si="11">M79&amp;"_"&amp;$O$3</f>
        <v>GJ_SOTS_0</v>
      </c>
      <c r="M79" s="203" t="s">
        <v>196</v>
      </c>
      <c r="N79" s="40">
        <f>IFERROR(VLOOKUP(K79,Parameters!$A$2:$D$690,4,FALSE),0)</f>
        <v>1.0427819999999999E-3</v>
      </c>
      <c r="O79" s="40">
        <f>IFERROR(VLOOKUP(L79,Parameters!$A$2:$D$690,4,FALSE),0)</f>
        <v>0</v>
      </c>
      <c r="P79" s="41">
        <f t="shared" si="7"/>
        <v>1.0433258861848316E-3</v>
      </c>
      <c r="Q79" s="308">
        <v>0.5512842836052686</v>
      </c>
    </row>
    <row r="80" spans="1:17">
      <c r="A80" s="39">
        <v>42186</v>
      </c>
      <c r="B80" s="44" t="str">
        <f t="shared" si="8"/>
        <v>GJ_SOCF_0</v>
      </c>
      <c r="C80" s="44" t="str">
        <f t="shared" si="9"/>
        <v>GJ_SOCF_1</v>
      </c>
      <c r="D80" s="203" t="s">
        <v>196</v>
      </c>
      <c r="E80" s="40">
        <f>IFERROR(VLOOKUP(B80,Parameters!$A$2:$D$690,4,FALSE),0)</f>
        <v>0</v>
      </c>
      <c r="F80" s="40">
        <f>IFERROR(VLOOKUP(C80,Parameters!$A$2:$D$690,4,FALSE),0)</f>
        <v>5.5962579999999998E-3</v>
      </c>
      <c r="G80" s="41">
        <f t="shared" si="6"/>
        <v>5.6119463034127737E-3</v>
      </c>
      <c r="H80" s="308">
        <v>1</v>
      </c>
      <c r="K80" s="44" t="str">
        <f t="shared" si="10"/>
        <v>GJ_SOTS_1</v>
      </c>
      <c r="L80" s="44" t="str">
        <f t="shared" si="11"/>
        <v>GJ_SOTS_0</v>
      </c>
      <c r="M80" s="203" t="s">
        <v>196</v>
      </c>
      <c r="N80" s="40">
        <f>IFERROR(VLOOKUP(K80,Parameters!$A$2:$D$690,4,FALSE),0)</f>
        <v>1.0427819999999999E-3</v>
      </c>
      <c r="O80" s="40">
        <f>IFERROR(VLOOKUP(L80,Parameters!$A$2:$D$690,4,FALSE),0)</f>
        <v>0</v>
      </c>
      <c r="P80" s="41">
        <f t="shared" si="7"/>
        <v>1.0433258861848316E-3</v>
      </c>
      <c r="Q80" s="308">
        <v>0.9193290712991351</v>
      </c>
    </row>
    <row r="81" spans="1:17">
      <c r="A81" s="39">
        <v>42217</v>
      </c>
      <c r="B81" s="44" t="str">
        <f t="shared" si="8"/>
        <v>GJ_SOCF_0</v>
      </c>
      <c r="C81" s="44" t="str">
        <f t="shared" si="9"/>
        <v>GJ_SOCF_1</v>
      </c>
      <c r="D81" s="203" t="s">
        <v>196</v>
      </c>
      <c r="E81" s="40">
        <f>IFERROR(VLOOKUP(B81,Parameters!$A$2:$D$690,4,FALSE),0)</f>
        <v>0</v>
      </c>
      <c r="F81" s="40">
        <f>IFERROR(VLOOKUP(C81,Parameters!$A$2:$D$690,4,FALSE),0)</f>
        <v>5.5962579999999998E-3</v>
      </c>
      <c r="G81" s="41">
        <f t="shared" si="6"/>
        <v>3.2710819716283979E-3</v>
      </c>
      <c r="H81" s="308">
        <v>0.58355844589051387</v>
      </c>
      <c r="K81" s="44" t="str">
        <f t="shared" si="10"/>
        <v>GJ_SOTS_1</v>
      </c>
      <c r="L81" s="44" t="str">
        <f t="shared" si="11"/>
        <v>GJ_SOTS_0</v>
      </c>
      <c r="M81" s="203" t="s">
        <v>196</v>
      </c>
      <c r="N81" s="40">
        <f>IFERROR(VLOOKUP(K81,Parameters!$A$2:$D$690,4,FALSE),0)</f>
        <v>1.0427819999999999E-3</v>
      </c>
      <c r="O81" s="40">
        <f>IFERROR(VLOOKUP(L81,Parameters!$A$2:$D$690,4,FALSE),0)</f>
        <v>0</v>
      </c>
      <c r="P81" s="41">
        <f t="shared" si="7"/>
        <v>1.0433258861848316E-3</v>
      </c>
      <c r="Q81" s="308">
        <v>1.9853639801587809E-2</v>
      </c>
    </row>
    <row r="82" spans="1:17">
      <c r="A82" s="39">
        <v>42248</v>
      </c>
      <c r="B82" s="44" t="str">
        <f t="shared" si="8"/>
        <v>GJ_SOCF_0</v>
      </c>
      <c r="C82" s="44" t="str">
        <f t="shared" si="9"/>
        <v>GJ_SOCF_1</v>
      </c>
      <c r="D82" s="203" t="s">
        <v>196</v>
      </c>
      <c r="E82" s="40">
        <f>IFERROR(VLOOKUP(B82,Parameters!$A$2:$D$690,4,FALSE),0)</f>
        <v>0</v>
      </c>
      <c r="F82" s="40">
        <f>IFERROR(VLOOKUP(C82,Parameters!$A$2:$D$690,4,FALSE),0)</f>
        <v>5.5962579999999998E-3</v>
      </c>
      <c r="G82" s="41">
        <f t="shared" si="6"/>
        <v>0</v>
      </c>
      <c r="H82" s="308">
        <v>0</v>
      </c>
      <c r="K82" s="44" t="str">
        <f t="shared" si="10"/>
        <v>GJ_SOTS_1</v>
      </c>
      <c r="L82" s="44" t="str">
        <f t="shared" si="11"/>
        <v>GJ_SOTS_0</v>
      </c>
      <c r="M82" s="203" t="s">
        <v>196</v>
      </c>
      <c r="N82" s="40">
        <f>IFERROR(VLOOKUP(K82,Parameters!$A$2:$D$690,4,FALSE),0)</f>
        <v>1.0427819999999999E-3</v>
      </c>
      <c r="O82" s="40">
        <f>IFERROR(VLOOKUP(L82,Parameters!$A$2:$D$690,4,FALSE),0)</f>
        <v>0</v>
      </c>
      <c r="P82" s="41">
        <f t="shared" si="7"/>
        <v>1.0433258861848316E-3</v>
      </c>
      <c r="Q82" s="308">
        <v>0.67147132032045254</v>
      </c>
    </row>
    <row r="83" spans="1:17">
      <c r="A83" s="39">
        <v>42278</v>
      </c>
      <c r="B83" s="44" t="str">
        <f t="shared" si="8"/>
        <v>GJ_SOCF_0</v>
      </c>
      <c r="C83" s="44" t="str">
        <f t="shared" si="9"/>
        <v>GJ_SOCF_1</v>
      </c>
      <c r="D83" s="203" t="s">
        <v>196</v>
      </c>
      <c r="E83" s="40">
        <f>IFERROR(VLOOKUP(B83,Parameters!$A$2:$D$690,4,FALSE),0)</f>
        <v>0</v>
      </c>
      <c r="F83" s="40">
        <f>IFERROR(VLOOKUP(C83,Parameters!$A$2:$D$690,4,FALSE),0)</f>
        <v>5.5962579999999998E-3</v>
      </c>
      <c r="G83" s="41">
        <f t="shared" si="6"/>
        <v>2.2546232079732054E-3</v>
      </c>
      <c r="H83" s="308">
        <v>0.40242700728736502</v>
      </c>
      <c r="K83" s="44" t="str">
        <f t="shared" si="10"/>
        <v>GJ_SOTS_1</v>
      </c>
      <c r="L83" s="44" t="str">
        <f t="shared" si="11"/>
        <v>GJ_SOTS_0</v>
      </c>
      <c r="M83" s="203" t="s">
        <v>196</v>
      </c>
      <c r="N83" s="40">
        <f>IFERROR(VLOOKUP(K83,Parameters!$A$2:$D$690,4,FALSE),0)</f>
        <v>1.0427819999999999E-3</v>
      </c>
      <c r="O83" s="40">
        <f>IFERROR(VLOOKUP(L83,Parameters!$A$2:$D$690,4,FALSE),0)</f>
        <v>0</v>
      </c>
      <c r="P83" s="41">
        <f t="shared" si="7"/>
        <v>1.0433258861848316E-3</v>
      </c>
      <c r="Q83" s="308">
        <v>1</v>
      </c>
    </row>
    <row r="84" spans="1:17">
      <c r="A84" s="39">
        <v>42309</v>
      </c>
      <c r="B84" s="44" t="str">
        <f t="shared" si="8"/>
        <v>GJ_SOCF_0</v>
      </c>
      <c r="C84" s="44" t="str">
        <f t="shared" si="9"/>
        <v>GJ_SOCF_1</v>
      </c>
      <c r="D84" s="203" t="s">
        <v>196</v>
      </c>
      <c r="E84" s="40">
        <f>IFERROR(VLOOKUP(B84,Parameters!$A$2:$D$690,4,FALSE),0)</f>
        <v>0</v>
      </c>
      <c r="F84" s="40">
        <f>IFERROR(VLOOKUP(C84,Parameters!$A$2:$D$690,4,FALSE),0)</f>
        <v>5.5962579999999998E-3</v>
      </c>
      <c r="G84" s="41">
        <f t="shared" si="6"/>
        <v>3.0116574456635625E-3</v>
      </c>
      <c r="H84" s="308">
        <v>0.53734682893223329</v>
      </c>
      <c r="K84" s="44" t="str">
        <f t="shared" si="10"/>
        <v>GJ_SOTS_1</v>
      </c>
      <c r="L84" s="44" t="str">
        <f t="shared" si="11"/>
        <v>GJ_SOTS_0</v>
      </c>
      <c r="M84" s="203" t="s">
        <v>196</v>
      </c>
      <c r="N84" s="40">
        <f>IFERROR(VLOOKUP(K84,Parameters!$A$2:$D$690,4,FALSE),0)</f>
        <v>1.0427819999999999E-3</v>
      </c>
      <c r="O84" s="40">
        <f>IFERROR(VLOOKUP(L84,Parameters!$A$2:$D$690,4,FALSE),0)</f>
        <v>0</v>
      </c>
      <c r="P84" s="41">
        <f t="shared" si="7"/>
        <v>1.0433258861848316E-3</v>
      </c>
      <c r="Q84" s="308">
        <v>0.72143645996312744</v>
      </c>
    </row>
    <row r="85" spans="1:17">
      <c r="A85" s="39">
        <v>42339</v>
      </c>
      <c r="B85" s="44" t="str">
        <f t="shared" si="8"/>
        <v>GJ_SOCF_0</v>
      </c>
      <c r="C85" s="44" t="str">
        <f t="shared" si="9"/>
        <v>GJ_SOCF_1</v>
      </c>
      <c r="D85" s="203" t="s">
        <v>196</v>
      </c>
      <c r="E85" s="40">
        <f>IFERROR(VLOOKUP(B85,Parameters!$A$2:$D$690,4,FALSE),0)</f>
        <v>0</v>
      </c>
      <c r="F85" s="40">
        <f>IFERROR(VLOOKUP(C85,Parameters!$A$2:$D$690,4,FALSE),0)</f>
        <v>5.5962579999999998E-3</v>
      </c>
      <c r="G85" s="41">
        <f t="shared" si="6"/>
        <v>5.1720878615217902E-3</v>
      </c>
      <c r="H85" s="308">
        <v>0.92182286012744052</v>
      </c>
      <c r="K85" s="44" t="str">
        <f t="shared" si="10"/>
        <v>GJ_SOTS_1</v>
      </c>
      <c r="L85" s="44" t="str">
        <f t="shared" si="11"/>
        <v>GJ_SOTS_0</v>
      </c>
      <c r="M85" s="203" t="s">
        <v>196</v>
      </c>
      <c r="N85" s="40">
        <f>IFERROR(VLOOKUP(K85,Parameters!$A$2:$D$690,4,FALSE),0)</f>
        <v>1.0427819999999999E-3</v>
      </c>
      <c r="O85" s="40">
        <f>IFERROR(VLOOKUP(L85,Parameters!$A$2:$D$690,4,FALSE),0)</f>
        <v>0</v>
      </c>
      <c r="P85" s="41">
        <f t="shared" si="7"/>
        <v>1.0433258861848316E-3</v>
      </c>
      <c r="Q85" s="308">
        <v>0.71162969653308383</v>
      </c>
    </row>
    <row r="86" spans="1:17">
      <c r="A86" s="39">
        <v>42370</v>
      </c>
      <c r="B86" s="44" t="str">
        <f t="shared" si="8"/>
        <v>GJ_SOCF_0</v>
      </c>
      <c r="C86" s="44" t="str">
        <f t="shared" si="9"/>
        <v>GJ_SOCF_1</v>
      </c>
      <c r="D86" s="203" t="s">
        <v>196</v>
      </c>
      <c r="E86" s="40">
        <f>IFERROR(VLOOKUP(B86,Parameters!$A$2:$D$690,4,FALSE),0)</f>
        <v>0</v>
      </c>
      <c r="F86" s="40">
        <f>IFERROR(VLOOKUP(C86,Parameters!$A$2:$D$690,4,FALSE),0)</f>
        <v>5.5962579999999998E-3</v>
      </c>
      <c r="G86" s="41">
        <f t="shared" si="6"/>
        <v>2.820097665861665E-3</v>
      </c>
      <c r="H86" s="308">
        <v>0.50321637256448892</v>
      </c>
      <c r="K86" s="44" t="str">
        <f t="shared" si="10"/>
        <v>GJ_SOTS_1</v>
      </c>
      <c r="L86" s="44" t="str">
        <f t="shared" si="11"/>
        <v>GJ_SOTS_0</v>
      </c>
      <c r="M86" s="203" t="s">
        <v>196</v>
      </c>
      <c r="N86" s="40">
        <f>IFERROR(VLOOKUP(K86,Parameters!$A$2:$D$690,4,FALSE),0)</f>
        <v>1.0427819999999999E-3</v>
      </c>
      <c r="O86" s="40">
        <f>IFERROR(VLOOKUP(L86,Parameters!$A$2:$D$690,4,FALSE),0)</f>
        <v>0</v>
      </c>
      <c r="P86" s="41">
        <f t="shared" si="7"/>
        <v>1.0433258861848316E-3</v>
      </c>
      <c r="Q86" s="308">
        <v>0.34875169168864378</v>
      </c>
    </row>
    <row r="87" spans="1:17">
      <c r="A87" s="39">
        <v>42401</v>
      </c>
      <c r="B87" s="44" t="str">
        <f t="shared" si="8"/>
        <v>GJ_SOCF_0</v>
      </c>
      <c r="C87" s="44" t="str">
        <f t="shared" si="9"/>
        <v>GJ_SOCF_1</v>
      </c>
      <c r="D87" s="203" t="s">
        <v>196</v>
      </c>
      <c r="E87" s="40">
        <f>IFERROR(VLOOKUP(B87,Parameters!$A$2:$D$690,4,FALSE),0)</f>
        <v>0</v>
      </c>
      <c r="F87" s="40">
        <f>IFERROR(VLOOKUP(C87,Parameters!$A$2:$D$690,4,FALSE),0)</f>
        <v>5.5962579999999998E-3</v>
      </c>
      <c r="G87" s="41">
        <f t="shared" si="6"/>
        <v>2.816199628049354E-3</v>
      </c>
      <c r="H87" s="308">
        <v>0.50252178639040701</v>
      </c>
      <c r="K87" s="44" t="str">
        <f t="shared" si="10"/>
        <v>GJ_SOTS_1</v>
      </c>
      <c r="L87" s="44" t="str">
        <f t="shared" si="11"/>
        <v>GJ_SOTS_0</v>
      </c>
      <c r="M87" s="203" t="s">
        <v>196</v>
      </c>
      <c r="N87" s="40">
        <f>IFERROR(VLOOKUP(K87,Parameters!$A$2:$D$690,4,FALSE),0)</f>
        <v>1.0427819999999999E-3</v>
      </c>
      <c r="O87" s="40">
        <f>IFERROR(VLOOKUP(L87,Parameters!$A$2:$D$690,4,FALSE),0)</f>
        <v>0</v>
      </c>
      <c r="P87" s="41">
        <f t="shared" si="7"/>
        <v>1.0433258861848316E-3</v>
      </c>
      <c r="Q87" s="308">
        <v>0</v>
      </c>
    </row>
    <row r="88" spans="1:17">
      <c r="A88" s="39">
        <v>42430</v>
      </c>
      <c r="B88" s="44" t="str">
        <f t="shared" si="8"/>
        <v>GJ_SOCF_0</v>
      </c>
      <c r="C88" s="44" t="str">
        <f t="shared" si="9"/>
        <v>GJ_SOCF_1</v>
      </c>
      <c r="D88" s="203" t="s">
        <v>196</v>
      </c>
      <c r="E88" s="40">
        <f>IFERROR(VLOOKUP(B88,Parameters!$A$2:$D$690,4,FALSE),0)</f>
        <v>0</v>
      </c>
      <c r="F88" s="40">
        <f>IFERROR(VLOOKUP(C88,Parameters!$A$2:$D$690,4,FALSE),0)</f>
        <v>5.5962579999999998E-3</v>
      </c>
      <c r="G88" s="41">
        <f t="shared" si="6"/>
        <v>4.6680857979535251E-3</v>
      </c>
      <c r="H88" s="308">
        <v>0.83220324628214948</v>
      </c>
      <c r="K88" s="44" t="str">
        <f t="shared" si="10"/>
        <v>GJ_SOTS_1</v>
      </c>
      <c r="L88" s="44" t="str">
        <f t="shared" si="11"/>
        <v>GJ_SOTS_0</v>
      </c>
      <c r="M88" s="203" t="s">
        <v>196</v>
      </c>
      <c r="N88" s="40">
        <f>IFERROR(VLOOKUP(K88,Parameters!$A$2:$D$690,4,FALSE),0)</f>
        <v>1.0427819999999999E-3</v>
      </c>
      <c r="O88" s="40">
        <f>IFERROR(VLOOKUP(L88,Parameters!$A$2:$D$690,4,FALSE),0)</f>
        <v>0</v>
      </c>
      <c r="P88" s="41">
        <f t="shared" si="7"/>
        <v>1.0433258861848316E-3</v>
      </c>
      <c r="Q88" s="308">
        <v>0.5379618136300508</v>
      </c>
    </row>
    <row r="89" spans="1:17">
      <c r="A89" s="39">
        <v>42461</v>
      </c>
      <c r="B89" s="44" t="str">
        <f t="shared" si="8"/>
        <v>GJ_SOCF_0</v>
      </c>
      <c r="C89" s="44" t="str">
        <f t="shared" si="9"/>
        <v>GJ_SOCF_1</v>
      </c>
      <c r="D89" s="203" t="s">
        <v>196</v>
      </c>
      <c r="E89" s="40">
        <f>IFERROR(VLOOKUP(B89,Parameters!$A$2:$D$690,4,FALSE),0)</f>
        <v>0</v>
      </c>
      <c r="F89" s="40">
        <f>IFERROR(VLOOKUP(C89,Parameters!$A$2:$D$690,4,FALSE),0)</f>
        <v>5.5962579999999998E-3</v>
      </c>
      <c r="G89" s="41">
        <f t="shared" si="6"/>
        <v>1.8549671289627145E-3</v>
      </c>
      <c r="H89" s="308">
        <v>0.3311585709718422</v>
      </c>
      <c r="K89" s="44" t="str">
        <f t="shared" si="10"/>
        <v>GJ_SOTS_1</v>
      </c>
      <c r="L89" s="44" t="str">
        <f t="shared" si="11"/>
        <v>GJ_SOTS_0</v>
      </c>
      <c r="M89" s="203" t="s">
        <v>196</v>
      </c>
      <c r="N89" s="40">
        <f>IFERROR(VLOOKUP(K89,Parameters!$A$2:$D$690,4,FALSE),0)</f>
        <v>1.0427819999999999E-3</v>
      </c>
      <c r="O89" s="40">
        <f>IFERROR(VLOOKUP(L89,Parameters!$A$2:$D$690,4,FALSE),0)</f>
        <v>0</v>
      </c>
      <c r="P89" s="41">
        <f t="shared" si="7"/>
        <v>1.0433258861848316E-3</v>
      </c>
      <c r="Q89" s="308">
        <v>0.22594429064564844</v>
      </c>
    </row>
    <row r="90" spans="1:17">
      <c r="A90" s="39">
        <v>42491</v>
      </c>
      <c r="B90" s="44" t="str">
        <f t="shared" si="8"/>
        <v>GJ_SOCF_0</v>
      </c>
      <c r="C90" s="44" t="str">
        <f t="shared" si="9"/>
        <v>GJ_SOCF_1</v>
      </c>
      <c r="D90" s="203" t="s">
        <v>196</v>
      </c>
      <c r="E90" s="40">
        <f>IFERROR(VLOOKUP(B90,Parameters!$A$2:$D$690,4,FALSE),0)</f>
        <v>0</v>
      </c>
      <c r="F90" s="40">
        <f>IFERROR(VLOOKUP(C90,Parameters!$A$2:$D$690,4,FALSE),0)</f>
        <v>5.5962579999999998E-3</v>
      </c>
      <c r="G90" s="41">
        <f t="shared" si="6"/>
        <v>3.4665618500926421E-3</v>
      </c>
      <c r="H90" s="308">
        <v>0.61837162877588048</v>
      </c>
      <c r="K90" s="44" t="str">
        <f t="shared" si="10"/>
        <v>GJ_SOTS_1</v>
      </c>
      <c r="L90" s="44" t="str">
        <f t="shared" si="11"/>
        <v>GJ_SOTS_0</v>
      </c>
      <c r="M90" s="203" t="s">
        <v>196</v>
      </c>
      <c r="N90" s="40">
        <f>IFERROR(VLOOKUP(K90,Parameters!$A$2:$D$690,4,FALSE),0)</f>
        <v>1.0427819999999999E-3</v>
      </c>
      <c r="O90" s="40">
        <f>IFERROR(VLOOKUP(L90,Parameters!$A$2:$D$690,4,FALSE),0)</f>
        <v>0</v>
      </c>
      <c r="P90" s="41">
        <f t="shared" si="7"/>
        <v>1.0433258861848316E-3</v>
      </c>
      <c r="Q90" s="308">
        <v>0.43422585244804857</v>
      </c>
    </row>
    <row r="91" spans="1:17">
      <c r="A91" s="39">
        <v>42522</v>
      </c>
      <c r="B91" s="44" t="str">
        <f t="shared" si="8"/>
        <v>GJ_SOCF_0</v>
      </c>
      <c r="C91" s="44" t="str">
        <f t="shared" si="9"/>
        <v>GJ_SOCF_1</v>
      </c>
      <c r="D91" s="203" t="s">
        <v>196</v>
      </c>
      <c r="E91" s="40">
        <f>IFERROR(VLOOKUP(B91,Parameters!$A$2:$D$690,4,FALSE),0)</f>
        <v>0</v>
      </c>
      <c r="F91" s="40">
        <f>IFERROR(VLOOKUP(C91,Parameters!$A$2:$D$690,4,FALSE),0)</f>
        <v>5.5962579999999998E-3</v>
      </c>
      <c r="G91" s="41">
        <f t="shared" si="6"/>
        <v>3.1098908016953253E-3</v>
      </c>
      <c r="H91" s="308">
        <v>0.55484666605033661</v>
      </c>
      <c r="K91" s="44" t="str">
        <f t="shared" si="10"/>
        <v>GJ_SOTS_1</v>
      </c>
      <c r="L91" s="44" t="str">
        <f t="shared" si="11"/>
        <v>GJ_SOTS_0</v>
      </c>
      <c r="M91" s="203" t="s">
        <v>196</v>
      </c>
      <c r="N91" s="40">
        <f>IFERROR(VLOOKUP(K91,Parameters!$A$2:$D$690,4,FALSE),0)</f>
        <v>1.0427819999999999E-3</v>
      </c>
      <c r="O91" s="40">
        <f>IFERROR(VLOOKUP(L91,Parameters!$A$2:$D$690,4,FALSE),0)</f>
        <v>0</v>
      </c>
      <c r="P91" s="41">
        <f t="shared" si="7"/>
        <v>1.0433258861848316E-3</v>
      </c>
      <c r="Q91" s="308">
        <v>0.5512842836052686</v>
      </c>
    </row>
    <row r="92" spans="1:17">
      <c r="A92" s="39">
        <v>42552</v>
      </c>
      <c r="B92" s="44" t="str">
        <f t="shared" si="8"/>
        <v>GJ_SOCF_0</v>
      </c>
      <c r="C92" s="44" t="str">
        <f t="shared" si="9"/>
        <v>GJ_SOCF_1</v>
      </c>
      <c r="D92" s="203" t="s">
        <v>196</v>
      </c>
      <c r="E92" s="40">
        <f>IFERROR(VLOOKUP(B92,Parameters!$A$2:$D$690,4,FALSE),0)</f>
        <v>0</v>
      </c>
      <c r="F92" s="40">
        <f>IFERROR(VLOOKUP(C92,Parameters!$A$2:$D$690,4,FALSE),0)</f>
        <v>5.5962579999999998E-3</v>
      </c>
      <c r="G92" s="41">
        <f t="shared" si="6"/>
        <v>5.6119463034127737E-3</v>
      </c>
      <c r="H92" s="308">
        <v>1</v>
      </c>
      <c r="K92" s="44" t="str">
        <f t="shared" si="10"/>
        <v>GJ_SOTS_1</v>
      </c>
      <c r="L92" s="44" t="str">
        <f t="shared" si="11"/>
        <v>GJ_SOTS_0</v>
      </c>
      <c r="M92" s="203" t="s">
        <v>196</v>
      </c>
      <c r="N92" s="40">
        <f>IFERROR(VLOOKUP(K92,Parameters!$A$2:$D$690,4,FALSE),0)</f>
        <v>1.0427819999999999E-3</v>
      </c>
      <c r="O92" s="40">
        <f>IFERROR(VLOOKUP(L92,Parameters!$A$2:$D$690,4,FALSE),0)</f>
        <v>0</v>
      </c>
      <c r="P92" s="41">
        <f t="shared" si="7"/>
        <v>1.0433258861848316E-3</v>
      </c>
      <c r="Q92" s="308">
        <v>0.9193290712991351</v>
      </c>
    </row>
    <row r="93" spans="1:17">
      <c r="A93" s="39">
        <v>42583</v>
      </c>
      <c r="B93" s="44" t="str">
        <f t="shared" si="8"/>
        <v>GJ_SOCF_0</v>
      </c>
      <c r="C93" s="44" t="str">
        <f t="shared" si="9"/>
        <v>GJ_SOCF_1</v>
      </c>
      <c r="D93" s="203" t="s">
        <v>196</v>
      </c>
      <c r="E93" s="40">
        <f>IFERROR(VLOOKUP(B93,Parameters!$A$2:$D$690,4,FALSE),0)</f>
        <v>0</v>
      </c>
      <c r="F93" s="40">
        <f>IFERROR(VLOOKUP(C93,Parameters!$A$2:$D$690,4,FALSE),0)</f>
        <v>5.5962579999999998E-3</v>
      </c>
      <c r="G93" s="41">
        <f t="shared" si="6"/>
        <v>3.2710819716283979E-3</v>
      </c>
      <c r="H93" s="308">
        <v>0.58355844589051387</v>
      </c>
      <c r="K93" s="44" t="str">
        <f t="shared" si="10"/>
        <v>GJ_SOTS_1</v>
      </c>
      <c r="L93" s="44" t="str">
        <f t="shared" si="11"/>
        <v>GJ_SOTS_0</v>
      </c>
      <c r="M93" s="203" t="s">
        <v>196</v>
      </c>
      <c r="N93" s="40">
        <f>IFERROR(VLOOKUP(K93,Parameters!$A$2:$D$690,4,FALSE),0)</f>
        <v>1.0427819999999999E-3</v>
      </c>
      <c r="O93" s="40">
        <f>IFERROR(VLOOKUP(L93,Parameters!$A$2:$D$690,4,FALSE),0)</f>
        <v>0</v>
      </c>
      <c r="P93" s="41">
        <f t="shared" si="7"/>
        <v>1.0433258861848316E-3</v>
      </c>
      <c r="Q93" s="308">
        <v>1.9853639801587809E-2</v>
      </c>
    </row>
    <row r="94" spans="1:17">
      <c r="A94" s="39">
        <v>42614</v>
      </c>
      <c r="B94" s="44" t="str">
        <f t="shared" si="8"/>
        <v>GJ_SOCF_0</v>
      </c>
      <c r="C94" s="44" t="str">
        <f t="shared" si="9"/>
        <v>GJ_SOCF_1</v>
      </c>
      <c r="D94" s="203" t="s">
        <v>196</v>
      </c>
      <c r="E94" s="40">
        <f>IFERROR(VLOOKUP(B94,Parameters!$A$2:$D$690,4,FALSE),0)</f>
        <v>0</v>
      </c>
      <c r="F94" s="40">
        <f>IFERROR(VLOOKUP(C94,Parameters!$A$2:$D$690,4,FALSE),0)</f>
        <v>5.5962579999999998E-3</v>
      </c>
      <c r="G94" s="41">
        <f t="shared" si="6"/>
        <v>0</v>
      </c>
      <c r="H94" s="308">
        <v>0</v>
      </c>
      <c r="K94" s="44" t="str">
        <f t="shared" si="10"/>
        <v>GJ_SOTS_1</v>
      </c>
      <c r="L94" s="44" t="str">
        <f t="shared" si="11"/>
        <v>GJ_SOTS_0</v>
      </c>
      <c r="M94" s="203" t="s">
        <v>196</v>
      </c>
      <c r="N94" s="40">
        <f>IFERROR(VLOOKUP(K94,Parameters!$A$2:$D$690,4,FALSE),0)</f>
        <v>1.0427819999999999E-3</v>
      </c>
      <c r="O94" s="40">
        <f>IFERROR(VLOOKUP(L94,Parameters!$A$2:$D$690,4,FALSE),0)</f>
        <v>0</v>
      </c>
      <c r="P94" s="41">
        <f t="shared" si="7"/>
        <v>1.0433258861848316E-3</v>
      </c>
      <c r="Q94" s="308">
        <v>0.67147132032045254</v>
      </c>
    </row>
    <row r="95" spans="1:17">
      <c r="A95" s="39">
        <v>42644</v>
      </c>
      <c r="B95" s="44" t="str">
        <f t="shared" si="8"/>
        <v>GJ_SOCF_0</v>
      </c>
      <c r="C95" s="44" t="str">
        <f t="shared" si="9"/>
        <v>GJ_SOCF_1</v>
      </c>
      <c r="D95" s="203" t="s">
        <v>196</v>
      </c>
      <c r="E95" s="40">
        <f>IFERROR(VLOOKUP(B95,Parameters!$A$2:$D$690,4,FALSE),0)</f>
        <v>0</v>
      </c>
      <c r="F95" s="40">
        <f>IFERROR(VLOOKUP(C95,Parameters!$A$2:$D$690,4,FALSE),0)</f>
        <v>5.5962579999999998E-3</v>
      </c>
      <c r="G95" s="41">
        <f t="shared" si="6"/>
        <v>2.2546232079732054E-3</v>
      </c>
      <c r="H95" s="308">
        <v>0.40242700728736502</v>
      </c>
      <c r="K95" s="44" t="str">
        <f t="shared" si="10"/>
        <v>GJ_SOTS_1</v>
      </c>
      <c r="L95" s="44" t="str">
        <f t="shared" si="11"/>
        <v>GJ_SOTS_0</v>
      </c>
      <c r="M95" s="203" t="s">
        <v>196</v>
      </c>
      <c r="N95" s="40">
        <f>IFERROR(VLOOKUP(K95,Parameters!$A$2:$D$690,4,FALSE),0)</f>
        <v>1.0427819999999999E-3</v>
      </c>
      <c r="O95" s="40">
        <f>IFERROR(VLOOKUP(L95,Parameters!$A$2:$D$690,4,FALSE),0)</f>
        <v>0</v>
      </c>
      <c r="P95" s="41">
        <f t="shared" si="7"/>
        <v>1.0433258861848316E-3</v>
      </c>
      <c r="Q95" s="308">
        <v>1</v>
      </c>
    </row>
    <row r="96" spans="1:17">
      <c r="A96" s="39">
        <v>42675</v>
      </c>
      <c r="B96" s="44" t="str">
        <f t="shared" si="8"/>
        <v>GJ_SOCF_0</v>
      </c>
      <c r="C96" s="44" t="str">
        <f t="shared" si="9"/>
        <v>GJ_SOCF_1</v>
      </c>
      <c r="D96" s="203" t="s">
        <v>196</v>
      </c>
      <c r="E96" s="40">
        <f>IFERROR(VLOOKUP(B96,Parameters!$A$2:$D$690,4,FALSE),0)</f>
        <v>0</v>
      </c>
      <c r="F96" s="40">
        <f>IFERROR(VLOOKUP(C96,Parameters!$A$2:$D$690,4,FALSE),0)</f>
        <v>5.5962579999999998E-3</v>
      </c>
      <c r="G96" s="41">
        <f t="shared" si="6"/>
        <v>3.0116574456635625E-3</v>
      </c>
      <c r="H96" s="308">
        <v>0.53734682893223329</v>
      </c>
      <c r="K96" s="44" t="str">
        <f t="shared" si="10"/>
        <v>GJ_SOTS_1</v>
      </c>
      <c r="L96" s="44" t="str">
        <f t="shared" si="11"/>
        <v>GJ_SOTS_0</v>
      </c>
      <c r="M96" s="203" t="s">
        <v>196</v>
      </c>
      <c r="N96" s="40">
        <f>IFERROR(VLOOKUP(K96,Parameters!$A$2:$D$690,4,FALSE),0)</f>
        <v>1.0427819999999999E-3</v>
      </c>
      <c r="O96" s="40">
        <f>IFERROR(VLOOKUP(L96,Parameters!$A$2:$D$690,4,FALSE),0)</f>
        <v>0</v>
      </c>
      <c r="P96" s="41">
        <f t="shared" si="7"/>
        <v>1.0433258861848316E-3</v>
      </c>
      <c r="Q96" s="308">
        <v>0.72143645996312744</v>
      </c>
    </row>
    <row r="97" spans="1:17">
      <c r="A97" s="39">
        <v>42705</v>
      </c>
      <c r="B97" s="44" t="str">
        <f t="shared" si="8"/>
        <v>GJ_SOCF_0</v>
      </c>
      <c r="C97" s="44" t="str">
        <f t="shared" si="9"/>
        <v>GJ_SOCF_1</v>
      </c>
      <c r="D97" s="203" t="s">
        <v>196</v>
      </c>
      <c r="E97" s="40">
        <f>IFERROR(VLOOKUP(B97,Parameters!$A$2:$D$690,4,FALSE),0)</f>
        <v>0</v>
      </c>
      <c r="F97" s="40">
        <f>IFERROR(VLOOKUP(C97,Parameters!$A$2:$D$690,4,FALSE),0)</f>
        <v>5.5962579999999998E-3</v>
      </c>
      <c r="G97" s="41">
        <f t="shared" si="6"/>
        <v>5.1720878615217902E-3</v>
      </c>
      <c r="H97" s="308">
        <v>0.92182286012744052</v>
      </c>
      <c r="K97" s="44" t="str">
        <f t="shared" si="10"/>
        <v>GJ_SOTS_1</v>
      </c>
      <c r="L97" s="44" t="str">
        <f t="shared" si="11"/>
        <v>GJ_SOTS_0</v>
      </c>
      <c r="M97" s="203" t="s">
        <v>196</v>
      </c>
      <c r="N97" s="40">
        <f>IFERROR(VLOOKUP(K97,Parameters!$A$2:$D$690,4,FALSE),0)</f>
        <v>1.0427819999999999E-3</v>
      </c>
      <c r="O97" s="40">
        <f>IFERROR(VLOOKUP(L97,Parameters!$A$2:$D$690,4,FALSE),0)</f>
        <v>0</v>
      </c>
      <c r="P97" s="41">
        <f t="shared" si="7"/>
        <v>1.0433258861848316E-3</v>
      </c>
      <c r="Q97" s="308">
        <v>0.71162969653308383</v>
      </c>
    </row>
    <row r="98" spans="1:17">
      <c r="A98" s="39">
        <v>42736</v>
      </c>
      <c r="B98" s="44" t="str">
        <f t="shared" si="8"/>
        <v>GJ_SOCF_0</v>
      </c>
      <c r="C98" s="44" t="str">
        <f t="shared" si="9"/>
        <v>GJ_SOCF_1</v>
      </c>
      <c r="D98" s="203" t="s">
        <v>196</v>
      </c>
      <c r="E98" s="40">
        <f>IFERROR(VLOOKUP(B98,Parameters!$A$2:$D$690,4,FALSE),0)</f>
        <v>0</v>
      </c>
      <c r="F98" s="40">
        <f>IFERROR(VLOOKUP(C98,Parameters!$A$2:$D$690,4,FALSE),0)</f>
        <v>5.5962579999999998E-3</v>
      </c>
      <c r="G98" s="41">
        <f t="shared" si="6"/>
        <v>2.820097665861665E-3</v>
      </c>
      <c r="H98" s="308">
        <v>0.50321637256448892</v>
      </c>
      <c r="K98" s="44" t="str">
        <f t="shared" si="10"/>
        <v>GJ_SOTS_1</v>
      </c>
      <c r="L98" s="44" t="str">
        <f t="shared" si="11"/>
        <v>GJ_SOTS_0</v>
      </c>
      <c r="M98" s="203" t="s">
        <v>196</v>
      </c>
      <c r="N98" s="40">
        <f>IFERROR(VLOOKUP(K98,Parameters!$A$2:$D$690,4,FALSE),0)</f>
        <v>1.0427819999999999E-3</v>
      </c>
      <c r="O98" s="40">
        <f>IFERROR(VLOOKUP(L98,Parameters!$A$2:$D$690,4,FALSE),0)</f>
        <v>0</v>
      </c>
      <c r="P98" s="41">
        <f t="shared" si="7"/>
        <v>1.0433258861848316E-3</v>
      </c>
      <c r="Q98" s="308">
        <v>0.34875169168864378</v>
      </c>
    </row>
    <row r="99" spans="1:17">
      <c r="A99" s="39">
        <v>42767</v>
      </c>
      <c r="B99" s="44" t="str">
        <f t="shared" si="8"/>
        <v>GJ_SOCF_0</v>
      </c>
      <c r="C99" s="44" t="str">
        <f t="shared" si="9"/>
        <v>GJ_SOCF_1</v>
      </c>
      <c r="D99" s="203" t="s">
        <v>196</v>
      </c>
      <c r="E99" s="40">
        <f>IFERROR(VLOOKUP(B99,Parameters!$A$2:$D$690,4,FALSE),0)</f>
        <v>0</v>
      </c>
      <c r="F99" s="40">
        <f>IFERROR(VLOOKUP(C99,Parameters!$A$2:$D$690,4,FALSE),0)</f>
        <v>5.5962579999999998E-3</v>
      </c>
      <c r="G99" s="41">
        <f t="shared" si="6"/>
        <v>2.816199628049354E-3</v>
      </c>
      <c r="H99" s="308">
        <v>0.50252178639040701</v>
      </c>
      <c r="K99" s="44" t="str">
        <f t="shared" si="10"/>
        <v>GJ_SOTS_1</v>
      </c>
      <c r="L99" s="44" t="str">
        <f t="shared" si="11"/>
        <v>GJ_SOTS_0</v>
      </c>
      <c r="M99" s="203" t="s">
        <v>196</v>
      </c>
      <c r="N99" s="40">
        <f>IFERROR(VLOOKUP(K99,Parameters!$A$2:$D$690,4,FALSE),0)</f>
        <v>1.0427819999999999E-3</v>
      </c>
      <c r="O99" s="40">
        <f>IFERROR(VLOOKUP(L99,Parameters!$A$2:$D$690,4,FALSE),0)</f>
        <v>0</v>
      </c>
      <c r="P99" s="41">
        <f t="shared" si="7"/>
        <v>1.0433258861848316E-3</v>
      </c>
      <c r="Q99" s="308">
        <v>0</v>
      </c>
    </row>
    <row r="100" spans="1:17">
      <c r="A100" s="39">
        <v>42795</v>
      </c>
      <c r="B100" s="44" t="str">
        <f t="shared" si="8"/>
        <v>GJ_SOCF_0</v>
      </c>
      <c r="C100" s="44" t="str">
        <f t="shared" si="9"/>
        <v>GJ_SOCF_1</v>
      </c>
      <c r="D100" s="203" t="s">
        <v>196</v>
      </c>
      <c r="E100" s="40">
        <f>IFERROR(VLOOKUP(B100,Parameters!$A$2:$D$690,4,FALSE),0)</f>
        <v>0</v>
      </c>
      <c r="F100" s="40">
        <f>IFERROR(VLOOKUP(C100,Parameters!$A$2:$D$690,4,FALSE),0)</f>
        <v>5.5962579999999998E-3</v>
      </c>
      <c r="G100" s="41">
        <f t="shared" si="6"/>
        <v>4.6680857979535251E-3</v>
      </c>
      <c r="H100" s="308">
        <v>0.83220324628214948</v>
      </c>
      <c r="K100" s="44" t="str">
        <f t="shared" si="10"/>
        <v>GJ_SOTS_1</v>
      </c>
      <c r="L100" s="44" t="str">
        <f t="shared" si="11"/>
        <v>GJ_SOTS_0</v>
      </c>
      <c r="M100" s="203" t="s">
        <v>196</v>
      </c>
      <c r="N100" s="40">
        <f>IFERROR(VLOOKUP(K100,Parameters!$A$2:$D$690,4,FALSE),0)</f>
        <v>1.0427819999999999E-3</v>
      </c>
      <c r="O100" s="40">
        <f>IFERROR(VLOOKUP(L100,Parameters!$A$2:$D$690,4,FALSE),0)</f>
        <v>0</v>
      </c>
      <c r="P100" s="41">
        <f t="shared" si="7"/>
        <v>1.0433258861848316E-3</v>
      </c>
      <c r="Q100" s="308">
        <v>0.5379618136300508</v>
      </c>
    </row>
    <row r="101" spans="1:17">
      <c r="A101" s="39">
        <v>42826</v>
      </c>
      <c r="B101" s="44" t="str">
        <f t="shared" si="8"/>
        <v>GJ_SOCF_0</v>
      </c>
      <c r="C101" s="44" t="str">
        <f t="shared" si="9"/>
        <v>GJ_SOCF_1</v>
      </c>
      <c r="D101" s="203" t="s">
        <v>196</v>
      </c>
      <c r="E101" s="40">
        <f>IFERROR(VLOOKUP(B101,Parameters!$A$2:$D$690,4,FALSE),0)</f>
        <v>0</v>
      </c>
      <c r="F101" s="40">
        <f>IFERROR(VLOOKUP(C101,Parameters!$A$2:$D$690,4,FALSE),0)</f>
        <v>5.5962579999999998E-3</v>
      </c>
      <c r="G101" s="41">
        <f t="shared" si="6"/>
        <v>1.8549671289627145E-3</v>
      </c>
      <c r="H101" s="308">
        <v>0.3311585709718422</v>
      </c>
      <c r="K101" s="44" t="str">
        <f t="shared" si="10"/>
        <v>GJ_SOTS_1</v>
      </c>
      <c r="L101" s="44" t="str">
        <f t="shared" si="11"/>
        <v>GJ_SOTS_0</v>
      </c>
      <c r="M101" s="203" t="s">
        <v>196</v>
      </c>
      <c r="N101" s="40">
        <f>IFERROR(VLOOKUP(K101,Parameters!$A$2:$D$690,4,FALSE),0)</f>
        <v>1.0427819999999999E-3</v>
      </c>
      <c r="O101" s="40">
        <f>IFERROR(VLOOKUP(L101,Parameters!$A$2:$D$690,4,FALSE),0)</f>
        <v>0</v>
      </c>
      <c r="P101" s="41">
        <f t="shared" si="7"/>
        <v>1.0433258861848316E-3</v>
      </c>
      <c r="Q101" s="308">
        <v>0.22594429064564844</v>
      </c>
    </row>
    <row r="102" spans="1:17">
      <c r="A102" s="39">
        <v>42856</v>
      </c>
      <c r="B102" s="44" t="str">
        <f t="shared" si="8"/>
        <v>GJ_SOCF_0</v>
      </c>
      <c r="C102" s="44" t="str">
        <f t="shared" si="9"/>
        <v>GJ_SOCF_1</v>
      </c>
      <c r="D102" s="203" t="s">
        <v>196</v>
      </c>
      <c r="E102" s="40">
        <f>IFERROR(VLOOKUP(B102,Parameters!$A$2:$D$690,4,FALSE),0)</f>
        <v>0</v>
      </c>
      <c r="F102" s="40">
        <f>IFERROR(VLOOKUP(C102,Parameters!$A$2:$D$690,4,FALSE),0)</f>
        <v>5.5962579999999998E-3</v>
      </c>
      <c r="G102" s="41">
        <f t="shared" si="6"/>
        <v>3.4665618500926421E-3</v>
      </c>
      <c r="H102" s="308">
        <v>0.61837162877588048</v>
      </c>
      <c r="K102" s="44" t="str">
        <f t="shared" si="10"/>
        <v>GJ_SOTS_1</v>
      </c>
      <c r="L102" s="44" t="str">
        <f t="shared" si="11"/>
        <v>GJ_SOTS_0</v>
      </c>
      <c r="M102" s="203" t="s">
        <v>196</v>
      </c>
      <c r="N102" s="40">
        <f>IFERROR(VLOOKUP(K102,Parameters!$A$2:$D$690,4,FALSE),0)</f>
        <v>1.0427819999999999E-3</v>
      </c>
      <c r="O102" s="40">
        <f>IFERROR(VLOOKUP(L102,Parameters!$A$2:$D$690,4,FALSE),0)</f>
        <v>0</v>
      </c>
      <c r="P102" s="41">
        <f t="shared" si="7"/>
        <v>1.0433258861848316E-3</v>
      </c>
      <c r="Q102" s="308">
        <v>0.43422585244804857</v>
      </c>
    </row>
    <row r="103" spans="1:17">
      <c r="A103" s="39">
        <v>42887</v>
      </c>
      <c r="B103" s="44" t="str">
        <f t="shared" si="8"/>
        <v>GJ_SOCF_0</v>
      </c>
      <c r="C103" s="44" t="str">
        <f t="shared" si="9"/>
        <v>GJ_SOCF_1</v>
      </c>
      <c r="D103" s="203" t="s">
        <v>196</v>
      </c>
      <c r="E103" s="40">
        <f>IFERROR(VLOOKUP(B103,Parameters!$A$2:$D$690,4,FALSE),0)</f>
        <v>0</v>
      </c>
      <c r="F103" s="40">
        <f>IFERROR(VLOOKUP(C103,Parameters!$A$2:$D$690,4,FALSE),0)</f>
        <v>5.5962579999999998E-3</v>
      </c>
      <c r="G103" s="41">
        <f t="shared" si="6"/>
        <v>3.1098908016953253E-3</v>
      </c>
      <c r="H103" s="308">
        <v>0.55484666605033661</v>
      </c>
      <c r="K103" s="44" t="str">
        <f t="shared" si="10"/>
        <v>GJ_SOTS_1</v>
      </c>
      <c r="L103" s="44" t="str">
        <f t="shared" si="11"/>
        <v>GJ_SOTS_0</v>
      </c>
      <c r="M103" s="203" t="s">
        <v>196</v>
      </c>
      <c r="N103" s="40">
        <f>IFERROR(VLOOKUP(K103,Parameters!$A$2:$D$690,4,FALSE),0)</f>
        <v>1.0427819999999999E-3</v>
      </c>
      <c r="O103" s="40">
        <f>IFERROR(VLOOKUP(L103,Parameters!$A$2:$D$690,4,FALSE),0)</f>
        <v>0</v>
      </c>
      <c r="P103" s="41">
        <f t="shared" si="7"/>
        <v>1.0433258861848316E-3</v>
      </c>
      <c r="Q103" s="308">
        <v>0.5512842836052686</v>
      </c>
    </row>
    <row r="104" spans="1:17">
      <c r="A104" s="39">
        <v>42917</v>
      </c>
      <c r="B104" s="44" t="str">
        <f t="shared" si="8"/>
        <v>GJ_SOCF_0</v>
      </c>
      <c r="C104" s="44" t="str">
        <f t="shared" si="9"/>
        <v>GJ_SOCF_1</v>
      </c>
      <c r="D104" s="203" t="s">
        <v>196</v>
      </c>
      <c r="E104" s="40">
        <f>IFERROR(VLOOKUP(B104,Parameters!$A$2:$D$690,4,FALSE),0)</f>
        <v>0</v>
      </c>
      <c r="F104" s="40">
        <f>IFERROR(VLOOKUP(C104,Parameters!$A$2:$D$690,4,FALSE),0)</f>
        <v>5.5962579999999998E-3</v>
      </c>
      <c r="G104" s="41">
        <f t="shared" si="6"/>
        <v>5.6119463034127737E-3</v>
      </c>
      <c r="H104" s="308">
        <v>1</v>
      </c>
      <c r="K104" s="44" t="str">
        <f t="shared" si="10"/>
        <v>GJ_SOTS_1</v>
      </c>
      <c r="L104" s="44" t="str">
        <f t="shared" si="11"/>
        <v>GJ_SOTS_0</v>
      </c>
      <c r="M104" s="203" t="s">
        <v>196</v>
      </c>
      <c r="N104" s="40">
        <f>IFERROR(VLOOKUP(K104,Parameters!$A$2:$D$690,4,FALSE),0)</f>
        <v>1.0427819999999999E-3</v>
      </c>
      <c r="O104" s="40">
        <f>IFERROR(VLOOKUP(L104,Parameters!$A$2:$D$690,4,FALSE),0)</f>
        <v>0</v>
      </c>
      <c r="P104" s="41">
        <f t="shared" si="7"/>
        <v>1.0433258861848316E-3</v>
      </c>
      <c r="Q104" s="308">
        <v>0.9193290712991351</v>
      </c>
    </row>
    <row r="105" spans="1:17">
      <c r="A105" s="39">
        <v>42948</v>
      </c>
      <c r="B105" s="44" t="str">
        <f t="shared" si="8"/>
        <v>GJ_SOCF_0</v>
      </c>
      <c r="C105" s="44" t="str">
        <f t="shared" si="9"/>
        <v>GJ_SOCF_1</v>
      </c>
      <c r="D105" s="203" t="s">
        <v>196</v>
      </c>
      <c r="E105" s="40">
        <f>IFERROR(VLOOKUP(B105,Parameters!$A$2:$D$690,4,FALSE),0)</f>
        <v>0</v>
      </c>
      <c r="F105" s="40">
        <f>IFERROR(VLOOKUP(C105,Parameters!$A$2:$D$690,4,FALSE),0)</f>
        <v>5.5962579999999998E-3</v>
      </c>
      <c r="G105" s="41">
        <f t="shared" si="6"/>
        <v>3.2710819716283979E-3</v>
      </c>
      <c r="H105" s="308">
        <v>0.58355844589051387</v>
      </c>
      <c r="K105" s="44" t="str">
        <f t="shared" si="10"/>
        <v>GJ_SOTS_1</v>
      </c>
      <c r="L105" s="44" t="str">
        <f t="shared" si="11"/>
        <v>GJ_SOTS_0</v>
      </c>
      <c r="M105" s="203" t="s">
        <v>196</v>
      </c>
      <c r="N105" s="40">
        <f>IFERROR(VLOOKUP(K105,Parameters!$A$2:$D$690,4,FALSE),0)</f>
        <v>1.0427819999999999E-3</v>
      </c>
      <c r="O105" s="40">
        <f>IFERROR(VLOOKUP(L105,Parameters!$A$2:$D$690,4,FALSE),0)</f>
        <v>0</v>
      </c>
      <c r="P105" s="41">
        <f t="shared" si="7"/>
        <v>1.0433258861848316E-3</v>
      </c>
      <c r="Q105" s="308">
        <v>1.9853639801587809E-2</v>
      </c>
    </row>
    <row r="106" spans="1:17">
      <c r="A106" s="39">
        <v>42979</v>
      </c>
      <c r="B106" s="44" t="str">
        <f t="shared" si="8"/>
        <v>GJ_SOCF_0</v>
      </c>
      <c r="C106" s="44" t="str">
        <f t="shared" si="9"/>
        <v>GJ_SOCF_1</v>
      </c>
      <c r="D106" s="203" t="s">
        <v>196</v>
      </c>
      <c r="E106" s="40">
        <f>IFERROR(VLOOKUP(B106,Parameters!$A$2:$D$690,4,FALSE),0)</f>
        <v>0</v>
      </c>
      <c r="F106" s="40">
        <f>IFERROR(VLOOKUP(C106,Parameters!$A$2:$D$690,4,FALSE),0)</f>
        <v>5.5962579999999998E-3</v>
      </c>
      <c r="G106" s="41">
        <f t="shared" si="6"/>
        <v>0</v>
      </c>
      <c r="H106" s="308">
        <v>0</v>
      </c>
      <c r="K106" s="44" t="str">
        <f t="shared" si="10"/>
        <v>GJ_SOTS_1</v>
      </c>
      <c r="L106" s="44" t="str">
        <f t="shared" si="11"/>
        <v>GJ_SOTS_0</v>
      </c>
      <c r="M106" s="203" t="s">
        <v>196</v>
      </c>
      <c r="N106" s="40">
        <f>IFERROR(VLOOKUP(K106,Parameters!$A$2:$D$690,4,FALSE),0)</f>
        <v>1.0427819999999999E-3</v>
      </c>
      <c r="O106" s="40">
        <f>IFERROR(VLOOKUP(L106,Parameters!$A$2:$D$690,4,FALSE),0)</f>
        <v>0</v>
      </c>
      <c r="P106" s="41">
        <f t="shared" si="7"/>
        <v>1.0433258861848316E-3</v>
      </c>
      <c r="Q106" s="308">
        <v>0.67147132032045254</v>
      </c>
    </row>
    <row r="107" spans="1:17">
      <c r="A107" s="39">
        <v>43009</v>
      </c>
      <c r="B107" s="44" t="str">
        <f t="shared" si="8"/>
        <v>GJ_SOCF_0</v>
      </c>
      <c r="C107" s="44" t="str">
        <f t="shared" si="9"/>
        <v>GJ_SOCF_1</v>
      </c>
      <c r="D107" s="203" t="s">
        <v>196</v>
      </c>
      <c r="E107" s="40">
        <f>IFERROR(VLOOKUP(B107,Parameters!$A$2:$D$690,4,FALSE),0)</f>
        <v>0</v>
      </c>
      <c r="F107" s="40">
        <f>IFERROR(VLOOKUP(C107,Parameters!$A$2:$D$690,4,FALSE),0)</f>
        <v>5.5962579999999998E-3</v>
      </c>
      <c r="G107" s="41">
        <f t="shared" si="6"/>
        <v>2.2546232079732054E-3</v>
      </c>
      <c r="H107" s="308">
        <v>0.40242700728736502</v>
      </c>
      <c r="K107" s="44" t="str">
        <f t="shared" si="10"/>
        <v>GJ_SOTS_1</v>
      </c>
      <c r="L107" s="44" t="str">
        <f t="shared" si="11"/>
        <v>GJ_SOTS_0</v>
      </c>
      <c r="M107" s="203" t="s">
        <v>196</v>
      </c>
      <c r="N107" s="40">
        <f>IFERROR(VLOOKUP(K107,Parameters!$A$2:$D$690,4,FALSE),0)</f>
        <v>1.0427819999999999E-3</v>
      </c>
      <c r="O107" s="40">
        <f>IFERROR(VLOOKUP(L107,Parameters!$A$2:$D$690,4,FALSE),0)</f>
        <v>0</v>
      </c>
      <c r="P107" s="41">
        <f t="shared" si="7"/>
        <v>1.0433258861848316E-3</v>
      </c>
      <c r="Q107" s="308">
        <v>1</v>
      </c>
    </row>
    <row r="108" spans="1:17">
      <c r="A108" s="39">
        <v>43040</v>
      </c>
      <c r="B108" s="44" t="str">
        <f t="shared" si="8"/>
        <v>GJ_SOCF_0</v>
      </c>
      <c r="C108" s="44" t="str">
        <f t="shared" si="9"/>
        <v>GJ_SOCF_1</v>
      </c>
      <c r="D108" s="203" t="s">
        <v>196</v>
      </c>
      <c r="E108" s="40">
        <f>IFERROR(VLOOKUP(B108,Parameters!$A$2:$D$690,4,FALSE),0)</f>
        <v>0</v>
      </c>
      <c r="F108" s="40">
        <f>IFERROR(VLOOKUP(C108,Parameters!$A$2:$D$690,4,FALSE),0)</f>
        <v>5.5962579999999998E-3</v>
      </c>
      <c r="G108" s="41">
        <f t="shared" si="6"/>
        <v>3.0116574456635625E-3</v>
      </c>
      <c r="H108" s="308">
        <v>0.53734682893223329</v>
      </c>
      <c r="K108" s="44" t="str">
        <f t="shared" si="10"/>
        <v>GJ_SOTS_1</v>
      </c>
      <c r="L108" s="44" t="str">
        <f t="shared" si="11"/>
        <v>GJ_SOTS_0</v>
      </c>
      <c r="M108" s="203" t="s">
        <v>196</v>
      </c>
      <c r="N108" s="40">
        <f>IFERROR(VLOOKUP(K108,Parameters!$A$2:$D$690,4,FALSE),0)</f>
        <v>1.0427819999999999E-3</v>
      </c>
      <c r="O108" s="40">
        <f>IFERROR(VLOOKUP(L108,Parameters!$A$2:$D$690,4,FALSE),0)</f>
        <v>0</v>
      </c>
      <c r="P108" s="41">
        <f t="shared" si="7"/>
        <v>1.0433258861848316E-3</v>
      </c>
      <c r="Q108" s="308">
        <v>0.72143645996312744</v>
      </c>
    </row>
    <row r="109" spans="1:17">
      <c r="A109" s="39">
        <v>43070</v>
      </c>
      <c r="B109" s="44" t="str">
        <f t="shared" si="8"/>
        <v>GJ_SOCF_0</v>
      </c>
      <c r="C109" s="44" t="str">
        <f t="shared" si="9"/>
        <v>GJ_SOCF_1</v>
      </c>
      <c r="D109" s="203" t="s">
        <v>196</v>
      </c>
      <c r="E109" s="40">
        <f>IFERROR(VLOOKUP(B109,Parameters!$A$2:$D$690,4,FALSE),0)</f>
        <v>0</v>
      </c>
      <c r="F109" s="40">
        <f>IFERROR(VLOOKUP(C109,Parameters!$A$2:$D$690,4,FALSE),0)</f>
        <v>5.5962579999999998E-3</v>
      </c>
      <c r="G109" s="41">
        <f t="shared" si="6"/>
        <v>5.1720878615217902E-3</v>
      </c>
      <c r="H109" s="308">
        <v>0.92182286012744052</v>
      </c>
      <c r="K109" s="44" t="str">
        <f t="shared" si="10"/>
        <v>GJ_SOTS_1</v>
      </c>
      <c r="L109" s="44" t="str">
        <f t="shared" si="11"/>
        <v>GJ_SOTS_0</v>
      </c>
      <c r="M109" s="203" t="s">
        <v>196</v>
      </c>
      <c r="N109" s="40">
        <f>IFERROR(VLOOKUP(K109,Parameters!$A$2:$D$690,4,FALSE),0)</f>
        <v>1.0427819999999999E-3</v>
      </c>
      <c r="O109" s="40">
        <f>IFERROR(VLOOKUP(L109,Parameters!$A$2:$D$690,4,FALSE),0)</f>
        <v>0</v>
      </c>
      <c r="P109" s="41">
        <f t="shared" si="7"/>
        <v>1.0433258861848316E-3</v>
      </c>
      <c r="Q109" s="308">
        <v>0.71162969653308383</v>
      </c>
    </row>
    <row r="110" spans="1:17">
      <c r="A110" s="39">
        <v>43101</v>
      </c>
      <c r="B110" s="44" t="str">
        <f t="shared" si="8"/>
        <v>GJ_SOCF_0</v>
      </c>
      <c r="C110" s="44" t="str">
        <f t="shared" si="9"/>
        <v>GJ_SOCF_1</v>
      </c>
      <c r="D110" s="203" t="s">
        <v>196</v>
      </c>
      <c r="E110" s="40">
        <f>IFERROR(VLOOKUP(B110,Parameters!$A$2:$D$690,4,FALSE),0)</f>
        <v>0</v>
      </c>
      <c r="F110" s="40">
        <f>IFERROR(VLOOKUP(C110,Parameters!$A$2:$D$690,4,FALSE),0)</f>
        <v>5.5962579999999998E-3</v>
      </c>
      <c r="G110" s="41">
        <f t="shared" si="6"/>
        <v>2.820097665861665E-3</v>
      </c>
      <c r="H110" s="307">
        <v>0.50321637256448892</v>
      </c>
      <c r="K110" s="44" t="str">
        <f t="shared" si="10"/>
        <v>GJ_SOTS_1</v>
      </c>
      <c r="L110" s="44" t="str">
        <f t="shared" si="11"/>
        <v>GJ_SOTS_0</v>
      </c>
      <c r="M110" s="203" t="s">
        <v>196</v>
      </c>
      <c r="N110" s="40">
        <f>IFERROR(VLOOKUP(K110,Parameters!$A$2:$D$690,4,FALSE),0)</f>
        <v>1.0427819999999999E-3</v>
      </c>
      <c r="O110" s="40">
        <f>IFERROR(VLOOKUP(L110,Parameters!$A$2:$D$690,4,FALSE),0)</f>
        <v>0</v>
      </c>
      <c r="P110" s="41">
        <f t="shared" si="7"/>
        <v>1.0433258861848316E-3</v>
      </c>
      <c r="Q110" s="307">
        <v>0.34875169168864378</v>
      </c>
    </row>
    <row r="111" spans="1:17">
      <c r="A111" s="39">
        <v>43132</v>
      </c>
      <c r="B111" s="44" t="str">
        <f t="shared" si="8"/>
        <v>GJ_SOCF_0</v>
      </c>
      <c r="C111" s="44" t="str">
        <f t="shared" si="9"/>
        <v>GJ_SOCF_1</v>
      </c>
      <c r="D111" s="203" t="s">
        <v>196</v>
      </c>
      <c r="E111" s="40">
        <f>IFERROR(VLOOKUP(B111,Parameters!$A$2:$D$690,4,FALSE),0)</f>
        <v>0</v>
      </c>
      <c r="F111" s="40">
        <f>IFERROR(VLOOKUP(C111,Parameters!$A$2:$D$690,4,FALSE),0)</f>
        <v>5.5962579999999998E-3</v>
      </c>
      <c r="G111" s="41">
        <f t="shared" si="6"/>
        <v>2.816199628049354E-3</v>
      </c>
      <c r="H111" s="308">
        <v>0.50252178639040701</v>
      </c>
      <c r="K111" s="44" t="str">
        <f t="shared" si="10"/>
        <v>GJ_SOTS_1</v>
      </c>
      <c r="L111" s="44" t="str">
        <f t="shared" si="11"/>
        <v>GJ_SOTS_0</v>
      </c>
      <c r="M111" s="203" t="s">
        <v>196</v>
      </c>
      <c r="N111" s="40">
        <f>IFERROR(VLOOKUP(K111,Parameters!$A$2:$D$690,4,FALSE),0)</f>
        <v>1.0427819999999999E-3</v>
      </c>
      <c r="O111" s="40">
        <f>IFERROR(VLOOKUP(L111,Parameters!$A$2:$D$690,4,FALSE),0)</f>
        <v>0</v>
      </c>
      <c r="P111" s="41">
        <f t="shared" si="7"/>
        <v>1.0433258861848316E-3</v>
      </c>
      <c r="Q111" s="308">
        <v>0</v>
      </c>
    </row>
    <row r="112" spans="1:17">
      <c r="A112" s="39">
        <v>43160</v>
      </c>
      <c r="B112" s="44" t="str">
        <f t="shared" si="8"/>
        <v>GJ_SOCF_0</v>
      </c>
      <c r="C112" s="44" t="str">
        <f t="shared" si="9"/>
        <v>GJ_SOCF_1</v>
      </c>
      <c r="D112" s="203" t="s">
        <v>196</v>
      </c>
      <c r="E112" s="40">
        <f>IFERROR(VLOOKUP(B112,Parameters!$A$2:$D$690,4,FALSE),0)</f>
        <v>0</v>
      </c>
      <c r="F112" s="40">
        <f>IFERROR(VLOOKUP(C112,Parameters!$A$2:$D$690,4,FALSE),0)</f>
        <v>5.5962579999999998E-3</v>
      </c>
      <c r="G112" s="41">
        <f t="shared" si="6"/>
        <v>4.6680857979535251E-3</v>
      </c>
      <c r="H112" s="308">
        <v>0.83220324628214948</v>
      </c>
      <c r="K112" s="44" t="str">
        <f t="shared" si="10"/>
        <v>GJ_SOTS_1</v>
      </c>
      <c r="L112" s="44" t="str">
        <f t="shared" si="11"/>
        <v>GJ_SOTS_0</v>
      </c>
      <c r="M112" s="203" t="s">
        <v>196</v>
      </c>
      <c r="N112" s="40">
        <f>IFERROR(VLOOKUP(K112,Parameters!$A$2:$D$690,4,FALSE),0)</f>
        <v>1.0427819999999999E-3</v>
      </c>
      <c r="O112" s="40">
        <f>IFERROR(VLOOKUP(L112,Parameters!$A$2:$D$690,4,FALSE),0)</f>
        <v>0</v>
      </c>
      <c r="P112" s="41">
        <f t="shared" si="7"/>
        <v>1.0433258861848316E-3</v>
      </c>
      <c r="Q112" s="308">
        <v>0.5379618136300508</v>
      </c>
    </row>
    <row r="113" spans="1:17">
      <c r="A113" s="39">
        <v>43191</v>
      </c>
      <c r="B113" s="44" t="str">
        <f t="shared" si="8"/>
        <v>GJ_SOCF_0</v>
      </c>
      <c r="C113" s="44" t="str">
        <f t="shared" si="9"/>
        <v>GJ_SOCF_1</v>
      </c>
      <c r="D113" s="203" t="s">
        <v>196</v>
      </c>
      <c r="E113" s="40">
        <f>IFERROR(VLOOKUP(B113,Parameters!$A$2:$D$690,4,FALSE),0)</f>
        <v>0</v>
      </c>
      <c r="F113" s="40">
        <f>IFERROR(VLOOKUP(C113,Parameters!$A$2:$D$690,4,FALSE),0)</f>
        <v>5.5962579999999998E-3</v>
      </c>
      <c r="G113" s="41">
        <f t="shared" si="6"/>
        <v>1.8549671289627145E-3</v>
      </c>
      <c r="H113" s="308">
        <v>0.3311585709718422</v>
      </c>
      <c r="K113" s="44" t="str">
        <f t="shared" si="10"/>
        <v>GJ_SOTS_1</v>
      </c>
      <c r="L113" s="44" t="str">
        <f t="shared" si="11"/>
        <v>GJ_SOTS_0</v>
      </c>
      <c r="M113" s="203" t="s">
        <v>196</v>
      </c>
      <c r="N113" s="40">
        <f>IFERROR(VLOOKUP(K113,Parameters!$A$2:$D$690,4,FALSE),0)</f>
        <v>1.0427819999999999E-3</v>
      </c>
      <c r="O113" s="40">
        <f>IFERROR(VLOOKUP(L113,Parameters!$A$2:$D$690,4,FALSE),0)</f>
        <v>0</v>
      </c>
      <c r="P113" s="41">
        <f t="shared" si="7"/>
        <v>1.0433258861848316E-3</v>
      </c>
      <c r="Q113" s="308">
        <v>0.22594429064564844</v>
      </c>
    </row>
    <row r="114" spans="1:17">
      <c r="A114" s="39">
        <v>43221</v>
      </c>
      <c r="B114" s="44" t="str">
        <f t="shared" si="8"/>
        <v>GJ_SOCF_0</v>
      </c>
      <c r="C114" s="44" t="str">
        <f t="shared" si="9"/>
        <v>GJ_SOCF_1</v>
      </c>
      <c r="D114" s="203" t="s">
        <v>196</v>
      </c>
      <c r="E114" s="40">
        <f>IFERROR(VLOOKUP(B114,Parameters!$A$2:$D$690,4,FALSE),0)</f>
        <v>0</v>
      </c>
      <c r="F114" s="40">
        <f>IFERROR(VLOOKUP(C114,Parameters!$A$2:$D$690,4,FALSE),0)</f>
        <v>5.5962579999999998E-3</v>
      </c>
      <c r="G114" s="41">
        <f t="shared" si="6"/>
        <v>3.4665618500926421E-3</v>
      </c>
      <c r="H114" s="308">
        <v>0.61837162877588048</v>
      </c>
      <c r="K114" s="44" t="str">
        <f t="shared" si="10"/>
        <v>GJ_SOTS_1</v>
      </c>
      <c r="L114" s="44" t="str">
        <f t="shared" si="11"/>
        <v>GJ_SOTS_0</v>
      </c>
      <c r="M114" s="203" t="s">
        <v>196</v>
      </c>
      <c r="N114" s="40">
        <f>IFERROR(VLOOKUP(K114,Parameters!$A$2:$D$690,4,FALSE),0)</f>
        <v>1.0427819999999999E-3</v>
      </c>
      <c r="O114" s="40">
        <f>IFERROR(VLOOKUP(L114,Parameters!$A$2:$D$690,4,FALSE),0)</f>
        <v>0</v>
      </c>
      <c r="P114" s="41">
        <f t="shared" si="7"/>
        <v>1.0433258861848316E-3</v>
      </c>
      <c r="Q114" s="308">
        <v>0.43422585244804857</v>
      </c>
    </row>
    <row r="115" spans="1:17">
      <c r="A115" s="39">
        <v>43252</v>
      </c>
      <c r="B115" s="44" t="str">
        <f t="shared" si="8"/>
        <v>GJ_SOCF_0</v>
      </c>
      <c r="C115" s="44" t="str">
        <f t="shared" si="9"/>
        <v>GJ_SOCF_1</v>
      </c>
      <c r="D115" s="203" t="s">
        <v>196</v>
      </c>
      <c r="E115" s="40">
        <f>IFERROR(VLOOKUP(B115,Parameters!$A$2:$D$690,4,FALSE),0)</f>
        <v>0</v>
      </c>
      <c r="F115" s="40">
        <f>IFERROR(VLOOKUP(C115,Parameters!$A$2:$D$690,4,FALSE),0)</f>
        <v>5.5962579999999998E-3</v>
      </c>
      <c r="G115" s="41">
        <f t="shared" si="6"/>
        <v>3.1098908016953253E-3</v>
      </c>
      <c r="H115" s="308">
        <v>0.55484666605033661</v>
      </c>
      <c r="K115" s="44" t="str">
        <f t="shared" si="10"/>
        <v>GJ_SOTS_1</v>
      </c>
      <c r="L115" s="44" t="str">
        <f t="shared" si="11"/>
        <v>GJ_SOTS_0</v>
      </c>
      <c r="M115" s="203" t="s">
        <v>196</v>
      </c>
      <c r="N115" s="40">
        <f>IFERROR(VLOOKUP(K115,Parameters!$A$2:$D$690,4,FALSE),0)</f>
        <v>1.0427819999999999E-3</v>
      </c>
      <c r="O115" s="40">
        <f>IFERROR(VLOOKUP(L115,Parameters!$A$2:$D$690,4,FALSE),0)</f>
        <v>0</v>
      </c>
      <c r="P115" s="41">
        <f t="shared" si="7"/>
        <v>1.0433258861848316E-3</v>
      </c>
      <c r="Q115" s="308">
        <v>0.5512842836052686</v>
      </c>
    </row>
    <row r="116" spans="1:17">
      <c r="A116" s="39">
        <v>43282</v>
      </c>
      <c r="B116" s="44" t="str">
        <f t="shared" si="8"/>
        <v>GJ_SOCF_0</v>
      </c>
      <c r="C116" s="44" t="str">
        <f t="shared" si="9"/>
        <v>GJ_SOCF_1</v>
      </c>
      <c r="D116" s="203" t="s">
        <v>196</v>
      </c>
      <c r="E116" s="40">
        <f>IFERROR(VLOOKUP(B116,Parameters!$A$2:$D$690,4,FALSE),0)</f>
        <v>0</v>
      </c>
      <c r="F116" s="40">
        <f>IFERROR(VLOOKUP(C116,Parameters!$A$2:$D$690,4,FALSE),0)</f>
        <v>5.5962579999999998E-3</v>
      </c>
      <c r="G116" s="41">
        <f t="shared" si="6"/>
        <v>5.6119463034127737E-3</v>
      </c>
      <c r="H116" s="308">
        <v>1</v>
      </c>
      <c r="K116" s="44" t="str">
        <f t="shared" si="10"/>
        <v>GJ_SOTS_1</v>
      </c>
      <c r="L116" s="44" t="str">
        <f t="shared" si="11"/>
        <v>GJ_SOTS_0</v>
      </c>
      <c r="M116" s="203" t="s">
        <v>196</v>
      </c>
      <c r="N116" s="40">
        <f>IFERROR(VLOOKUP(K116,Parameters!$A$2:$D$690,4,FALSE),0)</f>
        <v>1.0427819999999999E-3</v>
      </c>
      <c r="O116" s="40">
        <f>IFERROR(VLOOKUP(L116,Parameters!$A$2:$D$690,4,FALSE),0)</f>
        <v>0</v>
      </c>
      <c r="P116" s="41">
        <f t="shared" si="7"/>
        <v>1.0433258861848316E-3</v>
      </c>
      <c r="Q116" s="308">
        <v>0.9193290712991351</v>
      </c>
    </row>
    <row r="117" spans="1:17">
      <c r="A117" s="39">
        <v>43313</v>
      </c>
      <c r="B117" s="44" t="str">
        <f t="shared" si="8"/>
        <v>GJ_SOCF_0</v>
      </c>
      <c r="C117" s="44" t="str">
        <f t="shared" si="9"/>
        <v>GJ_SOCF_1</v>
      </c>
      <c r="D117" s="203" t="s">
        <v>196</v>
      </c>
      <c r="E117" s="40">
        <f>IFERROR(VLOOKUP(B117,Parameters!$A$2:$D$690,4,FALSE),0)</f>
        <v>0</v>
      </c>
      <c r="F117" s="40">
        <f>IFERROR(VLOOKUP(C117,Parameters!$A$2:$D$690,4,FALSE),0)</f>
        <v>5.5962579999999998E-3</v>
      </c>
      <c r="G117" s="41">
        <f t="shared" si="6"/>
        <v>3.2710819716283979E-3</v>
      </c>
      <c r="H117" s="308">
        <v>0.58355844589051387</v>
      </c>
      <c r="K117" s="44" t="str">
        <f t="shared" si="10"/>
        <v>GJ_SOTS_1</v>
      </c>
      <c r="L117" s="44" t="str">
        <f t="shared" si="11"/>
        <v>GJ_SOTS_0</v>
      </c>
      <c r="M117" s="203" t="s">
        <v>196</v>
      </c>
      <c r="N117" s="40">
        <f>IFERROR(VLOOKUP(K117,Parameters!$A$2:$D$690,4,FALSE),0)</f>
        <v>1.0427819999999999E-3</v>
      </c>
      <c r="O117" s="40">
        <f>IFERROR(VLOOKUP(L117,Parameters!$A$2:$D$690,4,FALSE),0)</f>
        <v>0</v>
      </c>
      <c r="P117" s="41">
        <f t="shared" si="7"/>
        <v>1.0433258861848316E-3</v>
      </c>
      <c r="Q117" s="308">
        <v>1.9853639801587809E-2</v>
      </c>
    </row>
    <row r="118" spans="1:17">
      <c r="A118" s="39">
        <v>43344</v>
      </c>
      <c r="B118" s="44" t="str">
        <f t="shared" si="8"/>
        <v>GJ_SOCF_0</v>
      </c>
      <c r="C118" s="44" t="str">
        <f t="shared" si="9"/>
        <v>GJ_SOCF_1</v>
      </c>
      <c r="D118" s="203" t="s">
        <v>196</v>
      </c>
      <c r="E118" s="40">
        <f>IFERROR(VLOOKUP(B118,Parameters!$A$2:$D$690,4,FALSE),0)</f>
        <v>0</v>
      </c>
      <c r="F118" s="40">
        <f>IFERROR(VLOOKUP(C118,Parameters!$A$2:$D$690,4,FALSE),0)</f>
        <v>5.5962579999999998E-3</v>
      </c>
      <c r="G118" s="41">
        <f t="shared" si="6"/>
        <v>0</v>
      </c>
      <c r="H118" s="308">
        <v>0</v>
      </c>
      <c r="K118" s="44" t="str">
        <f t="shared" si="10"/>
        <v>GJ_SOTS_1</v>
      </c>
      <c r="L118" s="44" t="str">
        <f t="shared" si="11"/>
        <v>GJ_SOTS_0</v>
      </c>
      <c r="M118" s="203" t="s">
        <v>196</v>
      </c>
      <c r="N118" s="40">
        <f>IFERROR(VLOOKUP(K118,Parameters!$A$2:$D$690,4,FALSE),0)</f>
        <v>1.0427819999999999E-3</v>
      </c>
      <c r="O118" s="40">
        <f>IFERROR(VLOOKUP(L118,Parameters!$A$2:$D$690,4,FALSE),0)</f>
        <v>0</v>
      </c>
      <c r="P118" s="41">
        <f t="shared" si="7"/>
        <v>1.0433258861848316E-3</v>
      </c>
      <c r="Q118" s="308">
        <v>0.67147132032045254</v>
      </c>
    </row>
    <row r="119" spans="1:17">
      <c r="A119" s="39">
        <v>43374</v>
      </c>
      <c r="B119" s="44" t="str">
        <f t="shared" si="8"/>
        <v>GJ_SOCF_0</v>
      </c>
      <c r="C119" s="44" t="str">
        <f t="shared" si="9"/>
        <v>GJ_SOCF_1</v>
      </c>
      <c r="D119" s="203" t="s">
        <v>196</v>
      </c>
      <c r="E119" s="40">
        <f>IFERROR(VLOOKUP(B119,Parameters!$A$2:$D$690,4,FALSE),0)</f>
        <v>0</v>
      </c>
      <c r="F119" s="40">
        <f>IFERROR(VLOOKUP(C119,Parameters!$A$2:$D$690,4,FALSE),0)</f>
        <v>5.5962579999999998E-3</v>
      </c>
      <c r="G119" s="41">
        <f t="shared" si="6"/>
        <v>2.2546232079732054E-3</v>
      </c>
      <c r="H119" s="308">
        <v>0.40242700728736502</v>
      </c>
      <c r="K119" s="44" t="str">
        <f t="shared" si="10"/>
        <v>GJ_SOTS_1</v>
      </c>
      <c r="L119" s="44" t="str">
        <f t="shared" si="11"/>
        <v>GJ_SOTS_0</v>
      </c>
      <c r="M119" s="203" t="s">
        <v>196</v>
      </c>
      <c r="N119" s="40">
        <f>IFERROR(VLOOKUP(K119,Parameters!$A$2:$D$690,4,FALSE),0)</f>
        <v>1.0427819999999999E-3</v>
      </c>
      <c r="O119" s="40">
        <f>IFERROR(VLOOKUP(L119,Parameters!$A$2:$D$690,4,FALSE),0)</f>
        <v>0</v>
      </c>
      <c r="P119" s="41">
        <f t="shared" si="7"/>
        <v>1.0433258861848316E-3</v>
      </c>
      <c r="Q119" s="308">
        <v>1</v>
      </c>
    </row>
    <row r="120" spans="1:17">
      <c r="A120" s="39">
        <v>43405</v>
      </c>
      <c r="B120" s="44" t="str">
        <f t="shared" si="8"/>
        <v>GJ_SOCF_0</v>
      </c>
      <c r="C120" s="44" t="str">
        <f t="shared" si="9"/>
        <v>GJ_SOCF_1</v>
      </c>
      <c r="D120" s="203" t="s">
        <v>196</v>
      </c>
      <c r="E120" s="40">
        <f>IFERROR(VLOOKUP(B120,Parameters!$A$2:$D$690,4,FALSE),0)</f>
        <v>0</v>
      </c>
      <c r="F120" s="40">
        <f>IFERROR(VLOOKUP(C120,Parameters!$A$2:$D$690,4,FALSE),0)</f>
        <v>5.5962579999999998E-3</v>
      </c>
      <c r="G120" s="41">
        <f t="shared" si="6"/>
        <v>3.0116574456635625E-3</v>
      </c>
      <c r="H120" s="308">
        <v>0.53734682893223329</v>
      </c>
      <c r="K120" s="44" t="str">
        <f t="shared" si="10"/>
        <v>GJ_SOTS_1</v>
      </c>
      <c r="L120" s="44" t="str">
        <f t="shared" si="11"/>
        <v>GJ_SOTS_0</v>
      </c>
      <c r="M120" s="203" t="s">
        <v>196</v>
      </c>
      <c r="N120" s="40">
        <f>IFERROR(VLOOKUP(K120,Parameters!$A$2:$D$690,4,FALSE),0)</f>
        <v>1.0427819999999999E-3</v>
      </c>
      <c r="O120" s="40">
        <f>IFERROR(VLOOKUP(L120,Parameters!$A$2:$D$690,4,FALSE),0)</f>
        <v>0</v>
      </c>
      <c r="P120" s="41">
        <f t="shared" si="7"/>
        <v>1.0433258861848316E-3</v>
      </c>
      <c r="Q120" s="308">
        <v>0.72143645996312744</v>
      </c>
    </row>
    <row r="121" spans="1:17">
      <c r="A121" s="39">
        <v>43435</v>
      </c>
      <c r="B121" s="44" t="str">
        <f t="shared" si="8"/>
        <v>GJ_SOCF_0</v>
      </c>
      <c r="C121" s="44" t="str">
        <f t="shared" si="9"/>
        <v>GJ_SOCF_1</v>
      </c>
      <c r="D121" s="203" t="s">
        <v>196</v>
      </c>
      <c r="E121" s="40">
        <f>IFERROR(VLOOKUP(B121,Parameters!$A$2:$D$690,4,FALSE),0)</f>
        <v>0</v>
      </c>
      <c r="F121" s="40">
        <f>IFERROR(VLOOKUP(C121,Parameters!$A$2:$D$690,4,FALSE),0)</f>
        <v>5.5962579999999998E-3</v>
      </c>
      <c r="G121" s="41">
        <f t="shared" si="6"/>
        <v>5.1720878615217902E-3</v>
      </c>
      <c r="H121" s="308">
        <v>0.92182286012744052</v>
      </c>
      <c r="K121" s="44" t="str">
        <f t="shared" si="10"/>
        <v>GJ_SOTS_1</v>
      </c>
      <c r="L121" s="44" t="str">
        <f t="shared" si="11"/>
        <v>GJ_SOTS_0</v>
      </c>
      <c r="M121" s="203" t="s">
        <v>196</v>
      </c>
      <c r="N121" s="40">
        <f>IFERROR(VLOOKUP(K121,Parameters!$A$2:$D$690,4,FALSE),0)</f>
        <v>1.0427819999999999E-3</v>
      </c>
      <c r="O121" s="40">
        <f>IFERROR(VLOOKUP(L121,Parameters!$A$2:$D$690,4,FALSE),0)</f>
        <v>0</v>
      </c>
      <c r="P121" s="41">
        <f t="shared" si="7"/>
        <v>1.0433258861848316E-3</v>
      </c>
      <c r="Q121" s="308">
        <v>0.71162969653308383</v>
      </c>
    </row>
    <row r="122" spans="1:17">
      <c r="A122" s="39">
        <v>43466</v>
      </c>
      <c r="B122" s="44" t="str">
        <f t="shared" si="8"/>
        <v>GJ_SOCF_0</v>
      </c>
      <c r="C122" s="44" t="str">
        <f t="shared" si="9"/>
        <v>GJ_SOCF_1</v>
      </c>
      <c r="D122" s="203" t="s">
        <v>196</v>
      </c>
      <c r="E122" s="40">
        <f>IFERROR(VLOOKUP(B122,Parameters!$A$2:$D$690,4,FALSE),0)</f>
        <v>0</v>
      </c>
      <c r="F122" s="40">
        <f>IFERROR(VLOOKUP(C122,Parameters!$A$2:$D$690,4,FALSE),0)</f>
        <v>5.5962579999999998E-3</v>
      </c>
      <c r="G122" s="41">
        <f t="shared" si="6"/>
        <v>2.820097665861665E-3</v>
      </c>
      <c r="H122" s="308">
        <v>0.50321637256448892</v>
      </c>
      <c r="K122" s="44" t="str">
        <f t="shared" si="10"/>
        <v>GJ_SOTS_1</v>
      </c>
      <c r="L122" s="44" t="str">
        <f t="shared" si="11"/>
        <v>GJ_SOTS_0</v>
      </c>
      <c r="M122" s="203" t="s">
        <v>196</v>
      </c>
      <c r="N122" s="40">
        <f>IFERROR(VLOOKUP(K122,Parameters!$A$2:$D$690,4,FALSE),0)</f>
        <v>1.0427819999999999E-3</v>
      </c>
      <c r="O122" s="40">
        <f>IFERROR(VLOOKUP(L122,Parameters!$A$2:$D$690,4,FALSE),0)</f>
        <v>0</v>
      </c>
      <c r="P122" s="41">
        <f t="shared" si="7"/>
        <v>1.0433258861848316E-3</v>
      </c>
      <c r="Q122" s="308">
        <v>0.34875169168864378</v>
      </c>
    </row>
    <row r="123" spans="1:17">
      <c r="A123" s="39">
        <v>43497</v>
      </c>
      <c r="B123" s="44" t="str">
        <f t="shared" si="8"/>
        <v>GJ_SOCF_0</v>
      </c>
      <c r="C123" s="44" t="str">
        <f t="shared" si="9"/>
        <v>GJ_SOCF_1</v>
      </c>
      <c r="D123" s="203" t="s">
        <v>196</v>
      </c>
      <c r="E123" s="40">
        <f>IFERROR(VLOOKUP(B123,Parameters!$A$2:$D$690,4,FALSE),0)</f>
        <v>0</v>
      </c>
      <c r="F123" s="40">
        <f>IFERROR(VLOOKUP(C123,Parameters!$A$2:$D$690,4,FALSE),0)</f>
        <v>5.5962579999999998E-3</v>
      </c>
      <c r="G123" s="41">
        <f t="shared" si="6"/>
        <v>2.816199628049354E-3</v>
      </c>
      <c r="H123" s="308">
        <v>0.50252178639040701</v>
      </c>
      <c r="K123" s="44" t="str">
        <f t="shared" si="10"/>
        <v>GJ_SOTS_1</v>
      </c>
      <c r="L123" s="44" t="str">
        <f t="shared" si="11"/>
        <v>GJ_SOTS_0</v>
      </c>
      <c r="M123" s="203" t="s">
        <v>196</v>
      </c>
      <c r="N123" s="40">
        <f>IFERROR(VLOOKUP(K123,Parameters!$A$2:$D$690,4,FALSE),0)</f>
        <v>1.0427819999999999E-3</v>
      </c>
      <c r="O123" s="40">
        <f>IFERROR(VLOOKUP(L123,Parameters!$A$2:$D$690,4,FALSE),0)</f>
        <v>0</v>
      </c>
      <c r="P123" s="41">
        <f t="shared" si="7"/>
        <v>1.0433258861848316E-3</v>
      </c>
      <c r="Q123" s="308">
        <v>0</v>
      </c>
    </row>
    <row r="124" spans="1:17">
      <c r="A124" s="39">
        <v>43525</v>
      </c>
      <c r="B124" s="44" t="str">
        <f t="shared" si="8"/>
        <v>GJ_SOCF_0</v>
      </c>
      <c r="C124" s="44" t="str">
        <f t="shared" si="9"/>
        <v>GJ_SOCF_1</v>
      </c>
      <c r="D124" s="203" t="s">
        <v>196</v>
      </c>
      <c r="E124" s="40">
        <f>IFERROR(VLOOKUP(B124,Parameters!$A$2:$D$690,4,FALSE),0)</f>
        <v>0</v>
      </c>
      <c r="F124" s="40">
        <f>IFERROR(VLOOKUP(C124,Parameters!$A$2:$D$690,4,FALSE),0)</f>
        <v>5.5962579999999998E-3</v>
      </c>
      <c r="G124" s="41">
        <f t="shared" si="6"/>
        <v>4.6680857979535251E-3</v>
      </c>
      <c r="H124" s="308">
        <v>0.83220324628214948</v>
      </c>
      <c r="K124" s="44" t="str">
        <f t="shared" si="10"/>
        <v>GJ_SOTS_1</v>
      </c>
      <c r="L124" s="44" t="str">
        <f t="shared" si="11"/>
        <v>GJ_SOTS_0</v>
      </c>
      <c r="M124" s="203" t="s">
        <v>196</v>
      </c>
      <c r="N124" s="40">
        <f>IFERROR(VLOOKUP(K124,Parameters!$A$2:$D$690,4,FALSE),0)</f>
        <v>1.0427819999999999E-3</v>
      </c>
      <c r="O124" s="40">
        <f>IFERROR(VLOOKUP(L124,Parameters!$A$2:$D$690,4,FALSE),0)</f>
        <v>0</v>
      </c>
      <c r="P124" s="41">
        <f t="shared" si="7"/>
        <v>1.0433258861848316E-3</v>
      </c>
      <c r="Q124" s="308">
        <v>0.5379618136300508</v>
      </c>
    </row>
    <row r="125" spans="1:17">
      <c r="A125" s="39">
        <v>43556</v>
      </c>
      <c r="B125" s="44" t="str">
        <f t="shared" si="8"/>
        <v>GJ_SOCF_0</v>
      </c>
      <c r="C125" s="44" t="str">
        <f t="shared" si="9"/>
        <v>GJ_SOCF_1</v>
      </c>
      <c r="D125" s="203" t="s">
        <v>196</v>
      </c>
      <c r="E125" s="40">
        <f>IFERROR(VLOOKUP(B125,Parameters!$A$2:$D$690,4,FALSE),0)</f>
        <v>0</v>
      </c>
      <c r="F125" s="40">
        <f>IFERROR(VLOOKUP(C125,Parameters!$A$2:$D$690,4,FALSE),0)</f>
        <v>5.5962579999999998E-3</v>
      </c>
      <c r="G125" s="41">
        <f t="shared" si="6"/>
        <v>1.8549671289627145E-3</v>
      </c>
      <c r="H125" s="308">
        <v>0.3311585709718422</v>
      </c>
      <c r="K125" s="44" t="str">
        <f t="shared" si="10"/>
        <v>GJ_SOTS_1</v>
      </c>
      <c r="L125" s="44" t="str">
        <f t="shared" si="11"/>
        <v>GJ_SOTS_0</v>
      </c>
      <c r="M125" s="203" t="s">
        <v>196</v>
      </c>
      <c r="N125" s="40">
        <f>IFERROR(VLOOKUP(K125,Parameters!$A$2:$D$690,4,FALSE),0)</f>
        <v>1.0427819999999999E-3</v>
      </c>
      <c r="O125" s="40">
        <f>IFERROR(VLOOKUP(L125,Parameters!$A$2:$D$690,4,FALSE),0)</f>
        <v>0</v>
      </c>
      <c r="P125" s="41">
        <f t="shared" si="7"/>
        <v>1.0433258861848316E-3</v>
      </c>
      <c r="Q125" s="308">
        <v>0.22594429064564844</v>
      </c>
    </row>
    <row r="126" spans="1:17">
      <c r="A126" s="39">
        <v>43586</v>
      </c>
      <c r="B126" s="44" t="str">
        <f t="shared" si="8"/>
        <v>GJ_SOCF_0</v>
      </c>
      <c r="C126" s="44" t="str">
        <f t="shared" si="9"/>
        <v>GJ_SOCF_1</v>
      </c>
      <c r="D126" s="203" t="s">
        <v>196</v>
      </c>
      <c r="E126" s="40">
        <f>IFERROR(VLOOKUP(B126,Parameters!$A$2:$D$690,4,FALSE),0)</f>
        <v>0</v>
      </c>
      <c r="F126" s="40">
        <f>IFERROR(VLOOKUP(C126,Parameters!$A$2:$D$690,4,FALSE),0)</f>
        <v>5.5962579999999998E-3</v>
      </c>
      <c r="G126" s="41">
        <f t="shared" si="6"/>
        <v>3.4665618500926421E-3</v>
      </c>
      <c r="H126" s="308">
        <v>0.61837162877588048</v>
      </c>
      <c r="K126" s="44" t="str">
        <f t="shared" si="10"/>
        <v>GJ_SOTS_1</v>
      </c>
      <c r="L126" s="44" t="str">
        <f t="shared" si="11"/>
        <v>GJ_SOTS_0</v>
      </c>
      <c r="M126" s="203" t="s">
        <v>196</v>
      </c>
      <c r="N126" s="40">
        <f>IFERROR(VLOOKUP(K126,Parameters!$A$2:$D$690,4,FALSE),0)</f>
        <v>1.0427819999999999E-3</v>
      </c>
      <c r="O126" s="40">
        <f>IFERROR(VLOOKUP(L126,Parameters!$A$2:$D$690,4,FALSE),0)</f>
        <v>0</v>
      </c>
      <c r="P126" s="41">
        <f t="shared" si="7"/>
        <v>1.0433258861848316E-3</v>
      </c>
      <c r="Q126" s="308">
        <v>0.43422585244804857</v>
      </c>
    </row>
    <row r="127" spans="1:17">
      <c r="A127" s="39">
        <v>43617</v>
      </c>
      <c r="B127" s="44" t="str">
        <f t="shared" si="8"/>
        <v>GJ_SOCF_0</v>
      </c>
      <c r="C127" s="44" t="str">
        <f t="shared" si="9"/>
        <v>GJ_SOCF_1</v>
      </c>
      <c r="D127" s="203" t="s">
        <v>196</v>
      </c>
      <c r="E127" s="40">
        <f>IFERROR(VLOOKUP(B127,Parameters!$A$2:$D$690,4,FALSE),0)</f>
        <v>0</v>
      </c>
      <c r="F127" s="40">
        <f>IFERROR(VLOOKUP(C127,Parameters!$A$2:$D$690,4,FALSE),0)</f>
        <v>5.5962579999999998E-3</v>
      </c>
      <c r="G127" s="41">
        <f t="shared" si="6"/>
        <v>3.1098908016953253E-3</v>
      </c>
      <c r="H127" s="308">
        <v>0.55484666605033661</v>
      </c>
      <c r="K127" s="44" t="str">
        <f t="shared" si="10"/>
        <v>GJ_SOTS_1</v>
      </c>
      <c r="L127" s="44" t="str">
        <f t="shared" si="11"/>
        <v>GJ_SOTS_0</v>
      </c>
      <c r="M127" s="203" t="s">
        <v>196</v>
      </c>
      <c r="N127" s="40">
        <f>IFERROR(VLOOKUP(K127,Parameters!$A$2:$D$690,4,FALSE),0)</f>
        <v>1.0427819999999999E-3</v>
      </c>
      <c r="O127" s="40">
        <f>IFERROR(VLOOKUP(L127,Parameters!$A$2:$D$690,4,FALSE),0)</f>
        <v>0</v>
      </c>
      <c r="P127" s="41">
        <f t="shared" si="7"/>
        <v>1.0433258861848316E-3</v>
      </c>
      <c r="Q127" s="308">
        <v>0.5512842836052686</v>
      </c>
    </row>
    <row r="128" spans="1:17">
      <c r="A128" s="39">
        <v>43647</v>
      </c>
      <c r="B128" s="44" t="str">
        <f t="shared" si="8"/>
        <v>GJ_SOCF_0</v>
      </c>
      <c r="C128" s="44" t="str">
        <f t="shared" si="9"/>
        <v>GJ_SOCF_1</v>
      </c>
      <c r="D128" s="203" t="s">
        <v>196</v>
      </c>
      <c r="E128" s="40">
        <f>IFERROR(VLOOKUP(B128,Parameters!$A$2:$D$690,4,FALSE),0)</f>
        <v>0</v>
      </c>
      <c r="F128" s="40">
        <f>IFERROR(VLOOKUP(C128,Parameters!$A$2:$D$690,4,FALSE),0)</f>
        <v>5.5962579999999998E-3</v>
      </c>
      <c r="G128" s="41">
        <f t="shared" si="6"/>
        <v>5.6119463034127737E-3</v>
      </c>
      <c r="H128" s="308">
        <v>1</v>
      </c>
      <c r="K128" s="44" t="str">
        <f t="shared" si="10"/>
        <v>GJ_SOTS_1</v>
      </c>
      <c r="L128" s="44" t="str">
        <f t="shared" si="11"/>
        <v>GJ_SOTS_0</v>
      </c>
      <c r="M128" s="203" t="s">
        <v>196</v>
      </c>
      <c r="N128" s="40">
        <f>IFERROR(VLOOKUP(K128,Parameters!$A$2:$D$690,4,FALSE),0)</f>
        <v>1.0427819999999999E-3</v>
      </c>
      <c r="O128" s="40">
        <f>IFERROR(VLOOKUP(L128,Parameters!$A$2:$D$690,4,FALSE),0)</f>
        <v>0</v>
      </c>
      <c r="P128" s="41">
        <f t="shared" si="7"/>
        <v>1.0433258861848316E-3</v>
      </c>
      <c r="Q128" s="308">
        <v>0.9193290712991351</v>
      </c>
    </row>
    <row r="129" spans="1:17">
      <c r="A129" s="39">
        <v>43678</v>
      </c>
      <c r="B129" s="44" t="str">
        <f t="shared" si="8"/>
        <v>GJ_SOCF_0</v>
      </c>
      <c r="C129" s="44" t="str">
        <f t="shared" si="9"/>
        <v>GJ_SOCF_1</v>
      </c>
      <c r="D129" s="203" t="s">
        <v>196</v>
      </c>
      <c r="E129" s="40">
        <f>IFERROR(VLOOKUP(B129,Parameters!$A$2:$D$690,4,FALSE),0)</f>
        <v>0</v>
      </c>
      <c r="F129" s="40">
        <f>IFERROR(VLOOKUP(C129,Parameters!$A$2:$D$690,4,FALSE),0)</f>
        <v>5.5962579999999998E-3</v>
      </c>
      <c r="G129" s="41">
        <f t="shared" si="6"/>
        <v>3.2710819716283979E-3</v>
      </c>
      <c r="H129" s="308">
        <v>0.58355844589051387</v>
      </c>
      <c r="K129" s="44" t="str">
        <f t="shared" si="10"/>
        <v>GJ_SOTS_1</v>
      </c>
      <c r="L129" s="44" t="str">
        <f t="shared" si="11"/>
        <v>GJ_SOTS_0</v>
      </c>
      <c r="M129" s="203" t="s">
        <v>196</v>
      </c>
      <c r="N129" s="40">
        <f>IFERROR(VLOOKUP(K129,Parameters!$A$2:$D$690,4,FALSE),0)</f>
        <v>1.0427819999999999E-3</v>
      </c>
      <c r="O129" s="40">
        <f>IFERROR(VLOOKUP(L129,Parameters!$A$2:$D$690,4,FALSE),0)</f>
        <v>0</v>
      </c>
      <c r="P129" s="41">
        <f t="shared" si="7"/>
        <v>1.0433258861848316E-3</v>
      </c>
      <c r="Q129" s="308">
        <v>1.9853639801587809E-2</v>
      </c>
    </row>
    <row r="130" spans="1:17">
      <c r="A130" s="39">
        <v>43709</v>
      </c>
      <c r="B130" s="44" t="str">
        <f t="shared" si="8"/>
        <v>GJ_SOCF_0</v>
      </c>
      <c r="C130" s="44" t="str">
        <f t="shared" si="9"/>
        <v>GJ_SOCF_1</v>
      </c>
      <c r="D130" s="203" t="s">
        <v>196</v>
      </c>
      <c r="E130" s="40">
        <f>IFERROR(VLOOKUP(B130,Parameters!$A$2:$D$690,4,FALSE),0)</f>
        <v>0</v>
      </c>
      <c r="F130" s="40">
        <f>IFERROR(VLOOKUP(C130,Parameters!$A$2:$D$690,4,FALSE),0)</f>
        <v>5.5962579999999998E-3</v>
      </c>
      <c r="G130" s="41">
        <f t="shared" si="6"/>
        <v>0</v>
      </c>
      <c r="H130" s="308">
        <v>0</v>
      </c>
      <c r="K130" s="44" t="str">
        <f t="shared" si="10"/>
        <v>GJ_SOTS_1</v>
      </c>
      <c r="L130" s="44" t="str">
        <f t="shared" si="11"/>
        <v>GJ_SOTS_0</v>
      </c>
      <c r="M130" s="203" t="s">
        <v>196</v>
      </c>
      <c r="N130" s="40">
        <f>IFERROR(VLOOKUP(K130,Parameters!$A$2:$D$690,4,FALSE),0)</f>
        <v>1.0427819999999999E-3</v>
      </c>
      <c r="O130" s="40">
        <f>IFERROR(VLOOKUP(L130,Parameters!$A$2:$D$690,4,FALSE),0)</f>
        <v>0</v>
      </c>
      <c r="P130" s="41">
        <f t="shared" si="7"/>
        <v>1.0433258861848316E-3</v>
      </c>
      <c r="Q130" s="308">
        <v>0.67147132032045254</v>
      </c>
    </row>
    <row r="131" spans="1:17">
      <c r="A131" s="39">
        <v>43739</v>
      </c>
      <c r="B131" s="44" t="str">
        <f t="shared" si="8"/>
        <v>GJ_SOCF_0</v>
      </c>
      <c r="C131" s="44" t="str">
        <f t="shared" si="9"/>
        <v>GJ_SOCF_1</v>
      </c>
      <c r="D131" s="203" t="s">
        <v>196</v>
      </c>
      <c r="E131" s="40">
        <f>IFERROR(VLOOKUP(B131,Parameters!$A$2:$D$690,4,FALSE),0)</f>
        <v>0</v>
      </c>
      <c r="F131" s="40">
        <f>IFERROR(VLOOKUP(C131,Parameters!$A$2:$D$690,4,FALSE),0)</f>
        <v>5.5962579999999998E-3</v>
      </c>
      <c r="G131" s="41">
        <f t="shared" si="6"/>
        <v>2.2546232079732054E-3</v>
      </c>
      <c r="H131" s="308">
        <v>0.40242700728736502</v>
      </c>
      <c r="K131" s="44" t="str">
        <f t="shared" si="10"/>
        <v>GJ_SOTS_1</v>
      </c>
      <c r="L131" s="44" t="str">
        <f t="shared" si="11"/>
        <v>GJ_SOTS_0</v>
      </c>
      <c r="M131" s="203" t="s">
        <v>196</v>
      </c>
      <c r="N131" s="40">
        <f>IFERROR(VLOOKUP(K131,Parameters!$A$2:$D$690,4,FALSE),0)</f>
        <v>1.0427819999999999E-3</v>
      </c>
      <c r="O131" s="40">
        <f>IFERROR(VLOOKUP(L131,Parameters!$A$2:$D$690,4,FALSE),0)</f>
        <v>0</v>
      </c>
      <c r="P131" s="41">
        <f t="shared" si="7"/>
        <v>1.0433258861848316E-3</v>
      </c>
      <c r="Q131" s="308">
        <v>1</v>
      </c>
    </row>
    <row r="132" spans="1:17">
      <c r="A132" s="39">
        <v>43770</v>
      </c>
      <c r="B132" s="44" t="str">
        <f t="shared" si="8"/>
        <v>GJ_SOCF_0</v>
      </c>
      <c r="C132" s="44" t="str">
        <f t="shared" si="9"/>
        <v>GJ_SOCF_1</v>
      </c>
      <c r="D132" s="203" t="s">
        <v>196</v>
      </c>
      <c r="E132" s="40">
        <f>IFERROR(VLOOKUP(B132,Parameters!$A$2:$D$690,4,FALSE),0)</f>
        <v>0</v>
      </c>
      <c r="F132" s="40">
        <f>IFERROR(VLOOKUP(C132,Parameters!$A$2:$D$690,4,FALSE),0)</f>
        <v>5.5962579999999998E-3</v>
      </c>
      <c r="G132" s="41">
        <f t="shared" si="6"/>
        <v>3.0116574456635625E-3</v>
      </c>
      <c r="H132" s="308">
        <v>0.53734682893223329</v>
      </c>
      <c r="K132" s="44" t="str">
        <f t="shared" si="10"/>
        <v>GJ_SOTS_1</v>
      </c>
      <c r="L132" s="44" t="str">
        <f t="shared" si="11"/>
        <v>GJ_SOTS_0</v>
      </c>
      <c r="M132" s="203" t="s">
        <v>196</v>
      </c>
      <c r="N132" s="40">
        <f>IFERROR(VLOOKUP(K132,Parameters!$A$2:$D$690,4,FALSE),0)</f>
        <v>1.0427819999999999E-3</v>
      </c>
      <c r="O132" s="40">
        <f>IFERROR(VLOOKUP(L132,Parameters!$A$2:$D$690,4,FALSE),0)</f>
        <v>0</v>
      </c>
      <c r="P132" s="41">
        <f t="shared" si="7"/>
        <v>1.0433258861848316E-3</v>
      </c>
      <c r="Q132" s="308">
        <v>0.72143645996312744</v>
      </c>
    </row>
    <row r="133" spans="1:17">
      <c r="A133" s="39">
        <v>43800</v>
      </c>
      <c r="B133" s="44" t="str">
        <f t="shared" si="8"/>
        <v>GJ_SOCF_0</v>
      </c>
      <c r="C133" s="44" t="str">
        <f t="shared" si="9"/>
        <v>GJ_SOCF_1</v>
      </c>
      <c r="D133" s="203" t="s">
        <v>196</v>
      </c>
      <c r="E133" s="40">
        <f>IFERROR(VLOOKUP(B133,Parameters!$A$2:$D$690,4,FALSE),0)</f>
        <v>0</v>
      </c>
      <c r="F133" s="40">
        <f>IFERROR(VLOOKUP(C133,Parameters!$A$2:$D$690,4,FALSE),0)</f>
        <v>5.5962579999999998E-3</v>
      </c>
      <c r="G133" s="41">
        <f t="shared" si="6"/>
        <v>5.1720878615217902E-3</v>
      </c>
      <c r="H133" s="308">
        <v>0.92182286012744052</v>
      </c>
      <c r="K133" s="44" t="str">
        <f t="shared" si="10"/>
        <v>GJ_SOTS_1</v>
      </c>
      <c r="L133" s="44" t="str">
        <f t="shared" si="11"/>
        <v>GJ_SOTS_0</v>
      </c>
      <c r="M133" s="203" t="s">
        <v>196</v>
      </c>
      <c r="N133" s="40">
        <f>IFERROR(VLOOKUP(K133,Parameters!$A$2:$D$690,4,FALSE),0)</f>
        <v>1.0427819999999999E-3</v>
      </c>
      <c r="O133" s="40">
        <f>IFERROR(VLOOKUP(L133,Parameters!$A$2:$D$690,4,FALSE),0)</f>
        <v>0</v>
      </c>
      <c r="P133" s="41">
        <f t="shared" si="7"/>
        <v>1.0433258861848316E-3</v>
      </c>
      <c r="Q133" s="308">
        <v>0.71162969653308383</v>
      </c>
    </row>
    <row r="134" spans="1:17">
      <c r="A134" s="39">
        <v>43831</v>
      </c>
      <c r="B134" s="44" t="str">
        <f t="shared" si="8"/>
        <v>GJ_SOCF_0</v>
      </c>
      <c r="C134" s="44" t="str">
        <f t="shared" si="9"/>
        <v>GJ_SOCF_1</v>
      </c>
      <c r="D134" s="203" t="s">
        <v>196</v>
      </c>
      <c r="E134" s="40">
        <f>IFERROR(VLOOKUP(B134,Parameters!$A$2:$D$690,4,FALSE),0)</f>
        <v>0</v>
      </c>
      <c r="F134" s="40">
        <f>IFERROR(VLOOKUP(C134,Parameters!$A$2:$D$690,4,FALSE),0)</f>
        <v>5.5962579999999998E-3</v>
      </c>
      <c r="G134" s="41">
        <f t="shared" si="6"/>
        <v>2.820097665861665E-3</v>
      </c>
      <c r="H134" s="308">
        <v>0.50321637256448892</v>
      </c>
      <c r="K134" s="44" t="str">
        <f t="shared" si="10"/>
        <v>GJ_SOTS_1</v>
      </c>
      <c r="L134" s="44" t="str">
        <f t="shared" si="11"/>
        <v>GJ_SOTS_0</v>
      </c>
      <c r="M134" s="203" t="s">
        <v>196</v>
      </c>
      <c r="N134" s="40">
        <f>IFERROR(VLOOKUP(K134,Parameters!$A$2:$D$690,4,FALSE),0)</f>
        <v>1.0427819999999999E-3</v>
      </c>
      <c r="O134" s="40">
        <f>IFERROR(VLOOKUP(L134,Parameters!$A$2:$D$690,4,FALSE),0)</f>
        <v>0</v>
      </c>
      <c r="P134" s="41">
        <f t="shared" si="7"/>
        <v>1.0433258861848316E-3</v>
      </c>
      <c r="Q134" s="308">
        <v>0.34875169168864378</v>
      </c>
    </row>
    <row r="135" spans="1:17">
      <c r="A135" s="39">
        <v>43862</v>
      </c>
      <c r="B135" s="44" t="str">
        <f t="shared" si="8"/>
        <v>GJ_SOCF_0</v>
      </c>
      <c r="C135" s="44" t="str">
        <f t="shared" si="9"/>
        <v>GJ_SOCF_1</v>
      </c>
      <c r="D135" s="203" t="s">
        <v>196</v>
      </c>
      <c r="E135" s="40">
        <f>IFERROR(VLOOKUP(B135,Parameters!$A$2:$D$690,4,FALSE),0)</f>
        <v>0</v>
      </c>
      <c r="F135" s="40">
        <f>IFERROR(VLOOKUP(C135,Parameters!$A$2:$D$690,4,FALSE),0)</f>
        <v>5.5962579999999998E-3</v>
      </c>
      <c r="G135" s="41">
        <f t="shared" si="6"/>
        <v>2.816199628049354E-3</v>
      </c>
      <c r="H135" s="308">
        <v>0.50252178639040701</v>
      </c>
      <c r="K135" s="44" t="str">
        <f t="shared" si="10"/>
        <v>GJ_SOTS_1</v>
      </c>
      <c r="L135" s="44" t="str">
        <f t="shared" si="11"/>
        <v>GJ_SOTS_0</v>
      </c>
      <c r="M135" s="203" t="s">
        <v>196</v>
      </c>
      <c r="N135" s="40">
        <f>IFERROR(VLOOKUP(K135,Parameters!$A$2:$D$690,4,FALSE),0)</f>
        <v>1.0427819999999999E-3</v>
      </c>
      <c r="O135" s="40">
        <f>IFERROR(VLOOKUP(L135,Parameters!$A$2:$D$690,4,FALSE),0)</f>
        <v>0</v>
      </c>
      <c r="P135" s="41">
        <f t="shared" si="7"/>
        <v>1.0433258861848316E-3</v>
      </c>
      <c r="Q135" s="308">
        <v>0</v>
      </c>
    </row>
    <row r="136" spans="1:17">
      <c r="A136" s="39">
        <v>43891</v>
      </c>
      <c r="B136" s="44" t="str">
        <f t="shared" si="8"/>
        <v>GJ_SOCF_0</v>
      </c>
      <c r="C136" s="44" t="str">
        <f t="shared" si="9"/>
        <v>GJ_SOCF_1</v>
      </c>
      <c r="D136" s="203" t="s">
        <v>196</v>
      </c>
      <c r="E136" s="40">
        <f>IFERROR(VLOOKUP(B136,Parameters!$A$2:$D$690,4,FALSE),0)</f>
        <v>0</v>
      </c>
      <c r="F136" s="40">
        <f>IFERROR(VLOOKUP(C136,Parameters!$A$2:$D$690,4,FALSE),0)</f>
        <v>5.5962579999999998E-3</v>
      </c>
      <c r="G136" s="41">
        <f t="shared" si="6"/>
        <v>4.6680857979535251E-3</v>
      </c>
      <c r="H136" s="308">
        <v>0.83220324628214948</v>
      </c>
      <c r="K136" s="44" t="str">
        <f t="shared" si="10"/>
        <v>GJ_SOTS_1</v>
      </c>
      <c r="L136" s="44" t="str">
        <f t="shared" si="11"/>
        <v>GJ_SOTS_0</v>
      </c>
      <c r="M136" s="203" t="s">
        <v>196</v>
      </c>
      <c r="N136" s="40">
        <f>IFERROR(VLOOKUP(K136,Parameters!$A$2:$D$690,4,FALSE),0)</f>
        <v>1.0427819999999999E-3</v>
      </c>
      <c r="O136" s="40">
        <f>IFERROR(VLOOKUP(L136,Parameters!$A$2:$D$690,4,FALSE),0)</f>
        <v>0</v>
      </c>
      <c r="P136" s="41">
        <f t="shared" si="7"/>
        <v>1.0433258861848316E-3</v>
      </c>
      <c r="Q136" s="308">
        <v>0.5379618136300508</v>
      </c>
    </row>
    <row r="137" spans="1:17">
      <c r="A137" s="39">
        <v>43922</v>
      </c>
      <c r="B137" s="44" t="str">
        <f t="shared" si="8"/>
        <v>GJ_SOCF_0</v>
      </c>
      <c r="C137" s="44" t="str">
        <f t="shared" si="9"/>
        <v>GJ_SOCF_1</v>
      </c>
      <c r="D137" s="203" t="s">
        <v>196</v>
      </c>
      <c r="E137" s="40">
        <f>IFERROR(VLOOKUP(B137,Parameters!$A$2:$D$690,4,FALSE),0)</f>
        <v>0</v>
      </c>
      <c r="F137" s="40">
        <f>IFERROR(VLOOKUP(C137,Parameters!$A$2:$D$690,4,FALSE),0)</f>
        <v>5.5962579999999998E-3</v>
      </c>
      <c r="G137" s="41">
        <f t="shared" si="6"/>
        <v>1.8549671289627145E-3</v>
      </c>
      <c r="H137" s="308">
        <v>0.3311585709718422</v>
      </c>
      <c r="K137" s="44" t="str">
        <f t="shared" si="10"/>
        <v>GJ_SOTS_1</v>
      </c>
      <c r="L137" s="44" t="str">
        <f t="shared" si="11"/>
        <v>GJ_SOTS_0</v>
      </c>
      <c r="M137" s="203" t="s">
        <v>196</v>
      </c>
      <c r="N137" s="40">
        <f>IFERROR(VLOOKUP(K137,Parameters!$A$2:$D$690,4,FALSE),0)</f>
        <v>1.0427819999999999E-3</v>
      </c>
      <c r="O137" s="40">
        <f>IFERROR(VLOOKUP(L137,Parameters!$A$2:$D$690,4,FALSE),0)</f>
        <v>0</v>
      </c>
      <c r="P137" s="41">
        <f t="shared" si="7"/>
        <v>1.0433258861848316E-3</v>
      </c>
      <c r="Q137" s="308">
        <v>0.22594429064564844</v>
      </c>
    </row>
    <row r="138" spans="1:17">
      <c r="A138" s="39">
        <v>43952</v>
      </c>
      <c r="B138" s="44" t="str">
        <f t="shared" si="8"/>
        <v>GJ_SOCF_0</v>
      </c>
      <c r="C138" s="44" t="str">
        <f t="shared" si="9"/>
        <v>GJ_SOCF_1</v>
      </c>
      <c r="D138" s="203" t="s">
        <v>196</v>
      </c>
      <c r="E138" s="40">
        <f>IFERROR(VLOOKUP(B138,Parameters!$A$2:$D$690,4,FALSE),0)</f>
        <v>0</v>
      </c>
      <c r="F138" s="40">
        <f>IFERROR(VLOOKUP(C138,Parameters!$A$2:$D$690,4,FALSE),0)</f>
        <v>5.5962579999999998E-3</v>
      </c>
      <c r="G138" s="41">
        <f t="shared" si="6"/>
        <v>3.4665618500926421E-3</v>
      </c>
      <c r="H138" s="308">
        <v>0.61837162877588048</v>
      </c>
      <c r="K138" s="44" t="str">
        <f t="shared" si="10"/>
        <v>GJ_SOTS_1</v>
      </c>
      <c r="L138" s="44" t="str">
        <f t="shared" si="11"/>
        <v>GJ_SOTS_0</v>
      </c>
      <c r="M138" s="203" t="s">
        <v>196</v>
      </c>
      <c r="N138" s="40">
        <f>IFERROR(VLOOKUP(K138,Parameters!$A$2:$D$690,4,FALSE),0)</f>
        <v>1.0427819999999999E-3</v>
      </c>
      <c r="O138" s="40">
        <f>IFERROR(VLOOKUP(L138,Parameters!$A$2:$D$690,4,FALSE),0)</f>
        <v>0</v>
      </c>
      <c r="P138" s="41">
        <f t="shared" si="7"/>
        <v>1.0433258861848316E-3</v>
      </c>
      <c r="Q138" s="308">
        <v>0.43422585244804857</v>
      </c>
    </row>
    <row r="139" spans="1:17">
      <c r="A139" s="39">
        <v>43983</v>
      </c>
      <c r="B139" s="44" t="str">
        <f t="shared" si="8"/>
        <v>GJ_SOCF_0</v>
      </c>
      <c r="C139" s="44" t="str">
        <f t="shared" si="9"/>
        <v>GJ_SOCF_1</v>
      </c>
      <c r="D139" s="203" t="s">
        <v>196</v>
      </c>
      <c r="E139" s="40">
        <f>IFERROR(VLOOKUP(B139,Parameters!$A$2:$D$690,4,FALSE),0)</f>
        <v>0</v>
      </c>
      <c r="F139" s="40">
        <f>IFERROR(VLOOKUP(C139,Parameters!$A$2:$D$690,4,FALSE),0)</f>
        <v>5.5962579999999998E-3</v>
      </c>
      <c r="G139" s="41">
        <f t="shared" si="6"/>
        <v>3.1098908016953253E-3</v>
      </c>
      <c r="H139" s="308">
        <v>0.55484666605033661</v>
      </c>
      <c r="K139" s="44" t="str">
        <f t="shared" si="10"/>
        <v>GJ_SOTS_1</v>
      </c>
      <c r="L139" s="44" t="str">
        <f t="shared" si="11"/>
        <v>GJ_SOTS_0</v>
      </c>
      <c r="M139" s="203" t="s">
        <v>196</v>
      </c>
      <c r="N139" s="40">
        <f>IFERROR(VLOOKUP(K139,Parameters!$A$2:$D$690,4,FALSE),0)</f>
        <v>1.0427819999999999E-3</v>
      </c>
      <c r="O139" s="40">
        <f>IFERROR(VLOOKUP(L139,Parameters!$A$2:$D$690,4,FALSE),0)</f>
        <v>0</v>
      </c>
      <c r="P139" s="41">
        <f t="shared" si="7"/>
        <v>1.0433258861848316E-3</v>
      </c>
      <c r="Q139" s="308">
        <v>0.5512842836052686</v>
      </c>
    </row>
    <row r="140" spans="1:17">
      <c r="A140" s="39">
        <v>44013</v>
      </c>
      <c r="B140" s="44" t="str">
        <f t="shared" si="8"/>
        <v>GJ_SOCF_0</v>
      </c>
      <c r="C140" s="44" t="str">
        <f t="shared" si="9"/>
        <v>GJ_SOCF_1</v>
      </c>
      <c r="D140" s="203" t="s">
        <v>196</v>
      </c>
      <c r="E140" s="40">
        <f>IFERROR(VLOOKUP(B140,Parameters!$A$2:$D$690,4,FALSE),0)</f>
        <v>0</v>
      </c>
      <c r="F140" s="40">
        <f>IFERROR(VLOOKUP(C140,Parameters!$A$2:$D$690,4,FALSE),0)</f>
        <v>5.5962579999999998E-3</v>
      </c>
      <c r="G140" s="41">
        <f t="shared" si="6"/>
        <v>5.6119463034127737E-3</v>
      </c>
      <c r="H140" s="308">
        <v>1</v>
      </c>
      <c r="K140" s="44" t="str">
        <f t="shared" si="10"/>
        <v>GJ_SOTS_1</v>
      </c>
      <c r="L140" s="44" t="str">
        <f t="shared" si="11"/>
        <v>GJ_SOTS_0</v>
      </c>
      <c r="M140" s="203" t="s">
        <v>196</v>
      </c>
      <c r="N140" s="40">
        <f>IFERROR(VLOOKUP(K140,Parameters!$A$2:$D$690,4,FALSE),0)</f>
        <v>1.0427819999999999E-3</v>
      </c>
      <c r="O140" s="40">
        <f>IFERROR(VLOOKUP(L140,Parameters!$A$2:$D$690,4,FALSE),0)</f>
        <v>0</v>
      </c>
      <c r="P140" s="41">
        <f t="shared" si="7"/>
        <v>1.0433258861848316E-3</v>
      </c>
      <c r="Q140" s="308">
        <v>0.9193290712991351</v>
      </c>
    </row>
    <row r="141" spans="1:17">
      <c r="A141" s="39">
        <v>44044</v>
      </c>
      <c r="B141" s="44" t="str">
        <f t="shared" si="8"/>
        <v>GJ_SOCF_0</v>
      </c>
      <c r="C141" s="44" t="str">
        <f t="shared" si="9"/>
        <v>GJ_SOCF_1</v>
      </c>
      <c r="D141" s="203" t="s">
        <v>196</v>
      </c>
      <c r="E141" s="40">
        <f>IFERROR(VLOOKUP(B141,Parameters!$A$2:$D$690,4,FALSE),0)</f>
        <v>0</v>
      </c>
      <c r="F141" s="40">
        <f>IFERROR(VLOOKUP(C141,Parameters!$A$2:$D$690,4,FALSE),0)</f>
        <v>5.5962579999999998E-3</v>
      </c>
      <c r="G141" s="41">
        <f t="shared" si="6"/>
        <v>3.2710819716283979E-3</v>
      </c>
      <c r="H141" s="308">
        <v>0.58355844589051387</v>
      </c>
      <c r="K141" s="44" t="str">
        <f t="shared" si="10"/>
        <v>GJ_SOTS_1</v>
      </c>
      <c r="L141" s="44" t="str">
        <f t="shared" si="11"/>
        <v>GJ_SOTS_0</v>
      </c>
      <c r="M141" s="203" t="s">
        <v>196</v>
      </c>
      <c r="N141" s="40">
        <f>IFERROR(VLOOKUP(K141,Parameters!$A$2:$D$690,4,FALSE),0)</f>
        <v>1.0427819999999999E-3</v>
      </c>
      <c r="O141" s="40">
        <f>IFERROR(VLOOKUP(L141,Parameters!$A$2:$D$690,4,FALSE),0)</f>
        <v>0</v>
      </c>
      <c r="P141" s="41">
        <f t="shared" si="7"/>
        <v>1.0433258861848316E-3</v>
      </c>
      <c r="Q141" s="308">
        <v>1.9853639801587809E-2</v>
      </c>
    </row>
    <row r="142" spans="1:17">
      <c r="A142" s="39">
        <v>44075</v>
      </c>
      <c r="B142" s="44" t="str">
        <f t="shared" si="8"/>
        <v>GJ_SOCF_0</v>
      </c>
      <c r="C142" s="44" t="str">
        <f t="shared" si="9"/>
        <v>GJ_SOCF_1</v>
      </c>
      <c r="D142" s="203" t="s">
        <v>196</v>
      </c>
      <c r="E142" s="40">
        <f>IFERROR(VLOOKUP(B142,Parameters!$A$2:$D$690,4,FALSE),0)</f>
        <v>0</v>
      </c>
      <c r="F142" s="40">
        <f>IFERROR(VLOOKUP(C142,Parameters!$A$2:$D$690,4,FALSE),0)</f>
        <v>5.5962579999999998E-3</v>
      </c>
      <c r="G142" s="41">
        <f t="shared" ref="G142:G205" si="12">EXP($E142*(1)+$F142*(1)*H142)-1</f>
        <v>0</v>
      </c>
      <c r="H142" s="308">
        <v>0</v>
      </c>
      <c r="K142" s="44" t="str">
        <f t="shared" si="10"/>
        <v>GJ_SOTS_1</v>
      </c>
      <c r="L142" s="44" t="str">
        <f t="shared" si="11"/>
        <v>GJ_SOTS_0</v>
      </c>
      <c r="M142" s="203" t="s">
        <v>196</v>
      </c>
      <c r="N142" s="40">
        <f>IFERROR(VLOOKUP(K142,Parameters!$A$2:$D$690,4,FALSE),0)</f>
        <v>1.0427819999999999E-3</v>
      </c>
      <c r="O142" s="40">
        <f>IFERROR(VLOOKUP(L142,Parameters!$A$2:$D$690,4,FALSE),0)</f>
        <v>0</v>
      </c>
      <c r="P142" s="41">
        <f t="shared" ref="P142:P205" si="13">EXP($N142*(1)+$O142*(1)*Q142)-1</f>
        <v>1.0433258861848316E-3</v>
      </c>
      <c r="Q142" s="308">
        <v>0.67147132032045254</v>
      </c>
    </row>
    <row r="143" spans="1:17">
      <c r="A143" s="39">
        <v>44105</v>
      </c>
      <c r="B143" s="44" t="str">
        <f t="shared" ref="B143:B206" si="14">D143&amp;"_"&amp;$E$3</f>
        <v>GJ_SOCF_0</v>
      </c>
      <c r="C143" s="44" t="str">
        <f t="shared" ref="C143:C206" si="15">D143&amp;"_"&amp;$F$3</f>
        <v>GJ_SOCF_1</v>
      </c>
      <c r="D143" s="203" t="s">
        <v>196</v>
      </c>
      <c r="E143" s="40">
        <f>IFERROR(VLOOKUP(B143,Parameters!$A$2:$D$690,4,FALSE),0)</f>
        <v>0</v>
      </c>
      <c r="F143" s="40">
        <f>IFERROR(VLOOKUP(C143,Parameters!$A$2:$D$690,4,FALSE),0)</f>
        <v>5.5962579999999998E-3</v>
      </c>
      <c r="G143" s="41">
        <f t="shared" si="12"/>
        <v>2.2546232079732054E-3</v>
      </c>
      <c r="H143" s="308">
        <v>0.40242700728736502</v>
      </c>
      <c r="K143" s="44" t="str">
        <f t="shared" ref="K143:K206" si="16">M143&amp;"_"&amp;$N$3</f>
        <v>GJ_SOTS_1</v>
      </c>
      <c r="L143" s="44" t="str">
        <f t="shared" ref="L143:L206" si="17">M143&amp;"_"&amp;$O$3</f>
        <v>GJ_SOTS_0</v>
      </c>
      <c r="M143" s="203" t="s">
        <v>196</v>
      </c>
      <c r="N143" s="40">
        <f>IFERROR(VLOOKUP(K143,Parameters!$A$2:$D$690,4,FALSE),0)</f>
        <v>1.0427819999999999E-3</v>
      </c>
      <c r="O143" s="40">
        <f>IFERROR(VLOOKUP(L143,Parameters!$A$2:$D$690,4,FALSE),0)</f>
        <v>0</v>
      </c>
      <c r="P143" s="41">
        <f t="shared" si="13"/>
        <v>1.0433258861848316E-3</v>
      </c>
      <c r="Q143" s="308">
        <v>1</v>
      </c>
    </row>
    <row r="144" spans="1:17">
      <c r="A144" s="39">
        <v>42005</v>
      </c>
      <c r="B144" s="44" t="str">
        <f t="shared" si="14"/>
        <v>MH_SOCF_0</v>
      </c>
      <c r="C144" s="44" t="str">
        <f t="shared" si="15"/>
        <v>MH_SOCF_1</v>
      </c>
      <c r="D144" s="32" t="s">
        <v>198</v>
      </c>
      <c r="E144" s="40">
        <f>IFERROR(VLOOKUP(B144,Parameters!$A$2:$D$690,4,FALSE),0)</f>
        <v>0</v>
      </c>
      <c r="F144" s="40">
        <f>IFERROR(VLOOKUP(C144,Parameters!$A$2:$D$690,4,FALSE),0)</f>
        <v>1.17544E-2</v>
      </c>
      <c r="G144" s="41">
        <f t="shared" si="12"/>
        <v>5.4656671904060872E-3</v>
      </c>
      <c r="H144" s="307">
        <v>0.4637229152987527</v>
      </c>
      <c r="K144" s="44" t="str">
        <f t="shared" si="16"/>
        <v>MH_SOTS_1</v>
      </c>
      <c r="L144" s="44" t="str">
        <f t="shared" si="17"/>
        <v>MH_SOTS_0</v>
      </c>
      <c r="M144" s="203" t="s">
        <v>198</v>
      </c>
      <c r="N144" s="40">
        <f>IFERROR(VLOOKUP(K144,Parameters!$A$2:$D$690,4,FALSE),0)</f>
        <v>5.2027999999999996E-3</v>
      </c>
      <c r="O144" s="40">
        <f>IFERROR(VLOOKUP(L144,Parameters!$A$2:$D$690,4,FALSE),0)</f>
        <v>0</v>
      </c>
      <c r="P144" s="41">
        <f t="shared" si="13"/>
        <v>5.2163580670256948E-3</v>
      </c>
      <c r="Q144" s="307">
        <v>0.57987175913019462</v>
      </c>
    </row>
    <row r="145" spans="1:17">
      <c r="A145" s="39">
        <v>42036</v>
      </c>
      <c r="B145" s="44" t="str">
        <f t="shared" si="14"/>
        <v>MH_SOCF_0</v>
      </c>
      <c r="C145" s="44" t="str">
        <f t="shared" si="15"/>
        <v>MH_SOCF_1</v>
      </c>
      <c r="D145" s="203" t="s">
        <v>198</v>
      </c>
      <c r="E145" s="40">
        <f>IFERROR(VLOOKUP(B145,Parameters!$A$2:$D$690,4,FALSE),0)</f>
        <v>0</v>
      </c>
      <c r="F145" s="40">
        <f>IFERROR(VLOOKUP(C145,Parameters!$A$2:$D$690,4,FALSE),0)</f>
        <v>1.17544E-2</v>
      </c>
      <c r="G145" s="41">
        <f t="shared" si="12"/>
        <v>4.631827448797754E-4</v>
      </c>
      <c r="H145" s="308">
        <v>3.9395929087326836E-2</v>
      </c>
      <c r="K145" s="44" t="str">
        <f t="shared" si="16"/>
        <v>MH_SOTS_1</v>
      </c>
      <c r="L145" s="44" t="str">
        <f t="shared" si="17"/>
        <v>MH_SOTS_0</v>
      </c>
      <c r="M145" s="203" t="s">
        <v>198</v>
      </c>
      <c r="N145" s="40">
        <f>IFERROR(VLOOKUP(K145,Parameters!$A$2:$D$690,4,FALSE),0)</f>
        <v>5.2027999999999996E-3</v>
      </c>
      <c r="O145" s="40">
        <f>IFERROR(VLOOKUP(L145,Parameters!$A$2:$D$690,4,FALSE),0)</f>
        <v>0</v>
      </c>
      <c r="P145" s="41">
        <f t="shared" si="13"/>
        <v>5.2163580670256948E-3</v>
      </c>
      <c r="Q145" s="308">
        <v>0.47393364928909454</v>
      </c>
    </row>
    <row r="146" spans="1:17">
      <c r="A146" s="39">
        <v>42064</v>
      </c>
      <c r="B146" s="44" t="str">
        <f t="shared" si="14"/>
        <v>MH_SOCF_0</v>
      </c>
      <c r="C146" s="44" t="str">
        <f t="shared" si="15"/>
        <v>MH_SOCF_1</v>
      </c>
      <c r="D146" s="203" t="s">
        <v>198</v>
      </c>
      <c r="E146" s="40">
        <f>IFERROR(VLOOKUP(B146,Parameters!$A$2:$D$690,4,FALSE),0)</f>
        <v>0</v>
      </c>
      <c r="F146" s="40">
        <f>IFERROR(VLOOKUP(C146,Parameters!$A$2:$D$690,4,FALSE),0)</f>
        <v>1.17544E-2</v>
      </c>
      <c r="G146" s="41">
        <f t="shared" si="12"/>
        <v>2.7532942054724341E-3</v>
      </c>
      <c r="H146" s="308">
        <v>0.23391332895600703</v>
      </c>
      <c r="K146" s="44" t="str">
        <f t="shared" si="16"/>
        <v>MH_SOTS_1</v>
      </c>
      <c r="L146" s="44" t="str">
        <f t="shared" si="17"/>
        <v>MH_SOTS_0</v>
      </c>
      <c r="M146" s="203" t="s">
        <v>198</v>
      </c>
      <c r="N146" s="40">
        <f>IFERROR(VLOOKUP(K146,Parameters!$A$2:$D$690,4,FALSE),0)</f>
        <v>5.2027999999999996E-3</v>
      </c>
      <c r="O146" s="40">
        <f>IFERROR(VLOOKUP(L146,Parameters!$A$2:$D$690,4,FALSE),0)</f>
        <v>0</v>
      </c>
      <c r="P146" s="41">
        <f t="shared" si="13"/>
        <v>5.2163580670256948E-3</v>
      </c>
      <c r="Q146" s="308">
        <v>0.65793141901310515</v>
      </c>
    </row>
    <row r="147" spans="1:17">
      <c r="A147" s="39">
        <v>42095</v>
      </c>
      <c r="B147" s="44" t="str">
        <f t="shared" si="14"/>
        <v>MH_SOCF_0</v>
      </c>
      <c r="C147" s="44" t="str">
        <f t="shared" si="15"/>
        <v>MH_SOCF_1</v>
      </c>
      <c r="D147" s="203" t="s">
        <v>198</v>
      </c>
      <c r="E147" s="40">
        <f>IFERROR(VLOOKUP(B147,Parameters!$A$2:$D$690,4,FALSE),0)</f>
        <v>0</v>
      </c>
      <c r="F147" s="40">
        <f>IFERROR(VLOOKUP(C147,Parameters!$A$2:$D$690,4,FALSE),0)</f>
        <v>1.17544E-2</v>
      </c>
      <c r="G147" s="41">
        <f t="shared" si="12"/>
        <v>2.9854963322042405E-3</v>
      </c>
      <c r="H147" s="308">
        <v>0.25361129349966866</v>
      </c>
      <c r="K147" s="44" t="str">
        <f t="shared" si="16"/>
        <v>MH_SOTS_1</v>
      </c>
      <c r="L147" s="44" t="str">
        <f t="shared" si="17"/>
        <v>MH_SOTS_0</v>
      </c>
      <c r="M147" s="203" t="s">
        <v>198</v>
      </c>
      <c r="N147" s="40">
        <f>IFERROR(VLOOKUP(K147,Parameters!$A$2:$D$690,4,FALSE),0)</f>
        <v>5.2027999999999996E-3</v>
      </c>
      <c r="O147" s="40">
        <f>IFERROR(VLOOKUP(L147,Parameters!$A$2:$D$690,4,FALSE),0)</f>
        <v>0</v>
      </c>
      <c r="P147" s="41">
        <f t="shared" si="13"/>
        <v>5.2163580670256948E-3</v>
      </c>
      <c r="Q147" s="308">
        <v>0.16308893225536322</v>
      </c>
    </row>
    <row r="148" spans="1:17">
      <c r="A148" s="39">
        <v>42125</v>
      </c>
      <c r="B148" s="44" t="str">
        <f t="shared" si="14"/>
        <v>MH_SOCF_0</v>
      </c>
      <c r="C148" s="44" t="str">
        <f t="shared" si="15"/>
        <v>MH_SOCF_1</v>
      </c>
      <c r="D148" s="203" t="s">
        <v>198</v>
      </c>
      <c r="E148" s="40">
        <f>IFERROR(VLOOKUP(B148,Parameters!$A$2:$D$690,4,FALSE),0)</f>
        <v>0</v>
      </c>
      <c r="F148" s="40">
        <f>IFERROR(VLOOKUP(C148,Parameters!$A$2:$D$690,4,FALSE),0)</f>
        <v>1.17544E-2</v>
      </c>
      <c r="G148" s="41">
        <f t="shared" si="12"/>
        <v>2.2697124184549722E-3</v>
      </c>
      <c r="H148" s="308">
        <v>0.19287590282337461</v>
      </c>
      <c r="K148" s="44" t="str">
        <f t="shared" si="16"/>
        <v>MH_SOTS_1</v>
      </c>
      <c r="L148" s="44" t="str">
        <f t="shared" si="17"/>
        <v>MH_SOTS_0</v>
      </c>
      <c r="M148" s="203" t="s">
        <v>198</v>
      </c>
      <c r="N148" s="40">
        <f>IFERROR(VLOOKUP(K148,Parameters!$A$2:$D$690,4,FALSE),0)</f>
        <v>5.2027999999999996E-3</v>
      </c>
      <c r="O148" s="40">
        <f>IFERROR(VLOOKUP(L148,Parameters!$A$2:$D$690,4,FALSE),0)</f>
        <v>0</v>
      </c>
      <c r="P148" s="41">
        <f t="shared" si="13"/>
        <v>5.2163580670256948E-3</v>
      </c>
      <c r="Q148" s="308">
        <v>5.993866741009371E-2</v>
      </c>
    </row>
    <row r="149" spans="1:17">
      <c r="A149" s="39">
        <v>42156</v>
      </c>
      <c r="B149" s="44" t="str">
        <f t="shared" si="14"/>
        <v>MH_SOCF_0</v>
      </c>
      <c r="C149" s="44" t="str">
        <f t="shared" si="15"/>
        <v>MH_SOCF_1</v>
      </c>
      <c r="D149" s="203" t="s">
        <v>198</v>
      </c>
      <c r="E149" s="40">
        <f>IFERROR(VLOOKUP(B149,Parameters!$A$2:$D$690,4,FALSE),0)</f>
        <v>0</v>
      </c>
      <c r="F149" s="40">
        <f>IFERROR(VLOOKUP(C149,Parameters!$A$2:$D$690,4,FALSE),0)</f>
        <v>1.17544E-2</v>
      </c>
      <c r="G149" s="41">
        <f t="shared" si="12"/>
        <v>0</v>
      </c>
      <c r="H149" s="308">
        <v>0</v>
      </c>
      <c r="K149" s="44" t="str">
        <f t="shared" si="16"/>
        <v>MH_SOTS_1</v>
      </c>
      <c r="L149" s="44" t="str">
        <f t="shared" si="17"/>
        <v>MH_SOTS_0</v>
      </c>
      <c r="M149" s="203" t="s">
        <v>198</v>
      </c>
      <c r="N149" s="40">
        <f>IFERROR(VLOOKUP(K149,Parameters!$A$2:$D$690,4,FALSE),0)</f>
        <v>5.2027999999999996E-3</v>
      </c>
      <c r="O149" s="40">
        <f>IFERROR(VLOOKUP(L149,Parameters!$A$2:$D$690,4,FALSE),0)</f>
        <v>0</v>
      </c>
      <c r="P149" s="41">
        <f t="shared" si="13"/>
        <v>5.2163580670256948E-3</v>
      </c>
      <c r="Q149" s="308">
        <v>0</v>
      </c>
    </row>
    <row r="150" spans="1:17">
      <c r="A150" s="39">
        <v>42186</v>
      </c>
      <c r="B150" s="44" t="str">
        <f t="shared" si="14"/>
        <v>MH_SOCF_0</v>
      </c>
      <c r="C150" s="44" t="str">
        <f t="shared" si="15"/>
        <v>MH_SOCF_1</v>
      </c>
      <c r="D150" s="203" t="s">
        <v>198</v>
      </c>
      <c r="E150" s="40">
        <f>IFERROR(VLOOKUP(B150,Parameters!$A$2:$D$690,4,FALSE),0)</f>
        <v>0</v>
      </c>
      <c r="F150" s="40">
        <f>IFERROR(VLOOKUP(C150,Parameters!$A$2:$D$690,4,FALSE),0)</f>
        <v>1.17544E-2</v>
      </c>
      <c r="G150" s="41">
        <f t="shared" si="12"/>
        <v>7.5242004013893471E-3</v>
      </c>
      <c r="H150" s="308">
        <v>0.63772160210111761</v>
      </c>
      <c r="K150" s="44" t="str">
        <f t="shared" si="16"/>
        <v>MH_SOTS_1</v>
      </c>
      <c r="L150" s="44" t="str">
        <f t="shared" si="17"/>
        <v>MH_SOTS_0</v>
      </c>
      <c r="M150" s="203" t="s">
        <v>198</v>
      </c>
      <c r="N150" s="40">
        <f>IFERROR(VLOOKUP(K150,Parameters!$A$2:$D$690,4,FALSE),0)</f>
        <v>5.2027999999999996E-3</v>
      </c>
      <c r="O150" s="40">
        <f>IFERROR(VLOOKUP(L150,Parameters!$A$2:$D$690,4,FALSE),0)</f>
        <v>0</v>
      </c>
      <c r="P150" s="41">
        <f t="shared" si="13"/>
        <v>5.2163580670256948E-3</v>
      </c>
      <c r="Q150" s="308">
        <v>0.75132422637300789</v>
      </c>
    </row>
    <row r="151" spans="1:17">
      <c r="A151" s="39">
        <v>42217</v>
      </c>
      <c r="B151" s="44" t="str">
        <f t="shared" si="14"/>
        <v>MH_SOCF_0</v>
      </c>
      <c r="C151" s="44" t="str">
        <f t="shared" si="15"/>
        <v>MH_SOCF_1</v>
      </c>
      <c r="D151" s="203" t="s">
        <v>198</v>
      </c>
      <c r="E151" s="40">
        <f>IFERROR(VLOOKUP(B151,Parameters!$A$2:$D$690,4,FALSE),0)</f>
        <v>0</v>
      </c>
      <c r="F151" s="40">
        <f>IFERROR(VLOOKUP(C151,Parameters!$A$2:$D$690,4,FALSE),0)</f>
        <v>1.17544E-2</v>
      </c>
      <c r="G151" s="41">
        <f t="shared" si="12"/>
        <v>5.5432712726599664E-3</v>
      </c>
      <c r="H151" s="308">
        <v>0.47028890347997326</v>
      </c>
      <c r="K151" s="44" t="str">
        <f t="shared" si="16"/>
        <v>MH_SOTS_1</v>
      </c>
      <c r="L151" s="44" t="str">
        <f t="shared" si="17"/>
        <v>MH_SOTS_0</v>
      </c>
      <c r="M151" s="203" t="s">
        <v>198</v>
      </c>
      <c r="N151" s="40">
        <f>IFERROR(VLOOKUP(K151,Parameters!$A$2:$D$690,4,FALSE),0)</f>
        <v>5.2027999999999996E-3</v>
      </c>
      <c r="O151" s="40">
        <f>IFERROR(VLOOKUP(L151,Parameters!$A$2:$D$690,4,FALSE),0)</f>
        <v>0</v>
      </c>
      <c r="P151" s="41">
        <f t="shared" si="13"/>
        <v>5.2163580670256948E-3</v>
      </c>
      <c r="Q151" s="308">
        <v>1.115137998327463E-2</v>
      </c>
    </row>
    <row r="152" spans="1:17">
      <c r="A152" s="39">
        <v>42248</v>
      </c>
      <c r="B152" s="44" t="str">
        <f t="shared" si="14"/>
        <v>MH_SOCF_0</v>
      </c>
      <c r="C152" s="44" t="str">
        <f t="shared" si="15"/>
        <v>MH_SOCF_1</v>
      </c>
      <c r="D152" s="203" t="s">
        <v>198</v>
      </c>
      <c r="E152" s="40">
        <f>IFERROR(VLOOKUP(B152,Parameters!$A$2:$D$690,4,FALSE),0)</f>
        <v>0</v>
      </c>
      <c r="F152" s="40">
        <f>IFERROR(VLOOKUP(C152,Parameters!$A$2:$D$690,4,FALSE),0)</f>
        <v>1.17544E-2</v>
      </c>
      <c r="G152" s="41">
        <f t="shared" si="12"/>
        <v>1.0873433326329174E-2</v>
      </c>
      <c r="H152" s="308">
        <v>0.9200590938936295</v>
      </c>
      <c r="K152" s="44" t="str">
        <f t="shared" si="16"/>
        <v>MH_SOTS_1</v>
      </c>
      <c r="L152" s="44" t="str">
        <f t="shared" si="17"/>
        <v>MH_SOTS_0</v>
      </c>
      <c r="M152" s="203" t="s">
        <v>198</v>
      </c>
      <c r="N152" s="40">
        <f>IFERROR(VLOOKUP(K152,Parameters!$A$2:$D$690,4,FALSE),0)</f>
        <v>5.2027999999999996E-3</v>
      </c>
      <c r="O152" s="40">
        <f>IFERROR(VLOOKUP(L152,Parameters!$A$2:$D$690,4,FALSE),0)</f>
        <v>0</v>
      </c>
      <c r="P152" s="41">
        <f t="shared" si="13"/>
        <v>5.2163580670256948E-3</v>
      </c>
      <c r="Q152" s="308">
        <v>0.99107889601337973</v>
      </c>
    </row>
    <row r="153" spans="1:17">
      <c r="A153" s="39">
        <v>42278</v>
      </c>
      <c r="B153" s="44" t="str">
        <f t="shared" si="14"/>
        <v>MH_SOCF_0</v>
      </c>
      <c r="C153" s="44" t="str">
        <f t="shared" si="15"/>
        <v>MH_SOCF_1</v>
      </c>
      <c r="D153" s="203" t="s">
        <v>198</v>
      </c>
      <c r="E153" s="40">
        <f>IFERROR(VLOOKUP(B153,Parameters!$A$2:$D$690,4,FALSE),0)</f>
        <v>0</v>
      </c>
      <c r="F153" s="40">
        <f>IFERROR(VLOOKUP(C153,Parameters!$A$2:$D$690,4,FALSE),0)</f>
        <v>1.17544E-2</v>
      </c>
      <c r="G153" s="41">
        <f t="shared" si="12"/>
        <v>9.5577288721466758E-3</v>
      </c>
      <c r="H153" s="308">
        <v>0.80925804333552143</v>
      </c>
      <c r="K153" s="44" t="str">
        <f t="shared" si="16"/>
        <v>MH_SOTS_1</v>
      </c>
      <c r="L153" s="44" t="str">
        <f t="shared" si="17"/>
        <v>MH_SOTS_0</v>
      </c>
      <c r="M153" s="203" t="s">
        <v>198</v>
      </c>
      <c r="N153" s="40">
        <f>IFERROR(VLOOKUP(K153,Parameters!$A$2:$D$690,4,FALSE),0)</f>
        <v>5.2027999999999996E-3</v>
      </c>
      <c r="O153" s="40">
        <f>IFERROR(VLOOKUP(L153,Parameters!$A$2:$D$690,4,FALSE),0)</f>
        <v>0</v>
      </c>
      <c r="P153" s="41">
        <f t="shared" si="13"/>
        <v>5.2163580670256948E-3</v>
      </c>
      <c r="Q153" s="308">
        <v>0.38472260942291825</v>
      </c>
    </row>
    <row r="154" spans="1:17">
      <c r="A154" s="39">
        <v>42309</v>
      </c>
      <c r="B154" s="44" t="str">
        <f t="shared" si="14"/>
        <v>MH_SOCF_0</v>
      </c>
      <c r="C154" s="44" t="str">
        <f t="shared" si="15"/>
        <v>MH_SOCF_1</v>
      </c>
      <c r="D154" s="203" t="s">
        <v>198</v>
      </c>
      <c r="E154" s="40">
        <f>IFERROR(VLOOKUP(B154,Parameters!$A$2:$D$690,4,FALSE),0)</f>
        <v>0</v>
      </c>
      <c r="F154" s="40">
        <f>IFERROR(VLOOKUP(C154,Parameters!$A$2:$D$690,4,FALSE),0)</f>
        <v>1.17544E-2</v>
      </c>
      <c r="G154" s="41">
        <f t="shared" si="12"/>
        <v>1.1823754433209821E-2</v>
      </c>
      <c r="H154" s="308">
        <v>1</v>
      </c>
      <c r="K154" s="44" t="str">
        <f t="shared" si="16"/>
        <v>MH_SOTS_1</v>
      </c>
      <c r="L154" s="44" t="str">
        <f t="shared" si="17"/>
        <v>MH_SOTS_0</v>
      </c>
      <c r="M154" s="203" t="s">
        <v>198</v>
      </c>
      <c r="N154" s="40">
        <f>IFERROR(VLOOKUP(K154,Parameters!$A$2:$D$690,4,FALSE),0)</f>
        <v>5.2027999999999996E-3</v>
      </c>
      <c r="O154" s="40">
        <f>IFERROR(VLOOKUP(L154,Parameters!$A$2:$D$690,4,FALSE),0)</f>
        <v>0</v>
      </c>
      <c r="P154" s="41">
        <f t="shared" si="13"/>
        <v>5.2163580670256948E-3</v>
      </c>
      <c r="Q154" s="308">
        <v>1</v>
      </c>
    </row>
    <row r="155" spans="1:17">
      <c r="A155" s="39">
        <v>42339</v>
      </c>
      <c r="B155" s="44" t="str">
        <f t="shared" si="14"/>
        <v>MH_SOCF_0</v>
      </c>
      <c r="C155" s="44" t="str">
        <f t="shared" si="15"/>
        <v>MH_SOCF_1</v>
      </c>
      <c r="D155" s="203" t="s">
        <v>198</v>
      </c>
      <c r="E155" s="40">
        <f>IFERROR(VLOOKUP(B155,Parameters!$A$2:$D$690,4,FALSE),0)</f>
        <v>0</v>
      </c>
      <c r="F155" s="40">
        <f>IFERROR(VLOOKUP(C155,Parameters!$A$2:$D$690,4,FALSE),0)</f>
        <v>1.17544E-2</v>
      </c>
      <c r="G155" s="41">
        <f t="shared" si="12"/>
        <v>6.5895706116374519E-3</v>
      </c>
      <c r="H155" s="308">
        <v>0.55876559422193139</v>
      </c>
      <c r="K155" s="44" t="str">
        <f t="shared" si="16"/>
        <v>MH_SOTS_1</v>
      </c>
      <c r="L155" s="44" t="str">
        <f t="shared" si="17"/>
        <v>MH_SOTS_0</v>
      </c>
      <c r="M155" s="203" t="s">
        <v>198</v>
      </c>
      <c r="N155" s="40">
        <f>IFERROR(VLOOKUP(K155,Parameters!$A$2:$D$690,4,FALSE),0)</f>
        <v>5.2027999999999996E-3</v>
      </c>
      <c r="O155" s="40">
        <f>IFERROR(VLOOKUP(L155,Parameters!$A$2:$D$690,4,FALSE),0)</f>
        <v>0</v>
      </c>
      <c r="P155" s="41">
        <f t="shared" si="13"/>
        <v>5.2163580670256948E-3</v>
      </c>
      <c r="Q155" s="308">
        <v>0.41957067187064107</v>
      </c>
    </row>
    <row r="156" spans="1:17">
      <c r="A156" s="39">
        <v>42370</v>
      </c>
      <c r="B156" s="44" t="str">
        <f t="shared" si="14"/>
        <v>MH_SOCF_0</v>
      </c>
      <c r="C156" s="44" t="str">
        <f t="shared" si="15"/>
        <v>MH_SOCF_1</v>
      </c>
      <c r="D156" s="203" t="s">
        <v>198</v>
      </c>
      <c r="E156" s="40">
        <f>IFERROR(VLOOKUP(B156,Parameters!$A$2:$D$690,4,FALSE),0)</f>
        <v>0</v>
      </c>
      <c r="F156" s="40">
        <f>IFERROR(VLOOKUP(C156,Parameters!$A$2:$D$690,4,FALSE),0)</f>
        <v>1.17544E-2</v>
      </c>
      <c r="G156" s="41">
        <f t="shared" si="12"/>
        <v>5.4656671904060872E-3</v>
      </c>
      <c r="H156" s="308">
        <v>0.4637229152987527</v>
      </c>
      <c r="K156" s="44" t="str">
        <f t="shared" si="16"/>
        <v>MH_SOTS_1</v>
      </c>
      <c r="L156" s="44" t="str">
        <f t="shared" si="17"/>
        <v>MH_SOTS_0</v>
      </c>
      <c r="M156" s="203" t="s">
        <v>198</v>
      </c>
      <c r="N156" s="40">
        <f>IFERROR(VLOOKUP(K156,Parameters!$A$2:$D$690,4,FALSE),0)</f>
        <v>5.2027999999999996E-3</v>
      </c>
      <c r="O156" s="40">
        <f>IFERROR(VLOOKUP(L156,Parameters!$A$2:$D$690,4,FALSE),0)</f>
        <v>0</v>
      </c>
      <c r="P156" s="41">
        <f t="shared" si="13"/>
        <v>5.2163580670256948E-3</v>
      </c>
      <c r="Q156" s="308">
        <v>0.57987175913019462</v>
      </c>
    </row>
    <row r="157" spans="1:17">
      <c r="A157" s="39">
        <v>42401</v>
      </c>
      <c r="B157" s="44" t="str">
        <f t="shared" si="14"/>
        <v>MH_SOCF_0</v>
      </c>
      <c r="C157" s="44" t="str">
        <f t="shared" si="15"/>
        <v>MH_SOCF_1</v>
      </c>
      <c r="D157" s="203" t="s">
        <v>198</v>
      </c>
      <c r="E157" s="40">
        <f>IFERROR(VLOOKUP(B157,Parameters!$A$2:$D$690,4,FALSE),0)</f>
        <v>0</v>
      </c>
      <c r="F157" s="40">
        <f>IFERROR(VLOOKUP(C157,Parameters!$A$2:$D$690,4,FALSE),0)</f>
        <v>1.17544E-2</v>
      </c>
      <c r="G157" s="41">
        <f t="shared" si="12"/>
        <v>4.631827448797754E-4</v>
      </c>
      <c r="H157" s="308">
        <v>3.9395929087326836E-2</v>
      </c>
      <c r="K157" s="44" t="str">
        <f t="shared" si="16"/>
        <v>MH_SOTS_1</v>
      </c>
      <c r="L157" s="44" t="str">
        <f t="shared" si="17"/>
        <v>MH_SOTS_0</v>
      </c>
      <c r="M157" s="203" t="s">
        <v>198</v>
      </c>
      <c r="N157" s="40">
        <f>IFERROR(VLOOKUP(K157,Parameters!$A$2:$D$690,4,FALSE),0)</f>
        <v>5.2027999999999996E-3</v>
      </c>
      <c r="O157" s="40">
        <f>IFERROR(VLOOKUP(L157,Parameters!$A$2:$D$690,4,FALSE),0)</f>
        <v>0</v>
      </c>
      <c r="P157" s="41">
        <f t="shared" si="13"/>
        <v>5.2163580670256948E-3</v>
      </c>
      <c r="Q157" s="308">
        <v>0.47393364928909454</v>
      </c>
    </row>
    <row r="158" spans="1:17">
      <c r="A158" s="39">
        <v>42430</v>
      </c>
      <c r="B158" s="44" t="str">
        <f t="shared" si="14"/>
        <v>MH_SOCF_0</v>
      </c>
      <c r="C158" s="44" t="str">
        <f t="shared" si="15"/>
        <v>MH_SOCF_1</v>
      </c>
      <c r="D158" s="203" t="s">
        <v>198</v>
      </c>
      <c r="E158" s="40">
        <f>IFERROR(VLOOKUP(B158,Parameters!$A$2:$D$690,4,FALSE),0)</f>
        <v>0</v>
      </c>
      <c r="F158" s="40">
        <f>IFERROR(VLOOKUP(C158,Parameters!$A$2:$D$690,4,FALSE),0)</f>
        <v>1.17544E-2</v>
      </c>
      <c r="G158" s="41">
        <f t="shared" si="12"/>
        <v>2.7532942054724341E-3</v>
      </c>
      <c r="H158" s="308">
        <v>0.23391332895600703</v>
      </c>
      <c r="K158" s="44" t="str">
        <f t="shared" si="16"/>
        <v>MH_SOTS_1</v>
      </c>
      <c r="L158" s="44" t="str">
        <f t="shared" si="17"/>
        <v>MH_SOTS_0</v>
      </c>
      <c r="M158" s="203" t="s">
        <v>198</v>
      </c>
      <c r="N158" s="40">
        <f>IFERROR(VLOOKUP(K158,Parameters!$A$2:$D$690,4,FALSE),0)</f>
        <v>5.2027999999999996E-3</v>
      </c>
      <c r="O158" s="40">
        <f>IFERROR(VLOOKUP(L158,Parameters!$A$2:$D$690,4,FALSE),0)</f>
        <v>0</v>
      </c>
      <c r="P158" s="41">
        <f t="shared" si="13"/>
        <v>5.2163580670256948E-3</v>
      </c>
      <c r="Q158" s="308">
        <v>0.65793141901310515</v>
      </c>
    </row>
    <row r="159" spans="1:17">
      <c r="A159" s="39">
        <v>42461</v>
      </c>
      <c r="B159" s="44" t="str">
        <f t="shared" si="14"/>
        <v>MH_SOCF_0</v>
      </c>
      <c r="C159" s="44" t="str">
        <f t="shared" si="15"/>
        <v>MH_SOCF_1</v>
      </c>
      <c r="D159" s="203" t="s">
        <v>198</v>
      </c>
      <c r="E159" s="40">
        <f>IFERROR(VLOOKUP(B159,Parameters!$A$2:$D$690,4,FALSE),0)</f>
        <v>0</v>
      </c>
      <c r="F159" s="40">
        <f>IFERROR(VLOOKUP(C159,Parameters!$A$2:$D$690,4,FALSE),0)</f>
        <v>1.17544E-2</v>
      </c>
      <c r="G159" s="41">
        <f t="shared" si="12"/>
        <v>2.9854963322042405E-3</v>
      </c>
      <c r="H159" s="308">
        <v>0.25361129349966866</v>
      </c>
      <c r="K159" s="44" t="str">
        <f t="shared" si="16"/>
        <v>MH_SOTS_1</v>
      </c>
      <c r="L159" s="44" t="str">
        <f t="shared" si="17"/>
        <v>MH_SOTS_0</v>
      </c>
      <c r="M159" s="203" t="s">
        <v>198</v>
      </c>
      <c r="N159" s="40">
        <f>IFERROR(VLOOKUP(K159,Parameters!$A$2:$D$690,4,FALSE),0)</f>
        <v>5.2027999999999996E-3</v>
      </c>
      <c r="O159" s="40">
        <f>IFERROR(VLOOKUP(L159,Parameters!$A$2:$D$690,4,FALSE),0)</f>
        <v>0</v>
      </c>
      <c r="P159" s="41">
        <f t="shared" si="13"/>
        <v>5.2163580670256948E-3</v>
      </c>
      <c r="Q159" s="308">
        <v>0.16308893225536322</v>
      </c>
    </row>
    <row r="160" spans="1:17">
      <c r="A160" s="39">
        <v>42491</v>
      </c>
      <c r="B160" s="44" t="str">
        <f t="shared" si="14"/>
        <v>MH_SOCF_0</v>
      </c>
      <c r="C160" s="44" t="str">
        <f t="shared" si="15"/>
        <v>MH_SOCF_1</v>
      </c>
      <c r="D160" s="203" t="s">
        <v>198</v>
      </c>
      <c r="E160" s="40">
        <f>IFERROR(VLOOKUP(B160,Parameters!$A$2:$D$690,4,FALSE),0)</f>
        <v>0</v>
      </c>
      <c r="F160" s="40">
        <f>IFERROR(VLOOKUP(C160,Parameters!$A$2:$D$690,4,FALSE),0)</f>
        <v>1.17544E-2</v>
      </c>
      <c r="G160" s="41">
        <f t="shared" si="12"/>
        <v>2.2697124184549722E-3</v>
      </c>
      <c r="H160" s="308">
        <v>0.19287590282337461</v>
      </c>
      <c r="K160" s="44" t="str">
        <f t="shared" si="16"/>
        <v>MH_SOTS_1</v>
      </c>
      <c r="L160" s="44" t="str">
        <f t="shared" si="17"/>
        <v>MH_SOTS_0</v>
      </c>
      <c r="M160" s="203" t="s">
        <v>198</v>
      </c>
      <c r="N160" s="40">
        <f>IFERROR(VLOOKUP(K160,Parameters!$A$2:$D$690,4,FALSE),0)</f>
        <v>5.2027999999999996E-3</v>
      </c>
      <c r="O160" s="40">
        <f>IFERROR(VLOOKUP(L160,Parameters!$A$2:$D$690,4,FALSE),0)</f>
        <v>0</v>
      </c>
      <c r="P160" s="41">
        <f t="shared" si="13"/>
        <v>5.2163580670256948E-3</v>
      </c>
      <c r="Q160" s="308">
        <v>5.993866741009371E-2</v>
      </c>
    </row>
    <row r="161" spans="1:17">
      <c r="A161" s="39">
        <v>42522</v>
      </c>
      <c r="B161" s="44" t="str">
        <f t="shared" si="14"/>
        <v>MH_SOCF_0</v>
      </c>
      <c r="C161" s="44" t="str">
        <f t="shared" si="15"/>
        <v>MH_SOCF_1</v>
      </c>
      <c r="D161" s="203" t="s">
        <v>198</v>
      </c>
      <c r="E161" s="40">
        <f>IFERROR(VLOOKUP(B161,Parameters!$A$2:$D$690,4,FALSE),0)</f>
        <v>0</v>
      </c>
      <c r="F161" s="40">
        <f>IFERROR(VLOOKUP(C161,Parameters!$A$2:$D$690,4,FALSE),0)</f>
        <v>1.17544E-2</v>
      </c>
      <c r="G161" s="41">
        <f t="shared" si="12"/>
        <v>0</v>
      </c>
      <c r="H161" s="308">
        <v>0</v>
      </c>
      <c r="K161" s="44" t="str">
        <f t="shared" si="16"/>
        <v>MH_SOTS_1</v>
      </c>
      <c r="L161" s="44" t="str">
        <f t="shared" si="17"/>
        <v>MH_SOTS_0</v>
      </c>
      <c r="M161" s="203" t="s">
        <v>198</v>
      </c>
      <c r="N161" s="40">
        <f>IFERROR(VLOOKUP(K161,Parameters!$A$2:$D$690,4,FALSE),0)</f>
        <v>5.2027999999999996E-3</v>
      </c>
      <c r="O161" s="40">
        <f>IFERROR(VLOOKUP(L161,Parameters!$A$2:$D$690,4,FALSE),0)</f>
        <v>0</v>
      </c>
      <c r="P161" s="41">
        <f t="shared" si="13"/>
        <v>5.2163580670256948E-3</v>
      </c>
      <c r="Q161" s="308">
        <v>0</v>
      </c>
    </row>
    <row r="162" spans="1:17">
      <c r="A162" s="39">
        <v>42552</v>
      </c>
      <c r="B162" s="44" t="str">
        <f t="shared" si="14"/>
        <v>MH_SOCF_0</v>
      </c>
      <c r="C162" s="44" t="str">
        <f t="shared" si="15"/>
        <v>MH_SOCF_1</v>
      </c>
      <c r="D162" s="203" t="s">
        <v>198</v>
      </c>
      <c r="E162" s="40">
        <f>IFERROR(VLOOKUP(B162,Parameters!$A$2:$D$690,4,FALSE),0)</f>
        <v>0</v>
      </c>
      <c r="F162" s="40">
        <f>IFERROR(VLOOKUP(C162,Parameters!$A$2:$D$690,4,FALSE),0)</f>
        <v>1.17544E-2</v>
      </c>
      <c r="G162" s="41">
        <f t="shared" si="12"/>
        <v>7.5242004013893471E-3</v>
      </c>
      <c r="H162" s="308">
        <v>0.63772160210111761</v>
      </c>
      <c r="K162" s="44" t="str">
        <f t="shared" si="16"/>
        <v>MH_SOTS_1</v>
      </c>
      <c r="L162" s="44" t="str">
        <f t="shared" si="17"/>
        <v>MH_SOTS_0</v>
      </c>
      <c r="M162" s="203" t="s">
        <v>198</v>
      </c>
      <c r="N162" s="40">
        <f>IFERROR(VLOOKUP(K162,Parameters!$A$2:$D$690,4,FALSE),0)</f>
        <v>5.2027999999999996E-3</v>
      </c>
      <c r="O162" s="40">
        <f>IFERROR(VLOOKUP(L162,Parameters!$A$2:$D$690,4,FALSE),0)</f>
        <v>0</v>
      </c>
      <c r="P162" s="41">
        <f t="shared" si="13"/>
        <v>5.2163580670256948E-3</v>
      </c>
      <c r="Q162" s="308">
        <v>0.75132422637300789</v>
      </c>
    </row>
    <row r="163" spans="1:17">
      <c r="A163" s="39">
        <v>42583</v>
      </c>
      <c r="B163" s="44" t="str">
        <f t="shared" si="14"/>
        <v>MH_SOCF_0</v>
      </c>
      <c r="C163" s="44" t="str">
        <f t="shared" si="15"/>
        <v>MH_SOCF_1</v>
      </c>
      <c r="D163" s="203" t="s">
        <v>198</v>
      </c>
      <c r="E163" s="40">
        <f>IFERROR(VLOOKUP(B163,Parameters!$A$2:$D$690,4,FALSE),0)</f>
        <v>0</v>
      </c>
      <c r="F163" s="40">
        <f>IFERROR(VLOOKUP(C163,Parameters!$A$2:$D$690,4,FALSE),0)</f>
        <v>1.17544E-2</v>
      </c>
      <c r="G163" s="41">
        <f t="shared" si="12"/>
        <v>5.5432712726599664E-3</v>
      </c>
      <c r="H163" s="308">
        <v>0.47028890347997326</v>
      </c>
      <c r="K163" s="44" t="str">
        <f t="shared" si="16"/>
        <v>MH_SOTS_1</v>
      </c>
      <c r="L163" s="44" t="str">
        <f t="shared" si="17"/>
        <v>MH_SOTS_0</v>
      </c>
      <c r="M163" s="203" t="s">
        <v>198</v>
      </c>
      <c r="N163" s="40">
        <f>IFERROR(VLOOKUP(K163,Parameters!$A$2:$D$690,4,FALSE),0)</f>
        <v>5.2027999999999996E-3</v>
      </c>
      <c r="O163" s="40">
        <f>IFERROR(VLOOKUP(L163,Parameters!$A$2:$D$690,4,FALSE),0)</f>
        <v>0</v>
      </c>
      <c r="P163" s="41">
        <f t="shared" si="13"/>
        <v>5.2163580670256948E-3</v>
      </c>
      <c r="Q163" s="308">
        <v>1.115137998327463E-2</v>
      </c>
    </row>
    <row r="164" spans="1:17">
      <c r="A164" s="39">
        <v>42614</v>
      </c>
      <c r="B164" s="44" t="str">
        <f t="shared" si="14"/>
        <v>MH_SOCF_0</v>
      </c>
      <c r="C164" s="44" t="str">
        <f t="shared" si="15"/>
        <v>MH_SOCF_1</v>
      </c>
      <c r="D164" s="203" t="s">
        <v>198</v>
      </c>
      <c r="E164" s="40">
        <f>IFERROR(VLOOKUP(B164,Parameters!$A$2:$D$690,4,FALSE),0)</f>
        <v>0</v>
      </c>
      <c r="F164" s="40">
        <f>IFERROR(VLOOKUP(C164,Parameters!$A$2:$D$690,4,FALSE),0)</f>
        <v>1.17544E-2</v>
      </c>
      <c r="G164" s="41">
        <f t="shared" si="12"/>
        <v>1.0873433326329174E-2</v>
      </c>
      <c r="H164" s="308">
        <v>0.9200590938936295</v>
      </c>
      <c r="K164" s="44" t="str">
        <f t="shared" si="16"/>
        <v>MH_SOTS_1</v>
      </c>
      <c r="L164" s="44" t="str">
        <f t="shared" si="17"/>
        <v>MH_SOTS_0</v>
      </c>
      <c r="M164" s="203" t="s">
        <v>198</v>
      </c>
      <c r="N164" s="40">
        <f>IFERROR(VLOOKUP(K164,Parameters!$A$2:$D$690,4,FALSE),0)</f>
        <v>5.2027999999999996E-3</v>
      </c>
      <c r="O164" s="40">
        <f>IFERROR(VLOOKUP(L164,Parameters!$A$2:$D$690,4,FALSE),0)</f>
        <v>0</v>
      </c>
      <c r="P164" s="41">
        <f t="shared" si="13"/>
        <v>5.2163580670256948E-3</v>
      </c>
      <c r="Q164" s="308">
        <v>0.99107889601337973</v>
      </c>
    </row>
    <row r="165" spans="1:17">
      <c r="A165" s="39">
        <v>42644</v>
      </c>
      <c r="B165" s="44" t="str">
        <f t="shared" si="14"/>
        <v>MH_SOCF_0</v>
      </c>
      <c r="C165" s="44" t="str">
        <f t="shared" si="15"/>
        <v>MH_SOCF_1</v>
      </c>
      <c r="D165" s="203" t="s">
        <v>198</v>
      </c>
      <c r="E165" s="40">
        <f>IFERROR(VLOOKUP(B165,Parameters!$A$2:$D$690,4,FALSE),0)</f>
        <v>0</v>
      </c>
      <c r="F165" s="40">
        <f>IFERROR(VLOOKUP(C165,Parameters!$A$2:$D$690,4,FALSE),0)</f>
        <v>1.17544E-2</v>
      </c>
      <c r="G165" s="41">
        <f t="shared" si="12"/>
        <v>9.5577288721466758E-3</v>
      </c>
      <c r="H165" s="308">
        <v>0.80925804333552143</v>
      </c>
      <c r="K165" s="44" t="str">
        <f t="shared" si="16"/>
        <v>MH_SOTS_1</v>
      </c>
      <c r="L165" s="44" t="str">
        <f t="shared" si="17"/>
        <v>MH_SOTS_0</v>
      </c>
      <c r="M165" s="203" t="s">
        <v>198</v>
      </c>
      <c r="N165" s="40">
        <f>IFERROR(VLOOKUP(K165,Parameters!$A$2:$D$690,4,FALSE),0)</f>
        <v>5.2027999999999996E-3</v>
      </c>
      <c r="O165" s="40">
        <f>IFERROR(VLOOKUP(L165,Parameters!$A$2:$D$690,4,FALSE),0)</f>
        <v>0</v>
      </c>
      <c r="P165" s="41">
        <f t="shared" si="13"/>
        <v>5.2163580670256948E-3</v>
      </c>
      <c r="Q165" s="308">
        <v>0.38472260942291825</v>
      </c>
    </row>
    <row r="166" spans="1:17">
      <c r="A166" s="39">
        <v>42675</v>
      </c>
      <c r="B166" s="44" t="str">
        <f t="shared" si="14"/>
        <v>MH_SOCF_0</v>
      </c>
      <c r="C166" s="44" t="str">
        <f t="shared" si="15"/>
        <v>MH_SOCF_1</v>
      </c>
      <c r="D166" s="203" t="s">
        <v>198</v>
      </c>
      <c r="E166" s="40">
        <f>IFERROR(VLOOKUP(B166,Parameters!$A$2:$D$690,4,FALSE),0)</f>
        <v>0</v>
      </c>
      <c r="F166" s="40">
        <f>IFERROR(VLOOKUP(C166,Parameters!$A$2:$D$690,4,FALSE),0)</f>
        <v>1.17544E-2</v>
      </c>
      <c r="G166" s="41">
        <f t="shared" si="12"/>
        <v>1.1823754433209821E-2</v>
      </c>
      <c r="H166" s="308">
        <v>1</v>
      </c>
      <c r="K166" s="44" t="str">
        <f t="shared" si="16"/>
        <v>MH_SOTS_1</v>
      </c>
      <c r="L166" s="44" t="str">
        <f t="shared" si="17"/>
        <v>MH_SOTS_0</v>
      </c>
      <c r="M166" s="203" t="s">
        <v>198</v>
      </c>
      <c r="N166" s="40">
        <f>IFERROR(VLOOKUP(K166,Parameters!$A$2:$D$690,4,FALSE),0)</f>
        <v>5.2027999999999996E-3</v>
      </c>
      <c r="O166" s="40">
        <f>IFERROR(VLOOKUP(L166,Parameters!$A$2:$D$690,4,FALSE),0)</f>
        <v>0</v>
      </c>
      <c r="P166" s="41">
        <f t="shared" si="13"/>
        <v>5.2163580670256948E-3</v>
      </c>
      <c r="Q166" s="308">
        <v>1</v>
      </c>
    </row>
    <row r="167" spans="1:17">
      <c r="A167" s="39">
        <v>42705</v>
      </c>
      <c r="B167" s="44" t="str">
        <f t="shared" si="14"/>
        <v>MH_SOCF_0</v>
      </c>
      <c r="C167" s="44" t="str">
        <f t="shared" si="15"/>
        <v>MH_SOCF_1</v>
      </c>
      <c r="D167" s="203" t="s">
        <v>198</v>
      </c>
      <c r="E167" s="40">
        <f>IFERROR(VLOOKUP(B167,Parameters!$A$2:$D$690,4,FALSE),0)</f>
        <v>0</v>
      </c>
      <c r="F167" s="40">
        <f>IFERROR(VLOOKUP(C167,Parameters!$A$2:$D$690,4,FALSE),0)</f>
        <v>1.17544E-2</v>
      </c>
      <c r="G167" s="41">
        <f t="shared" si="12"/>
        <v>6.5895706116374519E-3</v>
      </c>
      <c r="H167" s="308">
        <v>0.55876559422193139</v>
      </c>
      <c r="K167" s="44" t="str">
        <f t="shared" si="16"/>
        <v>MH_SOTS_1</v>
      </c>
      <c r="L167" s="44" t="str">
        <f t="shared" si="17"/>
        <v>MH_SOTS_0</v>
      </c>
      <c r="M167" s="203" t="s">
        <v>198</v>
      </c>
      <c r="N167" s="40">
        <f>IFERROR(VLOOKUP(K167,Parameters!$A$2:$D$690,4,FALSE),0)</f>
        <v>5.2027999999999996E-3</v>
      </c>
      <c r="O167" s="40">
        <f>IFERROR(VLOOKUP(L167,Parameters!$A$2:$D$690,4,FALSE),0)</f>
        <v>0</v>
      </c>
      <c r="P167" s="41">
        <f t="shared" si="13"/>
        <v>5.2163580670256948E-3</v>
      </c>
      <c r="Q167" s="308">
        <v>0.41957067187064107</v>
      </c>
    </row>
    <row r="168" spans="1:17">
      <c r="A168" s="39">
        <v>42736</v>
      </c>
      <c r="B168" s="44" t="str">
        <f t="shared" si="14"/>
        <v>MH_SOCF_0</v>
      </c>
      <c r="C168" s="44" t="str">
        <f t="shared" si="15"/>
        <v>MH_SOCF_1</v>
      </c>
      <c r="D168" s="203" t="s">
        <v>198</v>
      </c>
      <c r="E168" s="40">
        <f>IFERROR(VLOOKUP(B168,Parameters!$A$2:$D$690,4,FALSE),0)</f>
        <v>0</v>
      </c>
      <c r="F168" s="40">
        <f>IFERROR(VLOOKUP(C168,Parameters!$A$2:$D$690,4,FALSE),0)</f>
        <v>1.17544E-2</v>
      </c>
      <c r="G168" s="41">
        <f t="shared" si="12"/>
        <v>5.4656671904060872E-3</v>
      </c>
      <c r="H168" s="308">
        <v>0.4637229152987527</v>
      </c>
      <c r="K168" s="44" t="str">
        <f t="shared" si="16"/>
        <v>MH_SOTS_1</v>
      </c>
      <c r="L168" s="44" t="str">
        <f t="shared" si="17"/>
        <v>MH_SOTS_0</v>
      </c>
      <c r="M168" s="203" t="s">
        <v>198</v>
      </c>
      <c r="N168" s="40">
        <f>IFERROR(VLOOKUP(K168,Parameters!$A$2:$D$690,4,FALSE),0)</f>
        <v>5.2027999999999996E-3</v>
      </c>
      <c r="O168" s="40">
        <f>IFERROR(VLOOKUP(L168,Parameters!$A$2:$D$690,4,FALSE),0)</f>
        <v>0</v>
      </c>
      <c r="P168" s="41">
        <f t="shared" si="13"/>
        <v>5.2163580670256948E-3</v>
      </c>
      <c r="Q168" s="308">
        <v>0.57987175913019462</v>
      </c>
    </row>
    <row r="169" spans="1:17">
      <c r="A169" s="39">
        <v>42767</v>
      </c>
      <c r="B169" s="44" t="str">
        <f t="shared" si="14"/>
        <v>MH_SOCF_0</v>
      </c>
      <c r="C169" s="44" t="str">
        <f t="shared" si="15"/>
        <v>MH_SOCF_1</v>
      </c>
      <c r="D169" s="203" t="s">
        <v>198</v>
      </c>
      <c r="E169" s="40">
        <f>IFERROR(VLOOKUP(B169,Parameters!$A$2:$D$690,4,FALSE),0)</f>
        <v>0</v>
      </c>
      <c r="F169" s="40">
        <f>IFERROR(VLOOKUP(C169,Parameters!$A$2:$D$690,4,FALSE),0)</f>
        <v>1.17544E-2</v>
      </c>
      <c r="G169" s="41">
        <f t="shared" si="12"/>
        <v>4.631827448797754E-4</v>
      </c>
      <c r="H169" s="308">
        <v>3.9395929087326836E-2</v>
      </c>
      <c r="K169" s="44" t="str">
        <f t="shared" si="16"/>
        <v>MH_SOTS_1</v>
      </c>
      <c r="L169" s="44" t="str">
        <f t="shared" si="17"/>
        <v>MH_SOTS_0</v>
      </c>
      <c r="M169" s="203" t="s">
        <v>198</v>
      </c>
      <c r="N169" s="40">
        <f>IFERROR(VLOOKUP(K169,Parameters!$A$2:$D$690,4,FALSE),0)</f>
        <v>5.2027999999999996E-3</v>
      </c>
      <c r="O169" s="40">
        <f>IFERROR(VLOOKUP(L169,Parameters!$A$2:$D$690,4,FALSE),0)</f>
        <v>0</v>
      </c>
      <c r="P169" s="41">
        <f t="shared" si="13"/>
        <v>5.2163580670256948E-3</v>
      </c>
      <c r="Q169" s="308">
        <v>0.47393364928909454</v>
      </c>
    </row>
    <row r="170" spans="1:17">
      <c r="A170" s="39">
        <v>42795</v>
      </c>
      <c r="B170" s="44" t="str">
        <f t="shared" si="14"/>
        <v>MH_SOCF_0</v>
      </c>
      <c r="C170" s="44" t="str">
        <f t="shared" si="15"/>
        <v>MH_SOCF_1</v>
      </c>
      <c r="D170" s="203" t="s">
        <v>198</v>
      </c>
      <c r="E170" s="40">
        <f>IFERROR(VLOOKUP(B170,Parameters!$A$2:$D$690,4,FALSE),0)</f>
        <v>0</v>
      </c>
      <c r="F170" s="40">
        <f>IFERROR(VLOOKUP(C170,Parameters!$A$2:$D$690,4,FALSE),0)</f>
        <v>1.17544E-2</v>
      </c>
      <c r="G170" s="41">
        <f t="shared" si="12"/>
        <v>2.7532942054724341E-3</v>
      </c>
      <c r="H170" s="308">
        <v>0.23391332895600703</v>
      </c>
      <c r="K170" s="44" t="str">
        <f t="shared" si="16"/>
        <v>MH_SOTS_1</v>
      </c>
      <c r="L170" s="44" t="str">
        <f t="shared" si="17"/>
        <v>MH_SOTS_0</v>
      </c>
      <c r="M170" s="203" t="s">
        <v>198</v>
      </c>
      <c r="N170" s="40">
        <f>IFERROR(VLOOKUP(K170,Parameters!$A$2:$D$690,4,FALSE),0)</f>
        <v>5.2027999999999996E-3</v>
      </c>
      <c r="O170" s="40">
        <f>IFERROR(VLOOKUP(L170,Parameters!$A$2:$D$690,4,FALSE),0)</f>
        <v>0</v>
      </c>
      <c r="P170" s="41">
        <f t="shared" si="13"/>
        <v>5.2163580670256948E-3</v>
      </c>
      <c r="Q170" s="308">
        <v>0.65793141901310515</v>
      </c>
    </row>
    <row r="171" spans="1:17">
      <c r="A171" s="39">
        <v>42826</v>
      </c>
      <c r="B171" s="44" t="str">
        <f t="shared" si="14"/>
        <v>MH_SOCF_0</v>
      </c>
      <c r="C171" s="44" t="str">
        <f t="shared" si="15"/>
        <v>MH_SOCF_1</v>
      </c>
      <c r="D171" s="203" t="s">
        <v>198</v>
      </c>
      <c r="E171" s="40">
        <f>IFERROR(VLOOKUP(B171,Parameters!$A$2:$D$690,4,FALSE),0)</f>
        <v>0</v>
      </c>
      <c r="F171" s="40">
        <f>IFERROR(VLOOKUP(C171,Parameters!$A$2:$D$690,4,FALSE),0)</f>
        <v>1.17544E-2</v>
      </c>
      <c r="G171" s="41">
        <f t="shared" si="12"/>
        <v>2.9854963322042405E-3</v>
      </c>
      <c r="H171" s="308">
        <v>0.25361129349966866</v>
      </c>
      <c r="K171" s="44" t="str">
        <f t="shared" si="16"/>
        <v>MH_SOTS_1</v>
      </c>
      <c r="L171" s="44" t="str">
        <f t="shared" si="17"/>
        <v>MH_SOTS_0</v>
      </c>
      <c r="M171" s="203" t="s">
        <v>198</v>
      </c>
      <c r="N171" s="40">
        <f>IFERROR(VLOOKUP(K171,Parameters!$A$2:$D$690,4,FALSE),0)</f>
        <v>5.2027999999999996E-3</v>
      </c>
      <c r="O171" s="40">
        <f>IFERROR(VLOOKUP(L171,Parameters!$A$2:$D$690,4,FALSE),0)</f>
        <v>0</v>
      </c>
      <c r="P171" s="41">
        <f t="shared" si="13"/>
        <v>5.2163580670256948E-3</v>
      </c>
      <c r="Q171" s="308">
        <v>0.16308893225536322</v>
      </c>
    </row>
    <row r="172" spans="1:17">
      <c r="A172" s="39">
        <v>42856</v>
      </c>
      <c r="B172" s="44" t="str">
        <f t="shared" si="14"/>
        <v>MH_SOCF_0</v>
      </c>
      <c r="C172" s="44" t="str">
        <f t="shared" si="15"/>
        <v>MH_SOCF_1</v>
      </c>
      <c r="D172" s="203" t="s">
        <v>198</v>
      </c>
      <c r="E172" s="40">
        <f>IFERROR(VLOOKUP(B172,Parameters!$A$2:$D$690,4,FALSE),0)</f>
        <v>0</v>
      </c>
      <c r="F172" s="40">
        <f>IFERROR(VLOOKUP(C172,Parameters!$A$2:$D$690,4,FALSE),0)</f>
        <v>1.17544E-2</v>
      </c>
      <c r="G172" s="41">
        <f t="shared" si="12"/>
        <v>2.2697124184549722E-3</v>
      </c>
      <c r="H172" s="308">
        <v>0.19287590282337461</v>
      </c>
      <c r="K172" s="44" t="str">
        <f t="shared" si="16"/>
        <v>MH_SOTS_1</v>
      </c>
      <c r="L172" s="44" t="str">
        <f t="shared" si="17"/>
        <v>MH_SOTS_0</v>
      </c>
      <c r="M172" s="203" t="s">
        <v>198</v>
      </c>
      <c r="N172" s="40">
        <f>IFERROR(VLOOKUP(K172,Parameters!$A$2:$D$690,4,FALSE),0)</f>
        <v>5.2027999999999996E-3</v>
      </c>
      <c r="O172" s="40">
        <f>IFERROR(VLOOKUP(L172,Parameters!$A$2:$D$690,4,FALSE),0)</f>
        <v>0</v>
      </c>
      <c r="P172" s="41">
        <f t="shared" si="13"/>
        <v>5.2163580670256948E-3</v>
      </c>
      <c r="Q172" s="308">
        <v>5.993866741009371E-2</v>
      </c>
    </row>
    <row r="173" spans="1:17">
      <c r="A173" s="39">
        <v>42887</v>
      </c>
      <c r="B173" s="44" t="str">
        <f t="shared" si="14"/>
        <v>MH_SOCF_0</v>
      </c>
      <c r="C173" s="44" t="str">
        <f t="shared" si="15"/>
        <v>MH_SOCF_1</v>
      </c>
      <c r="D173" s="203" t="s">
        <v>198</v>
      </c>
      <c r="E173" s="40">
        <f>IFERROR(VLOOKUP(B173,Parameters!$A$2:$D$690,4,FALSE),0)</f>
        <v>0</v>
      </c>
      <c r="F173" s="40">
        <f>IFERROR(VLOOKUP(C173,Parameters!$A$2:$D$690,4,FALSE),0)</f>
        <v>1.17544E-2</v>
      </c>
      <c r="G173" s="41">
        <f t="shared" si="12"/>
        <v>0</v>
      </c>
      <c r="H173" s="308">
        <v>0</v>
      </c>
      <c r="K173" s="44" t="str">
        <f t="shared" si="16"/>
        <v>MH_SOTS_1</v>
      </c>
      <c r="L173" s="44" t="str">
        <f t="shared" si="17"/>
        <v>MH_SOTS_0</v>
      </c>
      <c r="M173" s="203" t="s">
        <v>198</v>
      </c>
      <c r="N173" s="40">
        <f>IFERROR(VLOOKUP(K173,Parameters!$A$2:$D$690,4,FALSE),0)</f>
        <v>5.2027999999999996E-3</v>
      </c>
      <c r="O173" s="40">
        <f>IFERROR(VLOOKUP(L173,Parameters!$A$2:$D$690,4,FALSE),0)</f>
        <v>0</v>
      </c>
      <c r="P173" s="41">
        <f t="shared" si="13"/>
        <v>5.2163580670256948E-3</v>
      </c>
      <c r="Q173" s="308">
        <v>0</v>
      </c>
    </row>
    <row r="174" spans="1:17">
      <c r="A174" s="39">
        <v>42917</v>
      </c>
      <c r="B174" s="44" t="str">
        <f t="shared" si="14"/>
        <v>MH_SOCF_0</v>
      </c>
      <c r="C174" s="44" t="str">
        <f t="shared" si="15"/>
        <v>MH_SOCF_1</v>
      </c>
      <c r="D174" s="203" t="s">
        <v>198</v>
      </c>
      <c r="E174" s="40">
        <f>IFERROR(VLOOKUP(B174,Parameters!$A$2:$D$690,4,FALSE),0)</f>
        <v>0</v>
      </c>
      <c r="F174" s="40">
        <f>IFERROR(VLOOKUP(C174,Parameters!$A$2:$D$690,4,FALSE),0)</f>
        <v>1.17544E-2</v>
      </c>
      <c r="G174" s="41">
        <f t="shared" si="12"/>
        <v>7.5242004013893471E-3</v>
      </c>
      <c r="H174" s="308">
        <v>0.63772160210111761</v>
      </c>
      <c r="K174" s="44" t="str">
        <f t="shared" si="16"/>
        <v>MH_SOTS_1</v>
      </c>
      <c r="L174" s="44" t="str">
        <f t="shared" si="17"/>
        <v>MH_SOTS_0</v>
      </c>
      <c r="M174" s="203" t="s">
        <v>198</v>
      </c>
      <c r="N174" s="40">
        <f>IFERROR(VLOOKUP(K174,Parameters!$A$2:$D$690,4,FALSE),0)</f>
        <v>5.2027999999999996E-3</v>
      </c>
      <c r="O174" s="40">
        <f>IFERROR(VLOOKUP(L174,Parameters!$A$2:$D$690,4,FALSE),0)</f>
        <v>0</v>
      </c>
      <c r="P174" s="41">
        <f t="shared" si="13"/>
        <v>5.2163580670256948E-3</v>
      </c>
      <c r="Q174" s="308">
        <v>0.75132422637300789</v>
      </c>
    </row>
    <row r="175" spans="1:17">
      <c r="A175" s="39">
        <v>42948</v>
      </c>
      <c r="B175" s="44" t="str">
        <f t="shared" si="14"/>
        <v>MH_SOCF_0</v>
      </c>
      <c r="C175" s="44" t="str">
        <f t="shared" si="15"/>
        <v>MH_SOCF_1</v>
      </c>
      <c r="D175" s="203" t="s">
        <v>198</v>
      </c>
      <c r="E175" s="40">
        <f>IFERROR(VLOOKUP(B175,Parameters!$A$2:$D$690,4,FALSE),0)</f>
        <v>0</v>
      </c>
      <c r="F175" s="40">
        <f>IFERROR(VLOOKUP(C175,Parameters!$A$2:$D$690,4,FALSE),0)</f>
        <v>1.17544E-2</v>
      </c>
      <c r="G175" s="41">
        <f t="shared" si="12"/>
        <v>5.5432712726599664E-3</v>
      </c>
      <c r="H175" s="308">
        <v>0.47028890347997326</v>
      </c>
      <c r="K175" s="44" t="str">
        <f t="shared" si="16"/>
        <v>MH_SOTS_1</v>
      </c>
      <c r="L175" s="44" t="str">
        <f t="shared" si="17"/>
        <v>MH_SOTS_0</v>
      </c>
      <c r="M175" s="203" t="s">
        <v>198</v>
      </c>
      <c r="N175" s="40">
        <f>IFERROR(VLOOKUP(K175,Parameters!$A$2:$D$690,4,FALSE),0)</f>
        <v>5.2027999999999996E-3</v>
      </c>
      <c r="O175" s="40">
        <f>IFERROR(VLOOKUP(L175,Parameters!$A$2:$D$690,4,FALSE),0)</f>
        <v>0</v>
      </c>
      <c r="P175" s="41">
        <f t="shared" si="13"/>
        <v>5.2163580670256948E-3</v>
      </c>
      <c r="Q175" s="308">
        <v>1.115137998327463E-2</v>
      </c>
    </row>
    <row r="176" spans="1:17">
      <c r="A176" s="39">
        <v>42979</v>
      </c>
      <c r="B176" s="44" t="str">
        <f t="shared" si="14"/>
        <v>MH_SOCF_0</v>
      </c>
      <c r="C176" s="44" t="str">
        <f t="shared" si="15"/>
        <v>MH_SOCF_1</v>
      </c>
      <c r="D176" s="203" t="s">
        <v>198</v>
      </c>
      <c r="E176" s="40">
        <f>IFERROR(VLOOKUP(B176,Parameters!$A$2:$D$690,4,FALSE),0)</f>
        <v>0</v>
      </c>
      <c r="F176" s="40">
        <f>IFERROR(VLOOKUP(C176,Parameters!$A$2:$D$690,4,FALSE),0)</f>
        <v>1.17544E-2</v>
      </c>
      <c r="G176" s="41">
        <f t="shared" si="12"/>
        <v>1.0873433326329174E-2</v>
      </c>
      <c r="H176" s="308">
        <v>0.9200590938936295</v>
      </c>
      <c r="K176" s="44" t="str">
        <f t="shared" si="16"/>
        <v>MH_SOTS_1</v>
      </c>
      <c r="L176" s="44" t="str">
        <f t="shared" si="17"/>
        <v>MH_SOTS_0</v>
      </c>
      <c r="M176" s="203" t="s">
        <v>198</v>
      </c>
      <c r="N176" s="40">
        <f>IFERROR(VLOOKUP(K176,Parameters!$A$2:$D$690,4,FALSE),0)</f>
        <v>5.2027999999999996E-3</v>
      </c>
      <c r="O176" s="40">
        <f>IFERROR(VLOOKUP(L176,Parameters!$A$2:$D$690,4,FALSE),0)</f>
        <v>0</v>
      </c>
      <c r="P176" s="41">
        <f t="shared" si="13"/>
        <v>5.2163580670256948E-3</v>
      </c>
      <c r="Q176" s="308">
        <v>0.99107889601337973</v>
      </c>
    </row>
    <row r="177" spans="1:17">
      <c r="A177" s="39">
        <v>43009</v>
      </c>
      <c r="B177" s="44" t="str">
        <f t="shared" si="14"/>
        <v>MH_SOCF_0</v>
      </c>
      <c r="C177" s="44" t="str">
        <f t="shared" si="15"/>
        <v>MH_SOCF_1</v>
      </c>
      <c r="D177" s="203" t="s">
        <v>198</v>
      </c>
      <c r="E177" s="40">
        <f>IFERROR(VLOOKUP(B177,Parameters!$A$2:$D$690,4,FALSE),0)</f>
        <v>0</v>
      </c>
      <c r="F177" s="40">
        <f>IFERROR(VLOOKUP(C177,Parameters!$A$2:$D$690,4,FALSE),0)</f>
        <v>1.17544E-2</v>
      </c>
      <c r="G177" s="41">
        <f t="shared" si="12"/>
        <v>9.5577288721466758E-3</v>
      </c>
      <c r="H177" s="308">
        <v>0.80925804333552143</v>
      </c>
      <c r="K177" s="44" t="str">
        <f t="shared" si="16"/>
        <v>MH_SOTS_1</v>
      </c>
      <c r="L177" s="44" t="str">
        <f t="shared" si="17"/>
        <v>MH_SOTS_0</v>
      </c>
      <c r="M177" s="203" t="s">
        <v>198</v>
      </c>
      <c r="N177" s="40">
        <f>IFERROR(VLOOKUP(K177,Parameters!$A$2:$D$690,4,FALSE),0)</f>
        <v>5.2027999999999996E-3</v>
      </c>
      <c r="O177" s="40">
        <f>IFERROR(VLOOKUP(L177,Parameters!$A$2:$D$690,4,FALSE),0)</f>
        <v>0</v>
      </c>
      <c r="P177" s="41">
        <f t="shared" si="13"/>
        <v>5.2163580670256948E-3</v>
      </c>
      <c r="Q177" s="308">
        <v>0.38472260942291825</v>
      </c>
    </row>
    <row r="178" spans="1:17">
      <c r="A178" s="39">
        <v>43040</v>
      </c>
      <c r="B178" s="44" t="str">
        <f t="shared" si="14"/>
        <v>MH_SOCF_0</v>
      </c>
      <c r="C178" s="44" t="str">
        <f t="shared" si="15"/>
        <v>MH_SOCF_1</v>
      </c>
      <c r="D178" s="203" t="s">
        <v>198</v>
      </c>
      <c r="E178" s="40">
        <f>IFERROR(VLOOKUP(B178,Parameters!$A$2:$D$690,4,FALSE),0)</f>
        <v>0</v>
      </c>
      <c r="F178" s="40">
        <f>IFERROR(VLOOKUP(C178,Parameters!$A$2:$D$690,4,FALSE),0)</f>
        <v>1.17544E-2</v>
      </c>
      <c r="G178" s="41">
        <f t="shared" si="12"/>
        <v>1.1823754433209821E-2</v>
      </c>
      <c r="H178" s="308">
        <v>1</v>
      </c>
      <c r="K178" s="44" t="str">
        <f t="shared" si="16"/>
        <v>MH_SOTS_1</v>
      </c>
      <c r="L178" s="44" t="str">
        <f t="shared" si="17"/>
        <v>MH_SOTS_0</v>
      </c>
      <c r="M178" s="203" t="s">
        <v>198</v>
      </c>
      <c r="N178" s="40">
        <f>IFERROR(VLOOKUP(K178,Parameters!$A$2:$D$690,4,FALSE),0)</f>
        <v>5.2027999999999996E-3</v>
      </c>
      <c r="O178" s="40">
        <f>IFERROR(VLOOKUP(L178,Parameters!$A$2:$D$690,4,FALSE),0)</f>
        <v>0</v>
      </c>
      <c r="P178" s="41">
        <f t="shared" si="13"/>
        <v>5.2163580670256948E-3</v>
      </c>
      <c r="Q178" s="308">
        <v>1</v>
      </c>
    </row>
    <row r="179" spans="1:17">
      <c r="A179" s="39">
        <v>43070</v>
      </c>
      <c r="B179" s="44" t="str">
        <f t="shared" si="14"/>
        <v>MH_SOCF_0</v>
      </c>
      <c r="C179" s="44" t="str">
        <f t="shared" si="15"/>
        <v>MH_SOCF_1</v>
      </c>
      <c r="D179" s="203" t="s">
        <v>198</v>
      </c>
      <c r="E179" s="40">
        <f>IFERROR(VLOOKUP(B179,Parameters!$A$2:$D$690,4,FALSE),0)</f>
        <v>0</v>
      </c>
      <c r="F179" s="40">
        <f>IFERROR(VLOOKUP(C179,Parameters!$A$2:$D$690,4,FALSE),0)</f>
        <v>1.17544E-2</v>
      </c>
      <c r="G179" s="41">
        <f t="shared" si="12"/>
        <v>6.5895706116374519E-3</v>
      </c>
      <c r="H179" s="308">
        <v>0.55876559422193139</v>
      </c>
      <c r="K179" s="44" t="str">
        <f t="shared" si="16"/>
        <v>MH_SOTS_1</v>
      </c>
      <c r="L179" s="44" t="str">
        <f t="shared" si="17"/>
        <v>MH_SOTS_0</v>
      </c>
      <c r="M179" s="203" t="s">
        <v>198</v>
      </c>
      <c r="N179" s="40">
        <f>IFERROR(VLOOKUP(K179,Parameters!$A$2:$D$690,4,FALSE),0)</f>
        <v>5.2027999999999996E-3</v>
      </c>
      <c r="O179" s="40">
        <f>IFERROR(VLOOKUP(L179,Parameters!$A$2:$D$690,4,FALSE),0)</f>
        <v>0</v>
      </c>
      <c r="P179" s="41">
        <f t="shared" si="13"/>
        <v>5.2163580670256948E-3</v>
      </c>
      <c r="Q179" s="308">
        <v>0.41957067187064107</v>
      </c>
    </row>
    <row r="180" spans="1:17">
      <c r="A180" s="39">
        <v>43101</v>
      </c>
      <c r="B180" s="44" t="str">
        <f t="shared" si="14"/>
        <v>MH_SOCF_0</v>
      </c>
      <c r="C180" s="44" t="str">
        <f t="shared" si="15"/>
        <v>MH_SOCF_1</v>
      </c>
      <c r="D180" s="203" t="s">
        <v>198</v>
      </c>
      <c r="E180" s="40">
        <f>IFERROR(VLOOKUP(B180,Parameters!$A$2:$D$690,4,FALSE),0)</f>
        <v>0</v>
      </c>
      <c r="F180" s="40">
        <f>IFERROR(VLOOKUP(C180,Parameters!$A$2:$D$690,4,FALSE),0)</f>
        <v>1.17544E-2</v>
      </c>
      <c r="G180" s="41">
        <f t="shared" si="12"/>
        <v>5.4656671904060872E-3</v>
      </c>
      <c r="H180" s="307">
        <v>0.4637229152987527</v>
      </c>
      <c r="K180" s="44" t="str">
        <f t="shared" si="16"/>
        <v>MH_SOTS_1</v>
      </c>
      <c r="L180" s="44" t="str">
        <f t="shared" si="17"/>
        <v>MH_SOTS_0</v>
      </c>
      <c r="M180" s="203" t="s">
        <v>198</v>
      </c>
      <c r="N180" s="40">
        <f>IFERROR(VLOOKUP(K180,Parameters!$A$2:$D$690,4,FALSE),0)</f>
        <v>5.2027999999999996E-3</v>
      </c>
      <c r="O180" s="40">
        <f>IFERROR(VLOOKUP(L180,Parameters!$A$2:$D$690,4,FALSE),0)</f>
        <v>0</v>
      </c>
      <c r="P180" s="41">
        <f t="shared" si="13"/>
        <v>5.2163580670256948E-3</v>
      </c>
      <c r="Q180" s="307">
        <v>0.57987175913019462</v>
      </c>
    </row>
    <row r="181" spans="1:17">
      <c r="A181" s="39">
        <v>43132</v>
      </c>
      <c r="B181" s="44" t="str">
        <f t="shared" si="14"/>
        <v>MH_SOCF_0</v>
      </c>
      <c r="C181" s="44" t="str">
        <f t="shared" si="15"/>
        <v>MH_SOCF_1</v>
      </c>
      <c r="D181" s="203" t="s">
        <v>198</v>
      </c>
      <c r="E181" s="40">
        <f>IFERROR(VLOOKUP(B181,Parameters!$A$2:$D$690,4,FALSE),0)</f>
        <v>0</v>
      </c>
      <c r="F181" s="40">
        <f>IFERROR(VLOOKUP(C181,Parameters!$A$2:$D$690,4,FALSE),0)</f>
        <v>1.17544E-2</v>
      </c>
      <c r="G181" s="41">
        <f t="shared" si="12"/>
        <v>4.631827448797754E-4</v>
      </c>
      <c r="H181" s="308">
        <v>3.9395929087326836E-2</v>
      </c>
      <c r="K181" s="44" t="str">
        <f t="shared" si="16"/>
        <v>MH_SOTS_1</v>
      </c>
      <c r="L181" s="44" t="str">
        <f t="shared" si="17"/>
        <v>MH_SOTS_0</v>
      </c>
      <c r="M181" s="203" t="s">
        <v>198</v>
      </c>
      <c r="N181" s="40">
        <f>IFERROR(VLOOKUP(K181,Parameters!$A$2:$D$690,4,FALSE),0)</f>
        <v>5.2027999999999996E-3</v>
      </c>
      <c r="O181" s="40">
        <f>IFERROR(VLOOKUP(L181,Parameters!$A$2:$D$690,4,FALSE),0)</f>
        <v>0</v>
      </c>
      <c r="P181" s="41">
        <f t="shared" si="13"/>
        <v>5.2163580670256948E-3</v>
      </c>
      <c r="Q181" s="308">
        <v>0.47393364928909454</v>
      </c>
    </row>
    <row r="182" spans="1:17">
      <c r="A182" s="39">
        <v>43160</v>
      </c>
      <c r="B182" s="44" t="str">
        <f t="shared" si="14"/>
        <v>MH_SOCF_0</v>
      </c>
      <c r="C182" s="44" t="str">
        <f t="shared" si="15"/>
        <v>MH_SOCF_1</v>
      </c>
      <c r="D182" s="203" t="s">
        <v>198</v>
      </c>
      <c r="E182" s="40">
        <f>IFERROR(VLOOKUP(B182,Parameters!$A$2:$D$690,4,FALSE),0)</f>
        <v>0</v>
      </c>
      <c r="F182" s="40">
        <f>IFERROR(VLOOKUP(C182,Parameters!$A$2:$D$690,4,FALSE),0)</f>
        <v>1.17544E-2</v>
      </c>
      <c r="G182" s="41">
        <f t="shared" si="12"/>
        <v>2.7532942054724341E-3</v>
      </c>
      <c r="H182" s="308">
        <v>0.23391332895600703</v>
      </c>
      <c r="K182" s="44" t="str">
        <f t="shared" si="16"/>
        <v>MH_SOTS_1</v>
      </c>
      <c r="L182" s="44" t="str">
        <f t="shared" si="17"/>
        <v>MH_SOTS_0</v>
      </c>
      <c r="M182" s="203" t="s">
        <v>198</v>
      </c>
      <c r="N182" s="40">
        <f>IFERROR(VLOOKUP(K182,Parameters!$A$2:$D$690,4,FALSE),0)</f>
        <v>5.2027999999999996E-3</v>
      </c>
      <c r="O182" s="40">
        <f>IFERROR(VLOOKUP(L182,Parameters!$A$2:$D$690,4,FALSE),0)</f>
        <v>0</v>
      </c>
      <c r="P182" s="41">
        <f t="shared" si="13"/>
        <v>5.2163580670256948E-3</v>
      </c>
      <c r="Q182" s="308">
        <v>0.65793141901310515</v>
      </c>
    </row>
    <row r="183" spans="1:17">
      <c r="A183" s="39">
        <v>43191</v>
      </c>
      <c r="B183" s="44" t="str">
        <f t="shared" si="14"/>
        <v>MH_SOCF_0</v>
      </c>
      <c r="C183" s="44" t="str">
        <f t="shared" si="15"/>
        <v>MH_SOCF_1</v>
      </c>
      <c r="D183" s="203" t="s">
        <v>198</v>
      </c>
      <c r="E183" s="40">
        <f>IFERROR(VLOOKUP(B183,Parameters!$A$2:$D$690,4,FALSE),0)</f>
        <v>0</v>
      </c>
      <c r="F183" s="40">
        <f>IFERROR(VLOOKUP(C183,Parameters!$A$2:$D$690,4,FALSE),0)</f>
        <v>1.17544E-2</v>
      </c>
      <c r="G183" s="41">
        <f t="shared" si="12"/>
        <v>2.9854963322042405E-3</v>
      </c>
      <c r="H183" s="308">
        <v>0.25361129349966866</v>
      </c>
      <c r="K183" s="44" t="str">
        <f t="shared" si="16"/>
        <v>MH_SOTS_1</v>
      </c>
      <c r="L183" s="44" t="str">
        <f t="shared" si="17"/>
        <v>MH_SOTS_0</v>
      </c>
      <c r="M183" s="203" t="s">
        <v>198</v>
      </c>
      <c r="N183" s="40">
        <f>IFERROR(VLOOKUP(K183,Parameters!$A$2:$D$690,4,FALSE),0)</f>
        <v>5.2027999999999996E-3</v>
      </c>
      <c r="O183" s="40">
        <f>IFERROR(VLOOKUP(L183,Parameters!$A$2:$D$690,4,FALSE),0)</f>
        <v>0</v>
      </c>
      <c r="P183" s="41">
        <f t="shared" si="13"/>
        <v>5.2163580670256948E-3</v>
      </c>
      <c r="Q183" s="308">
        <v>0.16308893225536322</v>
      </c>
    </row>
    <row r="184" spans="1:17">
      <c r="A184" s="39">
        <v>43221</v>
      </c>
      <c r="B184" s="44" t="str">
        <f t="shared" si="14"/>
        <v>MH_SOCF_0</v>
      </c>
      <c r="C184" s="44" t="str">
        <f t="shared" si="15"/>
        <v>MH_SOCF_1</v>
      </c>
      <c r="D184" s="203" t="s">
        <v>198</v>
      </c>
      <c r="E184" s="40">
        <f>IFERROR(VLOOKUP(B184,Parameters!$A$2:$D$690,4,FALSE),0)</f>
        <v>0</v>
      </c>
      <c r="F184" s="40">
        <f>IFERROR(VLOOKUP(C184,Parameters!$A$2:$D$690,4,FALSE),0)</f>
        <v>1.17544E-2</v>
      </c>
      <c r="G184" s="41">
        <f t="shared" si="12"/>
        <v>2.2697124184549722E-3</v>
      </c>
      <c r="H184" s="308">
        <v>0.19287590282337461</v>
      </c>
      <c r="K184" s="44" t="str">
        <f t="shared" si="16"/>
        <v>MH_SOTS_1</v>
      </c>
      <c r="L184" s="44" t="str">
        <f t="shared" si="17"/>
        <v>MH_SOTS_0</v>
      </c>
      <c r="M184" s="203" t="s">
        <v>198</v>
      </c>
      <c r="N184" s="40">
        <f>IFERROR(VLOOKUP(K184,Parameters!$A$2:$D$690,4,FALSE),0)</f>
        <v>5.2027999999999996E-3</v>
      </c>
      <c r="O184" s="40">
        <f>IFERROR(VLOOKUP(L184,Parameters!$A$2:$D$690,4,FALSE),0)</f>
        <v>0</v>
      </c>
      <c r="P184" s="41">
        <f t="shared" si="13"/>
        <v>5.2163580670256948E-3</v>
      </c>
      <c r="Q184" s="308">
        <v>5.993866741009371E-2</v>
      </c>
    </row>
    <row r="185" spans="1:17">
      <c r="A185" s="39">
        <v>43252</v>
      </c>
      <c r="B185" s="44" t="str">
        <f t="shared" si="14"/>
        <v>MH_SOCF_0</v>
      </c>
      <c r="C185" s="44" t="str">
        <f t="shared" si="15"/>
        <v>MH_SOCF_1</v>
      </c>
      <c r="D185" s="203" t="s">
        <v>198</v>
      </c>
      <c r="E185" s="40">
        <f>IFERROR(VLOOKUP(B185,Parameters!$A$2:$D$690,4,FALSE),0)</f>
        <v>0</v>
      </c>
      <c r="F185" s="40">
        <f>IFERROR(VLOOKUP(C185,Parameters!$A$2:$D$690,4,FALSE),0)</f>
        <v>1.17544E-2</v>
      </c>
      <c r="G185" s="41">
        <f t="shared" si="12"/>
        <v>0</v>
      </c>
      <c r="H185" s="308">
        <v>0</v>
      </c>
      <c r="K185" s="44" t="str">
        <f t="shared" si="16"/>
        <v>MH_SOTS_1</v>
      </c>
      <c r="L185" s="44" t="str">
        <f t="shared" si="17"/>
        <v>MH_SOTS_0</v>
      </c>
      <c r="M185" s="203" t="s">
        <v>198</v>
      </c>
      <c r="N185" s="40">
        <f>IFERROR(VLOOKUP(K185,Parameters!$A$2:$D$690,4,FALSE),0)</f>
        <v>5.2027999999999996E-3</v>
      </c>
      <c r="O185" s="40">
        <f>IFERROR(VLOOKUP(L185,Parameters!$A$2:$D$690,4,FALSE),0)</f>
        <v>0</v>
      </c>
      <c r="P185" s="41">
        <f t="shared" si="13"/>
        <v>5.2163580670256948E-3</v>
      </c>
      <c r="Q185" s="308">
        <v>0</v>
      </c>
    </row>
    <row r="186" spans="1:17">
      <c r="A186" s="39">
        <v>43282</v>
      </c>
      <c r="B186" s="44" t="str">
        <f t="shared" si="14"/>
        <v>MH_SOCF_0</v>
      </c>
      <c r="C186" s="44" t="str">
        <f t="shared" si="15"/>
        <v>MH_SOCF_1</v>
      </c>
      <c r="D186" s="203" t="s">
        <v>198</v>
      </c>
      <c r="E186" s="40">
        <f>IFERROR(VLOOKUP(B186,Parameters!$A$2:$D$690,4,FALSE),0)</f>
        <v>0</v>
      </c>
      <c r="F186" s="40">
        <f>IFERROR(VLOOKUP(C186,Parameters!$A$2:$D$690,4,FALSE),0)</f>
        <v>1.17544E-2</v>
      </c>
      <c r="G186" s="41">
        <f t="shared" si="12"/>
        <v>7.5242004013893471E-3</v>
      </c>
      <c r="H186" s="308">
        <v>0.63772160210111761</v>
      </c>
      <c r="K186" s="44" t="str">
        <f t="shared" si="16"/>
        <v>MH_SOTS_1</v>
      </c>
      <c r="L186" s="44" t="str">
        <f t="shared" si="17"/>
        <v>MH_SOTS_0</v>
      </c>
      <c r="M186" s="203" t="s">
        <v>198</v>
      </c>
      <c r="N186" s="40">
        <f>IFERROR(VLOOKUP(K186,Parameters!$A$2:$D$690,4,FALSE),0)</f>
        <v>5.2027999999999996E-3</v>
      </c>
      <c r="O186" s="40">
        <f>IFERROR(VLOOKUP(L186,Parameters!$A$2:$D$690,4,FALSE),0)</f>
        <v>0</v>
      </c>
      <c r="P186" s="41">
        <f t="shared" si="13"/>
        <v>5.2163580670256948E-3</v>
      </c>
      <c r="Q186" s="308">
        <v>0.75132422637300789</v>
      </c>
    </row>
    <row r="187" spans="1:17">
      <c r="A187" s="39">
        <v>43313</v>
      </c>
      <c r="B187" s="44" t="str">
        <f t="shared" si="14"/>
        <v>MH_SOCF_0</v>
      </c>
      <c r="C187" s="44" t="str">
        <f t="shared" si="15"/>
        <v>MH_SOCF_1</v>
      </c>
      <c r="D187" s="203" t="s">
        <v>198</v>
      </c>
      <c r="E187" s="40">
        <f>IFERROR(VLOOKUP(B187,Parameters!$A$2:$D$690,4,FALSE),0)</f>
        <v>0</v>
      </c>
      <c r="F187" s="40">
        <f>IFERROR(VLOOKUP(C187,Parameters!$A$2:$D$690,4,FALSE),0)</f>
        <v>1.17544E-2</v>
      </c>
      <c r="G187" s="41">
        <f t="shared" si="12"/>
        <v>5.5432712726599664E-3</v>
      </c>
      <c r="H187" s="308">
        <v>0.47028890347997326</v>
      </c>
      <c r="K187" s="44" t="str">
        <f t="shared" si="16"/>
        <v>MH_SOTS_1</v>
      </c>
      <c r="L187" s="44" t="str">
        <f t="shared" si="17"/>
        <v>MH_SOTS_0</v>
      </c>
      <c r="M187" s="203" t="s">
        <v>198</v>
      </c>
      <c r="N187" s="40">
        <f>IFERROR(VLOOKUP(K187,Parameters!$A$2:$D$690,4,FALSE),0)</f>
        <v>5.2027999999999996E-3</v>
      </c>
      <c r="O187" s="40">
        <f>IFERROR(VLOOKUP(L187,Parameters!$A$2:$D$690,4,FALSE),0)</f>
        <v>0</v>
      </c>
      <c r="P187" s="41">
        <f t="shared" si="13"/>
        <v>5.2163580670256948E-3</v>
      </c>
      <c r="Q187" s="308">
        <v>1.115137998327463E-2</v>
      </c>
    </row>
    <row r="188" spans="1:17">
      <c r="A188" s="39">
        <v>43344</v>
      </c>
      <c r="B188" s="44" t="str">
        <f t="shared" si="14"/>
        <v>MH_SOCF_0</v>
      </c>
      <c r="C188" s="44" t="str">
        <f t="shared" si="15"/>
        <v>MH_SOCF_1</v>
      </c>
      <c r="D188" s="203" t="s">
        <v>198</v>
      </c>
      <c r="E188" s="40">
        <f>IFERROR(VLOOKUP(B188,Parameters!$A$2:$D$690,4,FALSE),0)</f>
        <v>0</v>
      </c>
      <c r="F188" s="40">
        <f>IFERROR(VLOOKUP(C188,Parameters!$A$2:$D$690,4,FALSE),0)</f>
        <v>1.17544E-2</v>
      </c>
      <c r="G188" s="41">
        <f t="shared" si="12"/>
        <v>1.0873433326329174E-2</v>
      </c>
      <c r="H188" s="308">
        <v>0.9200590938936295</v>
      </c>
      <c r="K188" s="44" t="str">
        <f t="shared" si="16"/>
        <v>MH_SOTS_1</v>
      </c>
      <c r="L188" s="44" t="str">
        <f t="shared" si="17"/>
        <v>MH_SOTS_0</v>
      </c>
      <c r="M188" s="203" t="s">
        <v>198</v>
      </c>
      <c r="N188" s="40">
        <f>IFERROR(VLOOKUP(K188,Parameters!$A$2:$D$690,4,FALSE),0)</f>
        <v>5.2027999999999996E-3</v>
      </c>
      <c r="O188" s="40">
        <f>IFERROR(VLOOKUP(L188,Parameters!$A$2:$D$690,4,FALSE),0)</f>
        <v>0</v>
      </c>
      <c r="P188" s="41">
        <f t="shared" si="13"/>
        <v>5.2163580670256948E-3</v>
      </c>
      <c r="Q188" s="308">
        <v>0.99107889601337973</v>
      </c>
    </row>
    <row r="189" spans="1:17">
      <c r="A189" s="39">
        <v>43374</v>
      </c>
      <c r="B189" s="44" t="str">
        <f t="shared" si="14"/>
        <v>MH_SOCF_0</v>
      </c>
      <c r="C189" s="44" t="str">
        <f t="shared" si="15"/>
        <v>MH_SOCF_1</v>
      </c>
      <c r="D189" s="203" t="s">
        <v>198</v>
      </c>
      <c r="E189" s="40">
        <f>IFERROR(VLOOKUP(B189,Parameters!$A$2:$D$690,4,FALSE),0)</f>
        <v>0</v>
      </c>
      <c r="F189" s="40">
        <f>IFERROR(VLOOKUP(C189,Parameters!$A$2:$D$690,4,FALSE),0)</f>
        <v>1.17544E-2</v>
      </c>
      <c r="G189" s="41">
        <f t="shared" si="12"/>
        <v>9.5577288721466758E-3</v>
      </c>
      <c r="H189" s="308">
        <v>0.80925804333552143</v>
      </c>
      <c r="K189" s="44" t="str">
        <f t="shared" si="16"/>
        <v>MH_SOTS_1</v>
      </c>
      <c r="L189" s="44" t="str">
        <f t="shared" si="17"/>
        <v>MH_SOTS_0</v>
      </c>
      <c r="M189" s="203" t="s">
        <v>198</v>
      </c>
      <c r="N189" s="40">
        <f>IFERROR(VLOOKUP(K189,Parameters!$A$2:$D$690,4,FALSE),0)</f>
        <v>5.2027999999999996E-3</v>
      </c>
      <c r="O189" s="40">
        <f>IFERROR(VLOOKUP(L189,Parameters!$A$2:$D$690,4,FALSE),0)</f>
        <v>0</v>
      </c>
      <c r="P189" s="41">
        <f t="shared" si="13"/>
        <v>5.2163580670256948E-3</v>
      </c>
      <c r="Q189" s="308">
        <v>0.38472260942291825</v>
      </c>
    </row>
    <row r="190" spans="1:17">
      <c r="A190" s="39">
        <v>43405</v>
      </c>
      <c r="B190" s="44" t="str">
        <f t="shared" si="14"/>
        <v>MH_SOCF_0</v>
      </c>
      <c r="C190" s="44" t="str">
        <f t="shared" si="15"/>
        <v>MH_SOCF_1</v>
      </c>
      <c r="D190" s="203" t="s">
        <v>198</v>
      </c>
      <c r="E190" s="40">
        <f>IFERROR(VLOOKUP(B190,Parameters!$A$2:$D$690,4,FALSE),0)</f>
        <v>0</v>
      </c>
      <c r="F190" s="40">
        <f>IFERROR(VLOOKUP(C190,Parameters!$A$2:$D$690,4,FALSE),0)</f>
        <v>1.17544E-2</v>
      </c>
      <c r="G190" s="41">
        <f t="shared" si="12"/>
        <v>1.1823754433209821E-2</v>
      </c>
      <c r="H190" s="308">
        <v>1</v>
      </c>
      <c r="K190" s="44" t="str">
        <f t="shared" si="16"/>
        <v>MH_SOTS_1</v>
      </c>
      <c r="L190" s="44" t="str">
        <f t="shared" si="17"/>
        <v>MH_SOTS_0</v>
      </c>
      <c r="M190" s="203" t="s">
        <v>198</v>
      </c>
      <c r="N190" s="40">
        <f>IFERROR(VLOOKUP(K190,Parameters!$A$2:$D$690,4,FALSE),0)</f>
        <v>5.2027999999999996E-3</v>
      </c>
      <c r="O190" s="40">
        <f>IFERROR(VLOOKUP(L190,Parameters!$A$2:$D$690,4,FALSE),0)</f>
        <v>0</v>
      </c>
      <c r="P190" s="41">
        <f t="shared" si="13"/>
        <v>5.2163580670256948E-3</v>
      </c>
      <c r="Q190" s="308">
        <v>1</v>
      </c>
    </row>
    <row r="191" spans="1:17">
      <c r="A191" s="39">
        <v>43435</v>
      </c>
      <c r="B191" s="44" t="str">
        <f t="shared" si="14"/>
        <v>MH_SOCF_0</v>
      </c>
      <c r="C191" s="44" t="str">
        <f t="shared" si="15"/>
        <v>MH_SOCF_1</v>
      </c>
      <c r="D191" s="203" t="s">
        <v>198</v>
      </c>
      <c r="E191" s="40">
        <f>IFERROR(VLOOKUP(B191,Parameters!$A$2:$D$690,4,FALSE),0)</f>
        <v>0</v>
      </c>
      <c r="F191" s="40">
        <f>IFERROR(VLOOKUP(C191,Parameters!$A$2:$D$690,4,FALSE),0)</f>
        <v>1.17544E-2</v>
      </c>
      <c r="G191" s="41">
        <f t="shared" si="12"/>
        <v>6.5895706116374519E-3</v>
      </c>
      <c r="H191" s="308">
        <v>0.55876559422193139</v>
      </c>
      <c r="K191" s="44" t="str">
        <f t="shared" si="16"/>
        <v>MH_SOTS_1</v>
      </c>
      <c r="L191" s="44" t="str">
        <f t="shared" si="17"/>
        <v>MH_SOTS_0</v>
      </c>
      <c r="M191" s="203" t="s">
        <v>198</v>
      </c>
      <c r="N191" s="40">
        <f>IFERROR(VLOOKUP(K191,Parameters!$A$2:$D$690,4,FALSE),0)</f>
        <v>5.2027999999999996E-3</v>
      </c>
      <c r="O191" s="40">
        <f>IFERROR(VLOOKUP(L191,Parameters!$A$2:$D$690,4,FALSE),0)</f>
        <v>0</v>
      </c>
      <c r="P191" s="41">
        <f t="shared" si="13"/>
        <v>5.2163580670256948E-3</v>
      </c>
      <c r="Q191" s="308">
        <v>0.41957067187064107</v>
      </c>
    </row>
    <row r="192" spans="1:17">
      <c r="A192" s="39">
        <v>43466</v>
      </c>
      <c r="B192" s="44" t="str">
        <f t="shared" si="14"/>
        <v>MH_SOCF_0</v>
      </c>
      <c r="C192" s="44" t="str">
        <f t="shared" si="15"/>
        <v>MH_SOCF_1</v>
      </c>
      <c r="D192" s="203" t="s">
        <v>198</v>
      </c>
      <c r="E192" s="40">
        <f>IFERROR(VLOOKUP(B192,Parameters!$A$2:$D$690,4,FALSE),0)</f>
        <v>0</v>
      </c>
      <c r="F192" s="40">
        <f>IFERROR(VLOOKUP(C192,Parameters!$A$2:$D$690,4,FALSE),0)</f>
        <v>1.17544E-2</v>
      </c>
      <c r="G192" s="41">
        <f t="shared" si="12"/>
        <v>5.4656671904060872E-3</v>
      </c>
      <c r="H192" s="308">
        <v>0.4637229152987527</v>
      </c>
      <c r="K192" s="44" t="str">
        <f t="shared" si="16"/>
        <v>MH_SOTS_1</v>
      </c>
      <c r="L192" s="44" t="str">
        <f t="shared" si="17"/>
        <v>MH_SOTS_0</v>
      </c>
      <c r="M192" s="203" t="s">
        <v>198</v>
      </c>
      <c r="N192" s="40">
        <f>IFERROR(VLOOKUP(K192,Parameters!$A$2:$D$690,4,FALSE),0)</f>
        <v>5.2027999999999996E-3</v>
      </c>
      <c r="O192" s="40">
        <f>IFERROR(VLOOKUP(L192,Parameters!$A$2:$D$690,4,FALSE),0)</f>
        <v>0</v>
      </c>
      <c r="P192" s="41">
        <f t="shared" si="13"/>
        <v>5.2163580670256948E-3</v>
      </c>
      <c r="Q192" s="308">
        <v>0.57987175913019462</v>
      </c>
    </row>
    <row r="193" spans="1:17">
      <c r="A193" s="39">
        <v>43497</v>
      </c>
      <c r="B193" s="44" t="str">
        <f t="shared" si="14"/>
        <v>MH_SOCF_0</v>
      </c>
      <c r="C193" s="44" t="str">
        <f t="shared" si="15"/>
        <v>MH_SOCF_1</v>
      </c>
      <c r="D193" s="203" t="s">
        <v>198</v>
      </c>
      <c r="E193" s="40">
        <f>IFERROR(VLOOKUP(B193,Parameters!$A$2:$D$690,4,FALSE),0)</f>
        <v>0</v>
      </c>
      <c r="F193" s="40">
        <f>IFERROR(VLOOKUP(C193,Parameters!$A$2:$D$690,4,FALSE),0)</f>
        <v>1.17544E-2</v>
      </c>
      <c r="G193" s="41">
        <f t="shared" si="12"/>
        <v>4.631827448797754E-4</v>
      </c>
      <c r="H193" s="308">
        <v>3.9395929087326836E-2</v>
      </c>
      <c r="K193" s="44" t="str">
        <f t="shared" si="16"/>
        <v>MH_SOTS_1</v>
      </c>
      <c r="L193" s="44" t="str">
        <f t="shared" si="17"/>
        <v>MH_SOTS_0</v>
      </c>
      <c r="M193" s="203" t="s">
        <v>198</v>
      </c>
      <c r="N193" s="40">
        <f>IFERROR(VLOOKUP(K193,Parameters!$A$2:$D$690,4,FALSE),0)</f>
        <v>5.2027999999999996E-3</v>
      </c>
      <c r="O193" s="40">
        <f>IFERROR(VLOOKUP(L193,Parameters!$A$2:$D$690,4,FALSE),0)</f>
        <v>0</v>
      </c>
      <c r="P193" s="41">
        <f t="shared" si="13"/>
        <v>5.2163580670256948E-3</v>
      </c>
      <c r="Q193" s="308">
        <v>0.47393364928909454</v>
      </c>
    </row>
    <row r="194" spans="1:17">
      <c r="A194" s="39">
        <v>43525</v>
      </c>
      <c r="B194" s="44" t="str">
        <f t="shared" si="14"/>
        <v>MH_SOCF_0</v>
      </c>
      <c r="C194" s="44" t="str">
        <f t="shared" si="15"/>
        <v>MH_SOCF_1</v>
      </c>
      <c r="D194" s="203" t="s">
        <v>198</v>
      </c>
      <c r="E194" s="40">
        <f>IFERROR(VLOOKUP(B194,Parameters!$A$2:$D$690,4,FALSE),0)</f>
        <v>0</v>
      </c>
      <c r="F194" s="40">
        <f>IFERROR(VLOOKUP(C194,Parameters!$A$2:$D$690,4,FALSE),0)</f>
        <v>1.17544E-2</v>
      </c>
      <c r="G194" s="41">
        <f t="shared" si="12"/>
        <v>2.7532942054724341E-3</v>
      </c>
      <c r="H194" s="308">
        <v>0.23391332895600703</v>
      </c>
      <c r="K194" s="44" t="str">
        <f t="shared" si="16"/>
        <v>MH_SOTS_1</v>
      </c>
      <c r="L194" s="44" t="str">
        <f t="shared" si="17"/>
        <v>MH_SOTS_0</v>
      </c>
      <c r="M194" s="203" t="s">
        <v>198</v>
      </c>
      <c r="N194" s="40">
        <f>IFERROR(VLOOKUP(K194,Parameters!$A$2:$D$690,4,FALSE),0)</f>
        <v>5.2027999999999996E-3</v>
      </c>
      <c r="O194" s="40">
        <f>IFERROR(VLOOKUP(L194,Parameters!$A$2:$D$690,4,FALSE),0)</f>
        <v>0</v>
      </c>
      <c r="P194" s="41">
        <f t="shared" si="13"/>
        <v>5.2163580670256948E-3</v>
      </c>
      <c r="Q194" s="308">
        <v>0.65793141901310515</v>
      </c>
    </row>
    <row r="195" spans="1:17">
      <c r="A195" s="39">
        <v>43556</v>
      </c>
      <c r="B195" s="44" t="str">
        <f t="shared" si="14"/>
        <v>MH_SOCF_0</v>
      </c>
      <c r="C195" s="44" t="str">
        <f t="shared" si="15"/>
        <v>MH_SOCF_1</v>
      </c>
      <c r="D195" s="203" t="s">
        <v>198</v>
      </c>
      <c r="E195" s="40">
        <f>IFERROR(VLOOKUP(B195,Parameters!$A$2:$D$690,4,FALSE),0)</f>
        <v>0</v>
      </c>
      <c r="F195" s="40">
        <f>IFERROR(VLOOKUP(C195,Parameters!$A$2:$D$690,4,FALSE),0)</f>
        <v>1.17544E-2</v>
      </c>
      <c r="G195" s="41">
        <f t="shared" si="12"/>
        <v>2.9854963322042405E-3</v>
      </c>
      <c r="H195" s="308">
        <v>0.25361129349966866</v>
      </c>
      <c r="K195" s="44" t="str">
        <f t="shared" si="16"/>
        <v>MH_SOTS_1</v>
      </c>
      <c r="L195" s="44" t="str">
        <f t="shared" si="17"/>
        <v>MH_SOTS_0</v>
      </c>
      <c r="M195" s="203" t="s">
        <v>198</v>
      </c>
      <c r="N195" s="40">
        <f>IFERROR(VLOOKUP(K195,Parameters!$A$2:$D$690,4,FALSE),0)</f>
        <v>5.2027999999999996E-3</v>
      </c>
      <c r="O195" s="40">
        <f>IFERROR(VLOOKUP(L195,Parameters!$A$2:$D$690,4,FALSE),0)</f>
        <v>0</v>
      </c>
      <c r="P195" s="41">
        <f t="shared" si="13"/>
        <v>5.2163580670256948E-3</v>
      </c>
      <c r="Q195" s="308">
        <v>0.16308893225536322</v>
      </c>
    </row>
    <row r="196" spans="1:17">
      <c r="A196" s="39">
        <v>43586</v>
      </c>
      <c r="B196" s="44" t="str">
        <f t="shared" si="14"/>
        <v>MH_SOCF_0</v>
      </c>
      <c r="C196" s="44" t="str">
        <f t="shared" si="15"/>
        <v>MH_SOCF_1</v>
      </c>
      <c r="D196" s="203" t="s">
        <v>198</v>
      </c>
      <c r="E196" s="40">
        <f>IFERROR(VLOOKUP(B196,Parameters!$A$2:$D$690,4,FALSE),0)</f>
        <v>0</v>
      </c>
      <c r="F196" s="40">
        <f>IFERROR(VLOOKUP(C196,Parameters!$A$2:$D$690,4,FALSE),0)</f>
        <v>1.17544E-2</v>
      </c>
      <c r="G196" s="41">
        <f t="shared" si="12"/>
        <v>2.2697124184549722E-3</v>
      </c>
      <c r="H196" s="308">
        <v>0.19287590282337461</v>
      </c>
      <c r="K196" s="44" t="str">
        <f t="shared" si="16"/>
        <v>MH_SOTS_1</v>
      </c>
      <c r="L196" s="44" t="str">
        <f t="shared" si="17"/>
        <v>MH_SOTS_0</v>
      </c>
      <c r="M196" s="203" t="s">
        <v>198</v>
      </c>
      <c r="N196" s="40">
        <f>IFERROR(VLOOKUP(K196,Parameters!$A$2:$D$690,4,FALSE),0)</f>
        <v>5.2027999999999996E-3</v>
      </c>
      <c r="O196" s="40">
        <f>IFERROR(VLOOKUP(L196,Parameters!$A$2:$D$690,4,FALSE),0)</f>
        <v>0</v>
      </c>
      <c r="P196" s="41">
        <f t="shared" si="13"/>
        <v>5.2163580670256948E-3</v>
      </c>
      <c r="Q196" s="308">
        <v>5.993866741009371E-2</v>
      </c>
    </row>
    <row r="197" spans="1:17">
      <c r="A197" s="39">
        <v>43617</v>
      </c>
      <c r="B197" s="44" t="str">
        <f t="shared" si="14"/>
        <v>MH_SOCF_0</v>
      </c>
      <c r="C197" s="44" t="str">
        <f t="shared" si="15"/>
        <v>MH_SOCF_1</v>
      </c>
      <c r="D197" s="203" t="s">
        <v>198</v>
      </c>
      <c r="E197" s="40">
        <f>IFERROR(VLOOKUP(B197,Parameters!$A$2:$D$690,4,FALSE),0)</f>
        <v>0</v>
      </c>
      <c r="F197" s="40">
        <f>IFERROR(VLOOKUP(C197,Parameters!$A$2:$D$690,4,FALSE),0)</f>
        <v>1.17544E-2</v>
      </c>
      <c r="G197" s="41">
        <f t="shared" si="12"/>
        <v>0</v>
      </c>
      <c r="H197" s="308">
        <v>0</v>
      </c>
      <c r="K197" s="44" t="str">
        <f t="shared" si="16"/>
        <v>MH_SOTS_1</v>
      </c>
      <c r="L197" s="44" t="str">
        <f t="shared" si="17"/>
        <v>MH_SOTS_0</v>
      </c>
      <c r="M197" s="203" t="s">
        <v>198</v>
      </c>
      <c r="N197" s="40">
        <f>IFERROR(VLOOKUP(K197,Parameters!$A$2:$D$690,4,FALSE),0)</f>
        <v>5.2027999999999996E-3</v>
      </c>
      <c r="O197" s="40">
        <f>IFERROR(VLOOKUP(L197,Parameters!$A$2:$D$690,4,FALSE),0)</f>
        <v>0</v>
      </c>
      <c r="P197" s="41">
        <f t="shared" si="13"/>
        <v>5.2163580670256948E-3</v>
      </c>
      <c r="Q197" s="308">
        <v>0</v>
      </c>
    </row>
    <row r="198" spans="1:17">
      <c r="A198" s="39">
        <v>43647</v>
      </c>
      <c r="B198" s="44" t="str">
        <f t="shared" si="14"/>
        <v>MH_SOCF_0</v>
      </c>
      <c r="C198" s="44" t="str">
        <f t="shared" si="15"/>
        <v>MH_SOCF_1</v>
      </c>
      <c r="D198" s="203" t="s">
        <v>198</v>
      </c>
      <c r="E198" s="40">
        <f>IFERROR(VLOOKUP(B198,Parameters!$A$2:$D$690,4,FALSE),0)</f>
        <v>0</v>
      </c>
      <c r="F198" s="40">
        <f>IFERROR(VLOOKUP(C198,Parameters!$A$2:$D$690,4,FALSE),0)</f>
        <v>1.17544E-2</v>
      </c>
      <c r="G198" s="41">
        <f t="shared" si="12"/>
        <v>7.5242004013893471E-3</v>
      </c>
      <c r="H198" s="308">
        <v>0.63772160210111761</v>
      </c>
      <c r="K198" s="44" t="str">
        <f t="shared" si="16"/>
        <v>MH_SOTS_1</v>
      </c>
      <c r="L198" s="44" t="str">
        <f t="shared" si="17"/>
        <v>MH_SOTS_0</v>
      </c>
      <c r="M198" s="203" t="s">
        <v>198</v>
      </c>
      <c r="N198" s="40">
        <f>IFERROR(VLOOKUP(K198,Parameters!$A$2:$D$690,4,FALSE),0)</f>
        <v>5.2027999999999996E-3</v>
      </c>
      <c r="O198" s="40">
        <f>IFERROR(VLOOKUP(L198,Parameters!$A$2:$D$690,4,FALSE),0)</f>
        <v>0</v>
      </c>
      <c r="P198" s="41">
        <f t="shared" si="13"/>
        <v>5.2163580670256948E-3</v>
      </c>
      <c r="Q198" s="308">
        <v>0.75132422637300789</v>
      </c>
    </row>
    <row r="199" spans="1:17">
      <c r="A199" s="39">
        <v>43678</v>
      </c>
      <c r="B199" s="44" t="str">
        <f t="shared" si="14"/>
        <v>MH_SOCF_0</v>
      </c>
      <c r="C199" s="44" t="str">
        <f t="shared" si="15"/>
        <v>MH_SOCF_1</v>
      </c>
      <c r="D199" s="203" t="s">
        <v>198</v>
      </c>
      <c r="E199" s="40">
        <f>IFERROR(VLOOKUP(B199,Parameters!$A$2:$D$690,4,FALSE),0)</f>
        <v>0</v>
      </c>
      <c r="F199" s="40">
        <f>IFERROR(VLOOKUP(C199,Parameters!$A$2:$D$690,4,FALSE),0)</f>
        <v>1.17544E-2</v>
      </c>
      <c r="G199" s="41">
        <f t="shared" si="12"/>
        <v>5.5432712726599664E-3</v>
      </c>
      <c r="H199" s="308">
        <v>0.47028890347997326</v>
      </c>
      <c r="K199" s="44" t="str">
        <f t="shared" si="16"/>
        <v>MH_SOTS_1</v>
      </c>
      <c r="L199" s="44" t="str">
        <f t="shared" si="17"/>
        <v>MH_SOTS_0</v>
      </c>
      <c r="M199" s="203" t="s">
        <v>198</v>
      </c>
      <c r="N199" s="40">
        <f>IFERROR(VLOOKUP(K199,Parameters!$A$2:$D$690,4,FALSE),0)</f>
        <v>5.2027999999999996E-3</v>
      </c>
      <c r="O199" s="40">
        <f>IFERROR(VLOOKUP(L199,Parameters!$A$2:$D$690,4,FALSE),0)</f>
        <v>0</v>
      </c>
      <c r="P199" s="41">
        <f t="shared" si="13"/>
        <v>5.2163580670256948E-3</v>
      </c>
      <c r="Q199" s="308">
        <v>1.115137998327463E-2</v>
      </c>
    </row>
    <row r="200" spans="1:17">
      <c r="A200" s="39">
        <v>43709</v>
      </c>
      <c r="B200" s="44" t="str">
        <f t="shared" si="14"/>
        <v>MH_SOCF_0</v>
      </c>
      <c r="C200" s="44" t="str">
        <f t="shared" si="15"/>
        <v>MH_SOCF_1</v>
      </c>
      <c r="D200" s="203" t="s">
        <v>198</v>
      </c>
      <c r="E200" s="40">
        <f>IFERROR(VLOOKUP(B200,Parameters!$A$2:$D$690,4,FALSE),0)</f>
        <v>0</v>
      </c>
      <c r="F200" s="40">
        <f>IFERROR(VLOOKUP(C200,Parameters!$A$2:$D$690,4,FALSE),0)</f>
        <v>1.17544E-2</v>
      </c>
      <c r="G200" s="41">
        <f t="shared" si="12"/>
        <v>1.0873433326329174E-2</v>
      </c>
      <c r="H200" s="308">
        <v>0.9200590938936295</v>
      </c>
      <c r="K200" s="44" t="str">
        <f t="shared" si="16"/>
        <v>MH_SOTS_1</v>
      </c>
      <c r="L200" s="44" t="str">
        <f t="shared" si="17"/>
        <v>MH_SOTS_0</v>
      </c>
      <c r="M200" s="203" t="s">
        <v>198</v>
      </c>
      <c r="N200" s="40">
        <f>IFERROR(VLOOKUP(K200,Parameters!$A$2:$D$690,4,FALSE),0)</f>
        <v>5.2027999999999996E-3</v>
      </c>
      <c r="O200" s="40">
        <f>IFERROR(VLOOKUP(L200,Parameters!$A$2:$D$690,4,FALSE),0)</f>
        <v>0</v>
      </c>
      <c r="P200" s="41">
        <f t="shared" si="13"/>
        <v>5.2163580670256948E-3</v>
      </c>
      <c r="Q200" s="308">
        <v>0.99107889601337973</v>
      </c>
    </row>
    <row r="201" spans="1:17">
      <c r="A201" s="39">
        <v>43739</v>
      </c>
      <c r="B201" s="44" t="str">
        <f t="shared" si="14"/>
        <v>MH_SOCF_0</v>
      </c>
      <c r="C201" s="44" t="str">
        <f t="shared" si="15"/>
        <v>MH_SOCF_1</v>
      </c>
      <c r="D201" s="203" t="s">
        <v>198</v>
      </c>
      <c r="E201" s="40">
        <f>IFERROR(VLOOKUP(B201,Parameters!$A$2:$D$690,4,FALSE),0)</f>
        <v>0</v>
      </c>
      <c r="F201" s="40">
        <f>IFERROR(VLOOKUP(C201,Parameters!$A$2:$D$690,4,FALSE),0)</f>
        <v>1.17544E-2</v>
      </c>
      <c r="G201" s="41">
        <f t="shared" si="12"/>
        <v>9.5577288721466758E-3</v>
      </c>
      <c r="H201" s="308">
        <v>0.80925804333552143</v>
      </c>
      <c r="K201" s="44" t="str">
        <f t="shared" si="16"/>
        <v>MH_SOTS_1</v>
      </c>
      <c r="L201" s="44" t="str">
        <f t="shared" si="17"/>
        <v>MH_SOTS_0</v>
      </c>
      <c r="M201" s="203" t="s">
        <v>198</v>
      </c>
      <c r="N201" s="40">
        <f>IFERROR(VLOOKUP(K201,Parameters!$A$2:$D$690,4,FALSE),0)</f>
        <v>5.2027999999999996E-3</v>
      </c>
      <c r="O201" s="40">
        <f>IFERROR(VLOOKUP(L201,Parameters!$A$2:$D$690,4,FALSE),0)</f>
        <v>0</v>
      </c>
      <c r="P201" s="41">
        <f t="shared" si="13"/>
        <v>5.2163580670256948E-3</v>
      </c>
      <c r="Q201" s="308">
        <v>0.38472260942291825</v>
      </c>
    </row>
    <row r="202" spans="1:17">
      <c r="A202" s="39">
        <v>43770</v>
      </c>
      <c r="B202" s="44" t="str">
        <f t="shared" si="14"/>
        <v>MH_SOCF_0</v>
      </c>
      <c r="C202" s="44" t="str">
        <f t="shared" si="15"/>
        <v>MH_SOCF_1</v>
      </c>
      <c r="D202" s="203" t="s">
        <v>198</v>
      </c>
      <c r="E202" s="40">
        <f>IFERROR(VLOOKUP(B202,Parameters!$A$2:$D$690,4,FALSE),0)</f>
        <v>0</v>
      </c>
      <c r="F202" s="40">
        <f>IFERROR(VLOOKUP(C202,Parameters!$A$2:$D$690,4,FALSE),0)</f>
        <v>1.17544E-2</v>
      </c>
      <c r="G202" s="41">
        <f t="shared" si="12"/>
        <v>1.1823754433209821E-2</v>
      </c>
      <c r="H202" s="308">
        <v>1</v>
      </c>
      <c r="K202" s="44" t="str">
        <f t="shared" si="16"/>
        <v>MH_SOTS_1</v>
      </c>
      <c r="L202" s="44" t="str">
        <f t="shared" si="17"/>
        <v>MH_SOTS_0</v>
      </c>
      <c r="M202" s="203" t="s">
        <v>198</v>
      </c>
      <c r="N202" s="40">
        <f>IFERROR(VLOOKUP(K202,Parameters!$A$2:$D$690,4,FALSE),0)</f>
        <v>5.2027999999999996E-3</v>
      </c>
      <c r="O202" s="40">
        <f>IFERROR(VLOOKUP(L202,Parameters!$A$2:$D$690,4,FALSE),0)</f>
        <v>0</v>
      </c>
      <c r="P202" s="41">
        <f t="shared" si="13"/>
        <v>5.2163580670256948E-3</v>
      </c>
      <c r="Q202" s="308">
        <v>1</v>
      </c>
    </row>
    <row r="203" spans="1:17">
      <c r="A203" s="39">
        <v>43800</v>
      </c>
      <c r="B203" s="44" t="str">
        <f t="shared" si="14"/>
        <v>MH_SOCF_0</v>
      </c>
      <c r="C203" s="44" t="str">
        <f t="shared" si="15"/>
        <v>MH_SOCF_1</v>
      </c>
      <c r="D203" s="203" t="s">
        <v>198</v>
      </c>
      <c r="E203" s="40">
        <f>IFERROR(VLOOKUP(B203,Parameters!$A$2:$D$690,4,FALSE),0)</f>
        <v>0</v>
      </c>
      <c r="F203" s="40">
        <f>IFERROR(VLOOKUP(C203,Parameters!$A$2:$D$690,4,FALSE),0)</f>
        <v>1.17544E-2</v>
      </c>
      <c r="G203" s="41">
        <f t="shared" si="12"/>
        <v>6.5895706116374519E-3</v>
      </c>
      <c r="H203" s="308">
        <v>0.55876559422193139</v>
      </c>
      <c r="K203" s="44" t="str">
        <f t="shared" si="16"/>
        <v>MH_SOTS_1</v>
      </c>
      <c r="L203" s="44" t="str">
        <f t="shared" si="17"/>
        <v>MH_SOTS_0</v>
      </c>
      <c r="M203" s="203" t="s">
        <v>198</v>
      </c>
      <c r="N203" s="40">
        <f>IFERROR(VLOOKUP(K203,Parameters!$A$2:$D$690,4,FALSE),0)</f>
        <v>5.2027999999999996E-3</v>
      </c>
      <c r="O203" s="40">
        <f>IFERROR(VLOOKUP(L203,Parameters!$A$2:$D$690,4,FALSE),0)</f>
        <v>0</v>
      </c>
      <c r="P203" s="41">
        <f t="shared" si="13"/>
        <v>5.2163580670256948E-3</v>
      </c>
      <c r="Q203" s="308">
        <v>0.41957067187064107</v>
      </c>
    </row>
    <row r="204" spans="1:17">
      <c r="A204" s="39">
        <v>43831</v>
      </c>
      <c r="B204" s="44" t="str">
        <f t="shared" si="14"/>
        <v>MH_SOCF_0</v>
      </c>
      <c r="C204" s="44" t="str">
        <f t="shared" si="15"/>
        <v>MH_SOCF_1</v>
      </c>
      <c r="D204" s="203" t="s">
        <v>198</v>
      </c>
      <c r="E204" s="40">
        <f>IFERROR(VLOOKUP(B204,Parameters!$A$2:$D$690,4,FALSE),0)</f>
        <v>0</v>
      </c>
      <c r="F204" s="40">
        <f>IFERROR(VLOOKUP(C204,Parameters!$A$2:$D$690,4,FALSE),0)</f>
        <v>1.17544E-2</v>
      </c>
      <c r="G204" s="41">
        <f t="shared" si="12"/>
        <v>5.4656671904060872E-3</v>
      </c>
      <c r="H204" s="308">
        <v>0.4637229152987527</v>
      </c>
      <c r="K204" s="44" t="str">
        <f t="shared" si="16"/>
        <v>MH_SOTS_1</v>
      </c>
      <c r="L204" s="44" t="str">
        <f t="shared" si="17"/>
        <v>MH_SOTS_0</v>
      </c>
      <c r="M204" s="203" t="s">
        <v>198</v>
      </c>
      <c r="N204" s="40">
        <f>IFERROR(VLOOKUP(K204,Parameters!$A$2:$D$690,4,FALSE),0)</f>
        <v>5.2027999999999996E-3</v>
      </c>
      <c r="O204" s="40">
        <f>IFERROR(VLOOKUP(L204,Parameters!$A$2:$D$690,4,FALSE),0)</f>
        <v>0</v>
      </c>
      <c r="P204" s="41">
        <f t="shared" si="13"/>
        <v>5.2163580670256948E-3</v>
      </c>
      <c r="Q204" s="308">
        <v>0.57987175913019462</v>
      </c>
    </row>
    <row r="205" spans="1:17">
      <c r="A205" s="39">
        <v>43862</v>
      </c>
      <c r="B205" s="44" t="str">
        <f t="shared" si="14"/>
        <v>MH_SOCF_0</v>
      </c>
      <c r="C205" s="44" t="str">
        <f t="shared" si="15"/>
        <v>MH_SOCF_1</v>
      </c>
      <c r="D205" s="203" t="s">
        <v>198</v>
      </c>
      <c r="E205" s="40">
        <f>IFERROR(VLOOKUP(B205,Parameters!$A$2:$D$690,4,FALSE),0)</f>
        <v>0</v>
      </c>
      <c r="F205" s="40">
        <f>IFERROR(VLOOKUP(C205,Parameters!$A$2:$D$690,4,FALSE),0)</f>
        <v>1.17544E-2</v>
      </c>
      <c r="G205" s="41">
        <f t="shared" si="12"/>
        <v>4.631827448797754E-4</v>
      </c>
      <c r="H205" s="308">
        <v>3.9395929087326836E-2</v>
      </c>
      <c r="K205" s="44" t="str">
        <f t="shared" si="16"/>
        <v>MH_SOTS_1</v>
      </c>
      <c r="L205" s="44" t="str">
        <f t="shared" si="17"/>
        <v>MH_SOTS_0</v>
      </c>
      <c r="M205" s="203" t="s">
        <v>198</v>
      </c>
      <c r="N205" s="40">
        <f>IFERROR(VLOOKUP(K205,Parameters!$A$2:$D$690,4,FALSE),0)</f>
        <v>5.2027999999999996E-3</v>
      </c>
      <c r="O205" s="40">
        <f>IFERROR(VLOOKUP(L205,Parameters!$A$2:$D$690,4,FALSE),0)</f>
        <v>0</v>
      </c>
      <c r="P205" s="41">
        <f t="shared" si="13"/>
        <v>5.2163580670256948E-3</v>
      </c>
      <c r="Q205" s="308">
        <v>0.47393364928909454</v>
      </c>
    </row>
    <row r="206" spans="1:17">
      <c r="A206" s="39">
        <v>43891</v>
      </c>
      <c r="B206" s="44" t="str">
        <f t="shared" si="14"/>
        <v>MH_SOCF_0</v>
      </c>
      <c r="C206" s="44" t="str">
        <f t="shared" si="15"/>
        <v>MH_SOCF_1</v>
      </c>
      <c r="D206" s="203" t="s">
        <v>198</v>
      </c>
      <c r="E206" s="40">
        <f>IFERROR(VLOOKUP(B206,Parameters!$A$2:$D$690,4,FALSE),0)</f>
        <v>0</v>
      </c>
      <c r="F206" s="40">
        <f>IFERROR(VLOOKUP(C206,Parameters!$A$2:$D$690,4,FALSE),0)</f>
        <v>1.17544E-2</v>
      </c>
      <c r="G206" s="41">
        <f t="shared" ref="G206:G269" si="18">EXP($E206*(1)+$F206*(1)*H206)-1</f>
        <v>2.7532942054724341E-3</v>
      </c>
      <c r="H206" s="308">
        <v>0.23391332895600703</v>
      </c>
      <c r="K206" s="44" t="str">
        <f t="shared" si="16"/>
        <v>MH_SOTS_1</v>
      </c>
      <c r="L206" s="44" t="str">
        <f t="shared" si="17"/>
        <v>MH_SOTS_0</v>
      </c>
      <c r="M206" s="203" t="s">
        <v>198</v>
      </c>
      <c r="N206" s="40">
        <f>IFERROR(VLOOKUP(K206,Parameters!$A$2:$D$690,4,FALSE),0)</f>
        <v>5.2027999999999996E-3</v>
      </c>
      <c r="O206" s="40">
        <f>IFERROR(VLOOKUP(L206,Parameters!$A$2:$D$690,4,FALSE),0)</f>
        <v>0</v>
      </c>
      <c r="P206" s="41">
        <f t="shared" ref="P206:P269" si="19">EXP($N206*(1)+$O206*(1)*Q206)-1</f>
        <v>5.2163580670256948E-3</v>
      </c>
      <c r="Q206" s="308">
        <v>0.65793141901310515</v>
      </c>
    </row>
    <row r="207" spans="1:17">
      <c r="A207" s="39">
        <v>43922</v>
      </c>
      <c r="B207" s="44" t="str">
        <f t="shared" ref="B207:B270" si="20">D207&amp;"_"&amp;$E$3</f>
        <v>MH_SOCF_0</v>
      </c>
      <c r="C207" s="44" t="str">
        <f t="shared" ref="C207:C270" si="21">D207&amp;"_"&amp;$F$3</f>
        <v>MH_SOCF_1</v>
      </c>
      <c r="D207" s="203" t="s">
        <v>198</v>
      </c>
      <c r="E207" s="40">
        <f>IFERROR(VLOOKUP(B207,Parameters!$A$2:$D$690,4,FALSE),0)</f>
        <v>0</v>
      </c>
      <c r="F207" s="40">
        <f>IFERROR(VLOOKUP(C207,Parameters!$A$2:$D$690,4,FALSE),0)</f>
        <v>1.17544E-2</v>
      </c>
      <c r="G207" s="41">
        <f t="shared" si="18"/>
        <v>2.9854963322042405E-3</v>
      </c>
      <c r="H207" s="308">
        <v>0.25361129349966866</v>
      </c>
      <c r="K207" s="44" t="str">
        <f t="shared" ref="K207:K270" si="22">M207&amp;"_"&amp;$N$3</f>
        <v>MH_SOTS_1</v>
      </c>
      <c r="L207" s="44" t="str">
        <f t="shared" ref="L207:L270" si="23">M207&amp;"_"&amp;$O$3</f>
        <v>MH_SOTS_0</v>
      </c>
      <c r="M207" s="203" t="s">
        <v>198</v>
      </c>
      <c r="N207" s="40">
        <f>IFERROR(VLOOKUP(K207,Parameters!$A$2:$D$690,4,FALSE),0)</f>
        <v>5.2027999999999996E-3</v>
      </c>
      <c r="O207" s="40">
        <f>IFERROR(VLOOKUP(L207,Parameters!$A$2:$D$690,4,FALSE),0)</f>
        <v>0</v>
      </c>
      <c r="P207" s="41">
        <f t="shared" si="19"/>
        <v>5.2163580670256948E-3</v>
      </c>
      <c r="Q207" s="308">
        <v>0.16308893225536322</v>
      </c>
    </row>
    <row r="208" spans="1:17">
      <c r="A208" s="39">
        <v>43952</v>
      </c>
      <c r="B208" s="44" t="str">
        <f t="shared" si="20"/>
        <v>MH_SOCF_0</v>
      </c>
      <c r="C208" s="44" t="str">
        <f t="shared" si="21"/>
        <v>MH_SOCF_1</v>
      </c>
      <c r="D208" s="203" t="s">
        <v>198</v>
      </c>
      <c r="E208" s="40">
        <f>IFERROR(VLOOKUP(B208,Parameters!$A$2:$D$690,4,FALSE),0)</f>
        <v>0</v>
      </c>
      <c r="F208" s="40">
        <f>IFERROR(VLOOKUP(C208,Parameters!$A$2:$D$690,4,FALSE),0)</f>
        <v>1.17544E-2</v>
      </c>
      <c r="G208" s="41">
        <f t="shared" si="18"/>
        <v>2.2697124184549722E-3</v>
      </c>
      <c r="H208" s="308">
        <v>0.19287590282337461</v>
      </c>
      <c r="K208" s="44" t="str">
        <f t="shared" si="22"/>
        <v>MH_SOTS_1</v>
      </c>
      <c r="L208" s="44" t="str">
        <f t="shared" si="23"/>
        <v>MH_SOTS_0</v>
      </c>
      <c r="M208" s="203" t="s">
        <v>198</v>
      </c>
      <c r="N208" s="40">
        <f>IFERROR(VLOOKUP(K208,Parameters!$A$2:$D$690,4,FALSE),0)</f>
        <v>5.2027999999999996E-3</v>
      </c>
      <c r="O208" s="40">
        <f>IFERROR(VLOOKUP(L208,Parameters!$A$2:$D$690,4,FALSE),0)</f>
        <v>0</v>
      </c>
      <c r="P208" s="41">
        <f t="shared" si="19"/>
        <v>5.2163580670256948E-3</v>
      </c>
      <c r="Q208" s="308">
        <v>5.993866741009371E-2</v>
      </c>
    </row>
    <row r="209" spans="1:17">
      <c r="A209" s="39">
        <v>43983</v>
      </c>
      <c r="B209" s="44" t="str">
        <f t="shared" si="20"/>
        <v>MH_SOCF_0</v>
      </c>
      <c r="C209" s="44" t="str">
        <f t="shared" si="21"/>
        <v>MH_SOCF_1</v>
      </c>
      <c r="D209" s="203" t="s">
        <v>198</v>
      </c>
      <c r="E209" s="40">
        <f>IFERROR(VLOOKUP(B209,Parameters!$A$2:$D$690,4,FALSE),0)</f>
        <v>0</v>
      </c>
      <c r="F209" s="40">
        <f>IFERROR(VLOOKUP(C209,Parameters!$A$2:$D$690,4,FALSE),0)</f>
        <v>1.17544E-2</v>
      </c>
      <c r="G209" s="41">
        <f t="shared" si="18"/>
        <v>0</v>
      </c>
      <c r="H209" s="308">
        <v>0</v>
      </c>
      <c r="K209" s="44" t="str">
        <f t="shared" si="22"/>
        <v>MH_SOTS_1</v>
      </c>
      <c r="L209" s="44" t="str">
        <f t="shared" si="23"/>
        <v>MH_SOTS_0</v>
      </c>
      <c r="M209" s="203" t="s">
        <v>198</v>
      </c>
      <c r="N209" s="40">
        <f>IFERROR(VLOOKUP(K209,Parameters!$A$2:$D$690,4,FALSE),0)</f>
        <v>5.2027999999999996E-3</v>
      </c>
      <c r="O209" s="40">
        <f>IFERROR(VLOOKUP(L209,Parameters!$A$2:$D$690,4,FALSE),0)</f>
        <v>0</v>
      </c>
      <c r="P209" s="41">
        <f t="shared" si="19"/>
        <v>5.2163580670256948E-3</v>
      </c>
      <c r="Q209" s="308">
        <v>0</v>
      </c>
    </row>
    <row r="210" spans="1:17">
      <c r="A210" s="39">
        <v>44013</v>
      </c>
      <c r="B210" s="44" t="str">
        <f t="shared" si="20"/>
        <v>MH_SOCF_0</v>
      </c>
      <c r="C210" s="44" t="str">
        <f t="shared" si="21"/>
        <v>MH_SOCF_1</v>
      </c>
      <c r="D210" s="203" t="s">
        <v>198</v>
      </c>
      <c r="E210" s="40">
        <f>IFERROR(VLOOKUP(B210,Parameters!$A$2:$D$690,4,FALSE),0)</f>
        <v>0</v>
      </c>
      <c r="F210" s="40">
        <f>IFERROR(VLOOKUP(C210,Parameters!$A$2:$D$690,4,FALSE),0)</f>
        <v>1.17544E-2</v>
      </c>
      <c r="G210" s="41">
        <f t="shared" si="18"/>
        <v>7.5242004013893471E-3</v>
      </c>
      <c r="H210" s="308">
        <v>0.63772160210111761</v>
      </c>
      <c r="K210" s="44" t="str">
        <f t="shared" si="22"/>
        <v>MH_SOTS_1</v>
      </c>
      <c r="L210" s="44" t="str">
        <f t="shared" si="23"/>
        <v>MH_SOTS_0</v>
      </c>
      <c r="M210" s="203" t="s">
        <v>198</v>
      </c>
      <c r="N210" s="40">
        <f>IFERROR(VLOOKUP(K210,Parameters!$A$2:$D$690,4,FALSE),0)</f>
        <v>5.2027999999999996E-3</v>
      </c>
      <c r="O210" s="40">
        <f>IFERROR(VLOOKUP(L210,Parameters!$A$2:$D$690,4,FALSE),0)</f>
        <v>0</v>
      </c>
      <c r="P210" s="41">
        <f t="shared" si="19"/>
        <v>5.2163580670256948E-3</v>
      </c>
      <c r="Q210" s="308">
        <v>0.75132422637300789</v>
      </c>
    </row>
    <row r="211" spans="1:17">
      <c r="A211" s="39">
        <v>44044</v>
      </c>
      <c r="B211" s="44" t="str">
        <f t="shared" si="20"/>
        <v>MH_SOCF_0</v>
      </c>
      <c r="C211" s="44" t="str">
        <f t="shared" si="21"/>
        <v>MH_SOCF_1</v>
      </c>
      <c r="D211" s="203" t="s">
        <v>198</v>
      </c>
      <c r="E211" s="40">
        <f>IFERROR(VLOOKUP(B211,Parameters!$A$2:$D$690,4,FALSE),0)</f>
        <v>0</v>
      </c>
      <c r="F211" s="40">
        <f>IFERROR(VLOOKUP(C211,Parameters!$A$2:$D$690,4,FALSE),0)</f>
        <v>1.17544E-2</v>
      </c>
      <c r="G211" s="41">
        <f t="shared" si="18"/>
        <v>5.5432712726599664E-3</v>
      </c>
      <c r="H211" s="308">
        <v>0.47028890347997326</v>
      </c>
      <c r="K211" s="44" t="str">
        <f t="shared" si="22"/>
        <v>MH_SOTS_1</v>
      </c>
      <c r="L211" s="44" t="str">
        <f t="shared" si="23"/>
        <v>MH_SOTS_0</v>
      </c>
      <c r="M211" s="203" t="s">
        <v>198</v>
      </c>
      <c r="N211" s="40">
        <f>IFERROR(VLOOKUP(K211,Parameters!$A$2:$D$690,4,FALSE),0)</f>
        <v>5.2027999999999996E-3</v>
      </c>
      <c r="O211" s="40">
        <f>IFERROR(VLOOKUP(L211,Parameters!$A$2:$D$690,4,FALSE),0)</f>
        <v>0</v>
      </c>
      <c r="P211" s="41">
        <f t="shared" si="19"/>
        <v>5.2163580670256948E-3</v>
      </c>
      <c r="Q211" s="308">
        <v>1.115137998327463E-2</v>
      </c>
    </row>
    <row r="212" spans="1:17">
      <c r="A212" s="39">
        <v>44075</v>
      </c>
      <c r="B212" s="44" t="str">
        <f t="shared" si="20"/>
        <v>MH_SOCF_0</v>
      </c>
      <c r="C212" s="44" t="str">
        <f t="shared" si="21"/>
        <v>MH_SOCF_1</v>
      </c>
      <c r="D212" s="203" t="s">
        <v>198</v>
      </c>
      <c r="E212" s="40">
        <f>IFERROR(VLOOKUP(B212,Parameters!$A$2:$D$690,4,FALSE),0)</f>
        <v>0</v>
      </c>
      <c r="F212" s="40">
        <f>IFERROR(VLOOKUP(C212,Parameters!$A$2:$D$690,4,FALSE),0)</f>
        <v>1.17544E-2</v>
      </c>
      <c r="G212" s="41">
        <f t="shared" si="18"/>
        <v>1.0873433326329174E-2</v>
      </c>
      <c r="H212" s="308">
        <v>0.9200590938936295</v>
      </c>
      <c r="K212" s="44" t="str">
        <f t="shared" si="22"/>
        <v>MH_SOTS_1</v>
      </c>
      <c r="L212" s="44" t="str">
        <f t="shared" si="23"/>
        <v>MH_SOTS_0</v>
      </c>
      <c r="M212" s="203" t="s">
        <v>198</v>
      </c>
      <c r="N212" s="40">
        <f>IFERROR(VLOOKUP(K212,Parameters!$A$2:$D$690,4,FALSE),0)</f>
        <v>5.2027999999999996E-3</v>
      </c>
      <c r="O212" s="40">
        <f>IFERROR(VLOOKUP(L212,Parameters!$A$2:$D$690,4,FALSE),0)</f>
        <v>0</v>
      </c>
      <c r="P212" s="41">
        <f t="shared" si="19"/>
        <v>5.2163580670256948E-3</v>
      </c>
      <c r="Q212" s="308">
        <v>0.99107889601337973</v>
      </c>
    </row>
    <row r="213" spans="1:17">
      <c r="A213" s="39">
        <v>44105</v>
      </c>
      <c r="B213" s="44" t="str">
        <f t="shared" si="20"/>
        <v>MH_SOCF_0</v>
      </c>
      <c r="C213" s="44" t="str">
        <f t="shared" si="21"/>
        <v>MH_SOCF_1</v>
      </c>
      <c r="D213" s="203" t="s">
        <v>198</v>
      </c>
      <c r="E213" s="40">
        <f>IFERROR(VLOOKUP(B213,Parameters!$A$2:$D$690,4,FALSE),0)</f>
        <v>0</v>
      </c>
      <c r="F213" s="40">
        <f>IFERROR(VLOOKUP(C213,Parameters!$A$2:$D$690,4,FALSE),0)</f>
        <v>1.17544E-2</v>
      </c>
      <c r="G213" s="41">
        <f t="shared" si="18"/>
        <v>9.5577288721466758E-3</v>
      </c>
      <c r="H213" s="308">
        <v>0.80925804333552143</v>
      </c>
      <c r="K213" s="44" t="str">
        <f t="shared" si="22"/>
        <v>MH_SOTS_1</v>
      </c>
      <c r="L213" s="44" t="str">
        <f t="shared" si="23"/>
        <v>MH_SOTS_0</v>
      </c>
      <c r="M213" s="203" t="s">
        <v>198</v>
      </c>
      <c r="N213" s="40">
        <f>IFERROR(VLOOKUP(K213,Parameters!$A$2:$D$690,4,FALSE),0)</f>
        <v>5.2027999999999996E-3</v>
      </c>
      <c r="O213" s="40">
        <f>IFERROR(VLOOKUP(L213,Parameters!$A$2:$D$690,4,FALSE),0)</f>
        <v>0</v>
      </c>
      <c r="P213" s="41">
        <f t="shared" si="19"/>
        <v>5.2163580670256948E-3</v>
      </c>
      <c r="Q213" s="308">
        <v>0.38472260942291825</v>
      </c>
    </row>
    <row r="214" spans="1:17">
      <c r="A214" s="39">
        <v>42005</v>
      </c>
      <c r="B214" s="44" t="str">
        <f t="shared" si="20"/>
        <v>WB_SOCF_0</v>
      </c>
      <c r="C214" s="44" t="str">
        <f t="shared" si="21"/>
        <v>WB_SOCF_1</v>
      </c>
      <c r="D214" s="32" t="s">
        <v>93</v>
      </c>
      <c r="E214" s="40">
        <f>IFERROR(VLOOKUP(B214,Parameters!$A$2:$D$690,4,FALSE),0)</f>
        <v>5.6937899999999998E-3</v>
      </c>
      <c r="F214" s="40">
        <f>IFERROR(VLOOKUP(C214,Parameters!$A$2:$D$690,4,FALSE),0)</f>
        <v>0</v>
      </c>
      <c r="G214" s="41">
        <f t="shared" si="18"/>
        <v>5.7100304308523864E-3</v>
      </c>
      <c r="H214" s="307">
        <v>0</v>
      </c>
      <c r="K214" s="44" t="str">
        <f t="shared" si="22"/>
        <v>WB_SOTS_1</v>
      </c>
      <c r="L214" s="44" t="str">
        <f t="shared" si="23"/>
        <v>WB_SOTS_0</v>
      </c>
      <c r="M214" s="203" t="s">
        <v>93</v>
      </c>
      <c r="N214" s="40">
        <f>IFERROR(VLOOKUP(K214,Parameters!$A$2:$D$690,4,FALSE),0)</f>
        <v>4.1943900000000001E-3</v>
      </c>
      <c r="O214" s="40">
        <f>IFERROR(VLOOKUP(L214,Parameters!$A$2:$D$690,4,FALSE),0)</f>
        <v>0</v>
      </c>
      <c r="P214" s="41">
        <f t="shared" si="19"/>
        <v>4.2031987652288993E-3</v>
      </c>
      <c r="Q214" s="307">
        <v>0.35463766830229959</v>
      </c>
    </row>
    <row r="215" spans="1:17">
      <c r="A215" s="39">
        <v>42036</v>
      </c>
      <c r="B215" s="44" t="str">
        <f t="shared" si="20"/>
        <v>WB_SOCF_0</v>
      </c>
      <c r="C215" s="44" t="str">
        <f t="shared" si="21"/>
        <v>WB_SOCF_1</v>
      </c>
      <c r="D215" s="203" t="s">
        <v>93</v>
      </c>
      <c r="E215" s="40">
        <f>IFERROR(VLOOKUP(B215,Parameters!$A$2:$D$690,4,FALSE),0)</f>
        <v>5.6937899999999998E-3</v>
      </c>
      <c r="F215" s="40">
        <f>IFERROR(VLOOKUP(C215,Parameters!$A$2:$D$690,4,FALSE),0)</f>
        <v>0</v>
      </c>
      <c r="G215" s="41">
        <f t="shared" si="18"/>
        <v>5.7100304308523864E-3</v>
      </c>
      <c r="H215" s="308">
        <v>0.74087686391327079</v>
      </c>
      <c r="K215" s="44" t="str">
        <f t="shared" si="22"/>
        <v>WB_SOTS_1</v>
      </c>
      <c r="L215" s="44" t="str">
        <f t="shared" si="23"/>
        <v>WB_SOTS_0</v>
      </c>
      <c r="M215" s="203" t="s">
        <v>93</v>
      </c>
      <c r="N215" s="40">
        <f>IFERROR(VLOOKUP(K215,Parameters!$A$2:$D$690,4,FALSE),0)</f>
        <v>4.1943900000000001E-3</v>
      </c>
      <c r="O215" s="40">
        <f>IFERROR(VLOOKUP(L215,Parameters!$A$2:$D$690,4,FALSE),0)</f>
        <v>0</v>
      </c>
      <c r="P215" s="41">
        <f t="shared" si="19"/>
        <v>4.2031987652288993E-3</v>
      </c>
      <c r="Q215" s="308">
        <v>0.66912132278184167</v>
      </c>
    </row>
    <row r="216" spans="1:17">
      <c r="A216" s="39">
        <v>42064</v>
      </c>
      <c r="B216" s="44" t="str">
        <f t="shared" si="20"/>
        <v>WB_SOCF_0</v>
      </c>
      <c r="C216" s="44" t="str">
        <f t="shared" si="21"/>
        <v>WB_SOCF_1</v>
      </c>
      <c r="D216" s="203" t="s">
        <v>93</v>
      </c>
      <c r="E216" s="40">
        <f>IFERROR(VLOOKUP(B216,Parameters!$A$2:$D$690,4,FALSE),0)</f>
        <v>5.6937899999999998E-3</v>
      </c>
      <c r="F216" s="40">
        <f>IFERROR(VLOOKUP(C216,Parameters!$A$2:$D$690,4,FALSE),0)</f>
        <v>0</v>
      </c>
      <c r="G216" s="41">
        <f t="shared" si="18"/>
        <v>5.7100304308523864E-3</v>
      </c>
      <c r="H216" s="308">
        <v>0.74131493834308226</v>
      </c>
      <c r="K216" s="44" t="str">
        <f t="shared" si="22"/>
        <v>WB_SOTS_1</v>
      </c>
      <c r="L216" s="44" t="str">
        <f t="shared" si="23"/>
        <v>WB_SOTS_0</v>
      </c>
      <c r="M216" s="203" t="s">
        <v>93</v>
      </c>
      <c r="N216" s="40">
        <f>IFERROR(VLOOKUP(K216,Parameters!$A$2:$D$690,4,FALSE),0)</f>
        <v>4.1943900000000001E-3</v>
      </c>
      <c r="O216" s="40">
        <f>IFERROR(VLOOKUP(L216,Parameters!$A$2:$D$690,4,FALSE),0)</f>
        <v>0</v>
      </c>
      <c r="P216" s="41">
        <f t="shared" si="19"/>
        <v>4.2031987652288993E-3</v>
      </c>
      <c r="Q216" s="308">
        <v>0.36668074035357517</v>
      </c>
    </row>
    <row r="217" spans="1:17">
      <c r="A217" s="39">
        <v>42095</v>
      </c>
      <c r="B217" s="44" t="str">
        <f t="shared" si="20"/>
        <v>WB_SOCF_0</v>
      </c>
      <c r="C217" s="44" t="str">
        <f t="shared" si="21"/>
        <v>WB_SOCF_1</v>
      </c>
      <c r="D217" s="203" t="s">
        <v>93</v>
      </c>
      <c r="E217" s="40">
        <f>IFERROR(VLOOKUP(B217,Parameters!$A$2:$D$690,4,FALSE),0)</f>
        <v>5.6937899999999998E-3</v>
      </c>
      <c r="F217" s="40">
        <f>IFERROR(VLOOKUP(C217,Parameters!$A$2:$D$690,4,FALSE),0)</f>
        <v>0</v>
      </c>
      <c r="G217" s="41">
        <f t="shared" si="18"/>
        <v>5.7100304308523864E-3</v>
      </c>
      <c r="H217" s="308">
        <v>0.53116981048841005</v>
      </c>
      <c r="K217" s="44" t="str">
        <f t="shared" si="22"/>
        <v>WB_SOTS_1</v>
      </c>
      <c r="L217" s="44" t="str">
        <f t="shared" si="23"/>
        <v>WB_SOTS_0</v>
      </c>
      <c r="M217" s="203" t="s">
        <v>93</v>
      </c>
      <c r="N217" s="40">
        <f>IFERROR(VLOOKUP(K217,Parameters!$A$2:$D$690,4,FALSE),0)</f>
        <v>4.1943900000000001E-3</v>
      </c>
      <c r="O217" s="40">
        <f>IFERROR(VLOOKUP(L217,Parameters!$A$2:$D$690,4,FALSE),0)</f>
        <v>0</v>
      </c>
      <c r="P217" s="41">
        <f t="shared" si="19"/>
        <v>4.2031987652288993E-3</v>
      </c>
      <c r="Q217" s="308">
        <v>0</v>
      </c>
    </row>
    <row r="218" spans="1:17">
      <c r="A218" s="39">
        <v>42125</v>
      </c>
      <c r="B218" s="44" t="str">
        <f t="shared" si="20"/>
        <v>WB_SOCF_0</v>
      </c>
      <c r="C218" s="44" t="str">
        <f t="shared" si="21"/>
        <v>WB_SOCF_1</v>
      </c>
      <c r="D218" s="203" t="s">
        <v>93</v>
      </c>
      <c r="E218" s="40">
        <f>IFERROR(VLOOKUP(B218,Parameters!$A$2:$D$690,4,FALSE),0)</f>
        <v>5.6937899999999998E-3</v>
      </c>
      <c r="F218" s="40">
        <f>IFERROR(VLOOKUP(C218,Parameters!$A$2:$D$690,4,FALSE),0)</f>
        <v>0</v>
      </c>
      <c r="G218" s="41">
        <f t="shared" si="18"/>
        <v>5.7100304308523864E-3</v>
      </c>
      <c r="H218" s="308">
        <v>0.17286739238107945</v>
      </c>
      <c r="K218" s="44" t="str">
        <f t="shared" si="22"/>
        <v>WB_SOTS_1</v>
      </c>
      <c r="L218" s="44" t="str">
        <f t="shared" si="23"/>
        <v>WB_SOTS_0</v>
      </c>
      <c r="M218" s="203" t="s">
        <v>93</v>
      </c>
      <c r="N218" s="40">
        <f>IFERROR(VLOOKUP(K218,Parameters!$A$2:$D$690,4,FALSE),0)</f>
        <v>4.1943900000000001E-3</v>
      </c>
      <c r="O218" s="40">
        <f>IFERROR(VLOOKUP(L218,Parameters!$A$2:$D$690,4,FALSE),0)</f>
        <v>0</v>
      </c>
      <c r="P218" s="41">
        <f t="shared" si="19"/>
        <v>4.2031987652288993E-3</v>
      </c>
      <c r="Q218" s="308">
        <v>6.9920860279717875E-2</v>
      </c>
    </row>
    <row r="219" spans="1:17">
      <c r="A219" s="39">
        <v>42156</v>
      </c>
      <c r="B219" s="44" t="str">
        <f t="shared" si="20"/>
        <v>WB_SOCF_0</v>
      </c>
      <c r="C219" s="44" t="str">
        <f t="shared" si="21"/>
        <v>WB_SOCF_1</v>
      </c>
      <c r="D219" s="203" t="s">
        <v>93</v>
      </c>
      <c r="E219" s="40">
        <f>IFERROR(VLOOKUP(B219,Parameters!$A$2:$D$690,4,FALSE),0)</f>
        <v>5.6937899999999998E-3</v>
      </c>
      <c r="F219" s="40">
        <f>IFERROR(VLOOKUP(C219,Parameters!$A$2:$D$690,4,FALSE),0)</f>
        <v>0</v>
      </c>
      <c r="G219" s="41">
        <f t="shared" si="18"/>
        <v>5.7100304308523864E-3</v>
      </c>
      <c r="H219" s="308">
        <v>0.8524530971732317</v>
      </c>
      <c r="K219" s="44" t="str">
        <f t="shared" si="22"/>
        <v>WB_SOTS_1</v>
      </c>
      <c r="L219" s="44" t="str">
        <f t="shared" si="23"/>
        <v>WB_SOTS_0</v>
      </c>
      <c r="M219" s="203" t="s">
        <v>93</v>
      </c>
      <c r="N219" s="40">
        <f>IFERROR(VLOOKUP(K219,Parameters!$A$2:$D$690,4,FALSE),0)</f>
        <v>4.1943900000000001E-3</v>
      </c>
      <c r="O219" s="40">
        <f>IFERROR(VLOOKUP(L219,Parameters!$A$2:$D$690,4,FALSE),0)</f>
        <v>0</v>
      </c>
      <c r="P219" s="41">
        <f t="shared" si="19"/>
        <v>4.2031987652288993E-3</v>
      </c>
      <c r="Q219" s="308">
        <v>7.8148512580374072E-2</v>
      </c>
    </row>
    <row r="220" spans="1:17">
      <c r="A220" s="39">
        <v>42186</v>
      </c>
      <c r="B220" s="44" t="str">
        <f t="shared" si="20"/>
        <v>WB_SOCF_0</v>
      </c>
      <c r="C220" s="44" t="str">
        <f t="shared" si="21"/>
        <v>WB_SOCF_1</v>
      </c>
      <c r="D220" s="203" t="s">
        <v>93</v>
      </c>
      <c r="E220" s="40">
        <f>IFERROR(VLOOKUP(B220,Parameters!$A$2:$D$690,4,FALSE),0)</f>
        <v>5.6937899999999998E-3</v>
      </c>
      <c r="F220" s="40">
        <f>IFERROR(VLOOKUP(C220,Parameters!$A$2:$D$690,4,FALSE),0)</f>
        <v>0</v>
      </c>
      <c r="G220" s="41">
        <f t="shared" si="18"/>
        <v>5.7100304308523864E-3</v>
      </c>
      <c r="H220" s="308">
        <v>1</v>
      </c>
      <c r="K220" s="44" t="str">
        <f t="shared" si="22"/>
        <v>WB_SOTS_1</v>
      </c>
      <c r="L220" s="44" t="str">
        <f t="shared" si="23"/>
        <v>WB_SOTS_0</v>
      </c>
      <c r="M220" s="203" t="s">
        <v>93</v>
      </c>
      <c r="N220" s="40">
        <f>IFERROR(VLOOKUP(K220,Parameters!$A$2:$D$690,4,FALSE),0)</f>
        <v>4.1943900000000001E-3</v>
      </c>
      <c r="O220" s="40">
        <f>IFERROR(VLOOKUP(L220,Parameters!$A$2:$D$690,4,FALSE),0)</f>
        <v>0</v>
      </c>
      <c r="P220" s="41">
        <f t="shared" si="19"/>
        <v>4.2031987652288993E-3</v>
      </c>
      <c r="Q220" s="308">
        <v>0.36629358424729114</v>
      </c>
    </row>
    <row r="221" spans="1:17">
      <c r="A221" s="39">
        <v>42217</v>
      </c>
      <c r="B221" s="44" t="str">
        <f t="shared" si="20"/>
        <v>WB_SOCF_0</v>
      </c>
      <c r="C221" s="44" t="str">
        <f t="shared" si="21"/>
        <v>WB_SOCF_1</v>
      </c>
      <c r="D221" s="203" t="s">
        <v>93</v>
      </c>
      <c r="E221" s="40">
        <f>IFERROR(VLOOKUP(B221,Parameters!$A$2:$D$690,4,FALSE),0)</f>
        <v>5.6937899999999998E-3</v>
      </c>
      <c r="F221" s="40">
        <f>IFERROR(VLOOKUP(C221,Parameters!$A$2:$D$690,4,FALSE),0)</f>
        <v>0</v>
      </c>
      <c r="G221" s="41">
        <f t="shared" si="18"/>
        <v>5.7100304308523864E-3</v>
      </c>
      <c r="H221" s="308">
        <v>0.85472775822939984</v>
      </c>
      <c r="K221" s="44" t="str">
        <f t="shared" si="22"/>
        <v>WB_SOTS_1</v>
      </c>
      <c r="L221" s="44" t="str">
        <f t="shared" si="23"/>
        <v>WB_SOTS_0</v>
      </c>
      <c r="M221" s="203" t="s">
        <v>93</v>
      </c>
      <c r="N221" s="40">
        <f>IFERROR(VLOOKUP(K221,Parameters!$A$2:$D$690,4,FALSE),0)</f>
        <v>4.1943900000000001E-3</v>
      </c>
      <c r="O221" s="40">
        <f>IFERROR(VLOOKUP(L221,Parameters!$A$2:$D$690,4,FALSE),0)</f>
        <v>0</v>
      </c>
      <c r="P221" s="41">
        <f t="shared" si="19"/>
        <v>4.2031987652288993E-3</v>
      </c>
      <c r="Q221" s="308">
        <v>0.5814205474605425</v>
      </c>
    </row>
    <row r="222" spans="1:17">
      <c r="A222" s="39">
        <v>42248</v>
      </c>
      <c r="B222" s="44" t="str">
        <f t="shared" si="20"/>
        <v>WB_SOCF_0</v>
      </c>
      <c r="C222" s="44" t="str">
        <f t="shared" si="21"/>
        <v>WB_SOCF_1</v>
      </c>
      <c r="D222" s="203" t="s">
        <v>93</v>
      </c>
      <c r="E222" s="40">
        <f>IFERROR(VLOOKUP(B222,Parameters!$A$2:$D$690,4,FALSE),0)</f>
        <v>5.6937899999999998E-3</v>
      </c>
      <c r="F222" s="40">
        <f>IFERROR(VLOOKUP(C222,Parameters!$A$2:$D$690,4,FALSE),0)</f>
        <v>0</v>
      </c>
      <c r="G222" s="41">
        <f t="shared" si="18"/>
        <v>5.7100304308523864E-3</v>
      </c>
      <c r="H222" s="308">
        <v>0.52920184254384295</v>
      </c>
      <c r="K222" s="44" t="str">
        <f t="shared" si="22"/>
        <v>WB_SOTS_1</v>
      </c>
      <c r="L222" s="44" t="str">
        <f t="shared" si="23"/>
        <v>WB_SOTS_0</v>
      </c>
      <c r="M222" s="203" t="s">
        <v>93</v>
      </c>
      <c r="N222" s="40">
        <f>IFERROR(VLOOKUP(K222,Parameters!$A$2:$D$690,4,FALSE),0)</f>
        <v>4.1943900000000001E-3</v>
      </c>
      <c r="O222" s="40">
        <f>IFERROR(VLOOKUP(L222,Parameters!$A$2:$D$690,4,FALSE),0)</f>
        <v>0</v>
      </c>
      <c r="P222" s="41">
        <f t="shared" si="19"/>
        <v>4.2031987652288993E-3</v>
      </c>
      <c r="Q222" s="308">
        <v>0.83678798645996433</v>
      </c>
    </row>
    <row r="223" spans="1:17">
      <c r="A223" s="39">
        <v>42278</v>
      </c>
      <c r="B223" s="44" t="str">
        <f t="shared" si="20"/>
        <v>WB_SOCF_0</v>
      </c>
      <c r="C223" s="44" t="str">
        <f t="shared" si="21"/>
        <v>WB_SOCF_1</v>
      </c>
      <c r="D223" s="203" t="s">
        <v>93</v>
      </c>
      <c r="E223" s="40">
        <f>IFERROR(VLOOKUP(B223,Parameters!$A$2:$D$690,4,FALSE),0)</f>
        <v>5.6937899999999998E-3</v>
      </c>
      <c r="F223" s="40">
        <f>IFERROR(VLOOKUP(C223,Parameters!$A$2:$D$690,4,FALSE),0)</f>
        <v>0</v>
      </c>
      <c r="G223" s="41">
        <f t="shared" si="18"/>
        <v>5.7100304308523864E-3</v>
      </c>
      <c r="H223" s="308">
        <v>0.88615408801095041</v>
      </c>
      <c r="K223" s="44" t="str">
        <f t="shared" si="22"/>
        <v>WB_SOTS_1</v>
      </c>
      <c r="L223" s="44" t="str">
        <f t="shared" si="23"/>
        <v>WB_SOTS_0</v>
      </c>
      <c r="M223" s="203" t="s">
        <v>93</v>
      </c>
      <c r="N223" s="40">
        <f>IFERROR(VLOOKUP(K223,Parameters!$A$2:$D$690,4,FALSE),0)</f>
        <v>4.1943900000000001E-3</v>
      </c>
      <c r="O223" s="40">
        <f>IFERROR(VLOOKUP(L223,Parameters!$A$2:$D$690,4,FALSE),0)</f>
        <v>0</v>
      </c>
      <c r="P223" s="41">
        <f t="shared" si="19"/>
        <v>4.2031987652288993E-3</v>
      </c>
      <c r="Q223" s="308">
        <v>1</v>
      </c>
    </row>
    <row r="224" spans="1:17">
      <c r="A224" s="39">
        <v>42309</v>
      </c>
      <c r="B224" s="44" t="str">
        <f t="shared" si="20"/>
        <v>WB_SOCF_0</v>
      </c>
      <c r="C224" s="44" t="str">
        <f t="shared" si="21"/>
        <v>WB_SOCF_1</v>
      </c>
      <c r="D224" s="203" t="s">
        <v>93</v>
      </c>
      <c r="E224" s="40">
        <f>IFERROR(VLOOKUP(B224,Parameters!$A$2:$D$690,4,FALSE),0)</f>
        <v>5.6937899999999998E-3</v>
      </c>
      <c r="F224" s="40">
        <f>IFERROR(VLOOKUP(C224,Parameters!$A$2:$D$690,4,FALSE),0)</f>
        <v>0</v>
      </c>
      <c r="G224" s="41">
        <f t="shared" si="18"/>
        <v>5.7100304308523864E-3</v>
      </c>
      <c r="H224" s="308">
        <v>0.83537272893439118</v>
      </c>
      <c r="K224" s="44" t="str">
        <f t="shared" si="22"/>
        <v>WB_SOTS_1</v>
      </c>
      <c r="L224" s="44" t="str">
        <f t="shared" si="23"/>
        <v>WB_SOTS_0</v>
      </c>
      <c r="M224" s="203" t="s">
        <v>93</v>
      </c>
      <c r="N224" s="40">
        <f>IFERROR(VLOOKUP(K224,Parameters!$A$2:$D$690,4,FALSE),0)</f>
        <v>4.1943900000000001E-3</v>
      </c>
      <c r="O224" s="40">
        <f>IFERROR(VLOOKUP(L224,Parameters!$A$2:$D$690,4,FALSE),0)</f>
        <v>0</v>
      </c>
      <c r="P224" s="41">
        <f t="shared" si="19"/>
        <v>4.2031987652288993E-3</v>
      </c>
      <c r="Q224" s="308">
        <v>0.7218497546442284</v>
      </c>
    </row>
    <row r="225" spans="1:17">
      <c r="A225" s="39">
        <v>42339</v>
      </c>
      <c r="B225" s="44" t="str">
        <f t="shared" si="20"/>
        <v>WB_SOCF_0</v>
      </c>
      <c r="C225" s="44" t="str">
        <f t="shared" si="21"/>
        <v>WB_SOCF_1</v>
      </c>
      <c r="D225" s="203" t="s">
        <v>93</v>
      </c>
      <c r="E225" s="40">
        <f>IFERROR(VLOOKUP(B225,Parameters!$A$2:$D$690,4,FALSE),0)</f>
        <v>5.6937899999999998E-3</v>
      </c>
      <c r="F225" s="40">
        <f>IFERROR(VLOOKUP(C225,Parameters!$A$2:$D$690,4,FALSE),0)</f>
        <v>0</v>
      </c>
      <c r="G225" s="41">
        <f t="shared" si="18"/>
        <v>5.7100304308523864E-3</v>
      </c>
      <c r="H225" s="308">
        <v>0.42733257915170375</v>
      </c>
      <c r="K225" s="44" t="str">
        <f t="shared" si="22"/>
        <v>WB_SOTS_1</v>
      </c>
      <c r="L225" s="44" t="str">
        <f t="shared" si="23"/>
        <v>WB_SOTS_0</v>
      </c>
      <c r="M225" s="203" t="s">
        <v>93</v>
      </c>
      <c r="N225" s="40">
        <f>IFERROR(VLOOKUP(K225,Parameters!$A$2:$D$690,4,FALSE),0)</f>
        <v>4.1943900000000001E-3</v>
      </c>
      <c r="O225" s="40">
        <f>IFERROR(VLOOKUP(L225,Parameters!$A$2:$D$690,4,FALSE),0)</f>
        <v>0</v>
      </c>
      <c r="P225" s="41">
        <f t="shared" si="19"/>
        <v>4.2031987652288993E-3</v>
      </c>
      <c r="Q225" s="308">
        <v>0.57352901218029406</v>
      </c>
    </row>
    <row r="226" spans="1:17">
      <c r="A226" s="39">
        <v>42370</v>
      </c>
      <c r="B226" s="44" t="str">
        <f t="shared" si="20"/>
        <v>WB_SOCF_0</v>
      </c>
      <c r="C226" s="44" t="str">
        <f t="shared" si="21"/>
        <v>WB_SOCF_1</v>
      </c>
      <c r="D226" s="203" t="s">
        <v>93</v>
      </c>
      <c r="E226" s="40">
        <f>IFERROR(VLOOKUP(B226,Parameters!$A$2:$D$690,4,FALSE),0)</f>
        <v>5.6937899999999998E-3</v>
      </c>
      <c r="F226" s="40">
        <f>IFERROR(VLOOKUP(C226,Parameters!$A$2:$D$690,4,FALSE),0)</f>
        <v>0</v>
      </c>
      <c r="G226" s="41">
        <f t="shared" si="18"/>
        <v>5.7100304308523864E-3</v>
      </c>
      <c r="H226" s="308">
        <v>0</v>
      </c>
      <c r="K226" s="44" t="str">
        <f t="shared" si="22"/>
        <v>WB_SOTS_1</v>
      </c>
      <c r="L226" s="44" t="str">
        <f t="shared" si="23"/>
        <v>WB_SOTS_0</v>
      </c>
      <c r="M226" s="203" t="s">
        <v>93</v>
      </c>
      <c r="N226" s="40">
        <f>IFERROR(VLOOKUP(K226,Parameters!$A$2:$D$690,4,FALSE),0)</f>
        <v>4.1943900000000001E-3</v>
      </c>
      <c r="O226" s="40">
        <f>IFERROR(VLOOKUP(L226,Parameters!$A$2:$D$690,4,FALSE),0)</f>
        <v>0</v>
      </c>
      <c r="P226" s="41">
        <f t="shared" si="19"/>
        <v>4.2031987652288993E-3</v>
      </c>
      <c r="Q226" s="308">
        <v>0.35463766830229959</v>
      </c>
    </row>
    <row r="227" spans="1:17">
      <c r="A227" s="39">
        <v>42401</v>
      </c>
      <c r="B227" s="44" t="str">
        <f t="shared" si="20"/>
        <v>WB_SOCF_0</v>
      </c>
      <c r="C227" s="44" t="str">
        <f t="shared" si="21"/>
        <v>WB_SOCF_1</v>
      </c>
      <c r="D227" s="203" t="s">
        <v>93</v>
      </c>
      <c r="E227" s="40">
        <f>IFERROR(VLOOKUP(B227,Parameters!$A$2:$D$690,4,FALSE),0)</f>
        <v>5.6937899999999998E-3</v>
      </c>
      <c r="F227" s="40">
        <f>IFERROR(VLOOKUP(C227,Parameters!$A$2:$D$690,4,FALSE),0)</f>
        <v>0</v>
      </c>
      <c r="G227" s="41">
        <f t="shared" si="18"/>
        <v>5.7100304308523864E-3</v>
      </c>
      <c r="H227" s="308">
        <v>0.74087686391327079</v>
      </c>
      <c r="K227" s="44" t="str">
        <f t="shared" si="22"/>
        <v>WB_SOTS_1</v>
      </c>
      <c r="L227" s="44" t="str">
        <f t="shared" si="23"/>
        <v>WB_SOTS_0</v>
      </c>
      <c r="M227" s="203" t="s">
        <v>93</v>
      </c>
      <c r="N227" s="40">
        <f>IFERROR(VLOOKUP(K227,Parameters!$A$2:$D$690,4,FALSE),0)</f>
        <v>4.1943900000000001E-3</v>
      </c>
      <c r="O227" s="40">
        <f>IFERROR(VLOOKUP(L227,Parameters!$A$2:$D$690,4,FALSE),0)</f>
        <v>0</v>
      </c>
      <c r="P227" s="41">
        <f t="shared" si="19"/>
        <v>4.2031987652288993E-3</v>
      </c>
      <c r="Q227" s="308">
        <v>0.66912132278184167</v>
      </c>
    </row>
    <row r="228" spans="1:17">
      <c r="A228" s="39">
        <v>42430</v>
      </c>
      <c r="B228" s="44" t="str">
        <f t="shared" si="20"/>
        <v>WB_SOCF_0</v>
      </c>
      <c r="C228" s="44" t="str">
        <f t="shared" si="21"/>
        <v>WB_SOCF_1</v>
      </c>
      <c r="D228" s="203" t="s">
        <v>93</v>
      </c>
      <c r="E228" s="40">
        <f>IFERROR(VLOOKUP(B228,Parameters!$A$2:$D$690,4,FALSE),0)</f>
        <v>5.6937899999999998E-3</v>
      </c>
      <c r="F228" s="40">
        <f>IFERROR(VLOOKUP(C228,Parameters!$A$2:$D$690,4,FALSE),0)</f>
        <v>0</v>
      </c>
      <c r="G228" s="41">
        <f t="shared" si="18"/>
        <v>5.7100304308523864E-3</v>
      </c>
      <c r="H228" s="308">
        <v>0.74131493834308226</v>
      </c>
      <c r="K228" s="44" t="str">
        <f t="shared" si="22"/>
        <v>WB_SOTS_1</v>
      </c>
      <c r="L228" s="44" t="str">
        <f t="shared" si="23"/>
        <v>WB_SOTS_0</v>
      </c>
      <c r="M228" s="203" t="s">
        <v>93</v>
      </c>
      <c r="N228" s="40">
        <f>IFERROR(VLOOKUP(K228,Parameters!$A$2:$D$690,4,FALSE),0)</f>
        <v>4.1943900000000001E-3</v>
      </c>
      <c r="O228" s="40">
        <f>IFERROR(VLOOKUP(L228,Parameters!$A$2:$D$690,4,FALSE),0)</f>
        <v>0</v>
      </c>
      <c r="P228" s="41">
        <f t="shared" si="19"/>
        <v>4.2031987652288993E-3</v>
      </c>
      <c r="Q228" s="308">
        <v>0.36668074035357517</v>
      </c>
    </row>
    <row r="229" spans="1:17">
      <c r="A229" s="39">
        <v>42461</v>
      </c>
      <c r="B229" s="44" t="str">
        <f t="shared" si="20"/>
        <v>WB_SOCF_0</v>
      </c>
      <c r="C229" s="44" t="str">
        <f t="shared" si="21"/>
        <v>WB_SOCF_1</v>
      </c>
      <c r="D229" s="203" t="s">
        <v>93</v>
      </c>
      <c r="E229" s="40">
        <f>IFERROR(VLOOKUP(B229,Parameters!$A$2:$D$690,4,FALSE),0)</f>
        <v>5.6937899999999998E-3</v>
      </c>
      <c r="F229" s="40">
        <f>IFERROR(VLOOKUP(C229,Parameters!$A$2:$D$690,4,FALSE),0)</f>
        <v>0</v>
      </c>
      <c r="G229" s="41">
        <f t="shared" si="18"/>
        <v>5.7100304308523864E-3</v>
      </c>
      <c r="H229" s="308">
        <v>0.53116981048841005</v>
      </c>
      <c r="K229" s="44" t="str">
        <f t="shared" si="22"/>
        <v>WB_SOTS_1</v>
      </c>
      <c r="L229" s="44" t="str">
        <f t="shared" si="23"/>
        <v>WB_SOTS_0</v>
      </c>
      <c r="M229" s="203" t="s">
        <v>93</v>
      </c>
      <c r="N229" s="40">
        <f>IFERROR(VLOOKUP(K229,Parameters!$A$2:$D$690,4,FALSE),0)</f>
        <v>4.1943900000000001E-3</v>
      </c>
      <c r="O229" s="40">
        <f>IFERROR(VLOOKUP(L229,Parameters!$A$2:$D$690,4,FALSE),0)</f>
        <v>0</v>
      </c>
      <c r="P229" s="41">
        <f t="shared" si="19"/>
        <v>4.2031987652288993E-3</v>
      </c>
      <c r="Q229" s="308">
        <v>0</v>
      </c>
    </row>
    <row r="230" spans="1:17">
      <c r="A230" s="39">
        <v>42491</v>
      </c>
      <c r="B230" s="44" t="str">
        <f t="shared" si="20"/>
        <v>WB_SOCF_0</v>
      </c>
      <c r="C230" s="44" t="str">
        <f t="shared" si="21"/>
        <v>WB_SOCF_1</v>
      </c>
      <c r="D230" s="203" t="s">
        <v>93</v>
      </c>
      <c r="E230" s="40">
        <f>IFERROR(VLOOKUP(B230,Parameters!$A$2:$D$690,4,FALSE),0)</f>
        <v>5.6937899999999998E-3</v>
      </c>
      <c r="F230" s="40">
        <f>IFERROR(VLOOKUP(C230,Parameters!$A$2:$D$690,4,FALSE),0)</f>
        <v>0</v>
      </c>
      <c r="G230" s="41">
        <f t="shared" si="18"/>
        <v>5.7100304308523864E-3</v>
      </c>
      <c r="H230" s="308">
        <v>0.17286739238107945</v>
      </c>
      <c r="K230" s="44" t="str">
        <f t="shared" si="22"/>
        <v>WB_SOTS_1</v>
      </c>
      <c r="L230" s="44" t="str">
        <f t="shared" si="23"/>
        <v>WB_SOTS_0</v>
      </c>
      <c r="M230" s="203" t="s">
        <v>93</v>
      </c>
      <c r="N230" s="40">
        <f>IFERROR(VLOOKUP(K230,Parameters!$A$2:$D$690,4,FALSE),0)</f>
        <v>4.1943900000000001E-3</v>
      </c>
      <c r="O230" s="40">
        <f>IFERROR(VLOOKUP(L230,Parameters!$A$2:$D$690,4,FALSE),0)</f>
        <v>0</v>
      </c>
      <c r="P230" s="41">
        <f t="shared" si="19"/>
        <v>4.2031987652288993E-3</v>
      </c>
      <c r="Q230" s="308">
        <v>6.9920860279717875E-2</v>
      </c>
    </row>
    <row r="231" spans="1:17">
      <c r="A231" s="39">
        <v>42522</v>
      </c>
      <c r="B231" s="44" t="str">
        <f t="shared" si="20"/>
        <v>WB_SOCF_0</v>
      </c>
      <c r="C231" s="44" t="str">
        <f t="shared" si="21"/>
        <v>WB_SOCF_1</v>
      </c>
      <c r="D231" s="203" t="s">
        <v>93</v>
      </c>
      <c r="E231" s="40">
        <f>IFERROR(VLOOKUP(B231,Parameters!$A$2:$D$690,4,FALSE),0)</f>
        <v>5.6937899999999998E-3</v>
      </c>
      <c r="F231" s="40">
        <f>IFERROR(VLOOKUP(C231,Parameters!$A$2:$D$690,4,FALSE),0)</f>
        <v>0</v>
      </c>
      <c r="G231" s="41">
        <f t="shared" si="18"/>
        <v>5.7100304308523864E-3</v>
      </c>
      <c r="H231" s="308">
        <v>0.8524530971732317</v>
      </c>
      <c r="K231" s="44" t="str">
        <f t="shared" si="22"/>
        <v>WB_SOTS_1</v>
      </c>
      <c r="L231" s="44" t="str">
        <f t="shared" si="23"/>
        <v>WB_SOTS_0</v>
      </c>
      <c r="M231" s="203" t="s">
        <v>93</v>
      </c>
      <c r="N231" s="40">
        <f>IFERROR(VLOOKUP(K231,Parameters!$A$2:$D$690,4,FALSE),0)</f>
        <v>4.1943900000000001E-3</v>
      </c>
      <c r="O231" s="40">
        <f>IFERROR(VLOOKUP(L231,Parameters!$A$2:$D$690,4,FALSE),0)</f>
        <v>0</v>
      </c>
      <c r="P231" s="41">
        <f t="shared" si="19"/>
        <v>4.2031987652288993E-3</v>
      </c>
      <c r="Q231" s="308">
        <v>7.8148512580374072E-2</v>
      </c>
    </row>
    <row r="232" spans="1:17">
      <c r="A232" s="39">
        <v>42552</v>
      </c>
      <c r="B232" s="44" t="str">
        <f t="shared" si="20"/>
        <v>WB_SOCF_0</v>
      </c>
      <c r="C232" s="44" t="str">
        <f t="shared" si="21"/>
        <v>WB_SOCF_1</v>
      </c>
      <c r="D232" s="203" t="s">
        <v>93</v>
      </c>
      <c r="E232" s="40">
        <f>IFERROR(VLOOKUP(B232,Parameters!$A$2:$D$690,4,FALSE),0)</f>
        <v>5.6937899999999998E-3</v>
      </c>
      <c r="F232" s="40">
        <f>IFERROR(VLOOKUP(C232,Parameters!$A$2:$D$690,4,FALSE),0)</f>
        <v>0</v>
      </c>
      <c r="G232" s="41">
        <f t="shared" si="18"/>
        <v>5.7100304308523864E-3</v>
      </c>
      <c r="H232" s="308">
        <v>1</v>
      </c>
      <c r="K232" s="44" t="str">
        <f t="shared" si="22"/>
        <v>WB_SOTS_1</v>
      </c>
      <c r="L232" s="44" t="str">
        <f t="shared" si="23"/>
        <v>WB_SOTS_0</v>
      </c>
      <c r="M232" s="203" t="s">
        <v>93</v>
      </c>
      <c r="N232" s="40">
        <f>IFERROR(VLOOKUP(K232,Parameters!$A$2:$D$690,4,FALSE),0)</f>
        <v>4.1943900000000001E-3</v>
      </c>
      <c r="O232" s="40">
        <f>IFERROR(VLOOKUP(L232,Parameters!$A$2:$D$690,4,FALSE),0)</f>
        <v>0</v>
      </c>
      <c r="P232" s="41">
        <f t="shared" si="19"/>
        <v>4.2031987652288993E-3</v>
      </c>
      <c r="Q232" s="308">
        <v>0.36629358424729114</v>
      </c>
    </row>
    <row r="233" spans="1:17">
      <c r="A233" s="39">
        <v>42583</v>
      </c>
      <c r="B233" s="44" t="str">
        <f t="shared" si="20"/>
        <v>WB_SOCF_0</v>
      </c>
      <c r="C233" s="44" t="str">
        <f t="shared" si="21"/>
        <v>WB_SOCF_1</v>
      </c>
      <c r="D233" s="203" t="s">
        <v>93</v>
      </c>
      <c r="E233" s="40">
        <f>IFERROR(VLOOKUP(B233,Parameters!$A$2:$D$690,4,FALSE),0)</f>
        <v>5.6937899999999998E-3</v>
      </c>
      <c r="F233" s="40">
        <f>IFERROR(VLOOKUP(C233,Parameters!$A$2:$D$690,4,FALSE),0)</f>
        <v>0</v>
      </c>
      <c r="G233" s="41">
        <f t="shared" si="18"/>
        <v>5.7100304308523864E-3</v>
      </c>
      <c r="H233" s="308">
        <v>0.85472775822939984</v>
      </c>
      <c r="K233" s="44" t="str">
        <f t="shared" si="22"/>
        <v>WB_SOTS_1</v>
      </c>
      <c r="L233" s="44" t="str">
        <f t="shared" si="23"/>
        <v>WB_SOTS_0</v>
      </c>
      <c r="M233" s="203" t="s">
        <v>93</v>
      </c>
      <c r="N233" s="40">
        <f>IFERROR(VLOOKUP(K233,Parameters!$A$2:$D$690,4,FALSE),0)</f>
        <v>4.1943900000000001E-3</v>
      </c>
      <c r="O233" s="40">
        <f>IFERROR(VLOOKUP(L233,Parameters!$A$2:$D$690,4,FALSE),0)</f>
        <v>0</v>
      </c>
      <c r="P233" s="41">
        <f t="shared" si="19"/>
        <v>4.2031987652288993E-3</v>
      </c>
      <c r="Q233" s="308">
        <v>0.5814205474605425</v>
      </c>
    </row>
    <row r="234" spans="1:17">
      <c r="A234" s="39">
        <v>42614</v>
      </c>
      <c r="B234" s="44" t="str">
        <f t="shared" si="20"/>
        <v>WB_SOCF_0</v>
      </c>
      <c r="C234" s="44" t="str">
        <f t="shared" si="21"/>
        <v>WB_SOCF_1</v>
      </c>
      <c r="D234" s="203" t="s">
        <v>93</v>
      </c>
      <c r="E234" s="40">
        <f>IFERROR(VLOOKUP(B234,Parameters!$A$2:$D$690,4,FALSE),0)</f>
        <v>5.6937899999999998E-3</v>
      </c>
      <c r="F234" s="40">
        <f>IFERROR(VLOOKUP(C234,Parameters!$A$2:$D$690,4,FALSE),0)</f>
        <v>0</v>
      </c>
      <c r="G234" s="41">
        <f t="shared" si="18"/>
        <v>5.7100304308523864E-3</v>
      </c>
      <c r="H234" s="308">
        <v>0.52920184254384295</v>
      </c>
      <c r="K234" s="44" t="str">
        <f t="shared" si="22"/>
        <v>WB_SOTS_1</v>
      </c>
      <c r="L234" s="44" t="str">
        <f t="shared" si="23"/>
        <v>WB_SOTS_0</v>
      </c>
      <c r="M234" s="203" t="s">
        <v>93</v>
      </c>
      <c r="N234" s="40">
        <f>IFERROR(VLOOKUP(K234,Parameters!$A$2:$D$690,4,FALSE),0)</f>
        <v>4.1943900000000001E-3</v>
      </c>
      <c r="O234" s="40">
        <f>IFERROR(VLOOKUP(L234,Parameters!$A$2:$D$690,4,FALSE),0)</f>
        <v>0</v>
      </c>
      <c r="P234" s="41">
        <f t="shared" si="19"/>
        <v>4.2031987652288993E-3</v>
      </c>
      <c r="Q234" s="308">
        <v>0.83678798645996433</v>
      </c>
    </row>
    <row r="235" spans="1:17">
      <c r="A235" s="39">
        <v>42644</v>
      </c>
      <c r="B235" s="44" t="str">
        <f t="shared" si="20"/>
        <v>WB_SOCF_0</v>
      </c>
      <c r="C235" s="44" t="str">
        <f t="shared" si="21"/>
        <v>WB_SOCF_1</v>
      </c>
      <c r="D235" s="203" t="s">
        <v>93</v>
      </c>
      <c r="E235" s="40">
        <f>IFERROR(VLOOKUP(B235,Parameters!$A$2:$D$690,4,FALSE),0)</f>
        <v>5.6937899999999998E-3</v>
      </c>
      <c r="F235" s="40">
        <f>IFERROR(VLOOKUP(C235,Parameters!$A$2:$D$690,4,FALSE),0)</f>
        <v>0</v>
      </c>
      <c r="G235" s="41">
        <f t="shared" si="18"/>
        <v>5.7100304308523864E-3</v>
      </c>
      <c r="H235" s="308">
        <v>0.88615408801095041</v>
      </c>
      <c r="K235" s="44" t="str">
        <f t="shared" si="22"/>
        <v>WB_SOTS_1</v>
      </c>
      <c r="L235" s="44" t="str">
        <f t="shared" si="23"/>
        <v>WB_SOTS_0</v>
      </c>
      <c r="M235" s="203" t="s">
        <v>93</v>
      </c>
      <c r="N235" s="40">
        <f>IFERROR(VLOOKUP(K235,Parameters!$A$2:$D$690,4,FALSE),0)</f>
        <v>4.1943900000000001E-3</v>
      </c>
      <c r="O235" s="40">
        <f>IFERROR(VLOOKUP(L235,Parameters!$A$2:$D$690,4,FALSE),0)</f>
        <v>0</v>
      </c>
      <c r="P235" s="41">
        <f t="shared" si="19"/>
        <v>4.2031987652288993E-3</v>
      </c>
      <c r="Q235" s="308">
        <v>1</v>
      </c>
    </row>
    <row r="236" spans="1:17">
      <c r="A236" s="39">
        <v>42675</v>
      </c>
      <c r="B236" s="44" t="str">
        <f t="shared" si="20"/>
        <v>WB_SOCF_0</v>
      </c>
      <c r="C236" s="44" t="str">
        <f t="shared" si="21"/>
        <v>WB_SOCF_1</v>
      </c>
      <c r="D236" s="203" t="s">
        <v>93</v>
      </c>
      <c r="E236" s="40">
        <f>IFERROR(VLOOKUP(B236,Parameters!$A$2:$D$690,4,FALSE),0)</f>
        <v>5.6937899999999998E-3</v>
      </c>
      <c r="F236" s="40">
        <f>IFERROR(VLOOKUP(C236,Parameters!$A$2:$D$690,4,FALSE),0)</f>
        <v>0</v>
      </c>
      <c r="G236" s="41">
        <f t="shared" si="18"/>
        <v>5.7100304308523864E-3</v>
      </c>
      <c r="H236" s="308">
        <v>0.83537272893439118</v>
      </c>
      <c r="K236" s="44" t="str">
        <f t="shared" si="22"/>
        <v>WB_SOTS_1</v>
      </c>
      <c r="L236" s="44" t="str">
        <f t="shared" si="23"/>
        <v>WB_SOTS_0</v>
      </c>
      <c r="M236" s="203" t="s">
        <v>93</v>
      </c>
      <c r="N236" s="40">
        <f>IFERROR(VLOOKUP(K236,Parameters!$A$2:$D$690,4,FALSE),0)</f>
        <v>4.1943900000000001E-3</v>
      </c>
      <c r="O236" s="40">
        <f>IFERROR(VLOOKUP(L236,Parameters!$A$2:$D$690,4,FALSE),0)</f>
        <v>0</v>
      </c>
      <c r="P236" s="41">
        <f t="shared" si="19"/>
        <v>4.2031987652288993E-3</v>
      </c>
      <c r="Q236" s="308">
        <v>0.7218497546442284</v>
      </c>
    </row>
    <row r="237" spans="1:17">
      <c r="A237" s="39">
        <v>42705</v>
      </c>
      <c r="B237" s="44" t="str">
        <f t="shared" si="20"/>
        <v>WB_SOCF_0</v>
      </c>
      <c r="C237" s="44" t="str">
        <f t="shared" si="21"/>
        <v>WB_SOCF_1</v>
      </c>
      <c r="D237" s="203" t="s">
        <v>93</v>
      </c>
      <c r="E237" s="40">
        <f>IFERROR(VLOOKUP(B237,Parameters!$A$2:$D$690,4,FALSE),0)</f>
        <v>5.6937899999999998E-3</v>
      </c>
      <c r="F237" s="40">
        <f>IFERROR(VLOOKUP(C237,Parameters!$A$2:$D$690,4,FALSE),0)</f>
        <v>0</v>
      </c>
      <c r="G237" s="41">
        <f t="shared" si="18"/>
        <v>5.7100304308523864E-3</v>
      </c>
      <c r="H237" s="308">
        <v>0.42733257915170375</v>
      </c>
      <c r="K237" s="44" t="str">
        <f t="shared" si="22"/>
        <v>WB_SOTS_1</v>
      </c>
      <c r="L237" s="44" t="str">
        <f t="shared" si="23"/>
        <v>WB_SOTS_0</v>
      </c>
      <c r="M237" s="203" t="s">
        <v>93</v>
      </c>
      <c r="N237" s="40">
        <f>IFERROR(VLOOKUP(K237,Parameters!$A$2:$D$690,4,FALSE),0)</f>
        <v>4.1943900000000001E-3</v>
      </c>
      <c r="O237" s="40">
        <f>IFERROR(VLOOKUP(L237,Parameters!$A$2:$D$690,4,FALSE),0)</f>
        <v>0</v>
      </c>
      <c r="P237" s="41">
        <f t="shared" si="19"/>
        <v>4.2031987652288993E-3</v>
      </c>
      <c r="Q237" s="308">
        <v>0.57352901218029406</v>
      </c>
    </row>
    <row r="238" spans="1:17">
      <c r="A238" s="39">
        <v>42736</v>
      </c>
      <c r="B238" s="44" t="str">
        <f t="shared" si="20"/>
        <v>WB_SOCF_0</v>
      </c>
      <c r="C238" s="44" t="str">
        <f t="shared" si="21"/>
        <v>WB_SOCF_1</v>
      </c>
      <c r="D238" s="203" t="s">
        <v>93</v>
      </c>
      <c r="E238" s="40">
        <f>IFERROR(VLOOKUP(B238,Parameters!$A$2:$D$690,4,FALSE),0)</f>
        <v>5.6937899999999998E-3</v>
      </c>
      <c r="F238" s="40">
        <f>IFERROR(VLOOKUP(C238,Parameters!$A$2:$D$690,4,FALSE),0)</f>
        <v>0</v>
      </c>
      <c r="G238" s="41">
        <f t="shared" si="18"/>
        <v>5.7100304308523864E-3</v>
      </c>
      <c r="H238" s="308">
        <v>0</v>
      </c>
      <c r="K238" s="44" t="str">
        <f t="shared" si="22"/>
        <v>WB_SOTS_1</v>
      </c>
      <c r="L238" s="44" t="str">
        <f t="shared" si="23"/>
        <v>WB_SOTS_0</v>
      </c>
      <c r="M238" s="203" t="s">
        <v>93</v>
      </c>
      <c r="N238" s="40">
        <f>IFERROR(VLOOKUP(K238,Parameters!$A$2:$D$690,4,FALSE),0)</f>
        <v>4.1943900000000001E-3</v>
      </c>
      <c r="O238" s="40">
        <f>IFERROR(VLOOKUP(L238,Parameters!$A$2:$D$690,4,FALSE),0)</f>
        <v>0</v>
      </c>
      <c r="P238" s="41">
        <f t="shared" si="19"/>
        <v>4.2031987652288993E-3</v>
      </c>
      <c r="Q238" s="308">
        <v>0.35463766830229959</v>
      </c>
    </row>
    <row r="239" spans="1:17">
      <c r="A239" s="39">
        <v>42767</v>
      </c>
      <c r="B239" s="44" t="str">
        <f t="shared" si="20"/>
        <v>WB_SOCF_0</v>
      </c>
      <c r="C239" s="44" t="str">
        <f t="shared" si="21"/>
        <v>WB_SOCF_1</v>
      </c>
      <c r="D239" s="203" t="s">
        <v>93</v>
      </c>
      <c r="E239" s="40">
        <f>IFERROR(VLOOKUP(B239,Parameters!$A$2:$D$690,4,FALSE),0)</f>
        <v>5.6937899999999998E-3</v>
      </c>
      <c r="F239" s="40">
        <f>IFERROR(VLOOKUP(C239,Parameters!$A$2:$D$690,4,FALSE),0)</f>
        <v>0</v>
      </c>
      <c r="G239" s="41">
        <f t="shared" si="18"/>
        <v>5.7100304308523864E-3</v>
      </c>
      <c r="H239" s="308">
        <v>0.74087686391327079</v>
      </c>
      <c r="K239" s="44" t="str">
        <f t="shared" si="22"/>
        <v>WB_SOTS_1</v>
      </c>
      <c r="L239" s="44" t="str">
        <f t="shared" si="23"/>
        <v>WB_SOTS_0</v>
      </c>
      <c r="M239" s="203" t="s">
        <v>93</v>
      </c>
      <c r="N239" s="40">
        <f>IFERROR(VLOOKUP(K239,Parameters!$A$2:$D$690,4,FALSE),0)</f>
        <v>4.1943900000000001E-3</v>
      </c>
      <c r="O239" s="40">
        <f>IFERROR(VLOOKUP(L239,Parameters!$A$2:$D$690,4,FALSE),0)</f>
        <v>0</v>
      </c>
      <c r="P239" s="41">
        <f t="shared" si="19"/>
        <v>4.2031987652288993E-3</v>
      </c>
      <c r="Q239" s="308">
        <v>0.66912132278184167</v>
      </c>
    </row>
    <row r="240" spans="1:17">
      <c r="A240" s="39">
        <v>42795</v>
      </c>
      <c r="B240" s="44" t="str">
        <f t="shared" si="20"/>
        <v>WB_SOCF_0</v>
      </c>
      <c r="C240" s="44" t="str">
        <f t="shared" si="21"/>
        <v>WB_SOCF_1</v>
      </c>
      <c r="D240" s="203" t="s">
        <v>93</v>
      </c>
      <c r="E240" s="40">
        <f>IFERROR(VLOOKUP(B240,Parameters!$A$2:$D$690,4,FALSE),0)</f>
        <v>5.6937899999999998E-3</v>
      </c>
      <c r="F240" s="40">
        <f>IFERROR(VLOOKUP(C240,Parameters!$A$2:$D$690,4,FALSE),0)</f>
        <v>0</v>
      </c>
      <c r="G240" s="41">
        <f t="shared" si="18"/>
        <v>5.7100304308523864E-3</v>
      </c>
      <c r="H240" s="308">
        <v>0.74131493834308226</v>
      </c>
      <c r="K240" s="44" t="str">
        <f t="shared" si="22"/>
        <v>WB_SOTS_1</v>
      </c>
      <c r="L240" s="44" t="str">
        <f t="shared" si="23"/>
        <v>WB_SOTS_0</v>
      </c>
      <c r="M240" s="203" t="s">
        <v>93</v>
      </c>
      <c r="N240" s="40">
        <f>IFERROR(VLOOKUP(K240,Parameters!$A$2:$D$690,4,FALSE),0)</f>
        <v>4.1943900000000001E-3</v>
      </c>
      <c r="O240" s="40">
        <f>IFERROR(VLOOKUP(L240,Parameters!$A$2:$D$690,4,FALSE),0)</f>
        <v>0</v>
      </c>
      <c r="P240" s="41">
        <f t="shared" si="19"/>
        <v>4.2031987652288993E-3</v>
      </c>
      <c r="Q240" s="308">
        <v>0.36668074035357517</v>
      </c>
    </row>
    <row r="241" spans="1:17">
      <c r="A241" s="39">
        <v>42826</v>
      </c>
      <c r="B241" s="44" t="str">
        <f t="shared" si="20"/>
        <v>WB_SOCF_0</v>
      </c>
      <c r="C241" s="44" t="str">
        <f t="shared" si="21"/>
        <v>WB_SOCF_1</v>
      </c>
      <c r="D241" s="203" t="s">
        <v>93</v>
      </c>
      <c r="E241" s="40">
        <f>IFERROR(VLOOKUP(B241,Parameters!$A$2:$D$690,4,FALSE),0)</f>
        <v>5.6937899999999998E-3</v>
      </c>
      <c r="F241" s="40">
        <f>IFERROR(VLOOKUP(C241,Parameters!$A$2:$D$690,4,FALSE),0)</f>
        <v>0</v>
      </c>
      <c r="G241" s="41">
        <f t="shared" si="18"/>
        <v>5.7100304308523864E-3</v>
      </c>
      <c r="H241" s="308">
        <v>0.53116981048841005</v>
      </c>
      <c r="K241" s="44" t="str">
        <f t="shared" si="22"/>
        <v>WB_SOTS_1</v>
      </c>
      <c r="L241" s="44" t="str">
        <f t="shared" si="23"/>
        <v>WB_SOTS_0</v>
      </c>
      <c r="M241" s="203" t="s">
        <v>93</v>
      </c>
      <c r="N241" s="40">
        <f>IFERROR(VLOOKUP(K241,Parameters!$A$2:$D$690,4,FALSE),0)</f>
        <v>4.1943900000000001E-3</v>
      </c>
      <c r="O241" s="40">
        <f>IFERROR(VLOOKUP(L241,Parameters!$A$2:$D$690,4,FALSE),0)</f>
        <v>0</v>
      </c>
      <c r="P241" s="41">
        <f t="shared" si="19"/>
        <v>4.2031987652288993E-3</v>
      </c>
      <c r="Q241" s="308">
        <v>0</v>
      </c>
    </row>
    <row r="242" spans="1:17">
      <c r="A242" s="39">
        <v>42856</v>
      </c>
      <c r="B242" s="44" t="str">
        <f t="shared" si="20"/>
        <v>WB_SOCF_0</v>
      </c>
      <c r="C242" s="44" t="str">
        <f t="shared" si="21"/>
        <v>WB_SOCF_1</v>
      </c>
      <c r="D242" s="203" t="s">
        <v>93</v>
      </c>
      <c r="E242" s="40">
        <f>IFERROR(VLOOKUP(B242,Parameters!$A$2:$D$690,4,FALSE),0)</f>
        <v>5.6937899999999998E-3</v>
      </c>
      <c r="F242" s="40">
        <f>IFERROR(VLOOKUP(C242,Parameters!$A$2:$D$690,4,FALSE),0)</f>
        <v>0</v>
      </c>
      <c r="G242" s="41">
        <f t="shared" si="18"/>
        <v>5.7100304308523864E-3</v>
      </c>
      <c r="H242" s="308">
        <v>0.17286739238107945</v>
      </c>
      <c r="K242" s="44" t="str">
        <f t="shared" si="22"/>
        <v>WB_SOTS_1</v>
      </c>
      <c r="L242" s="44" t="str">
        <f t="shared" si="23"/>
        <v>WB_SOTS_0</v>
      </c>
      <c r="M242" s="203" t="s">
        <v>93</v>
      </c>
      <c r="N242" s="40">
        <f>IFERROR(VLOOKUP(K242,Parameters!$A$2:$D$690,4,FALSE),0)</f>
        <v>4.1943900000000001E-3</v>
      </c>
      <c r="O242" s="40">
        <f>IFERROR(VLOOKUP(L242,Parameters!$A$2:$D$690,4,FALSE),0)</f>
        <v>0</v>
      </c>
      <c r="P242" s="41">
        <f t="shared" si="19"/>
        <v>4.2031987652288993E-3</v>
      </c>
      <c r="Q242" s="308">
        <v>6.9920860279717875E-2</v>
      </c>
    </row>
    <row r="243" spans="1:17">
      <c r="A243" s="39">
        <v>42887</v>
      </c>
      <c r="B243" s="44" t="str">
        <f t="shared" si="20"/>
        <v>WB_SOCF_0</v>
      </c>
      <c r="C243" s="44" t="str">
        <f t="shared" si="21"/>
        <v>WB_SOCF_1</v>
      </c>
      <c r="D243" s="203" t="s">
        <v>93</v>
      </c>
      <c r="E243" s="40">
        <f>IFERROR(VLOOKUP(B243,Parameters!$A$2:$D$690,4,FALSE),0)</f>
        <v>5.6937899999999998E-3</v>
      </c>
      <c r="F243" s="40">
        <f>IFERROR(VLOOKUP(C243,Parameters!$A$2:$D$690,4,FALSE),0)</f>
        <v>0</v>
      </c>
      <c r="G243" s="41">
        <f t="shared" si="18"/>
        <v>5.7100304308523864E-3</v>
      </c>
      <c r="H243" s="308">
        <v>0.8524530971732317</v>
      </c>
      <c r="K243" s="44" t="str">
        <f t="shared" si="22"/>
        <v>WB_SOTS_1</v>
      </c>
      <c r="L243" s="44" t="str">
        <f t="shared" si="23"/>
        <v>WB_SOTS_0</v>
      </c>
      <c r="M243" s="203" t="s">
        <v>93</v>
      </c>
      <c r="N243" s="40">
        <f>IFERROR(VLOOKUP(K243,Parameters!$A$2:$D$690,4,FALSE),0)</f>
        <v>4.1943900000000001E-3</v>
      </c>
      <c r="O243" s="40">
        <f>IFERROR(VLOOKUP(L243,Parameters!$A$2:$D$690,4,FALSE),0)</f>
        <v>0</v>
      </c>
      <c r="P243" s="41">
        <f t="shared" si="19"/>
        <v>4.2031987652288993E-3</v>
      </c>
      <c r="Q243" s="308">
        <v>7.8148512580374072E-2</v>
      </c>
    </row>
    <row r="244" spans="1:17">
      <c r="A244" s="39">
        <v>42917</v>
      </c>
      <c r="B244" s="44" t="str">
        <f t="shared" si="20"/>
        <v>WB_SOCF_0</v>
      </c>
      <c r="C244" s="44" t="str">
        <f t="shared" si="21"/>
        <v>WB_SOCF_1</v>
      </c>
      <c r="D244" s="203" t="s">
        <v>93</v>
      </c>
      <c r="E244" s="40">
        <f>IFERROR(VLOOKUP(B244,Parameters!$A$2:$D$690,4,FALSE),0)</f>
        <v>5.6937899999999998E-3</v>
      </c>
      <c r="F244" s="40">
        <f>IFERROR(VLOOKUP(C244,Parameters!$A$2:$D$690,4,FALSE),0)</f>
        <v>0</v>
      </c>
      <c r="G244" s="41">
        <f t="shared" si="18"/>
        <v>5.7100304308523864E-3</v>
      </c>
      <c r="H244" s="308">
        <v>1</v>
      </c>
      <c r="K244" s="44" t="str">
        <f t="shared" si="22"/>
        <v>WB_SOTS_1</v>
      </c>
      <c r="L244" s="44" t="str">
        <f t="shared" si="23"/>
        <v>WB_SOTS_0</v>
      </c>
      <c r="M244" s="203" t="s">
        <v>93</v>
      </c>
      <c r="N244" s="40">
        <f>IFERROR(VLOOKUP(K244,Parameters!$A$2:$D$690,4,FALSE),0)</f>
        <v>4.1943900000000001E-3</v>
      </c>
      <c r="O244" s="40">
        <f>IFERROR(VLOOKUP(L244,Parameters!$A$2:$D$690,4,FALSE),0)</f>
        <v>0</v>
      </c>
      <c r="P244" s="41">
        <f t="shared" si="19"/>
        <v>4.2031987652288993E-3</v>
      </c>
      <c r="Q244" s="308">
        <v>0.36629358424729114</v>
      </c>
    </row>
    <row r="245" spans="1:17">
      <c r="A245" s="39">
        <v>42948</v>
      </c>
      <c r="B245" s="44" t="str">
        <f t="shared" si="20"/>
        <v>WB_SOCF_0</v>
      </c>
      <c r="C245" s="44" t="str">
        <f t="shared" si="21"/>
        <v>WB_SOCF_1</v>
      </c>
      <c r="D245" s="203" t="s">
        <v>93</v>
      </c>
      <c r="E245" s="40">
        <f>IFERROR(VLOOKUP(B245,Parameters!$A$2:$D$690,4,FALSE),0)</f>
        <v>5.6937899999999998E-3</v>
      </c>
      <c r="F245" s="40">
        <f>IFERROR(VLOOKUP(C245,Parameters!$A$2:$D$690,4,FALSE),0)</f>
        <v>0</v>
      </c>
      <c r="G245" s="41">
        <f t="shared" si="18"/>
        <v>5.7100304308523864E-3</v>
      </c>
      <c r="H245" s="308">
        <v>0.85472775822939984</v>
      </c>
      <c r="K245" s="44" t="str">
        <f t="shared" si="22"/>
        <v>WB_SOTS_1</v>
      </c>
      <c r="L245" s="44" t="str">
        <f t="shared" si="23"/>
        <v>WB_SOTS_0</v>
      </c>
      <c r="M245" s="203" t="s">
        <v>93</v>
      </c>
      <c r="N245" s="40">
        <f>IFERROR(VLOOKUP(K245,Parameters!$A$2:$D$690,4,FALSE),0)</f>
        <v>4.1943900000000001E-3</v>
      </c>
      <c r="O245" s="40">
        <f>IFERROR(VLOOKUP(L245,Parameters!$A$2:$D$690,4,FALSE),0)</f>
        <v>0</v>
      </c>
      <c r="P245" s="41">
        <f t="shared" si="19"/>
        <v>4.2031987652288993E-3</v>
      </c>
      <c r="Q245" s="308">
        <v>0.5814205474605425</v>
      </c>
    </row>
    <row r="246" spans="1:17">
      <c r="A246" s="39">
        <v>42979</v>
      </c>
      <c r="B246" s="44" t="str">
        <f t="shared" si="20"/>
        <v>WB_SOCF_0</v>
      </c>
      <c r="C246" s="44" t="str">
        <f t="shared" si="21"/>
        <v>WB_SOCF_1</v>
      </c>
      <c r="D246" s="203" t="s">
        <v>93</v>
      </c>
      <c r="E246" s="40">
        <f>IFERROR(VLOOKUP(B246,Parameters!$A$2:$D$690,4,FALSE),0)</f>
        <v>5.6937899999999998E-3</v>
      </c>
      <c r="F246" s="40">
        <f>IFERROR(VLOOKUP(C246,Parameters!$A$2:$D$690,4,FALSE),0)</f>
        <v>0</v>
      </c>
      <c r="G246" s="41">
        <f t="shared" si="18"/>
        <v>5.7100304308523864E-3</v>
      </c>
      <c r="H246" s="308">
        <v>0.52920184254384295</v>
      </c>
      <c r="K246" s="44" t="str">
        <f t="shared" si="22"/>
        <v>WB_SOTS_1</v>
      </c>
      <c r="L246" s="44" t="str">
        <f t="shared" si="23"/>
        <v>WB_SOTS_0</v>
      </c>
      <c r="M246" s="203" t="s">
        <v>93</v>
      </c>
      <c r="N246" s="40">
        <f>IFERROR(VLOOKUP(K246,Parameters!$A$2:$D$690,4,FALSE),0)</f>
        <v>4.1943900000000001E-3</v>
      </c>
      <c r="O246" s="40">
        <f>IFERROR(VLOOKUP(L246,Parameters!$A$2:$D$690,4,FALSE),0)</f>
        <v>0</v>
      </c>
      <c r="P246" s="41">
        <f t="shared" si="19"/>
        <v>4.2031987652288993E-3</v>
      </c>
      <c r="Q246" s="308">
        <v>0.83678798645996433</v>
      </c>
    </row>
    <row r="247" spans="1:17">
      <c r="A247" s="39">
        <v>43009</v>
      </c>
      <c r="B247" s="44" t="str">
        <f t="shared" si="20"/>
        <v>WB_SOCF_0</v>
      </c>
      <c r="C247" s="44" t="str">
        <f t="shared" si="21"/>
        <v>WB_SOCF_1</v>
      </c>
      <c r="D247" s="203" t="s">
        <v>93</v>
      </c>
      <c r="E247" s="40">
        <f>IFERROR(VLOOKUP(B247,Parameters!$A$2:$D$690,4,FALSE),0)</f>
        <v>5.6937899999999998E-3</v>
      </c>
      <c r="F247" s="40">
        <f>IFERROR(VLOOKUP(C247,Parameters!$A$2:$D$690,4,FALSE),0)</f>
        <v>0</v>
      </c>
      <c r="G247" s="41">
        <f t="shared" si="18"/>
        <v>5.7100304308523864E-3</v>
      </c>
      <c r="H247" s="308">
        <v>0.88615408801095041</v>
      </c>
      <c r="K247" s="44" t="str">
        <f t="shared" si="22"/>
        <v>WB_SOTS_1</v>
      </c>
      <c r="L247" s="44" t="str">
        <f t="shared" si="23"/>
        <v>WB_SOTS_0</v>
      </c>
      <c r="M247" s="203" t="s">
        <v>93</v>
      </c>
      <c r="N247" s="40">
        <f>IFERROR(VLOOKUP(K247,Parameters!$A$2:$D$690,4,FALSE),0)</f>
        <v>4.1943900000000001E-3</v>
      </c>
      <c r="O247" s="40">
        <f>IFERROR(VLOOKUP(L247,Parameters!$A$2:$D$690,4,FALSE),0)</f>
        <v>0</v>
      </c>
      <c r="P247" s="41">
        <f t="shared" si="19"/>
        <v>4.2031987652288993E-3</v>
      </c>
      <c r="Q247" s="308">
        <v>1</v>
      </c>
    </row>
    <row r="248" spans="1:17">
      <c r="A248" s="39">
        <v>43040</v>
      </c>
      <c r="B248" s="44" t="str">
        <f t="shared" si="20"/>
        <v>WB_SOCF_0</v>
      </c>
      <c r="C248" s="44" t="str">
        <f t="shared" si="21"/>
        <v>WB_SOCF_1</v>
      </c>
      <c r="D248" s="203" t="s">
        <v>93</v>
      </c>
      <c r="E248" s="40">
        <f>IFERROR(VLOOKUP(B248,Parameters!$A$2:$D$690,4,FALSE),0)</f>
        <v>5.6937899999999998E-3</v>
      </c>
      <c r="F248" s="40">
        <f>IFERROR(VLOOKUP(C248,Parameters!$A$2:$D$690,4,FALSE),0)</f>
        <v>0</v>
      </c>
      <c r="G248" s="41">
        <f t="shared" si="18"/>
        <v>5.7100304308523864E-3</v>
      </c>
      <c r="H248" s="308">
        <v>0.83537272893439118</v>
      </c>
      <c r="K248" s="44" t="str">
        <f t="shared" si="22"/>
        <v>WB_SOTS_1</v>
      </c>
      <c r="L248" s="44" t="str">
        <f t="shared" si="23"/>
        <v>WB_SOTS_0</v>
      </c>
      <c r="M248" s="203" t="s">
        <v>93</v>
      </c>
      <c r="N248" s="40">
        <f>IFERROR(VLOOKUP(K248,Parameters!$A$2:$D$690,4,FALSE),0)</f>
        <v>4.1943900000000001E-3</v>
      </c>
      <c r="O248" s="40">
        <f>IFERROR(VLOOKUP(L248,Parameters!$A$2:$D$690,4,FALSE),0)</f>
        <v>0</v>
      </c>
      <c r="P248" s="41">
        <f t="shared" si="19"/>
        <v>4.2031987652288993E-3</v>
      </c>
      <c r="Q248" s="308">
        <v>0.7218497546442284</v>
      </c>
    </row>
    <row r="249" spans="1:17">
      <c r="A249" s="39">
        <v>43070</v>
      </c>
      <c r="B249" s="44" t="str">
        <f t="shared" si="20"/>
        <v>WB_SOCF_0</v>
      </c>
      <c r="C249" s="44" t="str">
        <f t="shared" si="21"/>
        <v>WB_SOCF_1</v>
      </c>
      <c r="D249" s="203" t="s">
        <v>93</v>
      </c>
      <c r="E249" s="40">
        <f>IFERROR(VLOOKUP(B249,Parameters!$A$2:$D$690,4,FALSE),0)</f>
        <v>5.6937899999999998E-3</v>
      </c>
      <c r="F249" s="40">
        <f>IFERROR(VLOOKUP(C249,Parameters!$A$2:$D$690,4,FALSE),0)</f>
        <v>0</v>
      </c>
      <c r="G249" s="41">
        <f t="shared" si="18"/>
        <v>5.7100304308523864E-3</v>
      </c>
      <c r="H249" s="308">
        <v>0.42733257915170375</v>
      </c>
      <c r="K249" s="44" t="str">
        <f t="shared" si="22"/>
        <v>WB_SOTS_1</v>
      </c>
      <c r="L249" s="44" t="str">
        <f t="shared" si="23"/>
        <v>WB_SOTS_0</v>
      </c>
      <c r="M249" s="203" t="s">
        <v>93</v>
      </c>
      <c r="N249" s="40">
        <f>IFERROR(VLOOKUP(K249,Parameters!$A$2:$D$690,4,FALSE),0)</f>
        <v>4.1943900000000001E-3</v>
      </c>
      <c r="O249" s="40">
        <f>IFERROR(VLOOKUP(L249,Parameters!$A$2:$D$690,4,FALSE),0)</f>
        <v>0</v>
      </c>
      <c r="P249" s="41">
        <f t="shared" si="19"/>
        <v>4.2031987652288993E-3</v>
      </c>
      <c r="Q249" s="308">
        <v>0.57352901218029406</v>
      </c>
    </row>
    <row r="250" spans="1:17">
      <c r="A250" s="39">
        <v>43101</v>
      </c>
      <c r="B250" s="44" t="str">
        <f t="shared" si="20"/>
        <v>WB_SOCF_0</v>
      </c>
      <c r="C250" s="44" t="str">
        <f t="shared" si="21"/>
        <v>WB_SOCF_1</v>
      </c>
      <c r="D250" s="203" t="s">
        <v>93</v>
      </c>
      <c r="E250" s="40">
        <f>IFERROR(VLOOKUP(B250,Parameters!$A$2:$D$690,4,FALSE),0)</f>
        <v>5.6937899999999998E-3</v>
      </c>
      <c r="F250" s="40">
        <f>IFERROR(VLOOKUP(C250,Parameters!$A$2:$D$690,4,FALSE),0)</f>
        <v>0</v>
      </c>
      <c r="G250" s="41">
        <f t="shared" si="18"/>
        <v>5.7100304308523864E-3</v>
      </c>
      <c r="H250" s="307">
        <v>0</v>
      </c>
      <c r="K250" s="44" t="str">
        <f t="shared" si="22"/>
        <v>WB_SOTS_1</v>
      </c>
      <c r="L250" s="44" t="str">
        <f t="shared" si="23"/>
        <v>WB_SOTS_0</v>
      </c>
      <c r="M250" s="203" t="s">
        <v>93</v>
      </c>
      <c r="N250" s="40">
        <f>IFERROR(VLOOKUP(K250,Parameters!$A$2:$D$690,4,FALSE),0)</f>
        <v>4.1943900000000001E-3</v>
      </c>
      <c r="O250" s="40">
        <f>IFERROR(VLOOKUP(L250,Parameters!$A$2:$D$690,4,FALSE),0)</f>
        <v>0</v>
      </c>
      <c r="P250" s="41">
        <f t="shared" si="19"/>
        <v>4.2031987652288993E-3</v>
      </c>
      <c r="Q250" s="307">
        <v>0.35463766830229959</v>
      </c>
    </row>
    <row r="251" spans="1:17">
      <c r="A251" s="39">
        <v>43132</v>
      </c>
      <c r="B251" s="44" t="str">
        <f t="shared" si="20"/>
        <v>WB_SOCF_0</v>
      </c>
      <c r="C251" s="44" t="str">
        <f t="shared" si="21"/>
        <v>WB_SOCF_1</v>
      </c>
      <c r="D251" s="203" t="s">
        <v>93</v>
      </c>
      <c r="E251" s="40">
        <f>IFERROR(VLOOKUP(B251,Parameters!$A$2:$D$690,4,FALSE),0)</f>
        <v>5.6937899999999998E-3</v>
      </c>
      <c r="F251" s="40">
        <f>IFERROR(VLOOKUP(C251,Parameters!$A$2:$D$690,4,FALSE),0)</f>
        <v>0</v>
      </c>
      <c r="G251" s="41">
        <f t="shared" si="18"/>
        <v>5.7100304308523864E-3</v>
      </c>
      <c r="H251" s="308">
        <v>0.74087686391327079</v>
      </c>
      <c r="K251" s="44" t="str">
        <f t="shared" si="22"/>
        <v>WB_SOTS_1</v>
      </c>
      <c r="L251" s="44" t="str">
        <f t="shared" si="23"/>
        <v>WB_SOTS_0</v>
      </c>
      <c r="M251" s="203" t="s">
        <v>93</v>
      </c>
      <c r="N251" s="40">
        <f>IFERROR(VLOOKUP(K251,Parameters!$A$2:$D$690,4,FALSE),0)</f>
        <v>4.1943900000000001E-3</v>
      </c>
      <c r="O251" s="40">
        <f>IFERROR(VLOOKUP(L251,Parameters!$A$2:$D$690,4,FALSE),0)</f>
        <v>0</v>
      </c>
      <c r="P251" s="41">
        <f t="shared" si="19"/>
        <v>4.2031987652288993E-3</v>
      </c>
      <c r="Q251" s="308">
        <v>0.66912132278184167</v>
      </c>
    </row>
    <row r="252" spans="1:17">
      <c r="A252" s="39">
        <v>43160</v>
      </c>
      <c r="B252" s="44" t="str">
        <f t="shared" si="20"/>
        <v>WB_SOCF_0</v>
      </c>
      <c r="C252" s="44" t="str">
        <f t="shared" si="21"/>
        <v>WB_SOCF_1</v>
      </c>
      <c r="D252" s="203" t="s">
        <v>93</v>
      </c>
      <c r="E252" s="40">
        <f>IFERROR(VLOOKUP(B252,Parameters!$A$2:$D$690,4,FALSE),0)</f>
        <v>5.6937899999999998E-3</v>
      </c>
      <c r="F252" s="40">
        <f>IFERROR(VLOOKUP(C252,Parameters!$A$2:$D$690,4,FALSE),0)</f>
        <v>0</v>
      </c>
      <c r="G252" s="41">
        <f t="shared" si="18"/>
        <v>5.7100304308523864E-3</v>
      </c>
      <c r="H252" s="308">
        <v>0.74131493834308226</v>
      </c>
      <c r="K252" s="44" t="str">
        <f t="shared" si="22"/>
        <v>WB_SOTS_1</v>
      </c>
      <c r="L252" s="44" t="str">
        <f t="shared" si="23"/>
        <v>WB_SOTS_0</v>
      </c>
      <c r="M252" s="203" t="s">
        <v>93</v>
      </c>
      <c r="N252" s="40">
        <f>IFERROR(VLOOKUP(K252,Parameters!$A$2:$D$690,4,FALSE),0)</f>
        <v>4.1943900000000001E-3</v>
      </c>
      <c r="O252" s="40">
        <f>IFERROR(VLOOKUP(L252,Parameters!$A$2:$D$690,4,FALSE),0)</f>
        <v>0</v>
      </c>
      <c r="P252" s="41">
        <f t="shared" si="19"/>
        <v>4.2031987652288993E-3</v>
      </c>
      <c r="Q252" s="308">
        <v>0.36668074035357517</v>
      </c>
    </row>
    <row r="253" spans="1:17">
      <c r="A253" s="39">
        <v>43191</v>
      </c>
      <c r="B253" s="44" t="str">
        <f t="shared" si="20"/>
        <v>WB_SOCF_0</v>
      </c>
      <c r="C253" s="44" t="str">
        <f t="shared" si="21"/>
        <v>WB_SOCF_1</v>
      </c>
      <c r="D253" s="203" t="s">
        <v>93</v>
      </c>
      <c r="E253" s="40">
        <f>IFERROR(VLOOKUP(B253,Parameters!$A$2:$D$690,4,FALSE),0)</f>
        <v>5.6937899999999998E-3</v>
      </c>
      <c r="F253" s="40">
        <f>IFERROR(VLOOKUP(C253,Parameters!$A$2:$D$690,4,FALSE),0)</f>
        <v>0</v>
      </c>
      <c r="G253" s="41">
        <f t="shared" si="18"/>
        <v>5.7100304308523864E-3</v>
      </c>
      <c r="H253" s="308">
        <v>0.53116981048841005</v>
      </c>
      <c r="K253" s="44" t="str">
        <f t="shared" si="22"/>
        <v>WB_SOTS_1</v>
      </c>
      <c r="L253" s="44" t="str">
        <f t="shared" si="23"/>
        <v>WB_SOTS_0</v>
      </c>
      <c r="M253" s="203" t="s">
        <v>93</v>
      </c>
      <c r="N253" s="40">
        <f>IFERROR(VLOOKUP(K253,Parameters!$A$2:$D$690,4,FALSE),0)</f>
        <v>4.1943900000000001E-3</v>
      </c>
      <c r="O253" s="40">
        <f>IFERROR(VLOOKUP(L253,Parameters!$A$2:$D$690,4,FALSE),0)</f>
        <v>0</v>
      </c>
      <c r="P253" s="41">
        <f t="shared" si="19"/>
        <v>4.2031987652288993E-3</v>
      </c>
      <c r="Q253" s="308">
        <v>0</v>
      </c>
    </row>
    <row r="254" spans="1:17">
      <c r="A254" s="39">
        <v>43221</v>
      </c>
      <c r="B254" s="44" t="str">
        <f t="shared" si="20"/>
        <v>WB_SOCF_0</v>
      </c>
      <c r="C254" s="44" t="str">
        <f t="shared" si="21"/>
        <v>WB_SOCF_1</v>
      </c>
      <c r="D254" s="203" t="s">
        <v>93</v>
      </c>
      <c r="E254" s="40">
        <f>IFERROR(VLOOKUP(B254,Parameters!$A$2:$D$690,4,FALSE),0)</f>
        <v>5.6937899999999998E-3</v>
      </c>
      <c r="F254" s="40">
        <f>IFERROR(VLOOKUP(C254,Parameters!$A$2:$D$690,4,FALSE),0)</f>
        <v>0</v>
      </c>
      <c r="G254" s="41">
        <f t="shared" si="18"/>
        <v>5.7100304308523864E-3</v>
      </c>
      <c r="H254" s="308">
        <v>0.17286739238107945</v>
      </c>
      <c r="K254" s="44" t="str">
        <f t="shared" si="22"/>
        <v>WB_SOTS_1</v>
      </c>
      <c r="L254" s="44" t="str">
        <f t="shared" si="23"/>
        <v>WB_SOTS_0</v>
      </c>
      <c r="M254" s="203" t="s">
        <v>93</v>
      </c>
      <c r="N254" s="40">
        <f>IFERROR(VLOOKUP(K254,Parameters!$A$2:$D$690,4,FALSE),0)</f>
        <v>4.1943900000000001E-3</v>
      </c>
      <c r="O254" s="40">
        <f>IFERROR(VLOOKUP(L254,Parameters!$A$2:$D$690,4,FALSE),0)</f>
        <v>0</v>
      </c>
      <c r="P254" s="41">
        <f t="shared" si="19"/>
        <v>4.2031987652288993E-3</v>
      </c>
      <c r="Q254" s="308">
        <v>6.9920860279717875E-2</v>
      </c>
    </row>
    <row r="255" spans="1:17">
      <c r="A255" s="39">
        <v>43252</v>
      </c>
      <c r="B255" s="44" t="str">
        <f t="shared" si="20"/>
        <v>WB_SOCF_0</v>
      </c>
      <c r="C255" s="44" t="str">
        <f t="shared" si="21"/>
        <v>WB_SOCF_1</v>
      </c>
      <c r="D255" s="203" t="s">
        <v>93</v>
      </c>
      <c r="E255" s="40">
        <f>IFERROR(VLOOKUP(B255,Parameters!$A$2:$D$690,4,FALSE),0)</f>
        <v>5.6937899999999998E-3</v>
      </c>
      <c r="F255" s="40">
        <f>IFERROR(VLOOKUP(C255,Parameters!$A$2:$D$690,4,FALSE),0)</f>
        <v>0</v>
      </c>
      <c r="G255" s="41">
        <f t="shared" si="18"/>
        <v>5.7100304308523864E-3</v>
      </c>
      <c r="H255" s="308">
        <v>0.8524530971732317</v>
      </c>
      <c r="K255" s="44" t="str">
        <f t="shared" si="22"/>
        <v>WB_SOTS_1</v>
      </c>
      <c r="L255" s="44" t="str">
        <f t="shared" si="23"/>
        <v>WB_SOTS_0</v>
      </c>
      <c r="M255" s="203" t="s">
        <v>93</v>
      </c>
      <c r="N255" s="40">
        <f>IFERROR(VLOOKUP(K255,Parameters!$A$2:$D$690,4,FALSE),0)</f>
        <v>4.1943900000000001E-3</v>
      </c>
      <c r="O255" s="40">
        <f>IFERROR(VLOOKUP(L255,Parameters!$A$2:$D$690,4,FALSE),0)</f>
        <v>0</v>
      </c>
      <c r="P255" s="41">
        <f t="shared" si="19"/>
        <v>4.2031987652288993E-3</v>
      </c>
      <c r="Q255" s="308">
        <v>7.8148512580374072E-2</v>
      </c>
    </row>
    <row r="256" spans="1:17">
      <c r="A256" s="39">
        <v>43282</v>
      </c>
      <c r="B256" s="44" t="str">
        <f t="shared" si="20"/>
        <v>WB_SOCF_0</v>
      </c>
      <c r="C256" s="44" t="str">
        <f t="shared" si="21"/>
        <v>WB_SOCF_1</v>
      </c>
      <c r="D256" s="203" t="s">
        <v>93</v>
      </c>
      <c r="E256" s="40">
        <f>IFERROR(VLOOKUP(B256,Parameters!$A$2:$D$690,4,FALSE),0)</f>
        <v>5.6937899999999998E-3</v>
      </c>
      <c r="F256" s="40">
        <f>IFERROR(VLOOKUP(C256,Parameters!$A$2:$D$690,4,FALSE),0)</f>
        <v>0</v>
      </c>
      <c r="G256" s="41">
        <f t="shared" si="18"/>
        <v>5.7100304308523864E-3</v>
      </c>
      <c r="H256" s="308">
        <v>1</v>
      </c>
      <c r="K256" s="44" t="str">
        <f t="shared" si="22"/>
        <v>WB_SOTS_1</v>
      </c>
      <c r="L256" s="44" t="str">
        <f t="shared" si="23"/>
        <v>WB_SOTS_0</v>
      </c>
      <c r="M256" s="203" t="s">
        <v>93</v>
      </c>
      <c r="N256" s="40">
        <f>IFERROR(VLOOKUP(K256,Parameters!$A$2:$D$690,4,FALSE),0)</f>
        <v>4.1943900000000001E-3</v>
      </c>
      <c r="O256" s="40">
        <f>IFERROR(VLOOKUP(L256,Parameters!$A$2:$D$690,4,FALSE),0)</f>
        <v>0</v>
      </c>
      <c r="P256" s="41">
        <f t="shared" si="19"/>
        <v>4.2031987652288993E-3</v>
      </c>
      <c r="Q256" s="308">
        <v>0.36629358424729114</v>
      </c>
    </row>
    <row r="257" spans="1:17">
      <c r="A257" s="39">
        <v>43313</v>
      </c>
      <c r="B257" s="44" t="str">
        <f t="shared" si="20"/>
        <v>WB_SOCF_0</v>
      </c>
      <c r="C257" s="44" t="str">
        <f t="shared" si="21"/>
        <v>WB_SOCF_1</v>
      </c>
      <c r="D257" s="203" t="s">
        <v>93</v>
      </c>
      <c r="E257" s="40">
        <f>IFERROR(VLOOKUP(B257,Parameters!$A$2:$D$690,4,FALSE),0)</f>
        <v>5.6937899999999998E-3</v>
      </c>
      <c r="F257" s="40">
        <f>IFERROR(VLOOKUP(C257,Parameters!$A$2:$D$690,4,FALSE),0)</f>
        <v>0</v>
      </c>
      <c r="G257" s="41">
        <f t="shared" si="18"/>
        <v>5.7100304308523864E-3</v>
      </c>
      <c r="H257" s="308">
        <v>0.85472775822939984</v>
      </c>
      <c r="K257" s="44" t="str">
        <f t="shared" si="22"/>
        <v>WB_SOTS_1</v>
      </c>
      <c r="L257" s="44" t="str">
        <f t="shared" si="23"/>
        <v>WB_SOTS_0</v>
      </c>
      <c r="M257" s="203" t="s">
        <v>93</v>
      </c>
      <c r="N257" s="40">
        <f>IFERROR(VLOOKUP(K257,Parameters!$A$2:$D$690,4,FALSE),0)</f>
        <v>4.1943900000000001E-3</v>
      </c>
      <c r="O257" s="40">
        <f>IFERROR(VLOOKUP(L257,Parameters!$A$2:$D$690,4,FALSE),0)</f>
        <v>0</v>
      </c>
      <c r="P257" s="41">
        <f t="shared" si="19"/>
        <v>4.2031987652288993E-3</v>
      </c>
      <c r="Q257" s="308">
        <v>0.5814205474605425</v>
      </c>
    </row>
    <row r="258" spans="1:17">
      <c r="A258" s="39">
        <v>43344</v>
      </c>
      <c r="B258" s="44" t="str">
        <f t="shared" si="20"/>
        <v>WB_SOCF_0</v>
      </c>
      <c r="C258" s="44" t="str">
        <f t="shared" si="21"/>
        <v>WB_SOCF_1</v>
      </c>
      <c r="D258" s="203" t="s">
        <v>93</v>
      </c>
      <c r="E258" s="40">
        <f>IFERROR(VLOOKUP(B258,Parameters!$A$2:$D$690,4,FALSE),0)</f>
        <v>5.6937899999999998E-3</v>
      </c>
      <c r="F258" s="40">
        <f>IFERROR(VLOOKUP(C258,Parameters!$A$2:$D$690,4,FALSE),0)</f>
        <v>0</v>
      </c>
      <c r="G258" s="41">
        <f t="shared" si="18"/>
        <v>5.7100304308523864E-3</v>
      </c>
      <c r="H258" s="308">
        <v>0.52920184254384295</v>
      </c>
      <c r="K258" s="44" t="str">
        <f t="shared" si="22"/>
        <v>WB_SOTS_1</v>
      </c>
      <c r="L258" s="44" t="str">
        <f t="shared" si="23"/>
        <v>WB_SOTS_0</v>
      </c>
      <c r="M258" s="203" t="s">
        <v>93</v>
      </c>
      <c r="N258" s="40">
        <f>IFERROR(VLOOKUP(K258,Parameters!$A$2:$D$690,4,FALSE),0)</f>
        <v>4.1943900000000001E-3</v>
      </c>
      <c r="O258" s="40">
        <f>IFERROR(VLOOKUP(L258,Parameters!$A$2:$D$690,4,FALSE),0)</f>
        <v>0</v>
      </c>
      <c r="P258" s="41">
        <f t="shared" si="19"/>
        <v>4.2031987652288993E-3</v>
      </c>
      <c r="Q258" s="308">
        <v>0.83678798645996433</v>
      </c>
    </row>
    <row r="259" spans="1:17">
      <c r="A259" s="39">
        <v>43374</v>
      </c>
      <c r="B259" s="44" t="str">
        <f t="shared" si="20"/>
        <v>WB_SOCF_0</v>
      </c>
      <c r="C259" s="44" t="str">
        <f t="shared" si="21"/>
        <v>WB_SOCF_1</v>
      </c>
      <c r="D259" s="203" t="s">
        <v>93</v>
      </c>
      <c r="E259" s="40">
        <f>IFERROR(VLOOKUP(B259,Parameters!$A$2:$D$690,4,FALSE),0)</f>
        <v>5.6937899999999998E-3</v>
      </c>
      <c r="F259" s="40">
        <f>IFERROR(VLOOKUP(C259,Parameters!$A$2:$D$690,4,FALSE),0)</f>
        <v>0</v>
      </c>
      <c r="G259" s="41">
        <f t="shared" si="18"/>
        <v>5.7100304308523864E-3</v>
      </c>
      <c r="H259" s="308">
        <v>0.88615408801095041</v>
      </c>
      <c r="K259" s="44" t="str">
        <f t="shared" si="22"/>
        <v>WB_SOTS_1</v>
      </c>
      <c r="L259" s="44" t="str">
        <f t="shared" si="23"/>
        <v>WB_SOTS_0</v>
      </c>
      <c r="M259" s="203" t="s">
        <v>93</v>
      </c>
      <c r="N259" s="40">
        <f>IFERROR(VLOOKUP(K259,Parameters!$A$2:$D$690,4,FALSE),0)</f>
        <v>4.1943900000000001E-3</v>
      </c>
      <c r="O259" s="40">
        <f>IFERROR(VLOOKUP(L259,Parameters!$A$2:$D$690,4,FALSE),0)</f>
        <v>0</v>
      </c>
      <c r="P259" s="41">
        <f t="shared" si="19"/>
        <v>4.2031987652288993E-3</v>
      </c>
      <c r="Q259" s="308">
        <v>1</v>
      </c>
    </row>
    <row r="260" spans="1:17">
      <c r="A260" s="39">
        <v>43405</v>
      </c>
      <c r="B260" s="44" t="str">
        <f t="shared" si="20"/>
        <v>WB_SOCF_0</v>
      </c>
      <c r="C260" s="44" t="str">
        <f t="shared" si="21"/>
        <v>WB_SOCF_1</v>
      </c>
      <c r="D260" s="203" t="s">
        <v>93</v>
      </c>
      <c r="E260" s="40">
        <f>IFERROR(VLOOKUP(B260,Parameters!$A$2:$D$690,4,FALSE),0)</f>
        <v>5.6937899999999998E-3</v>
      </c>
      <c r="F260" s="40">
        <f>IFERROR(VLOOKUP(C260,Parameters!$A$2:$D$690,4,FALSE),0)</f>
        <v>0</v>
      </c>
      <c r="G260" s="41">
        <f t="shared" si="18"/>
        <v>5.7100304308523864E-3</v>
      </c>
      <c r="H260" s="308">
        <v>0.83537272893439118</v>
      </c>
      <c r="K260" s="44" t="str">
        <f t="shared" si="22"/>
        <v>WB_SOTS_1</v>
      </c>
      <c r="L260" s="44" t="str">
        <f t="shared" si="23"/>
        <v>WB_SOTS_0</v>
      </c>
      <c r="M260" s="203" t="s">
        <v>93</v>
      </c>
      <c r="N260" s="40">
        <f>IFERROR(VLOOKUP(K260,Parameters!$A$2:$D$690,4,FALSE),0)</f>
        <v>4.1943900000000001E-3</v>
      </c>
      <c r="O260" s="40">
        <f>IFERROR(VLOOKUP(L260,Parameters!$A$2:$D$690,4,FALSE),0)</f>
        <v>0</v>
      </c>
      <c r="P260" s="41">
        <f t="shared" si="19"/>
        <v>4.2031987652288993E-3</v>
      </c>
      <c r="Q260" s="308">
        <v>0.7218497546442284</v>
      </c>
    </row>
    <row r="261" spans="1:17">
      <c r="A261" s="39">
        <v>43435</v>
      </c>
      <c r="B261" s="44" t="str">
        <f t="shared" si="20"/>
        <v>WB_SOCF_0</v>
      </c>
      <c r="C261" s="44" t="str">
        <f t="shared" si="21"/>
        <v>WB_SOCF_1</v>
      </c>
      <c r="D261" s="203" t="s">
        <v>93</v>
      </c>
      <c r="E261" s="40">
        <f>IFERROR(VLOOKUP(B261,Parameters!$A$2:$D$690,4,FALSE),0)</f>
        <v>5.6937899999999998E-3</v>
      </c>
      <c r="F261" s="40">
        <f>IFERROR(VLOOKUP(C261,Parameters!$A$2:$D$690,4,FALSE),0)</f>
        <v>0</v>
      </c>
      <c r="G261" s="41">
        <f t="shared" si="18"/>
        <v>5.7100304308523864E-3</v>
      </c>
      <c r="H261" s="308">
        <v>0.42733257915170375</v>
      </c>
      <c r="K261" s="44" t="str">
        <f t="shared" si="22"/>
        <v>WB_SOTS_1</v>
      </c>
      <c r="L261" s="44" t="str">
        <f t="shared" si="23"/>
        <v>WB_SOTS_0</v>
      </c>
      <c r="M261" s="203" t="s">
        <v>93</v>
      </c>
      <c r="N261" s="40">
        <f>IFERROR(VLOOKUP(K261,Parameters!$A$2:$D$690,4,FALSE),0)</f>
        <v>4.1943900000000001E-3</v>
      </c>
      <c r="O261" s="40">
        <f>IFERROR(VLOOKUP(L261,Parameters!$A$2:$D$690,4,FALSE),0)</f>
        <v>0</v>
      </c>
      <c r="P261" s="41">
        <f t="shared" si="19"/>
        <v>4.2031987652288993E-3</v>
      </c>
      <c r="Q261" s="308">
        <v>0.57352901218029406</v>
      </c>
    </row>
    <row r="262" spans="1:17">
      <c r="A262" s="39">
        <v>43466</v>
      </c>
      <c r="B262" s="44" t="str">
        <f t="shared" si="20"/>
        <v>WB_SOCF_0</v>
      </c>
      <c r="C262" s="44" t="str">
        <f t="shared" si="21"/>
        <v>WB_SOCF_1</v>
      </c>
      <c r="D262" s="203" t="s">
        <v>93</v>
      </c>
      <c r="E262" s="40">
        <f>IFERROR(VLOOKUP(B262,Parameters!$A$2:$D$690,4,FALSE),0)</f>
        <v>5.6937899999999998E-3</v>
      </c>
      <c r="F262" s="40">
        <f>IFERROR(VLOOKUP(C262,Parameters!$A$2:$D$690,4,FALSE),0)</f>
        <v>0</v>
      </c>
      <c r="G262" s="41">
        <f t="shared" si="18"/>
        <v>5.7100304308523864E-3</v>
      </c>
      <c r="H262" s="308">
        <v>0</v>
      </c>
      <c r="K262" s="44" t="str">
        <f t="shared" si="22"/>
        <v>WB_SOTS_1</v>
      </c>
      <c r="L262" s="44" t="str">
        <f t="shared" si="23"/>
        <v>WB_SOTS_0</v>
      </c>
      <c r="M262" s="203" t="s">
        <v>93</v>
      </c>
      <c r="N262" s="40">
        <f>IFERROR(VLOOKUP(K262,Parameters!$A$2:$D$690,4,FALSE),0)</f>
        <v>4.1943900000000001E-3</v>
      </c>
      <c r="O262" s="40">
        <f>IFERROR(VLOOKUP(L262,Parameters!$A$2:$D$690,4,FALSE),0)</f>
        <v>0</v>
      </c>
      <c r="P262" s="41">
        <f t="shared" si="19"/>
        <v>4.2031987652288993E-3</v>
      </c>
      <c r="Q262" s="308">
        <v>0.35463766830229959</v>
      </c>
    </row>
    <row r="263" spans="1:17">
      <c r="A263" s="39">
        <v>43497</v>
      </c>
      <c r="B263" s="44" t="str">
        <f t="shared" si="20"/>
        <v>WB_SOCF_0</v>
      </c>
      <c r="C263" s="44" t="str">
        <f t="shared" si="21"/>
        <v>WB_SOCF_1</v>
      </c>
      <c r="D263" s="203" t="s">
        <v>93</v>
      </c>
      <c r="E263" s="40">
        <f>IFERROR(VLOOKUP(B263,Parameters!$A$2:$D$690,4,FALSE),0)</f>
        <v>5.6937899999999998E-3</v>
      </c>
      <c r="F263" s="40">
        <f>IFERROR(VLOOKUP(C263,Parameters!$A$2:$D$690,4,FALSE),0)</f>
        <v>0</v>
      </c>
      <c r="G263" s="41">
        <f t="shared" si="18"/>
        <v>5.7100304308523864E-3</v>
      </c>
      <c r="H263" s="308">
        <v>0.74087686391327079</v>
      </c>
      <c r="K263" s="44" t="str">
        <f t="shared" si="22"/>
        <v>WB_SOTS_1</v>
      </c>
      <c r="L263" s="44" t="str">
        <f t="shared" si="23"/>
        <v>WB_SOTS_0</v>
      </c>
      <c r="M263" s="203" t="s">
        <v>93</v>
      </c>
      <c r="N263" s="40">
        <f>IFERROR(VLOOKUP(K263,Parameters!$A$2:$D$690,4,FALSE),0)</f>
        <v>4.1943900000000001E-3</v>
      </c>
      <c r="O263" s="40">
        <f>IFERROR(VLOOKUP(L263,Parameters!$A$2:$D$690,4,FALSE),0)</f>
        <v>0</v>
      </c>
      <c r="P263" s="41">
        <f t="shared" si="19"/>
        <v>4.2031987652288993E-3</v>
      </c>
      <c r="Q263" s="308">
        <v>0.66912132278184167</v>
      </c>
    </row>
    <row r="264" spans="1:17">
      <c r="A264" s="39">
        <v>43525</v>
      </c>
      <c r="B264" s="44" t="str">
        <f t="shared" si="20"/>
        <v>WB_SOCF_0</v>
      </c>
      <c r="C264" s="44" t="str">
        <f t="shared" si="21"/>
        <v>WB_SOCF_1</v>
      </c>
      <c r="D264" s="203" t="s">
        <v>93</v>
      </c>
      <c r="E264" s="40">
        <f>IFERROR(VLOOKUP(B264,Parameters!$A$2:$D$690,4,FALSE),0)</f>
        <v>5.6937899999999998E-3</v>
      </c>
      <c r="F264" s="40">
        <f>IFERROR(VLOOKUP(C264,Parameters!$A$2:$D$690,4,FALSE),0)</f>
        <v>0</v>
      </c>
      <c r="G264" s="41">
        <f t="shared" si="18"/>
        <v>5.7100304308523864E-3</v>
      </c>
      <c r="H264" s="308">
        <v>0.74131493834308226</v>
      </c>
      <c r="K264" s="44" t="str">
        <f t="shared" si="22"/>
        <v>WB_SOTS_1</v>
      </c>
      <c r="L264" s="44" t="str">
        <f t="shared" si="23"/>
        <v>WB_SOTS_0</v>
      </c>
      <c r="M264" s="203" t="s">
        <v>93</v>
      </c>
      <c r="N264" s="40">
        <f>IFERROR(VLOOKUP(K264,Parameters!$A$2:$D$690,4,FALSE),0)</f>
        <v>4.1943900000000001E-3</v>
      </c>
      <c r="O264" s="40">
        <f>IFERROR(VLOOKUP(L264,Parameters!$A$2:$D$690,4,FALSE),0)</f>
        <v>0</v>
      </c>
      <c r="P264" s="41">
        <f t="shared" si="19"/>
        <v>4.2031987652288993E-3</v>
      </c>
      <c r="Q264" s="308">
        <v>0.36668074035357517</v>
      </c>
    </row>
    <row r="265" spans="1:17">
      <c r="A265" s="39">
        <v>43556</v>
      </c>
      <c r="B265" s="44" t="str">
        <f t="shared" si="20"/>
        <v>WB_SOCF_0</v>
      </c>
      <c r="C265" s="44" t="str">
        <f t="shared" si="21"/>
        <v>WB_SOCF_1</v>
      </c>
      <c r="D265" s="203" t="s">
        <v>93</v>
      </c>
      <c r="E265" s="40">
        <f>IFERROR(VLOOKUP(B265,Parameters!$A$2:$D$690,4,FALSE),0)</f>
        <v>5.6937899999999998E-3</v>
      </c>
      <c r="F265" s="40">
        <f>IFERROR(VLOOKUP(C265,Parameters!$A$2:$D$690,4,FALSE),0)</f>
        <v>0</v>
      </c>
      <c r="G265" s="41">
        <f t="shared" si="18"/>
        <v>5.7100304308523864E-3</v>
      </c>
      <c r="H265" s="308">
        <v>0.53116981048841005</v>
      </c>
      <c r="K265" s="44" t="str">
        <f t="shared" si="22"/>
        <v>WB_SOTS_1</v>
      </c>
      <c r="L265" s="44" t="str">
        <f t="shared" si="23"/>
        <v>WB_SOTS_0</v>
      </c>
      <c r="M265" s="203" t="s">
        <v>93</v>
      </c>
      <c r="N265" s="40">
        <f>IFERROR(VLOOKUP(K265,Parameters!$A$2:$D$690,4,FALSE),0)</f>
        <v>4.1943900000000001E-3</v>
      </c>
      <c r="O265" s="40">
        <f>IFERROR(VLOOKUP(L265,Parameters!$A$2:$D$690,4,FALSE),0)</f>
        <v>0</v>
      </c>
      <c r="P265" s="41">
        <f t="shared" si="19"/>
        <v>4.2031987652288993E-3</v>
      </c>
      <c r="Q265" s="308">
        <v>0</v>
      </c>
    </row>
    <row r="266" spans="1:17">
      <c r="A266" s="39">
        <v>43586</v>
      </c>
      <c r="B266" s="44" t="str">
        <f t="shared" si="20"/>
        <v>WB_SOCF_0</v>
      </c>
      <c r="C266" s="44" t="str">
        <f t="shared" si="21"/>
        <v>WB_SOCF_1</v>
      </c>
      <c r="D266" s="203" t="s">
        <v>93</v>
      </c>
      <c r="E266" s="40">
        <f>IFERROR(VLOOKUP(B266,Parameters!$A$2:$D$690,4,FALSE),0)</f>
        <v>5.6937899999999998E-3</v>
      </c>
      <c r="F266" s="40">
        <f>IFERROR(VLOOKUP(C266,Parameters!$A$2:$D$690,4,FALSE),0)</f>
        <v>0</v>
      </c>
      <c r="G266" s="41">
        <f t="shared" si="18"/>
        <v>5.7100304308523864E-3</v>
      </c>
      <c r="H266" s="308">
        <v>0.17286739238107945</v>
      </c>
      <c r="K266" s="44" t="str">
        <f t="shared" si="22"/>
        <v>WB_SOTS_1</v>
      </c>
      <c r="L266" s="44" t="str">
        <f t="shared" si="23"/>
        <v>WB_SOTS_0</v>
      </c>
      <c r="M266" s="203" t="s">
        <v>93</v>
      </c>
      <c r="N266" s="40">
        <f>IFERROR(VLOOKUP(K266,Parameters!$A$2:$D$690,4,FALSE),0)</f>
        <v>4.1943900000000001E-3</v>
      </c>
      <c r="O266" s="40">
        <f>IFERROR(VLOOKUP(L266,Parameters!$A$2:$D$690,4,FALSE),0)</f>
        <v>0</v>
      </c>
      <c r="P266" s="41">
        <f t="shared" si="19"/>
        <v>4.2031987652288993E-3</v>
      </c>
      <c r="Q266" s="308">
        <v>6.9920860279717875E-2</v>
      </c>
    </row>
    <row r="267" spans="1:17">
      <c r="A267" s="39">
        <v>43617</v>
      </c>
      <c r="B267" s="44" t="str">
        <f t="shared" si="20"/>
        <v>WB_SOCF_0</v>
      </c>
      <c r="C267" s="44" t="str">
        <f t="shared" si="21"/>
        <v>WB_SOCF_1</v>
      </c>
      <c r="D267" s="203" t="s">
        <v>93</v>
      </c>
      <c r="E267" s="40">
        <f>IFERROR(VLOOKUP(B267,Parameters!$A$2:$D$690,4,FALSE),0)</f>
        <v>5.6937899999999998E-3</v>
      </c>
      <c r="F267" s="40">
        <f>IFERROR(VLOOKUP(C267,Parameters!$A$2:$D$690,4,FALSE),0)</f>
        <v>0</v>
      </c>
      <c r="G267" s="41">
        <f t="shared" si="18"/>
        <v>5.7100304308523864E-3</v>
      </c>
      <c r="H267" s="308">
        <v>0.8524530971732317</v>
      </c>
      <c r="K267" s="44" t="str">
        <f t="shared" si="22"/>
        <v>WB_SOTS_1</v>
      </c>
      <c r="L267" s="44" t="str">
        <f t="shared" si="23"/>
        <v>WB_SOTS_0</v>
      </c>
      <c r="M267" s="203" t="s">
        <v>93</v>
      </c>
      <c r="N267" s="40">
        <f>IFERROR(VLOOKUP(K267,Parameters!$A$2:$D$690,4,FALSE),0)</f>
        <v>4.1943900000000001E-3</v>
      </c>
      <c r="O267" s="40">
        <f>IFERROR(VLOOKUP(L267,Parameters!$A$2:$D$690,4,FALSE),0)</f>
        <v>0</v>
      </c>
      <c r="P267" s="41">
        <f t="shared" si="19"/>
        <v>4.2031987652288993E-3</v>
      </c>
      <c r="Q267" s="308">
        <v>7.8148512580374072E-2</v>
      </c>
    </row>
    <row r="268" spans="1:17">
      <c r="A268" s="39">
        <v>43647</v>
      </c>
      <c r="B268" s="44" t="str">
        <f t="shared" si="20"/>
        <v>WB_SOCF_0</v>
      </c>
      <c r="C268" s="44" t="str">
        <f t="shared" si="21"/>
        <v>WB_SOCF_1</v>
      </c>
      <c r="D268" s="203" t="s">
        <v>93</v>
      </c>
      <c r="E268" s="40">
        <f>IFERROR(VLOOKUP(B268,Parameters!$A$2:$D$690,4,FALSE),0)</f>
        <v>5.6937899999999998E-3</v>
      </c>
      <c r="F268" s="40">
        <f>IFERROR(VLOOKUP(C268,Parameters!$A$2:$D$690,4,FALSE),0)</f>
        <v>0</v>
      </c>
      <c r="G268" s="41">
        <f t="shared" si="18"/>
        <v>5.7100304308523864E-3</v>
      </c>
      <c r="H268" s="308">
        <v>1</v>
      </c>
      <c r="K268" s="44" t="str">
        <f t="shared" si="22"/>
        <v>WB_SOTS_1</v>
      </c>
      <c r="L268" s="44" t="str">
        <f t="shared" si="23"/>
        <v>WB_SOTS_0</v>
      </c>
      <c r="M268" s="203" t="s">
        <v>93</v>
      </c>
      <c r="N268" s="40">
        <f>IFERROR(VLOOKUP(K268,Parameters!$A$2:$D$690,4,FALSE),0)</f>
        <v>4.1943900000000001E-3</v>
      </c>
      <c r="O268" s="40">
        <f>IFERROR(VLOOKUP(L268,Parameters!$A$2:$D$690,4,FALSE),0)</f>
        <v>0</v>
      </c>
      <c r="P268" s="41">
        <f t="shared" si="19"/>
        <v>4.2031987652288993E-3</v>
      </c>
      <c r="Q268" s="308">
        <v>0.36629358424729114</v>
      </c>
    </row>
    <row r="269" spans="1:17">
      <c r="A269" s="39">
        <v>43678</v>
      </c>
      <c r="B269" s="44" t="str">
        <f t="shared" si="20"/>
        <v>WB_SOCF_0</v>
      </c>
      <c r="C269" s="44" t="str">
        <f t="shared" si="21"/>
        <v>WB_SOCF_1</v>
      </c>
      <c r="D269" s="203" t="s">
        <v>93</v>
      </c>
      <c r="E269" s="40">
        <f>IFERROR(VLOOKUP(B269,Parameters!$A$2:$D$690,4,FALSE),0)</f>
        <v>5.6937899999999998E-3</v>
      </c>
      <c r="F269" s="40">
        <f>IFERROR(VLOOKUP(C269,Parameters!$A$2:$D$690,4,FALSE),0)</f>
        <v>0</v>
      </c>
      <c r="G269" s="41">
        <f t="shared" si="18"/>
        <v>5.7100304308523864E-3</v>
      </c>
      <c r="H269" s="308">
        <v>0.85472775822939984</v>
      </c>
      <c r="K269" s="44" t="str">
        <f t="shared" si="22"/>
        <v>WB_SOTS_1</v>
      </c>
      <c r="L269" s="44" t="str">
        <f t="shared" si="23"/>
        <v>WB_SOTS_0</v>
      </c>
      <c r="M269" s="203" t="s">
        <v>93</v>
      </c>
      <c r="N269" s="40">
        <f>IFERROR(VLOOKUP(K269,Parameters!$A$2:$D$690,4,FALSE),0)</f>
        <v>4.1943900000000001E-3</v>
      </c>
      <c r="O269" s="40">
        <f>IFERROR(VLOOKUP(L269,Parameters!$A$2:$D$690,4,FALSE),0)</f>
        <v>0</v>
      </c>
      <c r="P269" s="41">
        <f t="shared" si="19"/>
        <v>4.2031987652288993E-3</v>
      </c>
      <c r="Q269" s="308">
        <v>0.5814205474605425</v>
      </c>
    </row>
    <row r="270" spans="1:17">
      <c r="A270" s="39">
        <v>43709</v>
      </c>
      <c r="B270" s="44" t="str">
        <f t="shared" si="20"/>
        <v>WB_SOCF_0</v>
      </c>
      <c r="C270" s="44" t="str">
        <f t="shared" si="21"/>
        <v>WB_SOCF_1</v>
      </c>
      <c r="D270" s="203" t="s">
        <v>93</v>
      </c>
      <c r="E270" s="40">
        <f>IFERROR(VLOOKUP(B270,Parameters!$A$2:$D$690,4,FALSE),0)</f>
        <v>5.6937899999999998E-3</v>
      </c>
      <c r="F270" s="40">
        <f>IFERROR(VLOOKUP(C270,Parameters!$A$2:$D$690,4,FALSE),0)</f>
        <v>0</v>
      </c>
      <c r="G270" s="41">
        <f t="shared" ref="G270:G343" si="24">EXP($E270*(1)+$F270*(1)*H270)-1</f>
        <v>5.7100304308523864E-3</v>
      </c>
      <c r="H270" s="308">
        <v>0.52920184254384295</v>
      </c>
      <c r="K270" s="44" t="str">
        <f t="shared" si="22"/>
        <v>WB_SOTS_1</v>
      </c>
      <c r="L270" s="44" t="str">
        <f t="shared" si="23"/>
        <v>WB_SOTS_0</v>
      </c>
      <c r="M270" s="203" t="s">
        <v>93</v>
      </c>
      <c r="N270" s="40">
        <f>IFERROR(VLOOKUP(K270,Parameters!$A$2:$D$690,4,FALSE),0)</f>
        <v>4.1943900000000001E-3</v>
      </c>
      <c r="O270" s="40">
        <f>IFERROR(VLOOKUP(L270,Parameters!$A$2:$D$690,4,FALSE),0)</f>
        <v>0</v>
      </c>
      <c r="P270" s="41">
        <f t="shared" ref="P270:P343" si="25">EXP($N270*(1)+$O270*(1)*Q270)-1</f>
        <v>4.2031987652288993E-3</v>
      </c>
      <c r="Q270" s="308">
        <v>0.83678798645996433</v>
      </c>
    </row>
    <row r="271" spans="1:17">
      <c r="A271" s="39">
        <v>43739</v>
      </c>
      <c r="B271" s="44" t="str">
        <f t="shared" ref="B271:B344" si="26">D271&amp;"_"&amp;$E$3</f>
        <v>WB_SOCF_0</v>
      </c>
      <c r="C271" s="44" t="str">
        <f t="shared" ref="C271:C344" si="27">D271&amp;"_"&amp;$F$3</f>
        <v>WB_SOCF_1</v>
      </c>
      <c r="D271" s="203" t="s">
        <v>93</v>
      </c>
      <c r="E271" s="40">
        <f>IFERROR(VLOOKUP(B271,Parameters!$A$2:$D$690,4,FALSE),0)</f>
        <v>5.6937899999999998E-3</v>
      </c>
      <c r="F271" s="40">
        <f>IFERROR(VLOOKUP(C271,Parameters!$A$2:$D$690,4,FALSE),0)</f>
        <v>0</v>
      </c>
      <c r="G271" s="41">
        <f t="shared" si="24"/>
        <v>5.7100304308523864E-3</v>
      </c>
      <c r="H271" s="308">
        <v>0.88615408801095041</v>
      </c>
      <c r="K271" s="44" t="str">
        <f t="shared" ref="K271:K344" si="28">M271&amp;"_"&amp;$N$3</f>
        <v>WB_SOTS_1</v>
      </c>
      <c r="L271" s="44" t="str">
        <f t="shared" ref="L271:L344" si="29">M271&amp;"_"&amp;$O$3</f>
        <v>WB_SOTS_0</v>
      </c>
      <c r="M271" s="203" t="s">
        <v>93</v>
      </c>
      <c r="N271" s="40">
        <f>IFERROR(VLOOKUP(K271,Parameters!$A$2:$D$690,4,FALSE),0)</f>
        <v>4.1943900000000001E-3</v>
      </c>
      <c r="O271" s="40">
        <f>IFERROR(VLOOKUP(L271,Parameters!$A$2:$D$690,4,FALSE),0)</f>
        <v>0</v>
      </c>
      <c r="P271" s="41">
        <f t="shared" si="25"/>
        <v>4.2031987652288993E-3</v>
      </c>
      <c r="Q271" s="308">
        <v>1</v>
      </c>
    </row>
    <row r="272" spans="1:17">
      <c r="A272" s="39">
        <v>43770</v>
      </c>
      <c r="B272" s="44" t="str">
        <f t="shared" si="26"/>
        <v>WB_SOCF_0</v>
      </c>
      <c r="C272" s="44" t="str">
        <f t="shared" si="27"/>
        <v>WB_SOCF_1</v>
      </c>
      <c r="D272" s="203" t="s">
        <v>93</v>
      </c>
      <c r="E272" s="40">
        <f>IFERROR(VLOOKUP(B272,Parameters!$A$2:$D$690,4,FALSE),0)</f>
        <v>5.6937899999999998E-3</v>
      </c>
      <c r="F272" s="40">
        <f>IFERROR(VLOOKUP(C272,Parameters!$A$2:$D$690,4,FALSE),0)</f>
        <v>0</v>
      </c>
      <c r="G272" s="41">
        <f t="shared" si="24"/>
        <v>5.7100304308523864E-3</v>
      </c>
      <c r="H272" s="308">
        <v>0.83537272893439118</v>
      </c>
      <c r="K272" s="44" t="str">
        <f t="shared" si="28"/>
        <v>WB_SOTS_1</v>
      </c>
      <c r="L272" s="44" t="str">
        <f t="shared" si="29"/>
        <v>WB_SOTS_0</v>
      </c>
      <c r="M272" s="203" t="s">
        <v>93</v>
      </c>
      <c r="N272" s="40">
        <f>IFERROR(VLOOKUP(K272,Parameters!$A$2:$D$690,4,FALSE),0)</f>
        <v>4.1943900000000001E-3</v>
      </c>
      <c r="O272" s="40">
        <f>IFERROR(VLOOKUP(L272,Parameters!$A$2:$D$690,4,FALSE),0)</f>
        <v>0</v>
      </c>
      <c r="P272" s="41">
        <f t="shared" si="25"/>
        <v>4.2031987652288993E-3</v>
      </c>
      <c r="Q272" s="308">
        <v>0.7218497546442284</v>
      </c>
    </row>
    <row r="273" spans="1:17">
      <c r="A273" s="39">
        <v>43800</v>
      </c>
      <c r="B273" s="44" t="str">
        <f t="shared" si="26"/>
        <v>WB_SOCF_0</v>
      </c>
      <c r="C273" s="44" t="str">
        <f t="shared" si="27"/>
        <v>WB_SOCF_1</v>
      </c>
      <c r="D273" s="203" t="s">
        <v>93</v>
      </c>
      <c r="E273" s="40">
        <f>IFERROR(VLOOKUP(B273,Parameters!$A$2:$D$690,4,FALSE),0)</f>
        <v>5.6937899999999998E-3</v>
      </c>
      <c r="F273" s="40">
        <f>IFERROR(VLOOKUP(C273,Parameters!$A$2:$D$690,4,FALSE),0)</f>
        <v>0</v>
      </c>
      <c r="G273" s="41">
        <f t="shared" si="24"/>
        <v>5.7100304308523864E-3</v>
      </c>
      <c r="H273" s="308">
        <v>0.42733257915170375</v>
      </c>
      <c r="K273" s="44" t="str">
        <f t="shared" si="28"/>
        <v>WB_SOTS_1</v>
      </c>
      <c r="L273" s="44" t="str">
        <f t="shared" si="29"/>
        <v>WB_SOTS_0</v>
      </c>
      <c r="M273" s="203" t="s">
        <v>93</v>
      </c>
      <c r="N273" s="40">
        <f>IFERROR(VLOOKUP(K273,Parameters!$A$2:$D$690,4,FALSE),0)</f>
        <v>4.1943900000000001E-3</v>
      </c>
      <c r="O273" s="40">
        <f>IFERROR(VLOOKUP(L273,Parameters!$A$2:$D$690,4,FALSE),0)</f>
        <v>0</v>
      </c>
      <c r="P273" s="41">
        <f t="shared" si="25"/>
        <v>4.2031987652288993E-3</v>
      </c>
      <c r="Q273" s="308">
        <v>0.57352901218029406</v>
      </c>
    </row>
    <row r="274" spans="1:17">
      <c r="A274" s="39">
        <v>43831</v>
      </c>
      <c r="B274" s="44" t="str">
        <f t="shared" si="26"/>
        <v>WB_SOCF_0</v>
      </c>
      <c r="C274" s="44" t="str">
        <f t="shared" si="27"/>
        <v>WB_SOCF_1</v>
      </c>
      <c r="D274" s="203" t="s">
        <v>93</v>
      </c>
      <c r="E274" s="40">
        <f>IFERROR(VLOOKUP(B274,Parameters!$A$2:$D$690,4,FALSE),0)</f>
        <v>5.6937899999999998E-3</v>
      </c>
      <c r="F274" s="40">
        <f>IFERROR(VLOOKUP(C274,Parameters!$A$2:$D$690,4,FALSE),0)</f>
        <v>0</v>
      </c>
      <c r="G274" s="41">
        <f t="shared" si="24"/>
        <v>5.7100304308523864E-3</v>
      </c>
      <c r="H274" s="308">
        <v>0</v>
      </c>
      <c r="K274" s="44" t="str">
        <f t="shared" si="28"/>
        <v>WB_SOTS_1</v>
      </c>
      <c r="L274" s="44" t="str">
        <f t="shared" si="29"/>
        <v>WB_SOTS_0</v>
      </c>
      <c r="M274" s="203" t="s">
        <v>93</v>
      </c>
      <c r="N274" s="40">
        <f>IFERROR(VLOOKUP(K274,Parameters!$A$2:$D$690,4,FALSE),0)</f>
        <v>4.1943900000000001E-3</v>
      </c>
      <c r="O274" s="40">
        <f>IFERROR(VLOOKUP(L274,Parameters!$A$2:$D$690,4,FALSE),0)</f>
        <v>0</v>
      </c>
      <c r="P274" s="41">
        <f t="shared" si="25"/>
        <v>4.2031987652288993E-3</v>
      </c>
      <c r="Q274" s="308">
        <v>0.35463766830229959</v>
      </c>
    </row>
    <row r="275" spans="1:17">
      <c r="A275" s="39">
        <v>43862</v>
      </c>
      <c r="B275" s="44" t="str">
        <f t="shared" si="26"/>
        <v>WB_SOCF_0</v>
      </c>
      <c r="C275" s="44" t="str">
        <f t="shared" si="27"/>
        <v>WB_SOCF_1</v>
      </c>
      <c r="D275" s="203" t="s">
        <v>93</v>
      </c>
      <c r="E275" s="40">
        <f>IFERROR(VLOOKUP(B275,Parameters!$A$2:$D$690,4,FALSE),0)</f>
        <v>5.6937899999999998E-3</v>
      </c>
      <c r="F275" s="40">
        <f>IFERROR(VLOOKUP(C275,Parameters!$A$2:$D$690,4,FALSE),0)</f>
        <v>0</v>
      </c>
      <c r="G275" s="41">
        <f t="shared" si="24"/>
        <v>5.7100304308523864E-3</v>
      </c>
      <c r="H275" s="308">
        <v>0.74087686391327079</v>
      </c>
      <c r="K275" s="44" t="str">
        <f t="shared" si="28"/>
        <v>WB_SOTS_1</v>
      </c>
      <c r="L275" s="44" t="str">
        <f t="shared" si="29"/>
        <v>WB_SOTS_0</v>
      </c>
      <c r="M275" s="203" t="s">
        <v>93</v>
      </c>
      <c r="N275" s="40">
        <f>IFERROR(VLOOKUP(K275,Parameters!$A$2:$D$690,4,FALSE),0)</f>
        <v>4.1943900000000001E-3</v>
      </c>
      <c r="O275" s="40">
        <f>IFERROR(VLOOKUP(L275,Parameters!$A$2:$D$690,4,FALSE),0)</f>
        <v>0</v>
      </c>
      <c r="P275" s="41">
        <f t="shared" si="25"/>
        <v>4.2031987652288993E-3</v>
      </c>
      <c r="Q275" s="308">
        <v>0.66912132278184167</v>
      </c>
    </row>
    <row r="276" spans="1:17">
      <c r="A276" s="39">
        <v>43891</v>
      </c>
      <c r="B276" s="44" t="str">
        <f t="shared" si="26"/>
        <v>WB_SOCF_0</v>
      </c>
      <c r="C276" s="44" t="str">
        <f t="shared" si="27"/>
        <v>WB_SOCF_1</v>
      </c>
      <c r="D276" s="203" t="s">
        <v>93</v>
      </c>
      <c r="E276" s="40">
        <f>IFERROR(VLOOKUP(B276,Parameters!$A$2:$D$690,4,FALSE),0)</f>
        <v>5.6937899999999998E-3</v>
      </c>
      <c r="F276" s="40">
        <f>IFERROR(VLOOKUP(C276,Parameters!$A$2:$D$690,4,FALSE),0)</f>
        <v>0</v>
      </c>
      <c r="G276" s="41">
        <f t="shared" si="24"/>
        <v>5.7100304308523864E-3</v>
      </c>
      <c r="H276" s="308">
        <v>0.74131493834308226</v>
      </c>
      <c r="K276" s="44" t="str">
        <f t="shared" si="28"/>
        <v>WB_SOTS_1</v>
      </c>
      <c r="L276" s="44" t="str">
        <f t="shared" si="29"/>
        <v>WB_SOTS_0</v>
      </c>
      <c r="M276" s="203" t="s">
        <v>93</v>
      </c>
      <c r="N276" s="40">
        <f>IFERROR(VLOOKUP(K276,Parameters!$A$2:$D$690,4,FALSE),0)</f>
        <v>4.1943900000000001E-3</v>
      </c>
      <c r="O276" s="40">
        <f>IFERROR(VLOOKUP(L276,Parameters!$A$2:$D$690,4,FALSE),0)</f>
        <v>0</v>
      </c>
      <c r="P276" s="41">
        <f t="shared" si="25"/>
        <v>4.2031987652288993E-3</v>
      </c>
      <c r="Q276" s="308">
        <v>0.36668074035357517</v>
      </c>
    </row>
    <row r="277" spans="1:17">
      <c r="A277" s="39">
        <v>43922</v>
      </c>
      <c r="B277" s="44" t="str">
        <f t="shared" si="26"/>
        <v>WB_SOCF_0</v>
      </c>
      <c r="C277" s="44" t="str">
        <f t="shared" si="27"/>
        <v>WB_SOCF_1</v>
      </c>
      <c r="D277" s="203" t="s">
        <v>93</v>
      </c>
      <c r="E277" s="40">
        <f>IFERROR(VLOOKUP(B277,Parameters!$A$2:$D$690,4,FALSE),0)</f>
        <v>5.6937899999999998E-3</v>
      </c>
      <c r="F277" s="40">
        <f>IFERROR(VLOOKUP(C277,Parameters!$A$2:$D$690,4,FALSE),0)</f>
        <v>0</v>
      </c>
      <c r="G277" s="41">
        <f t="shared" si="24"/>
        <v>5.7100304308523864E-3</v>
      </c>
      <c r="H277" s="308">
        <v>0.53116981048841005</v>
      </c>
      <c r="K277" s="44" t="str">
        <f t="shared" si="28"/>
        <v>WB_SOTS_1</v>
      </c>
      <c r="L277" s="44" t="str">
        <f t="shared" si="29"/>
        <v>WB_SOTS_0</v>
      </c>
      <c r="M277" s="203" t="s">
        <v>93</v>
      </c>
      <c r="N277" s="40">
        <f>IFERROR(VLOOKUP(K277,Parameters!$A$2:$D$690,4,FALSE),0)</f>
        <v>4.1943900000000001E-3</v>
      </c>
      <c r="O277" s="40">
        <f>IFERROR(VLOOKUP(L277,Parameters!$A$2:$D$690,4,FALSE),0)</f>
        <v>0</v>
      </c>
      <c r="P277" s="41">
        <f t="shared" si="25"/>
        <v>4.2031987652288993E-3</v>
      </c>
      <c r="Q277" s="308">
        <v>0</v>
      </c>
    </row>
    <row r="278" spans="1:17">
      <c r="A278" s="39">
        <v>43952</v>
      </c>
      <c r="B278" s="44" t="str">
        <f t="shared" si="26"/>
        <v>WB_SOCF_0</v>
      </c>
      <c r="C278" s="44" t="str">
        <f t="shared" si="27"/>
        <v>WB_SOCF_1</v>
      </c>
      <c r="D278" s="203" t="s">
        <v>93</v>
      </c>
      <c r="E278" s="40">
        <f>IFERROR(VLOOKUP(B278,Parameters!$A$2:$D$690,4,FALSE),0)</f>
        <v>5.6937899999999998E-3</v>
      </c>
      <c r="F278" s="40">
        <f>IFERROR(VLOOKUP(C278,Parameters!$A$2:$D$690,4,FALSE),0)</f>
        <v>0</v>
      </c>
      <c r="G278" s="41">
        <f t="shared" si="24"/>
        <v>5.7100304308523864E-3</v>
      </c>
      <c r="H278" s="308">
        <v>0.17286739238107945</v>
      </c>
      <c r="K278" s="44" t="str">
        <f t="shared" si="28"/>
        <v>WB_SOTS_1</v>
      </c>
      <c r="L278" s="44" t="str">
        <f t="shared" si="29"/>
        <v>WB_SOTS_0</v>
      </c>
      <c r="M278" s="203" t="s">
        <v>93</v>
      </c>
      <c r="N278" s="40">
        <f>IFERROR(VLOOKUP(K278,Parameters!$A$2:$D$690,4,FALSE),0)</f>
        <v>4.1943900000000001E-3</v>
      </c>
      <c r="O278" s="40">
        <f>IFERROR(VLOOKUP(L278,Parameters!$A$2:$D$690,4,FALSE),0)</f>
        <v>0</v>
      </c>
      <c r="P278" s="41">
        <f t="shared" si="25"/>
        <v>4.2031987652288993E-3</v>
      </c>
      <c r="Q278" s="308">
        <v>6.9920860279717875E-2</v>
      </c>
    </row>
    <row r="279" spans="1:17">
      <c r="A279" s="39">
        <v>43983</v>
      </c>
      <c r="B279" s="44" t="str">
        <f t="shared" si="26"/>
        <v>WB_SOCF_0</v>
      </c>
      <c r="C279" s="44" t="str">
        <f t="shared" si="27"/>
        <v>WB_SOCF_1</v>
      </c>
      <c r="D279" s="203" t="s">
        <v>93</v>
      </c>
      <c r="E279" s="40">
        <f>IFERROR(VLOOKUP(B279,Parameters!$A$2:$D$690,4,FALSE),0)</f>
        <v>5.6937899999999998E-3</v>
      </c>
      <c r="F279" s="40">
        <f>IFERROR(VLOOKUP(C279,Parameters!$A$2:$D$690,4,FALSE),0)</f>
        <v>0</v>
      </c>
      <c r="G279" s="41">
        <f t="shared" si="24"/>
        <v>5.7100304308523864E-3</v>
      </c>
      <c r="H279" s="308">
        <v>0.8524530971732317</v>
      </c>
      <c r="K279" s="44" t="str">
        <f t="shared" si="28"/>
        <v>WB_SOTS_1</v>
      </c>
      <c r="L279" s="44" t="str">
        <f t="shared" si="29"/>
        <v>WB_SOTS_0</v>
      </c>
      <c r="M279" s="203" t="s">
        <v>93</v>
      </c>
      <c r="N279" s="40">
        <f>IFERROR(VLOOKUP(K279,Parameters!$A$2:$D$690,4,FALSE),0)</f>
        <v>4.1943900000000001E-3</v>
      </c>
      <c r="O279" s="40">
        <f>IFERROR(VLOOKUP(L279,Parameters!$A$2:$D$690,4,FALSE),0)</f>
        <v>0</v>
      </c>
      <c r="P279" s="41">
        <f t="shared" si="25"/>
        <v>4.2031987652288993E-3</v>
      </c>
      <c r="Q279" s="308">
        <v>7.8148512580374072E-2</v>
      </c>
    </row>
    <row r="280" spans="1:17">
      <c r="A280" s="39">
        <v>44013</v>
      </c>
      <c r="B280" s="44" t="str">
        <f t="shared" si="26"/>
        <v>WB_SOCF_0</v>
      </c>
      <c r="C280" s="44" t="str">
        <f t="shared" si="27"/>
        <v>WB_SOCF_1</v>
      </c>
      <c r="D280" s="203" t="s">
        <v>93</v>
      </c>
      <c r="E280" s="40">
        <f>IFERROR(VLOOKUP(B280,Parameters!$A$2:$D$690,4,FALSE),0)</f>
        <v>5.6937899999999998E-3</v>
      </c>
      <c r="F280" s="40">
        <f>IFERROR(VLOOKUP(C280,Parameters!$A$2:$D$690,4,FALSE),0)</f>
        <v>0</v>
      </c>
      <c r="G280" s="41">
        <f t="shared" si="24"/>
        <v>5.7100304308523864E-3</v>
      </c>
      <c r="H280" s="308">
        <v>1</v>
      </c>
      <c r="K280" s="44" t="str">
        <f t="shared" si="28"/>
        <v>WB_SOTS_1</v>
      </c>
      <c r="L280" s="44" t="str">
        <f t="shared" si="29"/>
        <v>WB_SOTS_0</v>
      </c>
      <c r="M280" s="203" t="s">
        <v>93</v>
      </c>
      <c r="N280" s="40">
        <f>IFERROR(VLOOKUP(K280,Parameters!$A$2:$D$690,4,FALSE),0)</f>
        <v>4.1943900000000001E-3</v>
      </c>
      <c r="O280" s="40">
        <f>IFERROR(VLOOKUP(L280,Parameters!$A$2:$D$690,4,FALSE),0)</f>
        <v>0</v>
      </c>
      <c r="P280" s="41">
        <f t="shared" si="25"/>
        <v>4.2031987652288993E-3</v>
      </c>
      <c r="Q280" s="308">
        <v>0.36629358424729114</v>
      </c>
    </row>
    <row r="281" spans="1:17">
      <c r="A281" s="39">
        <v>44044</v>
      </c>
      <c r="B281" s="44" t="str">
        <f t="shared" si="26"/>
        <v>WB_SOCF_0</v>
      </c>
      <c r="C281" s="44" t="str">
        <f t="shared" si="27"/>
        <v>WB_SOCF_1</v>
      </c>
      <c r="D281" s="203" t="s">
        <v>93</v>
      </c>
      <c r="E281" s="40">
        <f>IFERROR(VLOOKUP(B281,Parameters!$A$2:$D$690,4,FALSE),0)</f>
        <v>5.6937899999999998E-3</v>
      </c>
      <c r="F281" s="40">
        <f>IFERROR(VLOOKUP(C281,Parameters!$A$2:$D$690,4,FALSE),0)</f>
        <v>0</v>
      </c>
      <c r="G281" s="41">
        <f t="shared" si="24"/>
        <v>5.7100304308523864E-3</v>
      </c>
      <c r="H281" s="308">
        <v>0.85472775822939984</v>
      </c>
      <c r="K281" s="44" t="str">
        <f t="shared" si="28"/>
        <v>WB_SOTS_1</v>
      </c>
      <c r="L281" s="44" t="str">
        <f t="shared" si="29"/>
        <v>WB_SOTS_0</v>
      </c>
      <c r="M281" s="203" t="s">
        <v>93</v>
      </c>
      <c r="N281" s="40">
        <f>IFERROR(VLOOKUP(K281,Parameters!$A$2:$D$690,4,FALSE),0)</f>
        <v>4.1943900000000001E-3</v>
      </c>
      <c r="O281" s="40">
        <f>IFERROR(VLOOKUP(L281,Parameters!$A$2:$D$690,4,FALSE),0)</f>
        <v>0</v>
      </c>
      <c r="P281" s="41">
        <f t="shared" si="25"/>
        <v>4.2031987652288993E-3</v>
      </c>
      <c r="Q281" s="308">
        <v>0.5814205474605425</v>
      </c>
    </row>
    <row r="282" spans="1:17">
      <c r="A282" s="39">
        <v>44075</v>
      </c>
      <c r="B282" s="44" t="str">
        <f t="shared" si="26"/>
        <v>WB_SOCF_0</v>
      </c>
      <c r="C282" s="44" t="str">
        <f t="shared" si="27"/>
        <v>WB_SOCF_1</v>
      </c>
      <c r="D282" s="203" t="s">
        <v>93</v>
      </c>
      <c r="E282" s="40">
        <f>IFERROR(VLOOKUP(B282,Parameters!$A$2:$D$690,4,FALSE),0)</f>
        <v>5.6937899999999998E-3</v>
      </c>
      <c r="F282" s="40">
        <f>IFERROR(VLOOKUP(C282,Parameters!$A$2:$D$690,4,FALSE),0)</f>
        <v>0</v>
      </c>
      <c r="G282" s="41">
        <f t="shared" si="24"/>
        <v>5.7100304308523864E-3</v>
      </c>
      <c r="H282" s="308">
        <v>0.52920184254384295</v>
      </c>
      <c r="K282" s="44" t="str">
        <f t="shared" si="28"/>
        <v>WB_SOTS_1</v>
      </c>
      <c r="L282" s="44" t="str">
        <f t="shared" si="29"/>
        <v>WB_SOTS_0</v>
      </c>
      <c r="M282" s="203" t="s">
        <v>93</v>
      </c>
      <c r="N282" s="40">
        <f>IFERROR(VLOOKUP(K282,Parameters!$A$2:$D$690,4,FALSE),0)</f>
        <v>4.1943900000000001E-3</v>
      </c>
      <c r="O282" s="40">
        <f>IFERROR(VLOOKUP(L282,Parameters!$A$2:$D$690,4,FALSE),0)</f>
        <v>0</v>
      </c>
      <c r="P282" s="41">
        <f t="shared" si="25"/>
        <v>4.2031987652288993E-3</v>
      </c>
      <c r="Q282" s="308">
        <v>0.83678798645996433</v>
      </c>
    </row>
    <row r="283" spans="1:17">
      <c r="A283" s="39">
        <v>44105</v>
      </c>
      <c r="B283" s="44" t="str">
        <f t="shared" si="26"/>
        <v>WB_SOCF_0</v>
      </c>
      <c r="C283" s="44" t="str">
        <f t="shared" si="27"/>
        <v>WB_SOCF_1</v>
      </c>
      <c r="D283" s="203" t="s">
        <v>93</v>
      </c>
      <c r="E283" s="40">
        <f>IFERROR(VLOOKUP(B283,Parameters!$A$2:$D$690,4,FALSE),0)</f>
        <v>5.6937899999999998E-3</v>
      </c>
      <c r="F283" s="40">
        <f>IFERROR(VLOOKUP(C283,Parameters!$A$2:$D$690,4,FALSE),0)</f>
        <v>0</v>
      </c>
      <c r="G283" s="41">
        <f t="shared" si="24"/>
        <v>5.7100304308523864E-3</v>
      </c>
      <c r="H283" s="308">
        <v>0.88615408801095041</v>
      </c>
      <c r="K283" s="44" t="str">
        <f t="shared" si="28"/>
        <v>WB_SOTS_1</v>
      </c>
      <c r="L283" s="44" t="str">
        <f t="shared" si="29"/>
        <v>WB_SOTS_0</v>
      </c>
      <c r="M283" s="203" t="s">
        <v>93</v>
      </c>
      <c r="N283" s="40">
        <f>IFERROR(VLOOKUP(K283,Parameters!$A$2:$D$690,4,FALSE),0)</f>
        <v>4.1943900000000001E-3</v>
      </c>
      <c r="O283" s="40">
        <f>IFERROR(VLOOKUP(L283,Parameters!$A$2:$D$690,4,FALSE),0)</f>
        <v>0</v>
      </c>
      <c r="P283" s="41">
        <f t="shared" si="25"/>
        <v>4.2031987652288993E-3</v>
      </c>
      <c r="Q283" s="308">
        <v>1</v>
      </c>
    </row>
    <row r="284" spans="1:17">
      <c r="A284" s="39">
        <v>42005</v>
      </c>
      <c r="B284" s="44" t="str">
        <f t="shared" si="26"/>
        <v>UP_SOCF_0</v>
      </c>
      <c r="C284" s="44" t="str">
        <f t="shared" si="27"/>
        <v>UP_SOCF_1</v>
      </c>
      <c r="D284" s="32" t="s">
        <v>94</v>
      </c>
      <c r="E284" s="40">
        <f>IFERROR(VLOOKUP(B284,Parameters!$A$2:$D$690,4,FALSE),0)</f>
        <v>0</v>
      </c>
      <c r="F284" s="40">
        <f>IFERROR(VLOOKUP(C284,Parameters!$A$2:$D$690,4,FALSE),0)</f>
        <v>4.2323355999999996E-3</v>
      </c>
      <c r="G284" s="41">
        <f t="shared" si="24"/>
        <v>1.2040095794001449E-3</v>
      </c>
      <c r="H284" s="308">
        <v>0.28430763882115562</v>
      </c>
      <c r="K284" s="44" t="str">
        <f t="shared" si="28"/>
        <v>UP_SOTS_1</v>
      </c>
      <c r="L284" s="44" t="str">
        <f t="shared" si="29"/>
        <v>UP_SOTS_0</v>
      </c>
      <c r="M284" s="203" t="s">
        <v>94</v>
      </c>
      <c r="N284" s="40">
        <f>IFERROR(VLOOKUP(K284,Parameters!$A$2:$D$690,4,FALSE),0)</f>
        <v>0</v>
      </c>
      <c r="O284" s="40">
        <f>IFERROR(VLOOKUP(L284,Parameters!$A$2:$D$690,4,FALSE),0)</f>
        <v>1.9789334000000101E-3</v>
      </c>
      <c r="P284" s="41">
        <f t="shared" si="25"/>
        <v>1.8220346016228905E-3</v>
      </c>
      <c r="Q284" s="308">
        <v>0.9198777028557702</v>
      </c>
    </row>
    <row r="285" spans="1:17">
      <c r="A285" s="39">
        <v>42036</v>
      </c>
      <c r="B285" s="44" t="str">
        <f t="shared" si="26"/>
        <v>UP_SOCF_0</v>
      </c>
      <c r="C285" s="44" t="str">
        <f t="shared" si="27"/>
        <v>UP_SOCF_1</v>
      </c>
      <c r="D285" s="32" t="s">
        <v>94</v>
      </c>
      <c r="E285" s="40">
        <f>IFERROR(VLOOKUP(B285,Parameters!$A$2:$D$690,4,FALSE),0)</f>
        <v>0</v>
      </c>
      <c r="F285" s="40">
        <f>IFERROR(VLOOKUP(C285,Parameters!$A$2:$D$690,4,FALSE),0)</f>
        <v>4.2323355999999996E-3</v>
      </c>
      <c r="G285" s="41">
        <f t="shared" si="24"/>
        <v>2.9608096400137729E-3</v>
      </c>
      <c r="H285" s="308">
        <v>0.69853512463871748</v>
      </c>
      <c r="K285" s="44" t="str">
        <f t="shared" si="28"/>
        <v>UP_SOTS_1</v>
      </c>
      <c r="L285" s="44" t="str">
        <f t="shared" si="29"/>
        <v>UP_SOTS_0</v>
      </c>
      <c r="M285" s="203" t="s">
        <v>94</v>
      </c>
      <c r="N285" s="40">
        <f>IFERROR(VLOOKUP(K285,Parameters!$A$2:$D$690,4,FALSE),0)</f>
        <v>0</v>
      </c>
      <c r="O285" s="40">
        <f>IFERROR(VLOOKUP(L285,Parameters!$A$2:$D$690,4,FALSE),0)</f>
        <v>1.9789334000000101E-3</v>
      </c>
      <c r="P285" s="41">
        <f t="shared" si="25"/>
        <v>1.9808927809825683E-3</v>
      </c>
      <c r="Q285" s="308">
        <v>1</v>
      </c>
    </row>
    <row r="286" spans="1:17">
      <c r="A286" s="39">
        <v>42064</v>
      </c>
      <c r="B286" s="44" t="str">
        <f t="shared" si="26"/>
        <v>UP_SOCF_0</v>
      </c>
      <c r="C286" s="44" t="str">
        <f t="shared" si="27"/>
        <v>UP_SOCF_1</v>
      </c>
      <c r="D286" s="32" t="s">
        <v>94</v>
      </c>
      <c r="E286" s="40">
        <f>IFERROR(VLOOKUP(B286,Parameters!$A$2:$D$690,4,FALSE),0)</f>
        <v>0</v>
      </c>
      <c r="F286" s="40">
        <f>IFERROR(VLOOKUP(C286,Parameters!$A$2:$D$690,4,FALSE),0)</f>
        <v>4.2323355999999996E-3</v>
      </c>
      <c r="G286" s="41">
        <f t="shared" si="24"/>
        <v>3.6097082226476118E-3</v>
      </c>
      <c r="H286" s="308">
        <v>0.8513523506397751</v>
      </c>
      <c r="K286" s="44" t="str">
        <f t="shared" si="28"/>
        <v>UP_SOTS_1</v>
      </c>
      <c r="L286" s="44" t="str">
        <f t="shared" si="29"/>
        <v>UP_SOTS_0</v>
      </c>
      <c r="M286" s="203" t="s">
        <v>94</v>
      </c>
      <c r="N286" s="40">
        <f>IFERROR(VLOOKUP(K286,Parameters!$A$2:$D$690,4,FALSE),0)</f>
        <v>0</v>
      </c>
      <c r="O286" s="40">
        <f>IFERROR(VLOOKUP(L286,Parameters!$A$2:$D$690,4,FALSE),0)</f>
        <v>1.9789334000000101E-3</v>
      </c>
      <c r="P286" s="41">
        <f t="shared" si="25"/>
        <v>9.5775047003576752E-4</v>
      </c>
      <c r="Q286" s="308">
        <v>0.48374145369810578</v>
      </c>
    </row>
    <row r="287" spans="1:17">
      <c r="A287" s="39">
        <v>42095</v>
      </c>
      <c r="B287" s="44" t="str">
        <f t="shared" si="26"/>
        <v>UP_SOCF_0</v>
      </c>
      <c r="C287" s="44" t="str">
        <f t="shared" si="27"/>
        <v>UP_SOCF_1</v>
      </c>
      <c r="D287" s="32" t="s">
        <v>94</v>
      </c>
      <c r="E287" s="40">
        <f>IFERROR(VLOOKUP(B287,Parameters!$A$2:$D$690,4,FALSE),0)</f>
        <v>0</v>
      </c>
      <c r="F287" s="40">
        <f>IFERROR(VLOOKUP(C287,Parameters!$A$2:$D$690,4,FALSE),0)</f>
        <v>4.2323355999999996E-3</v>
      </c>
      <c r="G287" s="41">
        <f t="shared" si="24"/>
        <v>2.9058929327523408E-3</v>
      </c>
      <c r="H287" s="308">
        <v>0.6855975663711994</v>
      </c>
      <c r="K287" s="44" t="str">
        <f t="shared" si="28"/>
        <v>UP_SOTS_1</v>
      </c>
      <c r="L287" s="44" t="str">
        <f t="shared" si="29"/>
        <v>UP_SOTS_0</v>
      </c>
      <c r="M287" s="203" t="s">
        <v>94</v>
      </c>
      <c r="N287" s="40">
        <f>IFERROR(VLOOKUP(K287,Parameters!$A$2:$D$690,4,FALSE),0)</f>
        <v>0</v>
      </c>
      <c r="O287" s="40">
        <f>IFERROR(VLOOKUP(L287,Parameters!$A$2:$D$690,4,FALSE),0)</f>
        <v>1.9789334000000101E-3</v>
      </c>
      <c r="P287" s="41">
        <f t="shared" si="25"/>
        <v>4.7579121187912854E-4</v>
      </c>
      <c r="Q287" s="308">
        <v>0.24037092866819326</v>
      </c>
    </row>
    <row r="288" spans="1:17">
      <c r="A288" s="39">
        <v>42125</v>
      </c>
      <c r="B288" s="44" t="str">
        <f t="shared" si="26"/>
        <v>UP_SOCF_0</v>
      </c>
      <c r="C288" s="44" t="str">
        <f t="shared" si="27"/>
        <v>UP_SOCF_1</v>
      </c>
      <c r="D288" s="32" t="s">
        <v>94</v>
      </c>
      <c r="E288" s="40">
        <f>IFERROR(VLOOKUP(B288,Parameters!$A$2:$D$690,4,FALSE),0)</f>
        <v>0</v>
      </c>
      <c r="F288" s="40">
        <f>IFERROR(VLOOKUP(C288,Parameters!$A$2:$D$690,4,FALSE),0)</f>
        <v>4.2323355999999996E-3</v>
      </c>
      <c r="G288" s="41">
        <f t="shared" si="24"/>
        <v>2.9774885327198408E-3</v>
      </c>
      <c r="H288" s="308">
        <v>0.70246428308981579</v>
      </c>
      <c r="K288" s="44" t="str">
        <f t="shared" si="28"/>
        <v>UP_SOTS_1</v>
      </c>
      <c r="L288" s="44" t="str">
        <f t="shared" si="29"/>
        <v>UP_SOTS_0</v>
      </c>
      <c r="M288" s="203" t="s">
        <v>94</v>
      </c>
      <c r="N288" s="40">
        <f>IFERROR(VLOOKUP(K288,Parameters!$A$2:$D$690,4,FALSE),0)</f>
        <v>0</v>
      </c>
      <c r="O288" s="40">
        <f>IFERROR(VLOOKUP(L288,Parameters!$A$2:$D$690,4,FALSE),0)</f>
        <v>1.9789334000000101E-3</v>
      </c>
      <c r="P288" s="41">
        <f t="shared" si="25"/>
        <v>0</v>
      </c>
      <c r="Q288" s="308">
        <v>0</v>
      </c>
    </row>
    <row r="289" spans="1:17">
      <c r="A289" s="39">
        <v>42156</v>
      </c>
      <c r="B289" s="44" t="str">
        <f t="shared" si="26"/>
        <v>UP_SOCF_0</v>
      </c>
      <c r="C289" s="44" t="str">
        <f t="shared" si="27"/>
        <v>UP_SOCF_1</v>
      </c>
      <c r="D289" s="32" t="s">
        <v>94</v>
      </c>
      <c r="E289" s="40">
        <f>IFERROR(VLOOKUP(B289,Parameters!$A$2:$D$690,4,FALSE),0)</f>
        <v>0</v>
      </c>
      <c r="F289" s="40">
        <f>IFERROR(VLOOKUP(C289,Parameters!$A$2:$D$690,4,FALSE),0)</f>
        <v>4.2323355999999996E-3</v>
      </c>
      <c r="G289" s="41">
        <f t="shared" si="24"/>
        <v>4.2413045810976158E-3</v>
      </c>
      <c r="H289" s="308">
        <v>1</v>
      </c>
      <c r="K289" s="44" t="str">
        <f t="shared" si="28"/>
        <v>UP_SOTS_1</v>
      </c>
      <c r="L289" s="44" t="str">
        <f t="shared" si="29"/>
        <v>UP_SOTS_0</v>
      </c>
      <c r="M289" s="203" t="s">
        <v>94</v>
      </c>
      <c r="N289" s="40">
        <f>IFERROR(VLOOKUP(K289,Parameters!$A$2:$D$690,4,FALSE),0)</f>
        <v>0</v>
      </c>
      <c r="O289" s="40">
        <f>IFERROR(VLOOKUP(L289,Parameters!$A$2:$D$690,4,FALSE),0)</f>
        <v>1.9789334000000101E-3</v>
      </c>
      <c r="P289" s="41">
        <f t="shared" si="25"/>
        <v>9.0672827774085363E-5</v>
      </c>
      <c r="Q289" s="308">
        <v>4.5816962431249192E-2</v>
      </c>
    </row>
    <row r="290" spans="1:17">
      <c r="A290" s="39">
        <v>42186</v>
      </c>
      <c r="B290" s="44" t="str">
        <f t="shared" si="26"/>
        <v>UP_SOCF_0</v>
      </c>
      <c r="C290" s="44" t="str">
        <f t="shared" si="27"/>
        <v>UP_SOCF_1</v>
      </c>
      <c r="D290" s="32" t="s">
        <v>94</v>
      </c>
      <c r="E290" s="40">
        <f>IFERROR(VLOOKUP(B290,Parameters!$A$2:$D$690,4,FALSE),0)</f>
        <v>0</v>
      </c>
      <c r="F290" s="40">
        <f>IFERROR(VLOOKUP(C290,Parameters!$A$2:$D$690,4,FALSE),0)</f>
        <v>4.2323355999999996E-3</v>
      </c>
      <c r="G290" s="41">
        <f t="shared" si="24"/>
        <v>1.6045323389122235E-3</v>
      </c>
      <c r="H290" s="308">
        <v>0.37880891397484945</v>
      </c>
      <c r="K290" s="44" t="str">
        <f t="shared" si="28"/>
        <v>UP_SOTS_1</v>
      </c>
      <c r="L290" s="44" t="str">
        <f t="shared" si="29"/>
        <v>UP_SOTS_0</v>
      </c>
      <c r="M290" s="203" t="s">
        <v>94</v>
      </c>
      <c r="N290" s="40">
        <f>IFERROR(VLOOKUP(K290,Parameters!$A$2:$D$690,4,FALSE),0)</f>
        <v>0</v>
      </c>
      <c r="O290" s="40">
        <f>IFERROR(VLOOKUP(L290,Parameters!$A$2:$D$690,4,FALSE),0)</f>
        <v>1.9789334000000101E-3</v>
      </c>
      <c r="P290" s="41">
        <f t="shared" si="25"/>
        <v>1.2199005165713928E-4</v>
      </c>
      <c r="Q290" s="308">
        <v>6.1640584506773601E-2</v>
      </c>
    </row>
    <row r="291" spans="1:17">
      <c r="A291" s="39">
        <v>42217</v>
      </c>
      <c r="B291" s="44" t="str">
        <f t="shared" si="26"/>
        <v>UP_SOCF_0</v>
      </c>
      <c r="C291" s="44" t="str">
        <f t="shared" si="27"/>
        <v>UP_SOCF_1</v>
      </c>
      <c r="D291" s="32" t="s">
        <v>94</v>
      </c>
      <c r="E291" s="40">
        <f>IFERROR(VLOOKUP(B291,Parameters!$A$2:$D$690,4,FALSE),0)</f>
        <v>0</v>
      </c>
      <c r="F291" s="40">
        <f>IFERROR(VLOOKUP(C291,Parameters!$A$2:$D$690,4,FALSE),0)</f>
        <v>4.2323355999999996E-3</v>
      </c>
      <c r="G291" s="41">
        <f t="shared" si="24"/>
        <v>2.9992576648774083E-4</v>
      </c>
      <c r="H291" s="308">
        <v>7.0854683108401761E-2</v>
      </c>
      <c r="K291" s="44" t="str">
        <f t="shared" si="28"/>
        <v>UP_SOTS_1</v>
      </c>
      <c r="L291" s="44" t="str">
        <f t="shared" si="29"/>
        <v>UP_SOTS_0</v>
      </c>
      <c r="M291" s="203" t="s">
        <v>94</v>
      </c>
      <c r="N291" s="40">
        <f>IFERROR(VLOOKUP(K291,Parameters!$A$2:$D$690,4,FALSE),0)</f>
        <v>0</v>
      </c>
      <c r="O291" s="40">
        <f>IFERROR(VLOOKUP(L291,Parameters!$A$2:$D$690,4,FALSE),0)</f>
        <v>1.9789334000000101E-3</v>
      </c>
      <c r="P291" s="41">
        <f t="shared" si="25"/>
        <v>1.7491702154481814E-5</v>
      </c>
      <c r="Q291" s="308">
        <v>8.8388771327346412E-3</v>
      </c>
    </row>
    <row r="292" spans="1:17">
      <c r="A292" s="39">
        <v>42248</v>
      </c>
      <c r="B292" s="44" t="str">
        <f t="shared" si="26"/>
        <v>UP_SOCF_0</v>
      </c>
      <c r="C292" s="44" t="str">
        <f t="shared" si="27"/>
        <v>UP_SOCF_1</v>
      </c>
      <c r="D292" s="32" t="s">
        <v>94</v>
      </c>
      <c r="E292" s="40">
        <f>IFERROR(VLOOKUP(B292,Parameters!$A$2:$D$690,4,FALSE),0)</f>
        <v>0</v>
      </c>
      <c r="F292" s="40">
        <f>IFERROR(VLOOKUP(C292,Parameters!$A$2:$D$690,4,FALSE),0)</f>
        <v>4.2323355999999996E-3</v>
      </c>
      <c r="G292" s="41">
        <f t="shared" si="24"/>
        <v>1.2267751216739065E-3</v>
      </c>
      <c r="H292" s="308">
        <v>0.28968006410725533</v>
      </c>
      <c r="K292" s="44" t="str">
        <f t="shared" si="28"/>
        <v>UP_SOTS_1</v>
      </c>
      <c r="L292" s="44" t="str">
        <f t="shared" si="29"/>
        <v>UP_SOTS_0</v>
      </c>
      <c r="M292" s="203" t="s">
        <v>94</v>
      </c>
      <c r="N292" s="40">
        <f>IFERROR(VLOOKUP(K292,Parameters!$A$2:$D$690,4,FALSE),0)</f>
        <v>0</v>
      </c>
      <c r="O292" s="40">
        <f>IFERROR(VLOOKUP(L292,Parameters!$A$2:$D$690,4,FALSE),0)</f>
        <v>1.9789334000000101E-3</v>
      </c>
      <c r="P292" s="41">
        <f t="shared" si="25"/>
        <v>5.9522365142750111E-4</v>
      </c>
      <c r="Q292" s="308">
        <v>0.30069055183595922</v>
      </c>
    </row>
    <row r="293" spans="1:17">
      <c r="A293" s="39">
        <v>42278</v>
      </c>
      <c r="B293" s="44" t="str">
        <f t="shared" si="26"/>
        <v>UP_SOCF_0</v>
      </c>
      <c r="C293" s="44" t="str">
        <f t="shared" si="27"/>
        <v>UP_SOCF_1</v>
      </c>
      <c r="D293" s="32" t="s">
        <v>94</v>
      </c>
      <c r="E293" s="40">
        <f>IFERROR(VLOOKUP(B293,Parameters!$A$2:$D$690,4,FALSE),0)</f>
        <v>0</v>
      </c>
      <c r="F293" s="40">
        <f>IFERROR(VLOOKUP(C293,Parameters!$A$2:$D$690,4,FALSE),0)</f>
        <v>4.2323355999999996E-3</v>
      </c>
      <c r="G293" s="41">
        <f t="shared" si="24"/>
        <v>2.5632681178311412E-3</v>
      </c>
      <c r="H293" s="308">
        <v>0.60486426199034293</v>
      </c>
      <c r="K293" s="44" t="str">
        <f t="shared" si="28"/>
        <v>UP_SOTS_1</v>
      </c>
      <c r="L293" s="44" t="str">
        <f t="shared" si="29"/>
        <v>UP_SOTS_0</v>
      </c>
      <c r="M293" s="203" t="s">
        <v>94</v>
      </c>
      <c r="N293" s="40">
        <f>IFERROR(VLOOKUP(K293,Parameters!$A$2:$D$690,4,FALSE),0)</f>
        <v>0</v>
      </c>
      <c r="O293" s="40">
        <f>IFERROR(VLOOKUP(L293,Parameters!$A$2:$D$690,4,FALSE),0)</f>
        <v>1.9789334000000101E-3</v>
      </c>
      <c r="P293" s="41">
        <f t="shared" si="25"/>
        <v>1.6326361494936048E-3</v>
      </c>
      <c r="Q293" s="308">
        <v>0.82433539598602656</v>
      </c>
    </row>
    <row r="294" spans="1:17">
      <c r="A294" s="39">
        <v>42309</v>
      </c>
      <c r="B294" s="44" t="str">
        <f t="shared" si="26"/>
        <v>UP_SOCF_0</v>
      </c>
      <c r="C294" s="44" t="str">
        <f t="shared" si="27"/>
        <v>UP_SOCF_1</v>
      </c>
      <c r="D294" s="32" t="s">
        <v>94</v>
      </c>
      <c r="E294" s="40">
        <f>IFERROR(VLOOKUP(B294,Parameters!$A$2:$D$690,4,FALSE),0)</f>
        <v>0</v>
      </c>
      <c r="F294" s="40">
        <f>IFERROR(VLOOKUP(C294,Parameters!$A$2:$D$690,4,FALSE),0)</f>
        <v>4.2323355999999996E-3</v>
      </c>
      <c r="G294" s="41">
        <f t="shared" si="24"/>
        <v>0</v>
      </c>
      <c r="H294" s="308">
        <v>0</v>
      </c>
      <c r="K294" s="44" t="str">
        <f t="shared" si="28"/>
        <v>UP_SOTS_1</v>
      </c>
      <c r="L294" s="44" t="str">
        <f t="shared" si="29"/>
        <v>UP_SOTS_0</v>
      </c>
      <c r="M294" s="203" t="s">
        <v>94</v>
      </c>
      <c r="N294" s="40">
        <f>IFERROR(VLOOKUP(K294,Parameters!$A$2:$D$690,4,FALSE),0)</f>
        <v>0</v>
      </c>
      <c r="O294" s="40">
        <f>IFERROR(VLOOKUP(L294,Parameters!$A$2:$D$690,4,FALSE),0)</f>
        <v>1.9789334000000101E-3</v>
      </c>
      <c r="P294" s="41">
        <f t="shared" si="25"/>
        <v>9.9562856438462077E-4</v>
      </c>
      <c r="Q294" s="308">
        <v>0.50286343896218488</v>
      </c>
    </row>
    <row r="295" spans="1:17">
      <c r="A295" s="39">
        <v>42339</v>
      </c>
      <c r="B295" s="44" t="str">
        <f t="shared" si="26"/>
        <v>UP_SOCF_0</v>
      </c>
      <c r="C295" s="44" t="str">
        <f t="shared" si="27"/>
        <v>UP_SOCF_1</v>
      </c>
      <c r="D295" s="32" t="s">
        <v>94</v>
      </c>
      <c r="E295" s="40">
        <f>IFERROR(VLOOKUP(B295,Parameters!$A$2:$D$690,4,FALSE),0)</f>
        <v>0</v>
      </c>
      <c r="F295" s="40">
        <f>IFERROR(VLOOKUP(C295,Parameters!$A$2:$D$690,4,FALSE),0)</f>
        <v>4.2323355999999996E-3</v>
      </c>
      <c r="G295" s="41">
        <f t="shared" si="24"/>
        <v>3.5846903230807303E-3</v>
      </c>
      <c r="H295" s="308">
        <v>0.84546240472780376</v>
      </c>
      <c r="K295" s="44" t="str">
        <f t="shared" si="28"/>
        <v>UP_SOTS_1</v>
      </c>
      <c r="L295" s="44" t="str">
        <f t="shared" si="29"/>
        <v>UP_SOTS_0</v>
      </c>
      <c r="M295" s="203" t="s">
        <v>94</v>
      </c>
      <c r="N295" s="40">
        <f>IFERROR(VLOOKUP(K295,Parameters!$A$2:$D$690,4,FALSE),0)</f>
        <v>0</v>
      </c>
      <c r="O295" s="40">
        <f>IFERROR(VLOOKUP(L295,Parameters!$A$2:$D$690,4,FALSE),0)</f>
        <v>1.9789334000000101E-3</v>
      </c>
      <c r="P295" s="41">
        <f t="shared" si="25"/>
        <v>1.8262826699300128E-3</v>
      </c>
      <c r="Q295" s="308">
        <v>0.92202043957773838</v>
      </c>
    </row>
    <row r="296" spans="1:17">
      <c r="A296" s="39">
        <v>42370</v>
      </c>
      <c r="B296" s="44" t="str">
        <f t="shared" si="26"/>
        <v>UP_SOCF_0</v>
      </c>
      <c r="C296" s="44" t="str">
        <f t="shared" si="27"/>
        <v>UP_SOCF_1</v>
      </c>
      <c r="D296" s="32" t="s">
        <v>94</v>
      </c>
      <c r="E296" s="40">
        <f>IFERROR(VLOOKUP(B296,Parameters!$A$2:$D$690,4,FALSE),0)</f>
        <v>0</v>
      </c>
      <c r="F296" s="40">
        <f>IFERROR(VLOOKUP(C296,Parameters!$A$2:$D$690,4,FALSE),0)</f>
        <v>4.2323355999999996E-3</v>
      </c>
      <c r="G296" s="41">
        <f t="shared" si="24"/>
        <v>1.2040095794001449E-3</v>
      </c>
      <c r="H296" s="308">
        <v>0.28430763882115562</v>
      </c>
      <c r="K296" s="44" t="str">
        <f t="shared" si="28"/>
        <v>UP_SOTS_1</v>
      </c>
      <c r="L296" s="44" t="str">
        <f t="shared" si="29"/>
        <v>UP_SOTS_0</v>
      </c>
      <c r="M296" s="203" t="s">
        <v>94</v>
      </c>
      <c r="N296" s="40">
        <f>IFERROR(VLOOKUP(K296,Parameters!$A$2:$D$690,4,FALSE),0)</f>
        <v>0</v>
      </c>
      <c r="O296" s="40">
        <f>IFERROR(VLOOKUP(L296,Parameters!$A$2:$D$690,4,FALSE),0)</f>
        <v>1.9789334000000101E-3</v>
      </c>
      <c r="P296" s="41">
        <f t="shared" si="25"/>
        <v>1.8220346016228905E-3</v>
      </c>
      <c r="Q296" s="308">
        <v>0.9198777028557702</v>
      </c>
    </row>
    <row r="297" spans="1:17">
      <c r="A297" s="39">
        <v>42401</v>
      </c>
      <c r="B297" s="44" t="str">
        <f t="shared" si="26"/>
        <v>UP_SOCF_0</v>
      </c>
      <c r="C297" s="44" t="str">
        <f t="shared" si="27"/>
        <v>UP_SOCF_1</v>
      </c>
      <c r="D297" s="32" t="s">
        <v>94</v>
      </c>
      <c r="E297" s="40">
        <f>IFERROR(VLOOKUP(B297,Parameters!$A$2:$D$690,4,FALSE),0)</f>
        <v>0</v>
      </c>
      <c r="F297" s="40">
        <f>IFERROR(VLOOKUP(C297,Parameters!$A$2:$D$690,4,FALSE),0)</f>
        <v>4.2323355999999996E-3</v>
      </c>
      <c r="G297" s="41">
        <f t="shared" si="24"/>
        <v>2.9608096400137729E-3</v>
      </c>
      <c r="H297" s="308">
        <v>0.69853512463871748</v>
      </c>
      <c r="K297" s="44" t="str">
        <f t="shared" si="28"/>
        <v>UP_SOTS_1</v>
      </c>
      <c r="L297" s="44" t="str">
        <f t="shared" si="29"/>
        <v>UP_SOTS_0</v>
      </c>
      <c r="M297" s="203" t="s">
        <v>94</v>
      </c>
      <c r="N297" s="40">
        <f>IFERROR(VLOOKUP(K297,Parameters!$A$2:$D$690,4,FALSE),0)</f>
        <v>0</v>
      </c>
      <c r="O297" s="40">
        <f>IFERROR(VLOOKUP(L297,Parameters!$A$2:$D$690,4,FALSE),0)</f>
        <v>1.9789334000000101E-3</v>
      </c>
      <c r="P297" s="41">
        <f t="shared" si="25"/>
        <v>1.9808927809825683E-3</v>
      </c>
      <c r="Q297" s="308">
        <v>1</v>
      </c>
    </row>
    <row r="298" spans="1:17">
      <c r="A298" s="39">
        <v>42430</v>
      </c>
      <c r="B298" s="44" t="str">
        <f t="shared" si="26"/>
        <v>UP_SOCF_0</v>
      </c>
      <c r="C298" s="44" t="str">
        <f t="shared" si="27"/>
        <v>UP_SOCF_1</v>
      </c>
      <c r="D298" s="32" t="s">
        <v>94</v>
      </c>
      <c r="E298" s="40">
        <f>IFERROR(VLOOKUP(B298,Parameters!$A$2:$D$690,4,FALSE),0)</f>
        <v>0</v>
      </c>
      <c r="F298" s="40">
        <f>IFERROR(VLOOKUP(C298,Parameters!$A$2:$D$690,4,FALSE),0)</f>
        <v>4.2323355999999996E-3</v>
      </c>
      <c r="G298" s="41">
        <f t="shared" si="24"/>
        <v>3.6097082226476118E-3</v>
      </c>
      <c r="H298" s="308">
        <v>0.8513523506397751</v>
      </c>
      <c r="K298" s="44" t="str">
        <f t="shared" si="28"/>
        <v>UP_SOTS_1</v>
      </c>
      <c r="L298" s="44" t="str">
        <f t="shared" si="29"/>
        <v>UP_SOTS_0</v>
      </c>
      <c r="M298" s="203" t="s">
        <v>94</v>
      </c>
      <c r="N298" s="40">
        <f>IFERROR(VLOOKUP(K298,Parameters!$A$2:$D$690,4,FALSE),0)</f>
        <v>0</v>
      </c>
      <c r="O298" s="40">
        <f>IFERROR(VLOOKUP(L298,Parameters!$A$2:$D$690,4,FALSE),0)</f>
        <v>1.9789334000000101E-3</v>
      </c>
      <c r="P298" s="41">
        <f t="shared" si="25"/>
        <v>9.5775047003576752E-4</v>
      </c>
      <c r="Q298" s="308">
        <v>0.48374145369810578</v>
      </c>
    </row>
    <row r="299" spans="1:17">
      <c r="A299" s="39">
        <v>42461</v>
      </c>
      <c r="B299" s="44" t="str">
        <f t="shared" si="26"/>
        <v>UP_SOCF_0</v>
      </c>
      <c r="C299" s="44" t="str">
        <f t="shared" si="27"/>
        <v>UP_SOCF_1</v>
      </c>
      <c r="D299" s="32" t="s">
        <v>94</v>
      </c>
      <c r="E299" s="40">
        <f>IFERROR(VLOOKUP(B299,Parameters!$A$2:$D$690,4,FALSE),0)</f>
        <v>0</v>
      </c>
      <c r="F299" s="40">
        <f>IFERROR(VLOOKUP(C299,Parameters!$A$2:$D$690,4,FALSE),0)</f>
        <v>4.2323355999999996E-3</v>
      </c>
      <c r="G299" s="41">
        <f t="shared" si="24"/>
        <v>2.9058929327523408E-3</v>
      </c>
      <c r="H299" s="308">
        <v>0.6855975663711994</v>
      </c>
      <c r="K299" s="44" t="str">
        <f t="shared" si="28"/>
        <v>UP_SOTS_1</v>
      </c>
      <c r="L299" s="44" t="str">
        <f t="shared" si="29"/>
        <v>UP_SOTS_0</v>
      </c>
      <c r="M299" s="203" t="s">
        <v>94</v>
      </c>
      <c r="N299" s="40">
        <f>IFERROR(VLOOKUP(K299,Parameters!$A$2:$D$690,4,FALSE),0)</f>
        <v>0</v>
      </c>
      <c r="O299" s="40">
        <f>IFERROR(VLOOKUP(L299,Parameters!$A$2:$D$690,4,FALSE),0)</f>
        <v>1.9789334000000101E-3</v>
      </c>
      <c r="P299" s="41">
        <f t="shared" si="25"/>
        <v>4.7579121187912854E-4</v>
      </c>
      <c r="Q299" s="308">
        <v>0.24037092866819326</v>
      </c>
    </row>
    <row r="300" spans="1:17">
      <c r="A300" s="39">
        <v>42491</v>
      </c>
      <c r="B300" s="44" t="str">
        <f t="shared" si="26"/>
        <v>UP_SOCF_0</v>
      </c>
      <c r="C300" s="44" t="str">
        <f t="shared" si="27"/>
        <v>UP_SOCF_1</v>
      </c>
      <c r="D300" s="32" t="s">
        <v>94</v>
      </c>
      <c r="E300" s="40">
        <f>IFERROR(VLOOKUP(B300,Parameters!$A$2:$D$690,4,FALSE),0)</f>
        <v>0</v>
      </c>
      <c r="F300" s="40">
        <f>IFERROR(VLOOKUP(C300,Parameters!$A$2:$D$690,4,FALSE),0)</f>
        <v>4.2323355999999996E-3</v>
      </c>
      <c r="G300" s="41">
        <f t="shared" si="24"/>
        <v>2.9774885327198408E-3</v>
      </c>
      <c r="H300" s="308">
        <v>0.70246428308981579</v>
      </c>
      <c r="K300" s="44" t="str">
        <f t="shared" si="28"/>
        <v>UP_SOTS_1</v>
      </c>
      <c r="L300" s="44" t="str">
        <f t="shared" si="29"/>
        <v>UP_SOTS_0</v>
      </c>
      <c r="M300" s="203" t="s">
        <v>94</v>
      </c>
      <c r="N300" s="40">
        <f>IFERROR(VLOOKUP(K300,Parameters!$A$2:$D$690,4,FALSE),0)</f>
        <v>0</v>
      </c>
      <c r="O300" s="40">
        <f>IFERROR(VLOOKUP(L300,Parameters!$A$2:$D$690,4,FALSE),0)</f>
        <v>1.9789334000000101E-3</v>
      </c>
      <c r="P300" s="41">
        <f t="shared" si="25"/>
        <v>0</v>
      </c>
      <c r="Q300" s="308">
        <v>0</v>
      </c>
    </row>
    <row r="301" spans="1:17">
      <c r="A301" s="39">
        <v>42522</v>
      </c>
      <c r="B301" s="44" t="str">
        <f t="shared" si="26"/>
        <v>UP_SOCF_0</v>
      </c>
      <c r="C301" s="44" t="str">
        <f t="shared" si="27"/>
        <v>UP_SOCF_1</v>
      </c>
      <c r="D301" s="32" t="s">
        <v>94</v>
      </c>
      <c r="E301" s="40">
        <f>IFERROR(VLOOKUP(B301,Parameters!$A$2:$D$690,4,FALSE),0)</f>
        <v>0</v>
      </c>
      <c r="F301" s="40">
        <f>IFERROR(VLOOKUP(C301,Parameters!$A$2:$D$690,4,FALSE),0)</f>
        <v>4.2323355999999996E-3</v>
      </c>
      <c r="G301" s="41">
        <f t="shared" si="24"/>
        <v>4.2413045810976158E-3</v>
      </c>
      <c r="H301" s="308">
        <v>1</v>
      </c>
      <c r="K301" s="44" t="str">
        <f t="shared" si="28"/>
        <v>UP_SOTS_1</v>
      </c>
      <c r="L301" s="44" t="str">
        <f t="shared" si="29"/>
        <v>UP_SOTS_0</v>
      </c>
      <c r="M301" s="203" t="s">
        <v>94</v>
      </c>
      <c r="N301" s="40">
        <f>IFERROR(VLOOKUP(K301,Parameters!$A$2:$D$690,4,FALSE),0)</f>
        <v>0</v>
      </c>
      <c r="O301" s="40">
        <f>IFERROR(VLOOKUP(L301,Parameters!$A$2:$D$690,4,FALSE),0)</f>
        <v>1.9789334000000101E-3</v>
      </c>
      <c r="P301" s="41">
        <f t="shared" si="25"/>
        <v>9.0672827774085363E-5</v>
      </c>
      <c r="Q301" s="308">
        <v>4.5816962431249192E-2</v>
      </c>
    </row>
    <row r="302" spans="1:17">
      <c r="A302" s="39">
        <v>42552</v>
      </c>
      <c r="B302" s="44" t="str">
        <f t="shared" si="26"/>
        <v>UP_SOCF_0</v>
      </c>
      <c r="C302" s="44" t="str">
        <f t="shared" si="27"/>
        <v>UP_SOCF_1</v>
      </c>
      <c r="D302" s="32" t="s">
        <v>94</v>
      </c>
      <c r="E302" s="40">
        <f>IFERROR(VLOOKUP(B302,Parameters!$A$2:$D$690,4,FALSE),0)</f>
        <v>0</v>
      </c>
      <c r="F302" s="40">
        <f>IFERROR(VLOOKUP(C302,Parameters!$A$2:$D$690,4,FALSE),0)</f>
        <v>4.2323355999999996E-3</v>
      </c>
      <c r="G302" s="41">
        <f t="shared" si="24"/>
        <v>1.6045323389122235E-3</v>
      </c>
      <c r="H302" s="308">
        <v>0.37880891397484945</v>
      </c>
      <c r="K302" s="44" t="str">
        <f t="shared" si="28"/>
        <v>UP_SOTS_1</v>
      </c>
      <c r="L302" s="44" t="str">
        <f t="shared" si="29"/>
        <v>UP_SOTS_0</v>
      </c>
      <c r="M302" s="203" t="s">
        <v>94</v>
      </c>
      <c r="N302" s="40">
        <f>IFERROR(VLOOKUP(K302,Parameters!$A$2:$D$690,4,FALSE),0)</f>
        <v>0</v>
      </c>
      <c r="O302" s="40">
        <f>IFERROR(VLOOKUP(L302,Parameters!$A$2:$D$690,4,FALSE),0)</f>
        <v>1.9789334000000101E-3</v>
      </c>
      <c r="P302" s="41">
        <f t="shared" si="25"/>
        <v>1.2199005165713928E-4</v>
      </c>
      <c r="Q302" s="308">
        <v>6.1640584506773601E-2</v>
      </c>
    </row>
    <row r="303" spans="1:17">
      <c r="A303" s="39">
        <v>42583</v>
      </c>
      <c r="B303" s="44" t="str">
        <f t="shared" si="26"/>
        <v>UP_SOCF_0</v>
      </c>
      <c r="C303" s="44" t="str">
        <f t="shared" si="27"/>
        <v>UP_SOCF_1</v>
      </c>
      <c r="D303" s="32" t="s">
        <v>94</v>
      </c>
      <c r="E303" s="40">
        <f>IFERROR(VLOOKUP(B303,Parameters!$A$2:$D$690,4,FALSE),0)</f>
        <v>0</v>
      </c>
      <c r="F303" s="40">
        <f>IFERROR(VLOOKUP(C303,Parameters!$A$2:$D$690,4,FALSE),0)</f>
        <v>4.2323355999999996E-3</v>
      </c>
      <c r="G303" s="41">
        <f t="shared" si="24"/>
        <v>2.9992576648774083E-4</v>
      </c>
      <c r="H303" s="308">
        <v>7.0854683108401761E-2</v>
      </c>
      <c r="K303" s="44" t="str">
        <f t="shared" si="28"/>
        <v>UP_SOTS_1</v>
      </c>
      <c r="L303" s="44" t="str">
        <f t="shared" si="29"/>
        <v>UP_SOTS_0</v>
      </c>
      <c r="M303" s="203" t="s">
        <v>94</v>
      </c>
      <c r="N303" s="40">
        <f>IFERROR(VLOOKUP(K303,Parameters!$A$2:$D$690,4,FALSE),0)</f>
        <v>0</v>
      </c>
      <c r="O303" s="40">
        <f>IFERROR(VLOOKUP(L303,Parameters!$A$2:$D$690,4,FALSE),0)</f>
        <v>1.9789334000000101E-3</v>
      </c>
      <c r="P303" s="41">
        <f t="shared" si="25"/>
        <v>1.7491702154481814E-5</v>
      </c>
      <c r="Q303" s="308">
        <v>8.8388771327346412E-3</v>
      </c>
    </row>
    <row r="304" spans="1:17">
      <c r="A304" s="39">
        <v>42614</v>
      </c>
      <c r="B304" s="44" t="str">
        <f t="shared" si="26"/>
        <v>UP_SOCF_0</v>
      </c>
      <c r="C304" s="44" t="str">
        <f t="shared" si="27"/>
        <v>UP_SOCF_1</v>
      </c>
      <c r="D304" s="32" t="s">
        <v>94</v>
      </c>
      <c r="E304" s="40">
        <f>IFERROR(VLOOKUP(B304,Parameters!$A$2:$D$690,4,FALSE),0)</f>
        <v>0</v>
      </c>
      <c r="F304" s="40">
        <f>IFERROR(VLOOKUP(C304,Parameters!$A$2:$D$690,4,FALSE),0)</f>
        <v>4.2323355999999996E-3</v>
      </c>
      <c r="G304" s="41">
        <f t="shared" si="24"/>
        <v>1.2267751216739065E-3</v>
      </c>
      <c r="H304" s="308">
        <v>0.28968006410725533</v>
      </c>
      <c r="K304" s="44" t="str">
        <f t="shared" si="28"/>
        <v>UP_SOTS_1</v>
      </c>
      <c r="L304" s="44" t="str">
        <f t="shared" si="29"/>
        <v>UP_SOTS_0</v>
      </c>
      <c r="M304" s="203" t="s">
        <v>94</v>
      </c>
      <c r="N304" s="40">
        <f>IFERROR(VLOOKUP(K304,Parameters!$A$2:$D$690,4,FALSE),0)</f>
        <v>0</v>
      </c>
      <c r="O304" s="40">
        <f>IFERROR(VLOOKUP(L304,Parameters!$A$2:$D$690,4,FALSE),0)</f>
        <v>1.9789334000000101E-3</v>
      </c>
      <c r="P304" s="41">
        <f t="shared" si="25"/>
        <v>5.9522365142750111E-4</v>
      </c>
      <c r="Q304" s="308">
        <v>0.30069055183595922</v>
      </c>
    </row>
    <row r="305" spans="1:17">
      <c r="A305" s="39">
        <v>42644</v>
      </c>
      <c r="B305" s="44" t="str">
        <f t="shared" si="26"/>
        <v>UP_SOCF_0</v>
      </c>
      <c r="C305" s="44" t="str">
        <f t="shared" si="27"/>
        <v>UP_SOCF_1</v>
      </c>
      <c r="D305" s="32" t="s">
        <v>94</v>
      </c>
      <c r="E305" s="40">
        <f>IFERROR(VLOOKUP(B305,Parameters!$A$2:$D$690,4,FALSE),0)</f>
        <v>0</v>
      </c>
      <c r="F305" s="40">
        <f>IFERROR(VLOOKUP(C305,Parameters!$A$2:$D$690,4,FALSE),0)</f>
        <v>4.2323355999999996E-3</v>
      </c>
      <c r="G305" s="41">
        <f t="shared" si="24"/>
        <v>2.5632681178311412E-3</v>
      </c>
      <c r="H305" s="308">
        <v>0.60486426199034293</v>
      </c>
      <c r="K305" s="44" t="str">
        <f t="shared" si="28"/>
        <v>UP_SOTS_1</v>
      </c>
      <c r="L305" s="44" t="str">
        <f t="shared" si="29"/>
        <v>UP_SOTS_0</v>
      </c>
      <c r="M305" s="203" t="s">
        <v>94</v>
      </c>
      <c r="N305" s="40">
        <f>IFERROR(VLOOKUP(K305,Parameters!$A$2:$D$690,4,FALSE),0)</f>
        <v>0</v>
      </c>
      <c r="O305" s="40">
        <f>IFERROR(VLOOKUP(L305,Parameters!$A$2:$D$690,4,FALSE),0)</f>
        <v>1.9789334000000101E-3</v>
      </c>
      <c r="P305" s="41">
        <f t="shared" si="25"/>
        <v>1.6326361494936048E-3</v>
      </c>
      <c r="Q305" s="308">
        <v>0.82433539598602656</v>
      </c>
    </row>
    <row r="306" spans="1:17">
      <c r="A306" s="39">
        <v>42675</v>
      </c>
      <c r="B306" s="44" t="str">
        <f t="shared" si="26"/>
        <v>UP_SOCF_0</v>
      </c>
      <c r="C306" s="44" t="str">
        <f t="shared" si="27"/>
        <v>UP_SOCF_1</v>
      </c>
      <c r="D306" s="32" t="s">
        <v>94</v>
      </c>
      <c r="E306" s="40">
        <f>IFERROR(VLOOKUP(B306,Parameters!$A$2:$D$690,4,FALSE),0)</f>
        <v>0</v>
      </c>
      <c r="F306" s="40">
        <f>IFERROR(VLOOKUP(C306,Parameters!$A$2:$D$690,4,FALSE),0)</f>
        <v>4.2323355999999996E-3</v>
      </c>
      <c r="G306" s="41">
        <f t="shared" si="24"/>
        <v>0</v>
      </c>
      <c r="H306" s="308">
        <v>0</v>
      </c>
      <c r="K306" s="44" t="str">
        <f t="shared" si="28"/>
        <v>UP_SOTS_1</v>
      </c>
      <c r="L306" s="44" t="str">
        <f t="shared" si="29"/>
        <v>UP_SOTS_0</v>
      </c>
      <c r="M306" s="203" t="s">
        <v>94</v>
      </c>
      <c r="N306" s="40">
        <f>IFERROR(VLOOKUP(K306,Parameters!$A$2:$D$690,4,FALSE),0)</f>
        <v>0</v>
      </c>
      <c r="O306" s="40">
        <f>IFERROR(VLOOKUP(L306,Parameters!$A$2:$D$690,4,FALSE),0)</f>
        <v>1.9789334000000101E-3</v>
      </c>
      <c r="P306" s="41">
        <f t="shared" si="25"/>
        <v>9.9562856438462077E-4</v>
      </c>
      <c r="Q306" s="308">
        <v>0.50286343896218488</v>
      </c>
    </row>
    <row r="307" spans="1:17">
      <c r="A307" s="39">
        <v>42705</v>
      </c>
      <c r="B307" s="44" t="str">
        <f t="shared" si="26"/>
        <v>UP_SOCF_0</v>
      </c>
      <c r="C307" s="44" t="str">
        <f t="shared" si="27"/>
        <v>UP_SOCF_1</v>
      </c>
      <c r="D307" s="32" t="s">
        <v>94</v>
      </c>
      <c r="E307" s="40">
        <f>IFERROR(VLOOKUP(B307,Parameters!$A$2:$D$690,4,FALSE),0)</f>
        <v>0</v>
      </c>
      <c r="F307" s="40">
        <f>IFERROR(VLOOKUP(C307,Parameters!$A$2:$D$690,4,FALSE),0)</f>
        <v>4.2323355999999996E-3</v>
      </c>
      <c r="G307" s="41">
        <f t="shared" si="24"/>
        <v>3.5846903230807303E-3</v>
      </c>
      <c r="H307" s="308">
        <v>0.84546240472780376</v>
      </c>
      <c r="K307" s="44" t="str">
        <f t="shared" si="28"/>
        <v>UP_SOTS_1</v>
      </c>
      <c r="L307" s="44" t="str">
        <f t="shared" si="29"/>
        <v>UP_SOTS_0</v>
      </c>
      <c r="M307" s="203" t="s">
        <v>94</v>
      </c>
      <c r="N307" s="40">
        <f>IFERROR(VLOOKUP(K307,Parameters!$A$2:$D$690,4,FALSE),0)</f>
        <v>0</v>
      </c>
      <c r="O307" s="40">
        <f>IFERROR(VLOOKUP(L307,Parameters!$A$2:$D$690,4,FALSE),0)</f>
        <v>1.9789334000000101E-3</v>
      </c>
      <c r="P307" s="41">
        <f t="shared" si="25"/>
        <v>1.8262826699300128E-3</v>
      </c>
      <c r="Q307" s="308">
        <v>0.92202043957773838</v>
      </c>
    </row>
    <row r="308" spans="1:17">
      <c r="A308" s="39">
        <v>42736</v>
      </c>
      <c r="B308" s="44" t="str">
        <f t="shared" si="26"/>
        <v>UP_SOCF_0</v>
      </c>
      <c r="C308" s="44" t="str">
        <f t="shared" si="27"/>
        <v>UP_SOCF_1</v>
      </c>
      <c r="D308" s="32" t="s">
        <v>94</v>
      </c>
      <c r="E308" s="40">
        <f>IFERROR(VLOOKUP(B308,Parameters!$A$2:$D$690,4,FALSE),0)</f>
        <v>0</v>
      </c>
      <c r="F308" s="40">
        <f>IFERROR(VLOOKUP(C308,Parameters!$A$2:$D$690,4,FALSE),0)</f>
        <v>4.2323355999999996E-3</v>
      </c>
      <c r="G308" s="41">
        <f t="shared" si="24"/>
        <v>1.2040095794001449E-3</v>
      </c>
      <c r="H308" s="308">
        <v>0.28430763882115562</v>
      </c>
      <c r="K308" s="44" t="str">
        <f t="shared" si="28"/>
        <v>UP_SOTS_1</v>
      </c>
      <c r="L308" s="44" t="str">
        <f t="shared" si="29"/>
        <v>UP_SOTS_0</v>
      </c>
      <c r="M308" s="203" t="s">
        <v>94</v>
      </c>
      <c r="N308" s="40">
        <f>IFERROR(VLOOKUP(K308,Parameters!$A$2:$D$690,4,FALSE),0)</f>
        <v>0</v>
      </c>
      <c r="O308" s="40">
        <f>IFERROR(VLOOKUP(L308,Parameters!$A$2:$D$690,4,FALSE),0)</f>
        <v>1.9789334000000101E-3</v>
      </c>
      <c r="P308" s="41">
        <f t="shared" si="25"/>
        <v>1.8220346016228905E-3</v>
      </c>
      <c r="Q308" s="308">
        <v>0.9198777028557702</v>
      </c>
    </row>
    <row r="309" spans="1:17">
      <c r="A309" s="39">
        <v>42767</v>
      </c>
      <c r="B309" s="44" t="str">
        <f t="shared" si="26"/>
        <v>UP_SOCF_0</v>
      </c>
      <c r="C309" s="44" t="str">
        <f t="shared" si="27"/>
        <v>UP_SOCF_1</v>
      </c>
      <c r="D309" s="32" t="s">
        <v>94</v>
      </c>
      <c r="E309" s="40">
        <f>IFERROR(VLOOKUP(B309,Parameters!$A$2:$D$690,4,FALSE),0)</f>
        <v>0</v>
      </c>
      <c r="F309" s="40">
        <f>IFERROR(VLOOKUP(C309,Parameters!$A$2:$D$690,4,FALSE),0)</f>
        <v>4.2323355999999996E-3</v>
      </c>
      <c r="G309" s="41">
        <f t="shared" si="24"/>
        <v>2.9608096400137729E-3</v>
      </c>
      <c r="H309" s="308">
        <v>0.69853512463871748</v>
      </c>
      <c r="K309" s="44" t="str">
        <f t="shared" si="28"/>
        <v>UP_SOTS_1</v>
      </c>
      <c r="L309" s="44" t="str">
        <f t="shared" si="29"/>
        <v>UP_SOTS_0</v>
      </c>
      <c r="M309" s="203" t="s">
        <v>94</v>
      </c>
      <c r="N309" s="40">
        <f>IFERROR(VLOOKUP(K309,Parameters!$A$2:$D$690,4,FALSE),0)</f>
        <v>0</v>
      </c>
      <c r="O309" s="40">
        <f>IFERROR(VLOOKUP(L309,Parameters!$A$2:$D$690,4,FALSE),0)</f>
        <v>1.9789334000000101E-3</v>
      </c>
      <c r="P309" s="41">
        <f t="shared" si="25"/>
        <v>1.9808927809825683E-3</v>
      </c>
      <c r="Q309" s="308">
        <v>1</v>
      </c>
    </row>
    <row r="310" spans="1:17">
      <c r="A310" s="39">
        <v>42795</v>
      </c>
      <c r="B310" s="44" t="str">
        <f t="shared" si="26"/>
        <v>UP_SOCF_0</v>
      </c>
      <c r="C310" s="44" t="str">
        <f t="shared" si="27"/>
        <v>UP_SOCF_1</v>
      </c>
      <c r="D310" s="32" t="s">
        <v>94</v>
      </c>
      <c r="E310" s="40">
        <f>IFERROR(VLOOKUP(B310,Parameters!$A$2:$D$690,4,FALSE),0)</f>
        <v>0</v>
      </c>
      <c r="F310" s="40">
        <f>IFERROR(VLOOKUP(C310,Parameters!$A$2:$D$690,4,FALSE),0)</f>
        <v>4.2323355999999996E-3</v>
      </c>
      <c r="G310" s="41">
        <f t="shared" si="24"/>
        <v>3.6097082226476118E-3</v>
      </c>
      <c r="H310" s="308">
        <v>0.8513523506397751</v>
      </c>
      <c r="K310" s="44" t="str">
        <f t="shared" si="28"/>
        <v>UP_SOTS_1</v>
      </c>
      <c r="L310" s="44" t="str">
        <f t="shared" si="29"/>
        <v>UP_SOTS_0</v>
      </c>
      <c r="M310" s="203" t="s">
        <v>94</v>
      </c>
      <c r="N310" s="40">
        <f>IFERROR(VLOOKUP(K310,Parameters!$A$2:$D$690,4,FALSE),0)</f>
        <v>0</v>
      </c>
      <c r="O310" s="40">
        <f>IFERROR(VLOOKUP(L310,Parameters!$A$2:$D$690,4,FALSE),0)</f>
        <v>1.9789334000000101E-3</v>
      </c>
      <c r="P310" s="41">
        <f t="shared" si="25"/>
        <v>9.5775047003576752E-4</v>
      </c>
      <c r="Q310" s="308">
        <v>0.48374145369810578</v>
      </c>
    </row>
    <row r="311" spans="1:17">
      <c r="A311" s="39">
        <v>42826</v>
      </c>
      <c r="B311" s="44" t="str">
        <f t="shared" si="26"/>
        <v>UP_SOCF_0</v>
      </c>
      <c r="C311" s="44" t="str">
        <f t="shared" si="27"/>
        <v>UP_SOCF_1</v>
      </c>
      <c r="D311" s="32" t="s">
        <v>94</v>
      </c>
      <c r="E311" s="40">
        <f>IFERROR(VLOOKUP(B311,Parameters!$A$2:$D$690,4,FALSE),0)</f>
        <v>0</v>
      </c>
      <c r="F311" s="40">
        <f>IFERROR(VLOOKUP(C311,Parameters!$A$2:$D$690,4,FALSE),0)</f>
        <v>4.2323355999999996E-3</v>
      </c>
      <c r="G311" s="41">
        <f t="shared" si="24"/>
        <v>2.9058929327523408E-3</v>
      </c>
      <c r="H311" s="308">
        <v>0.6855975663711994</v>
      </c>
      <c r="K311" s="44" t="str">
        <f t="shared" si="28"/>
        <v>UP_SOTS_1</v>
      </c>
      <c r="L311" s="44" t="str">
        <f t="shared" si="29"/>
        <v>UP_SOTS_0</v>
      </c>
      <c r="M311" s="203" t="s">
        <v>94</v>
      </c>
      <c r="N311" s="40">
        <f>IFERROR(VLOOKUP(K311,Parameters!$A$2:$D$690,4,FALSE),0)</f>
        <v>0</v>
      </c>
      <c r="O311" s="40">
        <f>IFERROR(VLOOKUP(L311,Parameters!$A$2:$D$690,4,FALSE),0)</f>
        <v>1.9789334000000101E-3</v>
      </c>
      <c r="P311" s="41">
        <f t="shared" si="25"/>
        <v>4.7579121187912854E-4</v>
      </c>
      <c r="Q311" s="308">
        <v>0.24037092866819326</v>
      </c>
    </row>
    <row r="312" spans="1:17">
      <c r="A312" s="39">
        <v>42856</v>
      </c>
      <c r="B312" s="44" t="str">
        <f t="shared" si="26"/>
        <v>UP_SOCF_0</v>
      </c>
      <c r="C312" s="44" t="str">
        <f t="shared" si="27"/>
        <v>UP_SOCF_1</v>
      </c>
      <c r="D312" s="32" t="s">
        <v>94</v>
      </c>
      <c r="E312" s="40">
        <f>IFERROR(VLOOKUP(B312,Parameters!$A$2:$D$690,4,FALSE),0)</f>
        <v>0</v>
      </c>
      <c r="F312" s="40">
        <f>IFERROR(VLOOKUP(C312,Parameters!$A$2:$D$690,4,FALSE),0)</f>
        <v>4.2323355999999996E-3</v>
      </c>
      <c r="G312" s="41">
        <f t="shared" si="24"/>
        <v>2.9774885327198408E-3</v>
      </c>
      <c r="H312" s="308">
        <v>0.70246428308981579</v>
      </c>
      <c r="K312" s="44" t="str">
        <f t="shared" si="28"/>
        <v>UP_SOTS_1</v>
      </c>
      <c r="L312" s="44" t="str">
        <f t="shared" si="29"/>
        <v>UP_SOTS_0</v>
      </c>
      <c r="M312" s="203" t="s">
        <v>94</v>
      </c>
      <c r="N312" s="40">
        <f>IFERROR(VLOOKUP(K312,Parameters!$A$2:$D$690,4,FALSE),0)</f>
        <v>0</v>
      </c>
      <c r="O312" s="40">
        <f>IFERROR(VLOOKUP(L312,Parameters!$A$2:$D$690,4,FALSE),0)</f>
        <v>1.9789334000000101E-3</v>
      </c>
      <c r="P312" s="41">
        <f t="shared" si="25"/>
        <v>0</v>
      </c>
      <c r="Q312" s="308">
        <v>0</v>
      </c>
    </row>
    <row r="313" spans="1:17">
      <c r="A313" s="39">
        <v>42887</v>
      </c>
      <c r="B313" s="44" t="str">
        <f t="shared" si="26"/>
        <v>UP_SOCF_0</v>
      </c>
      <c r="C313" s="44" t="str">
        <f t="shared" si="27"/>
        <v>UP_SOCF_1</v>
      </c>
      <c r="D313" s="32" t="s">
        <v>94</v>
      </c>
      <c r="E313" s="40">
        <f>IFERROR(VLOOKUP(B313,Parameters!$A$2:$D$690,4,FALSE),0)</f>
        <v>0</v>
      </c>
      <c r="F313" s="40">
        <f>IFERROR(VLOOKUP(C313,Parameters!$A$2:$D$690,4,FALSE),0)</f>
        <v>4.2323355999999996E-3</v>
      </c>
      <c r="G313" s="41">
        <f t="shared" si="24"/>
        <v>4.2413045810976158E-3</v>
      </c>
      <c r="H313" s="308">
        <v>1</v>
      </c>
      <c r="K313" s="44" t="str">
        <f t="shared" si="28"/>
        <v>UP_SOTS_1</v>
      </c>
      <c r="L313" s="44" t="str">
        <f t="shared" si="29"/>
        <v>UP_SOTS_0</v>
      </c>
      <c r="M313" s="203" t="s">
        <v>94</v>
      </c>
      <c r="N313" s="40">
        <f>IFERROR(VLOOKUP(K313,Parameters!$A$2:$D$690,4,FALSE),0)</f>
        <v>0</v>
      </c>
      <c r="O313" s="40">
        <f>IFERROR(VLOOKUP(L313,Parameters!$A$2:$D$690,4,FALSE),0)</f>
        <v>1.9789334000000101E-3</v>
      </c>
      <c r="P313" s="41">
        <f t="shared" si="25"/>
        <v>9.0672827774085363E-5</v>
      </c>
      <c r="Q313" s="308">
        <v>4.5816962431249192E-2</v>
      </c>
    </row>
    <row r="314" spans="1:17">
      <c r="A314" s="39">
        <v>42917</v>
      </c>
      <c r="B314" s="44" t="str">
        <f t="shared" si="26"/>
        <v>UP_SOCF_0</v>
      </c>
      <c r="C314" s="44" t="str">
        <f t="shared" si="27"/>
        <v>UP_SOCF_1</v>
      </c>
      <c r="D314" s="32" t="s">
        <v>94</v>
      </c>
      <c r="E314" s="40">
        <f>IFERROR(VLOOKUP(B314,Parameters!$A$2:$D$690,4,FALSE),0)</f>
        <v>0</v>
      </c>
      <c r="F314" s="40">
        <f>IFERROR(VLOOKUP(C314,Parameters!$A$2:$D$690,4,FALSE),0)</f>
        <v>4.2323355999999996E-3</v>
      </c>
      <c r="G314" s="41">
        <f t="shared" si="24"/>
        <v>1.6045323389122235E-3</v>
      </c>
      <c r="H314" s="308">
        <v>0.37880891397484945</v>
      </c>
      <c r="K314" s="44" t="str">
        <f t="shared" si="28"/>
        <v>UP_SOTS_1</v>
      </c>
      <c r="L314" s="44" t="str">
        <f t="shared" si="29"/>
        <v>UP_SOTS_0</v>
      </c>
      <c r="M314" s="203" t="s">
        <v>94</v>
      </c>
      <c r="N314" s="40">
        <f>IFERROR(VLOOKUP(K314,Parameters!$A$2:$D$690,4,FALSE),0)</f>
        <v>0</v>
      </c>
      <c r="O314" s="40">
        <f>IFERROR(VLOOKUP(L314,Parameters!$A$2:$D$690,4,FALSE),0)</f>
        <v>1.9789334000000101E-3</v>
      </c>
      <c r="P314" s="41">
        <f t="shared" si="25"/>
        <v>1.2199005165713928E-4</v>
      </c>
      <c r="Q314" s="308">
        <v>6.1640584506773601E-2</v>
      </c>
    </row>
    <row r="315" spans="1:17">
      <c r="A315" s="39">
        <v>42948</v>
      </c>
      <c r="B315" s="44" t="str">
        <f t="shared" si="26"/>
        <v>UP_SOCF_0</v>
      </c>
      <c r="C315" s="44" t="str">
        <f t="shared" si="27"/>
        <v>UP_SOCF_1</v>
      </c>
      <c r="D315" s="32" t="s">
        <v>94</v>
      </c>
      <c r="E315" s="40">
        <f>IFERROR(VLOOKUP(B315,Parameters!$A$2:$D$690,4,FALSE),0)</f>
        <v>0</v>
      </c>
      <c r="F315" s="40">
        <f>IFERROR(VLOOKUP(C315,Parameters!$A$2:$D$690,4,FALSE),0)</f>
        <v>4.2323355999999996E-3</v>
      </c>
      <c r="G315" s="41">
        <f t="shared" si="24"/>
        <v>2.9992576648774083E-4</v>
      </c>
      <c r="H315" s="308">
        <v>7.0854683108401761E-2</v>
      </c>
      <c r="K315" s="44" t="str">
        <f t="shared" si="28"/>
        <v>UP_SOTS_1</v>
      </c>
      <c r="L315" s="44" t="str">
        <f t="shared" si="29"/>
        <v>UP_SOTS_0</v>
      </c>
      <c r="M315" s="203" t="s">
        <v>94</v>
      </c>
      <c r="N315" s="40">
        <f>IFERROR(VLOOKUP(K315,Parameters!$A$2:$D$690,4,FALSE),0)</f>
        <v>0</v>
      </c>
      <c r="O315" s="40">
        <f>IFERROR(VLOOKUP(L315,Parameters!$A$2:$D$690,4,FALSE),0)</f>
        <v>1.9789334000000101E-3</v>
      </c>
      <c r="P315" s="41">
        <f t="shared" si="25"/>
        <v>1.7491702154481814E-5</v>
      </c>
      <c r="Q315" s="308">
        <v>8.8388771327346412E-3</v>
      </c>
    </row>
    <row r="316" spans="1:17">
      <c r="A316" s="39">
        <v>42979</v>
      </c>
      <c r="B316" s="44" t="str">
        <f t="shared" si="26"/>
        <v>UP_SOCF_0</v>
      </c>
      <c r="C316" s="44" t="str">
        <f t="shared" si="27"/>
        <v>UP_SOCF_1</v>
      </c>
      <c r="D316" s="32" t="s">
        <v>94</v>
      </c>
      <c r="E316" s="40">
        <f>IFERROR(VLOOKUP(B316,Parameters!$A$2:$D$690,4,FALSE),0)</f>
        <v>0</v>
      </c>
      <c r="F316" s="40">
        <f>IFERROR(VLOOKUP(C316,Parameters!$A$2:$D$690,4,FALSE),0)</f>
        <v>4.2323355999999996E-3</v>
      </c>
      <c r="G316" s="41">
        <f t="shared" si="24"/>
        <v>1.2267751216739065E-3</v>
      </c>
      <c r="H316" s="308">
        <v>0.28968006410725533</v>
      </c>
      <c r="K316" s="44" t="str">
        <f t="shared" si="28"/>
        <v>UP_SOTS_1</v>
      </c>
      <c r="L316" s="44" t="str">
        <f t="shared" si="29"/>
        <v>UP_SOTS_0</v>
      </c>
      <c r="M316" s="203" t="s">
        <v>94</v>
      </c>
      <c r="N316" s="40">
        <f>IFERROR(VLOOKUP(K316,Parameters!$A$2:$D$690,4,FALSE),0)</f>
        <v>0</v>
      </c>
      <c r="O316" s="40">
        <f>IFERROR(VLOOKUP(L316,Parameters!$A$2:$D$690,4,FALSE),0)</f>
        <v>1.9789334000000101E-3</v>
      </c>
      <c r="P316" s="41">
        <f t="shared" si="25"/>
        <v>5.9522365142750111E-4</v>
      </c>
      <c r="Q316" s="308">
        <v>0.30069055183595922</v>
      </c>
    </row>
    <row r="317" spans="1:17">
      <c r="A317" s="39">
        <v>43009</v>
      </c>
      <c r="B317" s="44" t="str">
        <f t="shared" si="26"/>
        <v>UP_SOCF_0</v>
      </c>
      <c r="C317" s="44" t="str">
        <f t="shared" si="27"/>
        <v>UP_SOCF_1</v>
      </c>
      <c r="D317" s="32" t="s">
        <v>94</v>
      </c>
      <c r="E317" s="40">
        <f>IFERROR(VLOOKUP(B317,Parameters!$A$2:$D$690,4,FALSE),0)</f>
        <v>0</v>
      </c>
      <c r="F317" s="40">
        <f>IFERROR(VLOOKUP(C317,Parameters!$A$2:$D$690,4,FALSE),0)</f>
        <v>4.2323355999999996E-3</v>
      </c>
      <c r="G317" s="41">
        <f t="shared" si="24"/>
        <v>2.5632681178311412E-3</v>
      </c>
      <c r="H317" s="308">
        <v>0.60486426199034293</v>
      </c>
      <c r="K317" s="44" t="str">
        <f t="shared" si="28"/>
        <v>UP_SOTS_1</v>
      </c>
      <c r="L317" s="44" t="str">
        <f t="shared" si="29"/>
        <v>UP_SOTS_0</v>
      </c>
      <c r="M317" s="203" t="s">
        <v>94</v>
      </c>
      <c r="N317" s="40">
        <f>IFERROR(VLOOKUP(K317,Parameters!$A$2:$D$690,4,FALSE),0)</f>
        <v>0</v>
      </c>
      <c r="O317" s="40">
        <f>IFERROR(VLOOKUP(L317,Parameters!$A$2:$D$690,4,FALSE),0)</f>
        <v>1.9789334000000101E-3</v>
      </c>
      <c r="P317" s="41">
        <f t="shared" si="25"/>
        <v>1.6326361494936048E-3</v>
      </c>
      <c r="Q317" s="308">
        <v>0.82433539598602656</v>
      </c>
    </row>
    <row r="318" spans="1:17">
      <c r="A318" s="39">
        <v>43040</v>
      </c>
      <c r="B318" s="44" t="str">
        <f t="shared" si="26"/>
        <v>UP_SOCF_0</v>
      </c>
      <c r="C318" s="44" t="str">
        <f t="shared" si="27"/>
        <v>UP_SOCF_1</v>
      </c>
      <c r="D318" s="32" t="s">
        <v>94</v>
      </c>
      <c r="E318" s="40">
        <f>IFERROR(VLOOKUP(B318,Parameters!$A$2:$D$690,4,FALSE),0)</f>
        <v>0</v>
      </c>
      <c r="F318" s="40">
        <f>IFERROR(VLOOKUP(C318,Parameters!$A$2:$D$690,4,FALSE),0)</f>
        <v>4.2323355999999996E-3</v>
      </c>
      <c r="G318" s="41">
        <f t="shared" si="24"/>
        <v>0</v>
      </c>
      <c r="H318" s="308">
        <v>0</v>
      </c>
      <c r="K318" s="44" t="str">
        <f t="shared" si="28"/>
        <v>UP_SOTS_1</v>
      </c>
      <c r="L318" s="44" t="str">
        <f t="shared" si="29"/>
        <v>UP_SOTS_0</v>
      </c>
      <c r="M318" s="203" t="s">
        <v>94</v>
      </c>
      <c r="N318" s="40">
        <f>IFERROR(VLOOKUP(K318,Parameters!$A$2:$D$690,4,FALSE),0)</f>
        <v>0</v>
      </c>
      <c r="O318" s="40">
        <f>IFERROR(VLOOKUP(L318,Parameters!$A$2:$D$690,4,FALSE),0)</f>
        <v>1.9789334000000101E-3</v>
      </c>
      <c r="P318" s="41">
        <f t="shared" si="25"/>
        <v>9.9562856438462077E-4</v>
      </c>
      <c r="Q318" s="308">
        <v>0.50286343896218488</v>
      </c>
    </row>
    <row r="319" spans="1:17">
      <c r="A319" s="39">
        <v>43070</v>
      </c>
      <c r="B319" s="44" t="str">
        <f t="shared" si="26"/>
        <v>UP_SOCF_0</v>
      </c>
      <c r="C319" s="44" t="str">
        <f t="shared" si="27"/>
        <v>UP_SOCF_1</v>
      </c>
      <c r="D319" s="32" t="s">
        <v>94</v>
      </c>
      <c r="E319" s="40">
        <f>IFERROR(VLOOKUP(B319,Parameters!$A$2:$D$690,4,FALSE),0)</f>
        <v>0</v>
      </c>
      <c r="F319" s="40">
        <f>IFERROR(VLOOKUP(C319,Parameters!$A$2:$D$690,4,FALSE),0)</f>
        <v>4.2323355999999996E-3</v>
      </c>
      <c r="G319" s="41">
        <f t="shared" si="24"/>
        <v>3.5846903230807303E-3</v>
      </c>
      <c r="H319" s="308">
        <v>0.84546240472780376</v>
      </c>
      <c r="K319" s="44" t="str">
        <f t="shared" si="28"/>
        <v>UP_SOTS_1</v>
      </c>
      <c r="L319" s="44" t="str">
        <f t="shared" si="29"/>
        <v>UP_SOTS_0</v>
      </c>
      <c r="M319" s="203" t="s">
        <v>94</v>
      </c>
      <c r="N319" s="40">
        <f>IFERROR(VLOOKUP(K319,Parameters!$A$2:$D$690,4,FALSE),0)</f>
        <v>0</v>
      </c>
      <c r="O319" s="40">
        <f>IFERROR(VLOOKUP(L319,Parameters!$A$2:$D$690,4,FALSE),0)</f>
        <v>1.9789334000000101E-3</v>
      </c>
      <c r="P319" s="41">
        <f t="shared" si="25"/>
        <v>1.8262826699300128E-3</v>
      </c>
      <c r="Q319" s="308">
        <v>0.92202043957773838</v>
      </c>
    </row>
    <row r="320" spans="1:17">
      <c r="A320" s="39">
        <v>43101</v>
      </c>
      <c r="B320" s="44" t="str">
        <f t="shared" si="26"/>
        <v>UP_SOCF_0</v>
      </c>
      <c r="C320" s="44" t="str">
        <f t="shared" si="27"/>
        <v>UP_SOCF_1</v>
      </c>
      <c r="D320" s="32" t="s">
        <v>94</v>
      </c>
      <c r="E320" s="40">
        <f>IFERROR(VLOOKUP(B320,Parameters!$A$2:$D$690,4,FALSE),0)</f>
        <v>0</v>
      </c>
      <c r="F320" s="40">
        <f>IFERROR(VLOOKUP(C320,Parameters!$A$2:$D$690,4,FALSE),0)</f>
        <v>4.2323355999999996E-3</v>
      </c>
      <c r="G320" s="41">
        <f t="shared" si="24"/>
        <v>1.2040095794001449E-3</v>
      </c>
      <c r="H320" s="308">
        <v>0.28430763882115562</v>
      </c>
      <c r="K320" s="44" t="str">
        <f t="shared" si="28"/>
        <v>UP_SOTS_1</v>
      </c>
      <c r="L320" s="44" t="str">
        <f t="shared" si="29"/>
        <v>UP_SOTS_0</v>
      </c>
      <c r="M320" s="203" t="s">
        <v>94</v>
      </c>
      <c r="N320" s="40">
        <f>IFERROR(VLOOKUP(K320,Parameters!$A$2:$D$690,4,FALSE),0)</f>
        <v>0</v>
      </c>
      <c r="O320" s="40">
        <f>IFERROR(VLOOKUP(L320,Parameters!$A$2:$D$690,4,FALSE),0)</f>
        <v>1.9789334000000101E-3</v>
      </c>
      <c r="P320" s="41">
        <f t="shared" si="25"/>
        <v>1.8220346016228905E-3</v>
      </c>
      <c r="Q320" s="308">
        <v>0.9198777028557702</v>
      </c>
    </row>
    <row r="321" spans="1:17">
      <c r="A321" s="39">
        <v>43132</v>
      </c>
      <c r="B321" s="44" t="str">
        <f t="shared" si="26"/>
        <v>UP_SOCF_0</v>
      </c>
      <c r="C321" s="44" t="str">
        <f t="shared" si="27"/>
        <v>UP_SOCF_1</v>
      </c>
      <c r="D321" s="32" t="s">
        <v>94</v>
      </c>
      <c r="E321" s="40">
        <f>IFERROR(VLOOKUP(B321,Parameters!$A$2:$D$690,4,FALSE),0)</f>
        <v>0</v>
      </c>
      <c r="F321" s="40">
        <f>IFERROR(VLOOKUP(C321,Parameters!$A$2:$D$690,4,FALSE),0)</f>
        <v>4.2323355999999996E-3</v>
      </c>
      <c r="G321" s="41">
        <f t="shared" si="24"/>
        <v>2.9608096400137729E-3</v>
      </c>
      <c r="H321" s="308">
        <v>0.69853512463871748</v>
      </c>
      <c r="K321" s="44" t="str">
        <f t="shared" si="28"/>
        <v>UP_SOTS_1</v>
      </c>
      <c r="L321" s="44" t="str">
        <f t="shared" si="29"/>
        <v>UP_SOTS_0</v>
      </c>
      <c r="M321" s="203" t="s">
        <v>94</v>
      </c>
      <c r="N321" s="40">
        <f>IFERROR(VLOOKUP(K321,Parameters!$A$2:$D$690,4,FALSE),0)</f>
        <v>0</v>
      </c>
      <c r="O321" s="40">
        <f>IFERROR(VLOOKUP(L321,Parameters!$A$2:$D$690,4,FALSE),0)</f>
        <v>1.9789334000000101E-3</v>
      </c>
      <c r="P321" s="41">
        <f t="shared" si="25"/>
        <v>1.9808927809825683E-3</v>
      </c>
      <c r="Q321" s="308">
        <v>1</v>
      </c>
    </row>
    <row r="322" spans="1:17">
      <c r="A322" s="39">
        <v>43160</v>
      </c>
      <c r="B322" s="44" t="str">
        <f t="shared" si="26"/>
        <v>UP_SOCF_0</v>
      </c>
      <c r="C322" s="44" t="str">
        <f t="shared" si="27"/>
        <v>UP_SOCF_1</v>
      </c>
      <c r="D322" s="32" t="s">
        <v>94</v>
      </c>
      <c r="E322" s="40">
        <f>IFERROR(VLOOKUP(B322,Parameters!$A$2:$D$690,4,FALSE),0)</f>
        <v>0</v>
      </c>
      <c r="F322" s="40">
        <f>IFERROR(VLOOKUP(C322,Parameters!$A$2:$D$690,4,FALSE),0)</f>
        <v>4.2323355999999996E-3</v>
      </c>
      <c r="G322" s="41">
        <f t="shared" si="24"/>
        <v>3.6097082226476118E-3</v>
      </c>
      <c r="H322" s="308">
        <v>0.8513523506397751</v>
      </c>
      <c r="K322" s="44" t="str">
        <f t="shared" si="28"/>
        <v>UP_SOTS_1</v>
      </c>
      <c r="L322" s="44" t="str">
        <f t="shared" si="29"/>
        <v>UP_SOTS_0</v>
      </c>
      <c r="M322" s="203" t="s">
        <v>94</v>
      </c>
      <c r="N322" s="40">
        <f>IFERROR(VLOOKUP(K322,Parameters!$A$2:$D$690,4,FALSE),0)</f>
        <v>0</v>
      </c>
      <c r="O322" s="40">
        <f>IFERROR(VLOOKUP(L322,Parameters!$A$2:$D$690,4,FALSE),0)</f>
        <v>1.9789334000000101E-3</v>
      </c>
      <c r="P322" s="41">
        <f t="shared" si="25"/>
        <v>9.5775047003576752E-4</v>
      </c>
      <c r="Q322" s="308">
        <v>0.48374145369810578</v>
      </c>
    </row>
    <row r="323" spans="1:17">
      <c r="A323" s="39">
        <v>43191</v>
      </c>
      <c r="B323" s="44" t="str">
        <f t="shared" si="26"/>
        <v>UP_SOCF_0</v>
      </c>
      <c r="C323" s="44" t="str">
        <f t="shared" si="27"/>
        <v>UP_SOCF_1</v>
      </c>
      <c r="D323" s="32" t="s">
        <v>94</v>
      </c>
      <c r="E323" s="40">
        <f>IFERROR(VLOOKUP(B323,Parameters!$A$2:$D$690,4,FALSE),0)</f>
        <v>0</v>
      </c>
      <c r="F323" s="40">
        <f>IFERROR(VLOOKUP(C323,Parameters!$A$2:$D$690,4,FALSE),0)</f>
        <v>4.2323355999999996E-3</v>
      </c>
      <c r="G323" s="41">
        <f t="shared" si="24"/>
        <v>2.9058929327523408E-3</v>
      </c>
      <c r="H323" s="308">
        <v>0.6855975663711994</v>
      </c>
      <c r="K323" s="44" t="str">
        <f t="shared" si="28"/>
        <v>UP_SOTS_1</v>
      </c>
      <c r="L323" s="44" t="str">
        <f t="shared" si="29"/>
        <v>UP_SOTS_0</v>
      </c>
      <c r="M323" s="203" t="s">
        <v>94</v>
      </c>
      <c r="N323" s="40">
        <f>IFERROR(VLOOKUP(K323,Parameters!$A$2:$D$690,4,FALSE),0)</f>
        <v>0</v>
      </c>
      <c r="O323" s="40">
        <f>IFERROR(VLOOKUP(L323,Parameters!$A$2:$D$690,4,FALSE),0)</f>
        <v>1.9789334000000101E-3</v>
      </c>
      <c r="P323" s="41">
        <f t="shared" si="25"/>
        <v>4.7579121187912854E-4</v>
      </c>
      <c r="Q323" s="308">
        <v>0.24037092866819326</v>
      </c>
    </row>
    <row r="324" spans="1:17">
      <c r="A324" s="39">
        <v>43221</v>
      </c>
      <c r="B324" s="44" t="str">
        <f t="shared" si="26"/>
        <v>UP_SOCF_0</v>
      </c>
      <c r="C324" s="44" t="str">
        <f t="shared" si="27"/>
        <v>UP_SOCF_1</v>
      </c>
      <c r="D324" s="32" t="s">
        <v>94</v>
      </c>
      <c r="E324" s="40">
        <f>IFERROR(VLOOKUP(B324,Parameters!$A$2:$D$690,4,FALSE),0)</f>
        <v>0</v>
      </c>
      <c r="F324" s="40">
        <f>IFERROR(VLOOKUP(C324,Parameters!$A$2:$D$690,4,FALSE),0)</f>
        <v>4.2323355999999996E-3</v>
      </c>
      <c r="G324" s="41">
        <f t="shared" si="24"/>
        <v>2.9774885327198408E-3</v>
      </c>
      <c r="H324" s="308">
        <v>0.70246428308981579</v>
      </c>
      <c r="K324" s="44" t="str">
        <f t="shared" si="28"/>
        <v>UP_SOTS_1</v>
      </c>
      <c r="L324" s="44" t="str">
        <f t="shared" si="29"/>
        <v>UP_SOTS_0</v>
      </c>
      <c r="M324" s="203" t="s">
        <v>94</v>
      </c>
      <c r="N324" s="40">
        <f>IFERROR(VLOOKUP(K324,Parameters!$A$2:$D$690,4,FALSE),0)</f>
        <v>0</v>
      </c>
      <c r="O324" s="40">
        <f>IFERROR(VLOOKUP(L324,Parameters!$A$2:$D$690,4,FALSE),0)</f>
        <v>1.9789334000000101E-3</v>
      </c>
      <c r="P324" s="41">
        <f t="shared" si="25"/>
        <v>0</v>
      </c>
      <c r="Q324" s="308">
        <v>0</v>
      </c>
    </row>
    <row r="325" spans="1:17">
      <c r="A325" s="39">
        <v>43252</v>
      </c>
      <c r="B325" s="44" t="str">
        <f t="shared" si="26"/>
        <v>UP_SOCF_0</v>
      </c>
      <c r="C325" s="44" t="str">
        <f t="shared" si="27"/>
        <v>UP_SOCF_1</v>
      </c>
      <c r="D325" s="32" t="s">
        <v>94</v>
      </c>
      <c r="E325" s="40">
        <f>IFERROR(VLOOKUP(B325,Parameters!$A$2:$D$690,4,FALSE),0)</f>
        <v>0</v>
      </c>
      <c r="F325" s="40">
        <f>IFERROR(VLOOKUP(C325,Parameters!$A$2:$D$690,4,FALSE),0)</f>
        <v>4.2323355999999996E-3</v>
      </c>
      <c r="G325" s="41">
        <f t="shared" si="24"/>
        <v>4.2413045810976158E-3</v>
      </c>
      <c r="H325" s="308">
        <v>1</v>
      </c>
      <c r="K325" s="44" t="str">
        <f t="shared" si="28"/>
        <v>UP_SOTS_1</v>
      </c>
      <c r="L325" s="44" t="str">
        <f t="shared" si="29"/>
        <v>UP_SOTS_0</v>
      </c>
      <c r="M325" s="203" t="s">
        <v>94</v>
      </c>
      <c r="N325" s="40">
        <f>IFERROR(VLOOKUP(K325,Parameters!$A$2:$D$690,4,FALSE),0)</f>
        <v>0</v>
      </c>
      <c r="O325" s="40">
        <f>IFERROR(VLOOKUP(L325,Parameters!$A$2:$D$690,4,FALSE),0)</f>
        <v>1.9789334000000101E-3</v>
      </c>
      <c r="P325" s="41">
        <f t="shared" si="25"/>
        <v>9.0672827774085363E-5</v>
      </c>
      <c r="Q325" s="308">
        <v>4.5816962431249192E-2</v>
      </c>
    </row>
    <row r="326" spans="1:17">
      <c r="A326" s="39">
        <v>43282</v>
      </c>
      <c r="B326" s="44" t="str">
        <f t="shared" si="26"/>
        <v>UP_SOCF_0</v>
      </c>
      <c r="C326" s="44" t="str">
        <f t="shared" si="27"/>
        <v>UP_SOCF_1</v>
      </c>
      <c r="D326" s="32" t="s">
        <v>94</v>
      </c>
      <c r="E326" s="40">
        <f>IFERROR(VLOOKUP(B326,Parameters!$A$2:$D$690,4,FALSE),0)</f>
        <v>0</v>
      </c>
      <c r="F326" s="40">
        <f>IFERROR(VLOOKUP(C326,Parameters!$A$2:$D$690,4,FALSE),0)</f>
        <v>4.2323355999999996E-3</v>
      </c>
      <c r="G326" s="41">
        <f t="shared" si="24"/>
        <v>1.6045323389122235E-3</v>
      </c>
      <c r="H326" s="308">
        <v>0.37880891397484945</v>
      </c>
      <c r="K326" s="44" t="str">
        <f t="shared" si="28"/>
        <v>UP_SOTS_1</v>
      </c>
      <c r="L326" s="44" t="str">
        <f t="shared" si="29"/>
        <v>UP_SOTS_0</v>
      </c>
      <c r="M326" s="203" t="s">
        <v>94</v>
      </c>
      <c r="N326" s="40">
        <f>IFERROR(VLOOKUP(K326,Parameters!$A$2:$D$690,4,FALSE),0)</f>
        <v>0</v>
      </c>
      <c r="O326" s="40">
        <f>IFERROR(VLOOKUP(L326,Parameters!$A$2:$D$690,4,FALSE),0)</f>
        <v>1.9789334000000101E-3</v>
      </c>
      <c r="P326" s="41">
        <f t="shared" si="25"/>
        <v>1.2199005165713928E-4</v>
      </c>
      <c r="Q326" s="308">
        <v>6.1640584506773601E-2</v>
      </c>
    </row>
    <row r="327" spans="1:17">
      <c r="A327" s="39">
        <v>43313</v>
      </c>
      <c r="B327" s="44" t="str">
        <f t="shared" si="26"/>
        <v>UP_SOCF_0</v>
      </c>
      <c r="C327" s="44" t="str">
        <f t="shared" si="27"/>
        <v>UP_SOCF_1</v>
      </c>
      <c r="D327" s="32" t="s">
        <v>94</v>
      </c>
      <c r="E327" s="40">
        <f>IFERROR(VLOOKUP(B327,Parameters!$A$2:$D$690,4,FALSE),0)</f>
        <v>0</v>
      </c>
      <c r="F327" s="40">
        <f>IFERROR(VLOOKUP(C327,Parameters!$A$2:$D$690,4,FALSE),0)</f>
        <v>4.2323355999999996E-3</v>
      </c>
      <c r="G327" s="41">
        <f t="shared" si="24"/>
        <v>2.9992576648774083E-4</v>
      </c>
      <c r="H327" s="308">
        <v>7.0854683108401761E-2</v>
      </c>
      <c r="K327" s="44" t="str">
        <f t="shared" si="28"/>
        <v>UP_SOTS_1</v>
      </c>
      <c r="L327" s="44" t="str">
        <f t="shared" si="29"/>
        <v>UP_SOTS_0</v>
      </c>
      <c r="M327" s="203" t="s">
        <v>94</v>
      </c>
      <c r="N327" s="40">
        <f>IFERROR(VLOOKUP(K327,Parameters!$A$2:$D$690,4,FALSE),0)</f>
        <v>0</v>
      </c>
      <c r="O327" s="40">
        <f>IFERROR(VLOOKUP(L327,Parameters!$A$2:$D$690,4,FALSE),0)</f>
        <v>1.9789334000000101E-3</v>
      </c>
      <c r="P327" s="41">
        <f t="shared" si="25"/>
        <v>1.7491702154481814E-5</v>
      </c>
      <c r="Q327" s="308">
        <v>8.8388771327346412E-3</v>
      </c>
    </row>
    <row r="328" spans="1:17">
      <c r="A328" s="39">
        <v>43344</v>
      </c>
      <c r="B328" s="44" t="str">
        <f t="shared" si="26"/>
        <v>UP_SOCF_0</v>
      </c>
      <c r="C328" s="44" t="str">
        <f t="shared" si="27"/>
        <v>UP_SOCF_1</v>
      </c>
      <c r="D328" s="32" t="s">
        <v>94</v>
      </c>
      <c r="E328" s="40">
        <f>IFERROR(VLOOKUP(B328,Parameters!$A$2:$D$690,4,FALSE),0)</f>
        <v>0</v>
      </c>
      <c r="F328" s="40">
        <f>IFERROR(VLOOKUP(C328,Parameters!$A$2:$D$690,4,FALSE),0)</f>
        <v>4.2323355999999996E-3</v>
      </c>
      <c r="G328" s="41">
        <f t="shared" si="24"/>
        <v>1.2267751216739065E-3</v>
      </c>
      <c r="H328" s="308">
        <v>0.28968006410725533</v>
      </c>
      <c r="K328" s="44" t="str">
        <f t="shared" si="28"/>
        <v>UP_SOTS_1</v>
      </c>
      <c r="L328" s="44" t="str">
        <f t="shared" si="29"/>
        <v>UP_SOTS_0</v>
      </c>
      <c r="M328" s="203" t="s">
        <v>94</v>
      </c>
      <c r="N328" s="40">
        <f>IFERROR(VLOOKUP(K328,Parameters!$A$2:$D$690,4,FALSE),0)</f>
        <v>0</v>
      </c>
      <c r="O328" s="40">
        <f>IFERROR(VLOOKUP(L328,Parameters!$A$2:$D$690,4,FALSE),0)</f>
        <v>1.9789334000000101E-3</v>
      </c>
      <c r="P328" s="41">
        <f t="shared" si="25"/>
        <v>5.9522365142750111E-4</v>
      </c>
      <c r="Q328" s="308">
        <v>0.30069055183595922</v>
      </c>
    </row>
    <row r="329" spans="1:17">
      <c r="A329" s="39">
        <v>43374</v>
      </c>
      <c r="B329" s="44" t="str">
        <f t="shared" si="26"/>
        <v>UP_SOCF_0</v>
      </c>
      <c r="C329" s="44" t="str">
        <f t="shared" si="27"/>
        <v>UP_SOCF_1</v>
      </c>
      <c r="D329" s="32" t="s">
        <v>94</v>
      </c>
      <c r="E329" s="40">
        <f>IFERROR(VLOOKUP(B329,Parameters!$A$2:$D$690,4,FALSE),0)</f>
        <v>0</v>
      </c>
      <c r="F329" s="40">
        <f>IFERROR(VLOOKUP(C329,Parameters!$A$2:$D$690,4,FALSE),0)</f>
        <v>4.2323355999999996E-3</v>
      </c>
      <c r="G329" s="41">
        <f t="shared" si="24"/>
        <v>2.5632681178311412E-3</v>
      </c>
      <c r="H329" s="308">
        <v>0.60486426199034293</v>
      </c>
      <c r="K329" s="44" t="str">
        <f t="shared" si="28"/>
        <v>UP_SOTS_1</v>
      </c>
      <c r="L329" s="44" t="str">
        <f t="shared" si="29"/>
        <v>UP_SOTS_0</v>
      </c>
      <c r="M329" s="203" t="s">
        <v>94</v>
      </c>
      <c r="N329" s="40">
        <f>IFERROR(VLOOKUP(K329,Parameters!$A$2:$D$690,4,FALSE),0)</f>
        <v>0</v>
      </c>
      <c r="O329" s="40">
        <f>IFERROR(VLOOKUP(L329,Parameters!$A$2:$D$690,4,FALSE),0)</f>
        <v>1.9789334000000101E-3</v>
      </c>
      <c r="P329" s="41">
        <f t="shared" si="25"/>
        <v>1.6326361494936048E-3</v>
      </c>
      <c r="Q329" s="308">
        <v>0.82433539598602656</v>
      </c>
    </row>
    <row r="330" spans="1:17">
      <c r="A330" s="39">
        <v>43405</v>
      </c>
      <c r="B330" s="44" t="str">
        <f t="shared" si="26"/>
        <v>UP_SOCF_0</v>
      </c>
      <c r="C330" s="44" t="str">
        <f t="shared" si="27"/>
        <v>UP_SOCF_1</v>
      </c>
      <c r="D330" s="32" t="s">
        <v>94</v>
      </c>
      <c r="E330" s="40">
        <f>IFERROR(VLOOKUP(B330,Parameters!$A$2:$D$690,4,FALSE),0)</f>
        <v>0</v>
      </c>
      <c r="F330" s="40">
        <f>IFERROR(VLOOKUP(C330,Parameters!$A$2:$D$690,4,FALSE),0)</f>
        <v>4.2323355999999996E-3</v>
      </c>
      <c r="G330" s="41">
        <f t="shared" si="24"/>
        <v>0</v>
      </c>
      <c r="H330" s="308">
        <v>0</v>
      </c>
      <c r="K330" s="44" t="str">
        <f t="shared" si="28"/>
        <v>UP_SOTS_1</v>
      </c>
      <c r="L330" s="44" t="str">
        <f t="shared" si="29"/>
        <v>UP_SOTS_0</v>
      </c>
      <c r="M330" s="203" t="s">
        <v>94</v>
      </c>
      <c r="N330" s="40">
        <f>IFERROR(VLOOKUP(K330,Parameters!$A$2:$D$690,4,FALSE),0)</f>
        <v>0</v>
      </c>
      <c r="O330" s="40">
        <f>IFERROR(VLOOKUP(L330,Parameters!$A$2:$D$690,4,FALSE),0)</f>
        <v>1.9789334000000101E-3</v>
      </c>
      <c r="P330" s="41">
        <f t="shared" si="25"/>
        <v>9.9562856438462077E-4</v>
      </c>
      <c r="Q330" s="308">
        <v>0.50286343896218488</v>
      </c>
    </row>
    <row r="331" spans="1:17">
      <c r="A331" s="39">
        <v>43435</v>
      </c>
      <c r="B331" s="44" t="str">
        <f t="shared" si="26"/>
        <v>UP_SOCF_0</v>
      </c>
      <c r="C331" s="44" t="str">
        <f t="shared" si="27"/>
        <v>UP_SOCF_1</v>
      </c>
      <c r="D331" s="32" t="s">
        <v>94</v>
      </c>
      <c r="E331" s="40">
        <f>IFERROR(VLOOKUP(B331,Parameters!$A$2:$D$690,4,FALSE),0)</f>
        <v>0</v>
      </c>
      <c r="F331" s="40">
        <f>IFERROR(VLOOKUP(C331,Parameters!$A$2:$D$690,4,FALSE),0)</f>
        <v>4.2323355999999996E-3</v>
      </c>
      <c r="G331" s="41">
        <f t="shared" si="24"/>
        <v>3.5846903230807303E-3</v>
      </c>
      <c r="H331" s="308">
        <v>0.84546240472780376</v>
      </c>
      <c r="K331" s="44" t="str">
        <f t="shared" si="28"/>
        <v>UP_SOTS_1</v>
      </c>
      <c r="L331" s="44" t="str">
        <f t="shared" si="29"/>
        <v>UP_SOTS_0</v>
      </c>
      <c r="M331" s="203" t="s">
        <v>94</v>
      </c>
      <c r="N331" s="40">
        <f>IFERROR(VLOOKUP(K331,Parameters!$A$2:$D$690,4,FALSE),0)</f>
        <v>0</v>
      </c>
      <c r="O331" s="40">
        <f>IFERROR(VLOOKUP(L331,Parameters!$A$2:$D$690,4,FALSE),0)</f>
        <v>1.9789334000000101E-3</v>
      </c>
      <c r="P331" s="41">
        <f t="shared" si="25"/>
        <v>1.8262826699300128E-3</v>
      </c>
      <c r="Q331" s="308">
        <v>0.92202043957773838</v>
      </c>
    </row>
    <row r="332" spans="1:17">
      <c r="A332" s="39">
        <v>43466</v>
      </c>
      <c r="B332" s="44" t="str">
        <f t="shared" si="26"/>
        <v>UP_SOCF_0</v>
      </c>
      <c r="C332" s="44" t="str">
        <f t="shared" si="27"/>
        <v>UP_SOCF_1</v>
      </c>
      <c r="D332" s="32" t="s">
        <v>94</v>
      </c>
      <c r="E332" s="40">
        <f>IFERROR(VLOOKUP(B332,Parameters!$A$2:$D$690,4,FALSE),0)</f>
        <v>0</v>
      </c>
      <c r="F332" s="40">
        <f>IFERROR(VLOOKUP(C332,Parameters!$A$2:$D$690,4,FALSE),0)</f>
        <v>4.2323355999999996E-3</v>
      </c>
      <c r="G332" s="41">
        <f t="shared" si="24"/>
        <v>1.2040095794001449E-3</v>
      </c>
      <c r="H332" s="308">
        <v>0.28430763882115562</v>
      </c>
      <c r="K332" s="44" t="str">
        <f t="shared" si="28"/>
        <v>UP_SOTS_1</v>
      </c>
      <c r="L332" s="44" t="str">
        <f t="shared" si="29"/>
        <v>UP_SOTS_0</v>
      </c>
      <c r="M332" s="203" t="s">
        <v>94</v>
      </c>
      <c r="N332" s="40">
        <f>IFERROR(VLOOKUP(K332,Parameters!$A$2:$D$690,4,FALSE),0)</f>
        <v>0</v>
      </c>
      <c r="O332" s="40">
        <f>IFERROR(VLOOKUP(L332,Parameters!$A$2:$D$690,4,FALSE),0)</f>
        <v>1.9789334000000101E-3</v>
      </c>
      <c r="P332" s="41">
        <f t="shared" si="25"/>
        <v>1.8220346016228905E-3</v>
      </c>
      <c r="Q332" s="308">
        <v>0.9198777028557702</v>
      </c>
    </row>
    <row r="333" spans="1:17">
      <c r="A333" s="39">
        <v>43497</v>
      </c>
      <c r="B333" s="44" t="str">
        <f t="shared" si="26"/>
        <v>UP_SOCF_0</v>
      </c>
      <c r="C333" s="44" t="str">
        <f t="shared" si="27"/>
        <v>UP_SOCF_1</v>
      </c>
      <c r="D333" s="32" t="s">
        <v>94</v>
      </c>
      <c r="E333" s="40">
        <f>IFERROR(VLOOKUP(B333,Parameters!$A$2:$D$690,4,FALSE),0)</f>
        <v>0</v>
      </c>
      <c r="F333" s="40">
        <f>IFERROR(VLOOKUP(C333,Parameters!$A$2:$D$690,4,FALSE),0)</f>
        <v>4.2323355999999996E-3</v>
      </c>
      <c r="G333" s="41">
        <f t="shared" si="24"/>
        <v>2.9608096400137729E-3</v>
      </c>
      <c r="H333" s="308">
        <v>0.69853512463871748</v>
      </c>
      <c r="K333" s="44" t="str">
        <f t="shared" si="28"/>
        <v>UP_SOTS_1</v>
      </c>
      <c r="L333" s="44" t="str">
        <f t="shared" si="29"/>
        <v>UP_SOTS_0</v>
      </c>
      <c r="M333" s="203" t="s">
        <v>94</v>
      </c>
      <c r="N333" s="40">
        <f>IFERROR(VLOOKUP(K333,Parameters!$A$2:$D$690,4,FALSE),0)</f>
        <v>0</v>
      </c>
      <c r="O333" s="40">
        <f>IFERROR(VLOOKUP(L333,Parameters!$A$2:$D$690,4,FALSE),0)</f>
        <v>1.9789334000000101E-3</v>
      </c>
      <c r="P333" s="41">
        <f t="shared" si="25"/>
        <v>1.9808927809825683E-3</v>
      </c>
      <c r="Q333" s="308">
        <v>1</v>
      </c>
    </row>
    <row r="334" spans="1:17">
      <c r="A334" s="39">
        <v>43525</v>
      </c>
      <c r="B334" s="44" t="str">
        <f t="shared" si="26"/>
        <v>UP_SOCF_0</v>
      </c>
      <c r="C334" s="44" t="str">
        <f t="shared" si="27"/>
        <v>UP_SOCF_1</v>
      </c>
      <c r="D334" s="32" t="s">
        <v>94</v>
      </c>
      <c r="E334" s="40">
        <f>IFERROR(VLOOKUP(B334,Parameters!$A$2:$D$690,4,FALSE),0)</f>
        <v>0</v>
      </c>
      <c r="F334" s="40">
        <f>IFERROR(VLOOKUP(C334,Parameters!$A$2:$D$690,4,FALSE),0)</f>
        <v>4.2323355999999996E-3</v>
      </c>
      <c r="G334" s="41">
        <f t="shared" si="24"/>
        <v>3.6097082226476118E-3</v>
      </c>
      <c r="H334" s="308">
        <v>0.8513523506397751</v>
      </c>
      <c r="K334" s="44" t="str">
        <f t="shared" si="28"/>
        <v>UP_SOTS_1</v>
      </c>
      <c r="L334" s="44" t="str">
        <f t="shared" si="29"/>
        <v>UP_SOTS_0</v>
      </c>
      <c r="M334" s="203" t="s">
        <v>94</v>
      </c>
      <c r="N334" s="40">
        <f>IFERROR(VLOOKUP(K334,Parameters!$A$2:$D$690,4,FALSE),0)</f>
        <v>0</v>
      </c>
      <c r="O334" s="40">
        <f>IFERROR(VLOOKUP(L334,Parameters!$A$2:$D$690,4,FALSE),0)</f>
        <v>1.9789334000000101E-3</v>
      </c>
      <c r="P334" s="41">
        <f t="shared" si="25"/>
        <v>9.5775047003576752E-4</v>
      </c>
      <c r="Q334" s="308">
        <v>0.48374145369810578</v>
      </c>
    </row>
    <row r="335" spans="1:17">
      <c r="A335" s="39">
        <v>43556</v>
      </c>
      <c r="B335" s="44" t="str">
        <f t="shared" si="26"/>
        <v>UP_SOCF_0</v>
      </c>
      <c r="C335" s="44" t="str">
        <f t="shared" si="27"/>
        <v>UP_SOCF_1</v>
      </c>
      <c r="D335" s="32" t="s">
        <v>94</v>
      </c>
      <c r="E335" s="40">
        <f>IFERROR(VLOOKUP(B335,Parameters!$A$2:$D$690,4,FALSE),0)</f>
        <v>0</v>
      </c>
      <c r="F335" s="40">
        <f>IFERROR(VLOOKUP(C335,Parameters!$A$2:$D$690,4,FALSE),0)</f>
        <v>4.2323355999999996E-3</v>
      </c>
      <c r="G335" s="41">
        <f t="shared" si="24"/>
        <v>2.9058929327523408E-3</v>
      </c>
      <c r="H335" s="308">
        <v>0.6855975663711994</v>
      </c>
      <c r="K335" s="44" t="str">
        <f t="shared" si="28"/>
        <v>UP_SOTS_1</v>
      </c>
      <c r="L335" s="44" t="str">
        <f t="shared" si="29"/>
        <v>UP_SOTS_0</v>
      </c>
      <c r="M335" s="203" t="s">
        <v>94</v>
      </c>
      <c r="N335" s="40">
        <f>IFERROR(VLOOKUP(K335,Parameters!$A$2:$D$690,4,FALSE),0)</f>
        <v>0</v>
      </c>
      <c r="O335" s="40">
        <f>IFERROR(VLOOKUP(L335,Parameters!$A$2:$D$690,4,FALSE),0)</f>
        <v>1.9789334000000101E-3</v>
      </c>
      <c r="P335" s="41">
        <f t="shared" si="25"/>
        <v>4.7579121187912854E-4</v>
      </c>
      <c r="Q335" s="308">
        <v>0.24037092866819326</v>
      </c>
    </row>
    <row r="336" spans="1:17">
      <c r="A336" s="39">
        <v>43586</v>
      </c>
      <c r="B336" s="44" t="str">
        <f t="shared" si="26"/>
        <v>UP_SOCF_0</v>
      </c>
      <c r="C336" s="44" t="str">
        <f t="shared" si="27"/>
        <v>UP_SOCF_1</v>
      </c>
      <c r="D336" s="32" t="s">
        <v>94</v>
      </c>
      <c r="E336" s="40">
        <f>IFERROR(VLOOKUP(B336,Parameters!$A$2:$D$690,4,FALSE),0)</f>
        <v>0</v>
      </c>
      <c r="F336" s="40">
        <f>IFERROR(VLOOKUP(C336,Parameters!$A$2:$D$690,4,FALSE),0)</f>
        <v>4.2323355999999996E-3</v>
      </c>
      <c r="G336" s="41">
        <f t="shared" si="24"/>
        <v>2.9774885327198408E-3</v>
      </c>
      <c r="H336" s="308">
        <v>0.70246428308981579</v>
      </c>
      <c r="K336" s="44" t="str">
        <f t="shared" si="28"/>
        <v>UP_SOTS_1</v>
      </c>
      <c r="L336" s="44" t="str">
        <f t="shared" si="29"/>
        <v>UP_SOTS_0</v>
      </c>
      <c r="M336" s="203" t="s">
        <v>94</v>
      </c>
      <c r="N336" s="40">
        <f>IFERROR(VLOOKUP(K336,Parameters!$A$2:$D$690,4,FALSE),0)</f>
        <v>0</v>
      </c>
      <c r="O336" s="40">
        <f>IFERROR(VLOOKUP(L336,Parameters!$A$2:$D$690,4,FALSE),0)</f>
        <v>1.9789334000000101E-3</v>
      </c>
      <c r="P336" s="41">
        <f t="shared" si="25"/>
        <v>0</v>
      </c>
      <c r="Q336" s="308">
        <v>0</v>
      </c>
    </row>
    <row r="337" spans="1:17">
      <c r="A337" s="39">
        <v>43617</v>
      </c>
      <c r="B337" s="44" t="str">
        <f t="shared" si="26"/>
        <v>UP_SOCF_0</v>
      </c>
      <c r="C337" s="44" t="str">
        <f t="shared" si="27"/>
        <v>UP_SOCF_1</v>
      </c>
      <c r="D337" s="32" t="s">
        <v>94</v>
      </c>
      <c r="E337" s="40">
        <f>IFERROR(VLOOKUP(B337,Parameters!$A$2:$D$690,4,FALSE),0)</f>
        <v>0</v>
      </c>
      <c r="F337" s="40">
        <f>IFERROR(VLOOKUP(C337,Parameters!$A$2:$D$690,4,FALSE),0)</f>
        <v>4.2323355999999996E-3</v>
      </c>
      <c r="G337" s="41">
        <f t="shared" si="24"/>
        <v>4.2413045810976158E-3</v>
      </c>
      <c r="H337" s="308">
        <v>1</v>
      </c>
      <c r="K337" s="44" t="str">
        <f t="shared" si="28"/>
        <v>UP_SOTS_1</v>
      </c>
      <c r="L337" s="44" t="str">
        <f t="shared" si="29"/>
        <v>UP_SOTS_0</v>
      </c>
      <c r="M337" s="203" t="s">
        <v>94</v>
      </c>
      <c r="N337" s="40">
        <f>IFERROR(VLOOKUP(K337,Parameters!$A$2:$D$690,4,FALSE),0)</f>
        <v>0</v>
      </c>
      <c r="O337" s="40">
        <f>IFERROR(VLOOKUP(L337,Parameters!$A$2:$D$690,4,FALSE),0)</f>
        <v>1.9789334000000101E-3</v>
      </c>
      <c r="P337" s="41">
        <f t="shared" si="25"/>
        <v>9.0672827774085363E-5</v>
      </c>
      <c r="Q337" s="308">
        <v>4.5816962431249192E-2</v>
      </c>
    </row>
    <row r="338" spans="1:17">
      <c r="A338" s="39">
        <v>43647</v>
      </c>
      <c r="B338" s="44" t="str">
        <f t="shared" si="26"/>
        <v>UP_SOCF_0</v>
      </c>
      <c r="C338" s="44" t="str">
        <f t="shared" si="27"/>
        <v>UP_SOCF_1</v>
      </c>
      <c r="D338" s="32" t="s">
        <v>94</v>
      </c>
      <c r="E338" s="40">
        <f>IFERROR(VLOOKUP(B338,Parameters!$A$2:$D$690,4,FALSE),0)</f>
        <v>0</v>
      </c>
      <c r="F338" s="40">
        <f>IFERROR(VLOOKUP(C338,Parameters!$A$2:$D$690,4,FALSE),0)</f>
        <v>4.2323355999999996E-3</v>
      </c>
      <c r="G338" s="41">
        <f t="shared" si="24"/>
        <v>1.6045323389122235E-3</v>
      </c>
      <c r="H338" s="308">
        <v>0.37880891397484945</v>
      </c>
      <c r="K338" s="44" t="str">
        <f t="shared" si="28"/>
        <v>UP_SOTS_1</v>
      </c>
      <c r="L338" s="44" t="str">
        <f t="shared" si="29"/>
        <v>UP_SOTS_0</v>
      </c>
      <c r="M338" s="203" t="s">
        <v>94</v>
      </c>
      <c r="N338" s="40">
        <f>IFERROR(VLOOKUP(K338,Parameters!$A$2:$D$690,4,FALSE),0)</f>
        <v>0</v>
      </c>
      <c r="O338" s="40">
        <f>IFERROR(VLOOKUP(L338,Parameters!$A$2:$D$690,4,FALSE),0)</f>
        <v>1.9789334000000101E-3</v>
      </c>
      <c r="P338" s="41">
        <f t="shared" si="25"/>
        <v>1.2199005165713928E-4</v>
      </c>
      <c r="Q338" s="308">
        <v>6.1640584506773601E-2</v>
      </c>
    </row>
    <row r="339" spans="1:17">
      <c r="A339" s="39">
        <v>43678</v>
      </c>
      <c r="B339" s="44" t="str">
        <f t="shared" si="26"/>
        <v>UP_SOCF_0</v>
      </c>
      <c r="C339" s="44" t="str">
        <f t="shared" si="27"/>
        <v>UP_SOCF_1</v>
      </c>
      <c r="D339" s="32" t="s">
        <v>94</v>
      </c>
      <c r="E339" s="40">
        <f>IFERROR(VLOOKUP(B339,Parameters!$A$2:$D$690,4,FALSE),0)</f>
        <v>0</v>
      </c>
      <c r="F339" s="40">
        <f>IFERROR(VLOOKUP(C339,Parameters!$A$2:$D$690,4,FALSE),0)</f>
        <v>4.2323355999999996E-3</v>
      </c>
      <c r="G339" s="41">
        <f t="shared" si="24"/>
        <v>2.9992576648774083E-4</v>
      </c>
      <c r="H339" s="308">
        <v>7.0854683108401761E-2</v>
      </c>
      <c r="K339" s="44" t="str">
        <f t="shared" si="28"/>
        <v>UP_SOTS_1</v>
      </c>
      <c r="L339" s="44" t="str">
        <f t="shared" si="29"/>
        <v>UP_SOTS_0</v>
      </c>
      <c r="M339" s="203" t="s">
        <v>94</v>
      </c>
      <c r="N339" s="40">
        <f>IFERROR(VLOOKUP(K339,Parameters!$A$2:$D$690,4,FALSE),0)</f>
        <v>0</v>
      </c>
      <c r="O339" s="40">
        <f>IFERROR(VLOOKUP(L339,Parameters!$A$2:$D$690,4,FALSE),0)</f>
        <v>1.9789334000000101E-3</v>
      </c>
      <c r="P339" s="41">
        <f t="shared" si="25"/>
        <v>1.7491702154481814E-5</v>
      </c>
      <c r="Q339" s="308">
        <v>8.8388771327346412E-3</v>
      </c>
    </row>
    <row r="340" spans="1:17">
      <c r="A340" s="39">
        <v>43709</v>
      </c>
      <c r="B340" s="44" t="str">
        <f t="shared" si="26"/>
        <v>UP_SOCF_0</v>
      </c>
      <c r="C340" s="44" t="str">
        <f t="shared" si="27"/>
        <v>UP_SOCF_1</v>
      </c>
      <c r="D340" s="32" t="s">
        <v>94</v>
      </c>
      <c r="E340" s="40">
        <f>IFERROR(VLOOKUP(B340,Parameters!$A$2:$D$690,4,FALSE),0)</f>
        <v>0</v>
      </c>
      <c r="F340" s="40">
        <f>IFERROR(VLOOKUP(C340,Parameters!$A$2:$D$690,4,FALSE),0)</f>
        <v>4.2323355999999996E-3</v>
      </c>
      <c r="G340" s="41">
        <f t="shared" si="24"/>
        <v>1.2267751216739065E-3</v>
      </c>
      <c r="H340" s="308">
        <v>0.28968006410725533</v>
      </c>
      <c r="K340" s="44" t="str">
        <f t="shared" si="28"/>
        <v>UP_SOTS_1</v>
      </c>
      <c r="L340" s="44" t="str">
        <f t="shared" si="29"/>
        <v>UP_SOTS_0</v>
      </c>
      <c r="M340" s="203" t="s">
        <v>94</v>
      </c>
      <c r="N340" s="40">
        <f>IFERROR(VLOOKUP(K340,Parameters!$A$2:$D$690,4,FALSE),0)</f>
        <v>0</v>
      </c>
      <c r="O340" s="40">
        <f>IFERROR(VLOOKUP(L340,Parameters!$A$2:$D$690,4,FALSE),0)</f>
        <v>1.9789334000000101E-3</v>
      </c>
      <c r="P340" s="41">
        <f t="shared" si="25"/>
        <v>5.9522365142750111E-4</v>
      </c>
      <c r="Q340" s="308">
        <v>0.30069055183595922</v>
      </c>
    </row>
    <row r="341" spans="1:17">
      <c r="A341" s="39">
        <v>43739</v>
      </c>
      <c r="B341" s="44" t="str">
        <f t="shared" si="26"/>
        <v>UP_SOCF_0</v>
      </c>
      <c r="C341" s="44" t="str">
        <f t="shared" si="27"/>
        <v>UP_SOCF_1</v>
      </c>
      <c r="D341" s="32" t="s">
        <v>94</v>
      </c>
      <c r="E341" s="40">
        <f>IFERROR(VLOOKUP(B341,Parameters!$A$2:$D$690,4,FALSE),0)</f>
        <v>0</v>
      </c>
      <c r="F341" s="40">
        <f>IFERROR(VLOOKUP(C341,Parameters!$A$2:$D$690,4,FALSE),0)</f>
        <v>4.2323355999999996E-3</v>
      </c>
      <c r="G341" s="41">
        <f t="shared" si="24"/>
        <v>2.5632681178311412E-3</v>
      </c>
      <c r="H341" s="308">
        <v>0.60486426199034293</v>
      </c>
      <c r="K341" s="44" t="str">
        <f t="shared" si="28"/>
        <v>UP_SOTS_1</v>
      </c>
      <c r="L341" s="44" t="str">
        <f t="shared" si="29"/>
        <v>UP_SOTS_0</v>
      </c>
      <c r="M341" s="203" t="s">
        <v>94</v>
      </c>
      <c r="N341" s="40">
        <f>IFERROR(VLOOKUP(K341,Parameters!$A$2:$D$690,4,FALSE),0)</f>
        <v>0</v>
      </c>
      <c r="O341" s="40">
        <f>IFERROR(VLOOKUP(L341,Parameters!$A$2:$D$690,4,FALSE),0)</f>
        <v>1.9789334000000101E-3</v>
      </c>
      <c r="P341" s="41">
        <f t="shared" si="25"/>
        <v>1.6326361494936048E-3</v>
      </c>
      <c r="Q341" s="308">
        <v>0.82433539598602656</v>
      </c>
    </row>
    <row r="342" spans="1:17">
      <c r="A342" s="39">
        <v>43770</v>
      </c>
      <c r="B342" s="44" t="str">
        <f t="shared" si="26"/>
        <v>UP_SOCF_0</v>
      </c>
      <c r="C342" s="44" t="str">
        <f t="shared" si="27"/>
        <v>UP_SOCF_1</v>
      </c>
      <c r="D342" s="32" t="s">
        <v>94</v>
      </c>
      <c r="E342" s="40">
        <f>IFERROR(VLOOKUP(B342,Parameters!$A$2:$D$690,4,FALSE),0)</f>
        <v>0</v>
      </c>
      <c r="F342" s="40">
        <f>IFERROR(VLOOKUP(C342,Parameters!$A$2:$D$690,4,FALSE),0)</f>
        <v>4.2323355999999996E-3</v>
      </c>
      <c r="G342" s="41">
        <f t="shared" si="24"/>
        <v>0</v>
      </c>
      <c r="H342" s="308">
        <v>0</v>
      </c>
      <c r="K342" s="44" t="str">
        <f t="shared" si="28"/>
        <v>UP_SOTS_1</v>
      </c>
      <c r="L342" s="44" t="str">
        <f t="shared" si="29"/>
        <v>UP_SOTS_0</v>
      </c>
      <c r="M342" s="203" t="s">
        <v>94</v>
      </c>
      <c r="N342" s="40">
        <f>IFERROR(VLOOKUP(K342,Parameters!$A$2:$D$690,4,FALSE),0)</f>
        <v>0</v>
      </c>
      <c r="O342" s="40">
        <f>IFERROR(VLOOKUP(L342,Parameters!$A$2:$D$690,4,FALSE),0)</f>
        <v>1.9789334000000101E-3</v>
      </c>
      <c r="P342" s="41">
        <f t="shared" si="25"/>
        <v>9.9562856438462077E-4</v>
      </c>
      <c r="Q342" s="308">
        <v>0.50286343896218488</v>
      </c>
    </row>
    <row r="343" spans="1:17">
      <c r="A343" s="39">
        <v>43800</v>
      </c>
      <c r="B343" s="44" t="str">
        <f t="shared" si="26"/>
        <v>UP_SOCF_0</v>
      </c>
      <c r="C343" s="44" t="str">
        <f t="shared" si="27"/>
        <v>UP_SOCF_1</v>
      </c>
      <c r="D343" s="32" t="s">
        <v>94</v>
      </c>
      <c r="E343" s="40">
        <f>IFERROR(VLOOKUP(B343,Parameters!$A$2:$D$690,4,FALSE),0)</f>
        <v>0</v>
      </c>
      <c r="F343" s="40">
        <f>IFERROR(VLOOKUP(C343,Parameters!$A$2:$D$690,4,FALSE),0)</f>
        <v>4.2323355999999996E-3</v>
      </c>
      <c r="G343" s="41">
        <f t="shared" si="24"/>
        <v>3.5846903230807303E-3</v>
      </c>
      <c r="H343" s="308">
        <v>0.84546240472780376</v>
      </c>
      <c r="K343" s="44" t="str">
        <f t="shared" si="28"/>
        <v>UP_SOTS_1</v>
      </c>
      <c r="L343" s="44" t="str">
        <f t="shared" si="29"/>
        <v>UP_SOTS_0</v>
      </c>
      <c r="M343" s="203" t="s">
        <v>94</v>
      </c>
      <c r="N343" s="40">
        <f>IFERROR(VLOOKUP(K343,Parameters!$A$2:$D$690,4,FALSE),0)</f>
        <v>0</v>
      </c>
      <c r="O343" s="40">
        <f>IFERROR(VLOOKUP(L343,Parameters!$A$2:$D$690,4,FALSE),0)</f>
        <v>1.9789334000000101E-3</v>
      </c>
      <c r="P343" s="41">
        <f t="shared" si="25"/>
        <v>1.8262826699300128E-3</v>
      </c>
      <c r="Q343" s="308">
        <v>0.92202043957773838</v>
      </c>
    </row>
    <row r="344" spans="1:17">
      <c r="A344" s="39">
        <v>43831</v>
      </c>
      <c r="B344" s="44" t="str">
        <f t="shared" si="26"/>
        <v>UP_SOCF_0</v>
      </c>
      <c r="C344" s="44" t="str">
        <f t="shared" si="27"/>
        <v>UP_SOCF_1</v>
      </c>
      <c r="D344" s="32" t="s">
        <v>94</v>
      </c>
      <c r="E344" s="40">
        <f>IFERROR(VLOOKUP(B344,Parameters!$A$2:$D$690,4,FALSE),0)</f>
        <v>0</v>
      </c>
      <c r="F344" s="40">
        <f>IFERROR(VLOOKUP(C344,Parameters!$A$2:$D$690,4,FALSE),0)</f>
        <v>4.2323355999999996E-3</v>
      </c>
      <c r="G344" s="41">
        <f t="shared" ref="G344:G353" si="30">EXP($E344*(1)+$F344*(1)*H344)-1</f>
        <v>1.2040095794001449E-3</v>
      </c>
      <c r="H344" s="308">
        <v>0.28430763882115562</v>
      </c>
      <c r="K344" s="44" t="str">
        <f t="shared" si="28"/>
        <v>UP_SOTS_1</v>
      </c>
      <c r="L344" s="44" t="str">
        <f t="shared" si="29"/>
        <v>UP_SOTS_0</v>
      </c>
      <c r="M344" s="203" t="s">
        <v>94</v>
      </c>
      <c r="N344" s="40">
        <f>IFERROR(VLOOKUP(K344,Parameters!$A$2:$D$690,4,FALSE),0)</f>
        <v>0</v>
      </c>
      <c r="O344" s="40">
        <f>IFERROR(VLOOKUP(L344,Parameters!$A$2:$D$690,4,FALSE),0)</f>
        <v>1.9789334000000101E-3</v>
      </c>
      <c r="P344" s="41">
        <f t="shared" ref="P344:P353" si="31">EXP($N344*(1)+$O344*(1)*Q344)-1</f>
        <v>1.8220346016228905E-3</v>
      </c>
      <c r="Q344" s="308">
        <v>0.9198777028557702</v>
      </c>
    </row>
    <row r="345" spans="1:17">
      <c r="A345" s="39">
        <v>43862</v>
      </c>
      <c r="B345" s="44" t="str">
        <f t="shared" ref="B345:B353" si="32">D345&amp;"_"&amp;$E$3</f>
        <v>UP_SOCF_0</v>
      </c>
      <c r="C345" s="44" t="str">
        <f t="shared" ref="C345:C353" si="33">D345&amp;"_"&amp;$F$3</f>
        <v>UP_SOCF_1</v>
      </c>
      <c r="D345" s="32" t="s">
        <v>94</v>
      </c>
      <c r="E345" s="40">
        <f>IFERROR(VLOOKUP(B345,Parameters!$A$2:$D$690,4,FALSE),0)</f>
        <v>0</v>
      </c>
      <c r="F345" s="40">
        <f>IFERROR(VLOOKUP(C345,Parameters!$A$2:$D$690,4,FALSE),0)</f>
        <v>4.2323355999999996E-3</v>
      </c>
      <c r="G345" s="41">
        <f t="shared" si="30"/>
        <v>2.9608096400137729E-3</v>
      </c>
      <c r="H345" s="308">
        <v>0.69853512463871748</v>
      </c>
      <c r="K345" s="44" t="str">
        <f t="shared" ref="K345:K353" si="34">M345&amp;"_"&amp;$N$3</f>
        <v>UP_SOTS_1</v>
      </c>
      <c r="L345" s="44" t="str">
        <f t="shared" ref="L345:L353" si="35">M345&amp;"_"&amp;$O$3</f>
        <v>UP_SOTS_0</v>
      </c>
      <c r="M345" s="203" t="s">
        <v>94</v>
      </c>
      <c r="N345" s="40">
        <f>IFERROR(VLOOKUP(K345,Parameters!$A$2:$D$690,4,FALSE),0)</f>
        <v>0</v>
      </c>
      <c r="O345" s="40">
        <f>IFERROR(VLOOKUP(L345,Parameters!$A$2:$D$690,4,FALSE),0)</f>
        <v>1.9789334000000101E-3</v>
      </c>
      <c r="P345" s="41">
        <f t="shared" si="31"/>
        <v>1.9808927809825683E-3</v>
      </c>
      <c r="Q345" s="308">
        <v>1</v>
      </c>
    </row>
    <row r="346" spans="1:17">
      <c r="A346" s="39">
        <v>43891</v>
      </c>
      <c r="B346" s="44" t="str">
        <f t="shared" si="32"/>
        <v>UP_SOCF_0</v>
      </c>
      <c r="C346" s="44" t="str">
        <f t="shared" si="33"/>
        <v>UP_SOCF_1</v>
      </c>
      <c r="D346" s="32" t="s">
        <v>94</v>
      </c>
      <c r="E346" s="40">
        <f>IFERROR(VLOOKUP(B346,Parameters!$A$2:$D$690,4,FALSE),0)</f>
        <v>0</v>
      </c>
      <c r="F346" s="40">
        <f>IFERROR(VLOOKUP(C346,Parameters!$A$2:$D$690,4,FALSE),0)</f>
        <v>4.2323355999999996E-3</v>
      </c>
      <c r="G346" s="41">
        <f t="shared" si="30"/>
        <v>3.6097082226476118E-3</v>
      </c>
      <c r="H346" s="308">
        <v>0.8513523506397751</v>
      </c>
      <c r="K346" s="44" t="str">
        <f t="shared" si="34"/>
        <v>UP_SOTS_1</v>
      </c>
      <c r="L346" s="44" t="str">
        <f t="shared" si="35"/>
        <v>UP_SOTS_0</v>
      </c>
      <c r="M346" s="203" t="s">
        <v>94</v>
      </c>
      <c r="N346" s="40">
        <f>IFERROR(VLOOKUP(K346,Parameters!$A$2:$D$690,4,FALSE),0)</f>
        <v>0</v>
      </c>
      <c r="O346" s="40">
        <f>IFERROR(VLOOKUP(L346,Parameters!$A$2:$D$690,4,FALSE),0)</f>
        <v>1.9789334000000101E-3</v>
      </c>
      <c r="P346" s="41">
        <f t="shared" si="31"/>
        <v>9.5775047003576752E-4</v>
      </c>
      <c r="Q346" s="308">
        <v>0.48374145369810578</v>
      </c>
    </row>
    <row r="347" spans="1:17">
      <c r="A347" s="39">
        <v>43922</v>
      </c>
      <c r="B347" s="44" t="str">
        <f t="shared" si="32"/>
        <v>UP_SOCF_0</v>
      </c>
      <c r="C347" s="44" t="str">
        <f t="shared" si="33"/>
        <v>UP_SOCF_1</v>
      </c>
      <c r="D347" s="32" t="s">
        <v>94</v>
      </c>
      <c r="E347" s="40">
        <f>IFERROR(VLOOKUP(B347,Parameters!$A$2:$D$690,4,FALSE),0)</f>
        <v>0</v>
      </c>
      <c r="F347" s="40">
        <f>IFERROR(VLOOKUP(C347,Parameters!$A$2:$D$690,4,FALSE),0)</f>
        <v>4.2323355999999996E-3</v>
      </c>
      <c r="G347" s="41">
        <f t="shared" si="30"/>
        <v>2.9058929327523408E-3</v>
      </c>
      <c r="H347" s="308">
        <v>0.6855975663711994</v>
      </c>
      <c r="K347" s="44" t="str">
        <f t="shared" si="34"/>
        <v>UP_SOTS_1</v>
      </c>
      <c r="L347" s="44" t="str">
        <f t="shared" si="35"/>
        <v>UP_SOTS_0</v>
      </c>
      <c r="M347" s="203" t="s">
        <v>94</v>
      </c>
      <c r="N347" s="40">
        <f>IFERROR(VLOOKUP(K347,Parameters!$A$2:$D$690,4,FALSE),0)</f>
        <v>0</v>
      </c>
      <c r="O347" s="40">
        <f>IFERROR(VLOOKUP(L347,Parameters!$A$2:$D$690,4,FALSE),0)</f>
        <v>1.9789334000000101E-3</v>
      </c>
      <c r="P347" s="41">
        <f t="shared" si="31"/>
        <v>4.7579121187912854E-4</v>
      </c>
      <c r="Q347" s="308">
        <v>0.24037092866819326</v>
      </c>
    </row>
    <row r="348" spans="1:17">
      <c r="A348" s="39">
        <v>43952</v>
      </c>
      <c r="B348" s="44" t="str">
        <f t="shared" si="32"/>
        <v>UP_SOCF_0</v>
      </c>
      <c r="C348" s="44" t="str">
        <f t="shared" si="33"/>
        <v>UP_SOCF_1</v>
      </c>
      <c r="D348" s="32" t="s">
        <v>94</v>
      </c>
      <c r="E348" s="40">
        <f>IFERROR(VLOOKUP(B348,Parameters!$A$2:$D$690,4,FALSE),0)</f>
        <v>0</v>
      </c>
      <c r="F348" s="40">
        <f>IFERROR(VLOOKUP(C348,Parameters!$A$2:$D$690,4,FALSE),0)</f>
        <v>4.2323355999999996E-3</v>
      </c>
      <c r="G348" s="41">
        <f t="shared" si="30"/>
        <v>2.9774885327198408E-3</v>
      </c>
      <c r="H348" s="308">
        <v>0.70246428308981579</v>
      </c>
      <c r="K348" s="44" t="str">
        <f t="shared" si="34"/>
        <v>UP_SOTS_1</v>
      </c>
      <c r="L348" s="44" t="str">
        <f t="shared" si="35"/>
        <v>UP_SOTS_0</v>
      </c>
      <c r="M348" s="203" t="s">
        <v>94</v>
      </c>
      <c r="N348" s="40">
        <f>IFERROR(VLOOKUP(K348,Parameters!$A$2:$D$690,4,FALSE),0)</f>
        <v>0</v>
      </c>
      <c r="O348" s="40">
        <f>IFERROR(VLOOKUP(L348,Parameters!$A$2:$D$690,4,FALSE),0)</f>
        <v>1.9789334000000101E-3</v>
      </c>
      <c r="P348" s="41">
        <f t="shared" si="31"/>
        <v>0</v>
      </c>
      <c r="Q348" s="308">
        <v>0</v>
      </c>
    </row>
    <row r="349" spans="1:17">
      <c r="A349" s="39">
        <v>43983</v>
      </c>
      <c r="B349" s="44" t="str">
        <f t="shared" si="32"/>
        <v>UP_SOCF_0</v>
      </c>
      <c r="C349" s="44" t="str">
        <f t="shared" si="33"/>
        <v>UP_SOCF_1</v>
      </c>
      <c r="D349" s="32" t="s">
        <v>94</v>
      </c>
      <c r="E349" s="40">
        <f>IFERROR(VLOOKUP(B349,Parameters!$A$2:$D$690,4,FALSE),0)</f>
        <v>0</v>
      </c>
      <c r="F349" s="40">
        <f>IFERROR(VLOOKUP(C349,Parameters!$A$2:$D$690,4,FALSE),0)</f>
        <v>4.2323355999999996E-3</v>
      </c>
      <c r="G349" s="41">
        <f t="shared" si="30"/>
        <v>4.2413045810976158E-3</v>
      </c>
      <c r="H349" s="308">
        <v>1</v>
      </c>
      <c r="K349" s="44" t="str">
        <f t="shared" si="34"/>
        <v>UP_SOTS_1</v>
      </c>
      <c r="L349" s="44" t="str">
        <f t="shared" si="35"/>
        <v>UP_SOTS_0</v>
      </c>
      <c r="M349" s="203" t="s">
        <v>94</v>
      </c>
      <c r="N349" s="40">
        <f>IFERROR(VLOOKUP(K349,Parameters!$A$2:$D$690,4,FALSE),0)</f>
        <v>0</v>
      </c>
      <c r="O349" s="40">
        <f>IFERROR(VLOOKUP(L349,Parameters!$A$2:$D$690,4,FALSE),0)</f>
        <v>1.9789334000000101E-3</v>
      </c>
      <c r="P349" s="41">
        <f t="shared" si="31"/>
        <v>9.0672827774085363E-5</v>
      </c>
      <c r="Q349" s="308">
        <v>4.5816962431249192E-2</v>
      </c>
    </row>
    <row r="350" spans="1:17">
      <c r="A350" s="39">
        <v>44013</v>
      </c>
      <c r="B350" s="44" t="str">
        <f t="shared" si="32"/>
        <v>UP_SOCF_0</v>
      </c>
      <c r="C350" s="44" t="str">
        <f t="shared" si="33"/>
        <v>UP_SOCF_1</v>
      </c>
      <c r="D350" s="32" t="s">
        <v>94</v>
      </c>
      <c r="E350" s="40">
        <f>IFERROR(VLOOKUP(B350,Parameters!$A$2:$D$690,4,FALSE),0)</f>
        <v>0</v>
      </c>
      <c r="F350" s="40">
        <f>IFERROR(VLOOKUP(C350,Parameters!$A$2:$D$690,4,FALSE),0)</f>
        <v>4.2323355999999996E-3</v>
      </c>
      <c r="G350" s="41">
        <f t="shared" si="30"/>
        <v>1.6045323389122235E-3</v>
      </c>
      <c r="H350" s="308">
        <v>0.37880891397484945</v>
      </c>
      <c r="K350" s="44" t="str">
        <f t="shared" si="34"/>
        <v>UP_SOTS_1</v>
      </c>
      <c r="L350" s="44" t="str">
        <f t="shared" si="35"/>
        <v>UP_SOTS_0</v>
      </c>
      <c r="M350" s="203" t="s">
        <v>94</v>
      </c>
      <c r="N350" s="40">
        <f>IFERROR(VLOOKUP(K350,Parameters!$A$2:$D$690,4,FALSE),0)</f>
        <v>0</v>
      </c>
      <c r="O350" s="40">
        <f>IFERROR(VLOOKUP(L350,Parameters!$A$2:$D$690,4,FALSE),0)</f>
        <v>1.9789334000000101E-3</v>
      </c>
      <c r="P350" s="41">
        <f t="shared" si="31"/>
        <v>1.2199005165713928E-4</v>
      </c>
      <c r="Q350" s="308">
        <v>6.1640584506773601E-2</v>
      </c>
    </row>
    <row r="351" spans="1:17">
      <c r="A351" s="39">
        <v>44044</v>
      </c>
      <c r="B351" s="44" t="str">
        <f t="shared" si="32"/>
        <v>UP_SOCF_0</v>
      </c>
      <c r="C351" s="44" t="str">
        <f t="shared" si="33"/>
        <v>UP_SOCF_1</v>
      </c>
      <c r="D351" s="32" t="s">
        <v>94</v>
      </c>
      <c r="E351" s="40">
        <f>IFERROR(VLOOKUP(B351,Parameters!$A$2:$D$690,4,FALSE),0)</f>
        <v>0</v>
      </c>
      <c r="F351" s="40">
        <f>IFERROR(VLOOKUP(C351,Parameters!$A$2:$D$690,4,FALSE),0)</f>
        <v>4.2323355999999996E-3</v>
      </c>
      <c r="G351" s="41">
        <f t="shared" si="30"/>
        <v>2.9992576648774083E-4</v>
      </c>
      <c r="H351" s="308">
        <v>7.0854683108401761E-2</v>
      </c>
      <c r="K351" s="44" t="str">
        <f t="shared" si="34"/>
        <v>UP_SOTS_1</v>
      </c>
      <c r="L351" s="44" t="str">
        <f t="shared" si="35"/>
        <v>UP_SOTS_0</v>
      </c>
      <c r="M351" s="203" t="s">
        <v>94</v>
      </c>
      <c r="N351" s="40">
        <f>IFERROR(VLOOKUP(K351,Parameters!$A$2:$D$690,4,FALSE),0)</f>
        <v>0</v>
      </c>
      <c r="O351" s="40">
        <f>IFERROR(VLOOKUP(L351,Parameters!$A$2:$D$690,4,FALSE),0)</f>
        <v>1.9789334000000101E-3</v>
      </c>
      <c r="P351" s="41">
        <f t="shared" si="31"/>
        <v>1.7491702154481814E-5</v>
      </c>
      <c r="Q351" s="308">
        <v>8.8388771327346412E-3</v>
      </c>
    </row>
    <row r="352" spans="1:17">
      <c r="A352" s="39">
        <v>44075</v>
      </c>
      <c r="B352" s="44" t="str">
        <f t="shared" si="32"/>
        <v>UP_SOCF_0</v>
      </c>
      <c r="C352" s="44" t="str">
        <f t="shared" si="33"/>
        <v>UP_SOCF_1</v>
      </c>
      <c r="D352" s="32" t="s">
        <v>94</v>
      </c>
      <c r="E352" s="40">
        <f>IFERROR(VLOOKUP(B352,Parameters!$A$2:$D$690,4,FALSE),0)</f>
        <v>0</v>
      </c>
      <c r="F352" s="40">
        <f>IFERROR(VLOOKUP(C352,Parameters!$A$2:$D$690,4,FALSE),0)</f>
        <v>4.2323355999999996E-3</v>
      </c>
      <c r="G352" s="41">
        <f t="shared" si="30"/>
        <v>1.2267751216739065E-3</v>
      </c>
      <c r="H352" s="308">
        <v>0.28968006410725533</v>
      </c>
      <c r="K352" s="44" t="str">
        <f t="shared" si="34"/>
        <v>UP_SOTS_1</v>
      </c>
      <c r="L352" s="44" t="str">
        <f t="shared" si="35"/>
        <v>UP_SOTS_0</v>
      </c>
      <c r="M352" s="203" t="s">
        <v>94</v>
      </c>
      <c r="N352" s="40">
        <f>IFERROR(VLOOKUP(K352,Parameters!$A$2:$D$690,4,FALSE),0)</f>
        <v>0</v>
      </c>
      <c r="O352" s="40">
        <f>IFERROR(VLOOKUP(L352,Parameters!$A$2:$D$690,4,FALSE),0)</f>
        <v>1.9789334000000101E-3</v>
      </c>
      <c r="P352" s="41">
        <f t="shared" si="31"/>
        <v>5.9522365142750111E-4</v>
      </c>
      <c r="Q352" s="308">
        <v>0.30069055183595922</v>
      </c>
    </row>
    <row r="353" spans="1:17">
      <c r="A353" s="39">
        <v>44105</v>
      </c>
      <c r="B353" s="44" t="str">
        <f t="shared" si="32"/>
        <v>UP_SOCF_0</v>
      </c>
      <c r="C353" s="44" t="str">
        <f t="shared" si="33"/>
        <v>UP_SOCF_1</v>
      </c>
      <c r="D353" s="32" t="s">
        <v>94</v>
      </c>
      <c r="E353" s="40">
        <f>IFERROR(VLOOKUP(B353,Parameters!$A$2:$D$690,4,FALSE),0)</f>
        <v>0</v>
      </c>
      <c r="F353" s="40">
        <f>IFERROR(VLOOKUP(C353,Parameters!$A$2:$D$690,4,FALSE),0)</f>
        <v>4.2323355999999996E-3</v>
      </c>
      <c r="G353" s="41">
        <f t="shared" si="30"/>
        <v>2.5632681178311412E-3</v>
      </c>
      <c r="H353" s="308">
        <v>0.60486426199034293</v>
      </c>
      <c r="K353" s="44" t="str">
        <f t="shared" si="34"/>
        <v>UP_SOTS_1</v>
      </c>
      <c r="L353" s="44" t="str">
        <f t="shared" si="35"/>
        <v>UP_SOTS_0</v>
      </c>
      <c r="M353" s="203" t="s">
        <v>94</v>
      </c>
      <c r="N353" s="40">
        <f>IFERROR(VLOOKUP(K353,Parameters!$A$2:$D$690,4,FALSE),0)</f>
        <v>0</v>
      </c>
      <c r="O353" s="40">
        <f>IFERROR(VLOOKUP(L353,Parameters!$A$2:$D$690,4,FALSE),0)</f>
        <v>1.9789334000000101E-3</v>
      </c>
      <c r="P353" s="41">
        <f t="shared" si="31"/>
        <v>1.6326361494936048E-3</v>
      </c>
      <c r="Q353" s="308">
        <v>0.82433539598602656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Business Drivers</vt:lpstr>
      <vt:lpstr>Business Drivers (Quarter)</vt:lpstr>
      <vt:lpstr>Fit</vt:lpstr>
      <vt:lpstr>All Markets Due To's</vt:lpstr>
      <vt:lpstr>APT</vt:lpstr>
      <vt:lpstr>UP</vt:lpstr>
      <vt:lpstr>GJ</vt:lpstr>
      <vt:lpstr>MH</vt:lpstr>
      <vt:lpstr>WB</vt:lpstr>
      <vt:lpstr>Media</vt:lpstr>
      <vt:lpstr>2020 Tv ROI</vt:lpstr>
      <vt:lpstr> TV Total ROI</vt:lpstr>
      <vt:lpstr> TV Regional ROI Combined</vt:lpstr>
      <vt:lpstr> TV HSM ROI Combined</vt:lpstr>
      <vt:lpstr> TV HSM ROI Combined Cal</vt:lpstr>
      <vt:lpstr>TV (HSM Vs. regional)</vt:lpstr>
      <vt:lpstr>Elasticity</vt:lpstr>
      <vt:lpstr>Media Analysis</vt:lpstr>
      <vt:lpstr>Free promo contribution</vt:lpstr>
      <vt:lpstr>Nielsen Missing Value Imputatio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mohammedhamid</dc:creator>
  <cp:lastModifiedBy>kavyahbhat</cp:lastModifiedBy>
  <dcterms:created xsi:type="dcterms:W3CDTF">2020-09-01T10:39:26Z</dcterms:created>
  <dcterms:modified xsi:type="dcterms:W3CDTF">2021-08-12T14:35:28Z</dcterms:modified>
</cp:coreProperties>
</file>