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2943174B-56E8-407C-9466-0118727D5BCA}" xr6:coauthVersionLast="47" xr6:coauthVersionMax="47" xr10:uidLastSave="{00000000-0000-0000-0000-000000000000}"/>
  <bookViews>
    <workbookView xWindow="-120" yWindow="-120" windowWidth="20730" windowHeight="11160" firstSheet="2" activeTab="6" xr2:uid="{A2BACA2A-F799-4A46-B003-B13247916063}"/>
  </bookViews>
  <sheets>
    <sheet name="Results- revised" sheetId="3" r:id="rId1"/>
    <sheet name="Results- Q1Q2" sheetId="5" r:id="rId2"/>
    <sheet name="Results- Q3Q4" sheetId="6" r:id="rId3"/>
    <sheet name="Results- H1 revised" sheetId="7" r:id="rId4"/>
    <sheet name="Results- H2 revised" sheetId="8" r:id="rId5"/>
    <sheet name="Final version" sheetId="9" r:id="rId6"/>
    <sheet name="Final version (2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0" l="1"/>
  <c r="K17" i="10"/>
  <c r="P15" i="10"/>
  <c r="O15" i="10"/>
  <c r="N15" i="10"/>
  <c r="P13" i="10"/>
  <c r="O13" i="10"/>
  <c r="N13" i="10"/>
  <c r="G17" i="10"/>
  <c r="D17" i="10"/>
  <c r="E17" i="10" s="1"/>
  <c r="C17" i="10"/>
  <c r="B17" i="10"/>
  <c r="F17" i="10" s="1"/>
  <c r="G16" i="10"/>
  <c r="F16" i="10"/>
  <c r="E16" i="10"/>
  <c r="G15" i="10"/>
  <c r="F15" i="10"/>
  <c r="E15" i="10"/>
  <c r="G14" i="10"/>
  <c r="F14" i="10"/>
  <c r="E14" i="10"/>
  <c r="G13" i="10"/>
  <c r="F13" i="10"/>
  <c r="E13" i="10"/>
  <c r="E13" i="9"/>
  <c r="F13" i="9"/>
  <c r="G13" i="9"/>
  <c r="E14" i="9"/>
  <c r="F14" i="9"/>
  <c r="G14" i="9"/>
  <c r="E15" i="9"/>
  <c r="F15" i="9"/>
  <c r="G15" i="9"/>
  <c r="E16" i="9"/>
  <c r="F16" i="9"/>
  <c r="G16" i="9"/>
  <c r="B17" i="9"/>
  <c r="F17" i="9" s="1"/>
  <c r="C17" i="9"/>
  <c r="D17" i="9"/>
  <c r="E17" i="9"/>
  <c r="P20" i="10"/>
  <c r="O20" i="10"/>
  <c r="N20" i="10"/>
  <c r="M20" i="10"/>
  <c r="L20" i="10"/>
  <c r="M17" i="10"/>
  <c r="M21" i="10" s="1"/>
  <c r="L21" i="10"/>
  <c r="K9" i="10"/>
  <c r="D9" i="10"/>
  <c r="E9" i="10" s="1"/>
  <c r="C9" i="10"/>
  <c r="B9" i="10"/>
  <c r="G9" i="10" s="1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M9" i="10"/>
  <c r="N9" i="10" s="1"/>
  <c r="L9" i="10"/>
  <c r="P9" i="10"/>
  <c r="P8" i="10"/>
  <c r="O8" i="10"/>
  <c r="N8" i="10"/>
  <c r="P7" i="10"/>
  <c r="O7" i="10"/>
  <c r="N7" i="10"/>
  <c r="P6" i="10"/>
  <c r="O6" i="10"/>
  <c r="N6" i="10"/>
  <c r="P5" i="10"/>
  <c r="O5" i="10"/>
  <c r="N5" i="10"/>
  <c r="P4" i="10"/>
  <c r="O4" i="10"/>
  <c r="N4" i="10"/>
  <c r="P3" i="10"/>
  <c r="O3" i="10"/>
  <c r="N3" i="10"/>
  <c r="B15" i="8"/>
  <c r="F32" i="7"/>
  <c r="F33" i="7" s="1"/>
  <c r="D33" i="7" s="1"/>
  <c r="D26" i="7"/>
  <c r="M17" i="9"/>
  <c r="P17" i="9" s="1"/>
  <c r="L17" i="9"/>
  <c r="O17" i="9" s="1"/>
  <c r="P15" i="9"/>
  <c r="O15" i="9"/>
  <c r="N15" i="9"/>
  <c r="P13" i="9"/>
  <c r="O13" i="9"/>
  <c r="N13" i="9"/>
  <c r="M9" i="9"/>
  <c r="L9" i="9"/>
  <c r="K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D9" i="9"/>
  <c r="C9" i="9"/>
  <c r="B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F25" i="7"/>
  <c r="F26" i="7" s="1"/>
  <c r="P3" i="3"/>
  <c r="P2" i="3"/>
  <c r="K5" i="3"/>
  <c r="D45" i="3"/>
  <c r="D46" i="3"/>
  <c r="C46" i="3"/>
  <c r="C45" i="3"/>
  <c r="D42" i="3"/>
  <c r="D41" i="3"/>
  <c r="C42" i="3"/>
  <c r="C41" i="3"/>
  <c r="G4" i="8"/>
  <c r="K14" i="8"/>
  <c r="K13" i="8"/>
  <c r="J13" i="6"/>
  <c r="J12" i="6"/>
  <c r="J14" i="7"/>
  <c r="J15" i="7"/>
  <c r="J16" i="7"/>
  <c r="J13" i="7"/>
  <c r="B17" i="7"/>
  <c r="G17" i="7" s="1"/>
  <c r="I14" i="5"/>
  <c r="I15" i="5"/>
  <c r="I16" i="5"/>
  <c r="I13" i="5"/>
  <c r="K3" i="8"/>
  <c r="K4" i="8"/>
  <c r="K5" i="8"/>
  <c r="K6" i="8"/>
  <c r="K7" i="8"/>
  <c r="K2" i="8"/>
  <c r="B9" i="8"/>
  <c r="F9" i="8" s="1"/>
  <c r="J7" i="6"/>
  <c r="J6" i="6"/>
  <c r="J5" i="6"/>
  <c r="J4" i="6"/>
  <c r="J3" i="6"/>
  <c r="J2" i="6"/>
  <c r="D15" i="8"/>
  <c r="C15" i="8"/>
  <c r="G14" i="8"/>
  <c r="F14" i="8"/>
  <c r="E14" i="8"/>
  <c r="G13" i="8"/>
  <c r="F13" i="8"/>
  <c r="E13" i="8"/>
  <c r="D9" i="8"/>
  <c r="C9" i="8"/>
  <c r="G8" i="8"/>
  <c r="F8" i="8"/>
  <c r="E8" i="8"/>
  <c r="G7" i="8"/>
  <c r="F7" i="8"/>
  <c r="E7" i="8"/>
  <c r="G6" i="8"/>
  <c r="F6" i="8"/>
  <c r="E6" i="8"/>
  <c r="G5" i="8"/>
  <c r="F5" i="8"/>
  <c r="E5" i="8"/>
  <c r="F4" i="8"/>
  <c r="E4" i="8"/>
  <c r="G3" i="8"/>
  <c r="F3" i="8"/>
  <c r="E3" i="8"/>
  <c r="J4" i="7"/>
  <c r="J5" i="7"/>
  <c r="J6" i="7"/>
  <c r="J7" i="7"/>
  <c r="J8" i="7"/>
  <c r="J3" i="7"/>
  <c r="I2" i="5"/>
  <c r="I3" i="5"/>
  <c r="I4" i="5"/>
  <c r="I5" i="5"/>
  <c r="I6" i="5"/>
  <c r="I7" i="5"/>
  <c r="B9" i="7"/>
  <c r="F9" i="7" s="1"/>
  <c r="D17" i="7"/>
  <c r="E17" i="7" s="1"/>
  <c r="C17" i="7"/>
  <c r="G16" i="7"/>
  <c r="F16" i="7"/>
  <c r="E16" i="7"/>
  <c r="G15" i="7"/>
  <c r="F15" i="7"/>
  <c r="E15" i="7"/>
  <c r="G14" i="7"/>
  <c r="F14" i="7"/>
  <c r="E14" i="7"/>
  <c r="G13" i="7"/>
  <c r="F13" i="7"/>
  <c r="E13" i="7"/>
  <c r="D9" i="7"/>
  <c r="C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7" i="9" l="1"/>
  <c r="P17" i="10"/>
  <c r="P21" i="10" s="1"/>
  <c r="N17" i="10"/>
  <c r="N21" i="10" s="1"/>
  <c r="O17" i="10"/>
  <c r="O21" i="10" s="1"/>
  <c r="F15" i="8"/>
  <c r="G15" i="8"/>
  <c r="F9" i="10"/>
  <c r="O9" i="10"/>
  <c r="E9" i="9"/>
  <c r="O9" i="9"/>
  <c r="P9" i="9"/>
  <c r="N9" i="9"/>
  <c r="N17" i="9"/>
  <c r="G9" i="9"/>
  <c r="F9" i="9"/>
  <c r="G9" i="7"/>
  <c r="G9" i="8"/>
  <c r="F17" i="7"/>
  <c r="E9" i="8"/>
  <c r="E15" i="8"/>
  <c r="E9" i="7"/>
  <c r="M20" i="3" l="1"/>
  <c r="M19" i="3"/>
  <c r="K24" i="3"/>
  <c r="K23" i="3"/>
  <c r="K20" i="3"/>
  <c r="K19" i="3"/>
  <c r="I23" i="3"/>
  <c r="I22" i="3"/>
  <c r="J11" i="3"/>
  <c r="J10" i="3"/>
  <c r="M6" i="3" l="1"/>
  <c r="G3" i="5"/>
  <c r="E3" i="3"/>
  <c r="F3" i="3"/>
  <c r="G3" i="3"/>
  <c r="E3" i="5"/>
  <c r="D9" i="5"/>
  <c r="G9" i="5" s="1"/>
  <c r="D15" i="6"/>
  <c r="C15" i="6"/>
  <c r="G14" i="6"/>
  <c r="F14" i="6"/>
  <c r="E14" i="6"/>
  <c r="G13" i="6"/>
  <c r="F13" i="6"/>
  <c r="E13" i="6"/>
  <c r="D9" i="6"/>
  <c r="C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D17" i="5"/>
  <c r="C17" i="5"/>
  <c r="M5" i="3" s="1"/>
  <c r="G16" i="5"/>
  <c r="F16" i="5"/>
  <c r="E16" i="5"/>
  <c r="G15" i="5"/>
  <c r="F15" i="5"/>
  <c r="E15" i="5"/>
  <c r="G14" i="5"/>
  <c r="F14" i="5"/>
  <c r="E14" i="5"/>
  <c r="G13" i="5"/>
  <c r="F13" i="5"/>
  <c r="E13" i="5"/>
  <c r="C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F3" i="5"/>
  <c r="K6" i="3" l="1"/>
  <c r="F15" i="6"/>
  <c r="G17" i="5"/>
  <c r="G15" i="6"/>
  <c r="E15" i="6"/>
  <c r="G9" i="6"/>
  <c r="E9" i="6"/>
  <c r="F17" i="5"/>
  <c r="E17" i="5"/>
  <c r="F9" i="5"/>
  <c r="F9" i="6"/>
  <c r="E9" i="5"/>
  <c r="D18" i="3" l="1"/>
  <c r="C18" i="3"/>
  <c r="B18" i="3"/>
  <c r="G17" i="3"/>
  <c r="F17" i="3"/>
  <c r="E17" i="3"/>
  <c r="G16" i="3"/>
  <c r="F16" i="3"/>
  <c r="E16" i="3"/>
  <c r="G15" i="3"/>
  <c r="F15" i="3"/>
  <c r="E15" i="3"/>
  <c r="G14" i="3"/>
  <c r="F14" i="3"/>
  <c r="E14" i="3"/>
  <c r="D10" i="3"/>
  <c r="C10" i="3"/>
  <c r="B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8" i="3" l="1"/>
  <c r="G18" i="3"/>
  <c r="E10" i="3"/>
  <c r="G10" i="3"/>
  <c r="F10" i="3"/>
  <c r="F18" i="3"/>
</calcChain>
</file>

<file path=xl/sharedStrings.xml><?xml version="1.0" encoding="utf-8"?>
<sst xmlns="http://schemas.openxmlformats.org/spreadsheetml/2006/main" count="269" uniqueCount="30">
  <si>
    <t>Stone Leads- 2021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</si>
  <si>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</si>
  <si>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</si>
  <si>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</si>
  <si>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</si>
  <si>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</si>
  <si>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</si>
  <si>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</si>
  <si>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</si>
  <si>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</si>
  <si>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</si>
  <si>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</si>
  <si>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</si>
  <si>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</si>
  <si>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</si>
  <si>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Total</t>
  </si>
  <si>
    <t>TON-2021</t>
  </si>
  <si>
    <t>CTW</t>
  </si>
  <si>
    <t>Non CTW</t>
  </si>
  <si>
    <t>TON-H1 2021</t>
  </si>
  <si>
    <t>Stone Leads- H1 2021</t>
  </si>
  <si>
    <t>Stone Leads- H2 2021</t>
  </si>
  <si>
    <t>TON-H2 2021</t>
  </si>
  <si>
    <t>Leads</t>
  </si>
  <si>
    <t>Leads imp ratio</t>
  </si>
  <si>
    <t>ton imp ratio</t>
  </si>
  <si>
    <t>Imp</t>
  </si>
  <si>
    <t>Spend</t>
  </si>
  <si>
    <t>Ton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</si>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</sst>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43" fontId="3" fillId="0" borderId="6" xfId="1" applyFont="1" applyBorder="1" applyAlignment="1">
      <alignment horizontal="center"/>
    </xf>
    <xf numFmtId="0" fontId="3" fillId="0" borderId="5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43" fontId="3" fillId="0" borderId="6" xfId="2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2" applyNumberFormat="1" applyFont="1" applyFill="1" applyBorder="1" applyAlignment="1">
      <alignment horizontal="center" vertical="center"/>
    </xf>
    <xf numFmtId="43" fontId="5" fillId="3" borderId="9" xfId="2" applyFont="1" applyFill="1" applyBorder="1" applyAlignment="1">
      <alignment horizontal="center" vertical="center"/>
    </xf>
    <xf numFmtId="3" fontId="0" fillId="0" borderId="0" xfId="0" applyNumberFormat="1"/>
    <xf numFmtId="9" fontId="0" fillId="0" borderId="0" xfId="3" applyFont="1"/>
    <xf numFmtId="165" fontId="3" fillId="0" borderId="1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</cellXfs>
  <cellStyles count="4">
    <cellStyle name="Comma" xfId="1" builtinId="3"/>
    <cellStyle name="Comma 2" xfId="2" xr:uid="{57C60F7F-EA84-4B06-9276-D7A56593B028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8778-E28A-461C-B0BB-2AF4284A38AE}">
  <dimension ref="A1:P46"/>
  <sheetViews>
    <sheetView showGridLines="0" workbookViewId="0">
      <selection activeCell="B18" sqref="B18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10" max="10" width="11" bestFit="1" customWidth="1"/>
    <col min="11" max="11" width="9.5703125" bestFit="1" customWidth="1"/>
    <col min="13" max="13" width="10.5703125" bestFit="1" customWidth="1"/>
  </cols>
  <sheetData>
    <row r="1" spans="1:16" x14ac:dyDescent="0.25">
      <c r="A1" s="31" t="s">
        <v>0</v>
      </c>
      <c r="B1" s="32"/>
      <c r="C1" s="32"/>
      <c r="D1" s="32"/>
      <c r="E1" s="32"/>
      <c r="F1" s="32"/>
      <c r="G1" s="33"/>
      <c r="K1" t="s">
        <v>24</v>
      </c>
      <c r="M1" t="s">
        <v>25</v>
      </c>
    </row>
    <row r="2" spans="1:16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K2" s="26">
        <v>0.1795075496673674</v>
      </c>
      <c r="L2" s="26"/>
      <c r="M2" s="26">
        <v>0.10008174454426139</v>
      </c>
      <c r="O2" s="26">
        <v>0.14834882463837371</v>
      </c>
      <c r="P2">
        <f>B10*O2</f>
        <v>3777.0282001404639</v>
      </c>
    </row>
    <row r="3" spans="1:16" x14ac:dyDescent="0.25">
      <c r="A3" s="11" t="s">
        <v>8</v>
      </c>
      <c r="B3" s="2">
        <v>4282.4835649995002</v>
      </c>
      <c r="C3" s="2">
        <v>452228010</v>
      </c>
      <c r="D3" s="2">
        <v>6571611.1600000029</v>
      </c>
      <c r="E3" s="3">
        <f>IFERROR(D3/C3,0)*1000</f>
        <v>14.531632306455327</v>
      </c>
      <c r="F3" s="4">
        <f>IFERROR((B3/C3*10^6),0)</f>
        <v>9.4697441783835998</v>
      </c>
      <c r="G3" s="12">
        <f>(B3/D3)*1000</f>
        <v>0.65166417499958995</v>
      </c>
      <c r="K3" s="26">
        <v>0.82049245033263263</v>
      </c>
      <c r="L3" s="26"/>
      <c r="M3" s="26">
        <v>0.89991825545573867</v>
      </c>
      <c r="O3" s="26">
        <v>0.85165117536162627</v>
      </c>
      <c r="P3">
        <f>B10*O3</f>
        <v>21683.424279666055</v>
      </c>
    </row>
    <row r="4" spans="1:16" x14ac:dyDescent="0.25">
      <c r="A4" s="11" t="s">
        <v>9</v>
      </c>
      <c r="B4" s="2">
        <v>6542.0511950735599</v>
      </c>
      <c r="C4" s="2">
        <v>741083118</v>
      </c>
      <c r="D4" s="2">
        <v>9488985.6799999997</v>
      </c>
      <c r="E4" s="3">
        <f t="shared" ref="E4:E10" si="0">IFERROR(D4/C4,0)*1000</f>
        <v>12.804212441930163</v>
      </c>
      <c r="F4" s="4">
        <f t="shared" ref="F4:F10" si="1">IFERROR((B4/C4*10^6),0)</f>
        <v>8.8276888734544894</v>
      </c>
      <c r="G4" s="12">
        <f>(B4/D4)*1000</f>
        <v>0.68943630180223436</v>
      </c>
      <c r="L4" s="26"/>
    </row>
    <row r="5" spans="1:16" x14ac:dyDescent="0.25">
      <c r="A5" s="11" t="s">
        <v>10</v>
      </c>
      <c r="B5" s="2">
        <v>3455.61121574451</v>
      </c>
      <c r="C5" s="2">
        <v>328400263</v>
      </c>
      <c r="D5" s="2">
        <v>5817873.540000001</v>
      </c>
      <c r="E5" s="3">
        <f t="shared" si="0"/>
        <v>17.715800489477687</v>
      </c>
      <c r="F5" s="4">
        <f t="shared" si="1"/>
        <v>10.522559221411189</v>
      </c>
      <c r="G5" s="12">
        <f t="shared" ref="G5:G10" si="2">(B5/D5)*1000</f>
        <v>0.59396464910863456</v>
      </c>
      <c r="K5">
        <f>B10*K2</f>
        <v>4570.3434380725157</v>
      </c>
      <c r="L5" s="26"/>
      <c r="M5">
        <f>M2*B18</f>
        <v>9306.9969097226985</v>
      </c>
    </row>
    <row r="6" spans="1:16" x14ac:dyDescent="0.25">
      <c r="A6" s="13" t="s">
        <v>11</v>
      </c>
      <c r="B6" s="2">
        <v>17.1165011007853</v>
      </c>
      <c r="C6" s="2">
        <v>1242319</v>
      </c>
      <c r="D6" s="2">
        <v>34322.449999999997</v>
      </c>
      <c r="E6" s="3">
        <f t="shared" si="0"/>
        <v>27.627726855984655</v>
      </c>
      <c r="F6" s="4">
        <f t="shared" si="1"/>
        <v>13.777863093766818</v>
      </c>
      <c r="G6" s="12">
        <f>(B6/D6)*1000</f>
        <v>0.49869694910431228</v>
      </c>
      <c r="K6">
        <f>B10*K3</f>
        <v>20890.109041734002</v>
      </c>
      <c r="L6" s="26"/>
      <c r="M6">
        <f>M3*B18</f>
        <v>83686.954705565717</v>
      </c>
    </row>
    <row r="7" spans="1:16" x14ac:dyDescent="0.25">
      <c r="A7" s="13" t="s">
        <v>12</v>
      </c>
      <c r="B7" s="2">
        <v>5500.1926558576597</v>
      </c>
      <c r="C7" s="2">
        <v>647481015</v>
      </c>
      <c r="D7" s="2">
        <v>8021347.3899999987</v>
      </c>
      <c r="E7" s="3">
        <f t="shared" si="0"/>
        <v>12.388544535162932</v>
      </c>
      <c r="F7" s="4">
        <f t="shared" si="1"/>
        <v>8.4947551023679964</v>
      </c>
      <c r="G7" s="12">
        <f t="shared" si="2"/>
        <v>0.68569435886975849</v>
      </c>
      <c r="L7" s="26"/>
    </row>
    <row r="8" spans="1:16" x14ac:dyDescent="0.25">
      <c r="A8" s="13" t="s">
        <v>13</v>
      </c>
      <c r="B8" s="2">
        <v>5300.9626884360396</v>
      </c>
      <c r="C8" s="2">
        <v>588033966</v>
      </c>
      <c r="D8" s="2">
        <v>7914146.070000004</v>
      </c>
      <c r="E8" s="3">
        <f t="shared" si="0"/>
        <v>13.458654648530972</v>
      </c>
      <c r="F8" s="4">
        <f t="shared" si="1"/>
        <v>9.01472192923638</v>
      </c>
      <c r="G8" s="12">
        <f t="shared" si="2"/>
        <v>0.66980854807953227</v>
      </c>
      <c r="L8" s="26"/>
    </row>
    <row r="9" spans="1:16" x14ac:dyDescent="0.25">
      <c r="A9" s="13" t="s">
        <v>14</v>
      </c>
      <c r="B9" s="2">
        <v>362.03465859446516</v>
      </c>
      <c r="C9" s="2">
        <v>47413869</v>
      </c>
      <c r="D9" s="2">
        <v>365112.46</v>
      </c>
      <c r="E9" s="3">
        <f t="shared" si="0"/>
        <v>7.7005413753515883</v>
      </c>
      <c r="F9" s="4">
        <f t="shared" si="1"/>
        <v>7.6356278496164309</v>
      </c>
      <c r="G9" s="12">
        <f>(B9/D9)*1000</f>
        <v>0.99157026466438636</v>
      </c>
      <c r="L9" s="26"/>
    </row>
    <row r="10" spans="1:16" ht="15.75" thickBot="1" x14ac:dyDescent="0.3">
      <c r="A10" s="14" t="s">
        <v>15</v>
      </c>
      <c r="B10" s="15">
        <f>SUM(B3:B9)</f>
        <v>25460.452479806518</v>
      </c>
      <c r="C10" s="15">
        <f>SUM(C3:C9)</f>
        <v>2805882560</v>
      </c>
      <c r="D10" s="15">
        <f>SUM(D3:D9)</f>
        <v>38213398.750000007</v>
      </c>
      <c r="E10" s="16">
        <f t="shared" si="0"/>
        <v>13.619029996038041</v>
      </c>
      <c r="F10" s="17">
        <f t="shared" si="1"/>
        <v>9.0739551408047934</v>
      </c>
      <c r="G10" s="18">
        <f t="shared" si="2"/>
        <v>0.66627029556763817</v>
      </c>
      <c r="H10">
        <v>27221.450919392584</v>
      </c>
      <c r="I10">
        <v>25460.452479806518</v>
      </c>
      <c r="J10" s="26">
        <f>H10/I10-1</f>
        <v>6.9166030768022191E-2</v>
      </c>
    </row>
    <row r="11" spans="1:16" ht="15.75" thickBot="1" x14ac:dyDescent="0.3">
      <c r="H11">
        <v>94951.5413826125</v>
      </c>
      <c r="I11">
        <v>92993.951615288417</v>
      </c>
      <c r="J11" s="26">
        <f>H11/I11-1</f>
        <v>2.1050721399844763E-2</v>
      </c>
    </row>
    <row r="12" spans="1:16" x14ac:dyDescent="0.25">
      <c r="A12" s="31" t="s">
        <v>16</v>
      </c>
      <c r="B12" s="32"/>
      <c r="C12" s="32"/>
      <c r="D12" s="32"/>
      <c r="E12" s="32"/>
      <c r="F12" s="32"/>
      <c r="G12" s="33"/>
    </row>
    <row r="13" spans="1:16" x14ac:dyDescent="0.25">
      <c r="A13" s="9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0" t="s">
        <v>7</v>
      </c>
    </row>
    <row r="14" spans="1:16" x14ac:dyDescent="0.25">
      <c r="A14" s="11" t="s">
        <v>8</v>
      </c>
      <c r="B14" s="6">
        <v>1055.9591268576789</v>
      </c>
      <c r="C14" s="2">
        <v>76602803</v>
      </c>
      <c r="D14" s="6">
        <v>1415567.1900000002</v>
      </c>
      <c r="E14" s="3">
        <f>IFERROR(D14/C14,0)*1000</f>
        <v>18.479313217820504</v>
      </c>
      <c r="F14" s="7">
        <f>IFERROR((B14/C14*10^6),0)</f>
        <v>13.784862766153333</v>
      </c>
      <c r="G14" s="19">
        <f>(B14/D14)*1000</f>
        <v>0.74596185494923695</v>
      </c>
    </row>
    <row r="15" spans="1:16" x14ac:dyDescent="0.25">
      <c r="A15" s="11" t="s">
        <v>12</v>
      </c>
      <c r="B15" s="6">
        <v>13.396079282500143</v>
      </c>
      <c r="C15" s="2">
        <v>915871</v>
      </c>
      <c r="D15" s="6">
        <v>19020.41</v>
      </c>
      <c r="E15" s="3">
        <f t="shared" ref="E15:E18" si="3">IFERROR(D15/C15,0)*1000</f>
        <v>20.767564427741462</v>
      </c>
      <c r="F15" s="7">
        <f>IFERROR((B15/C15*10^6),0)</f>
        <v>14.626600561105377</v>
      </c>
      <c r="G15" s="19">
        <f t="shared" ref="G15:G18" si="4">(B15/D15)*1000</f>
        <v>0.70430023761318195</v>
      </c>
    </row>
    <row r="16" spans="1:16" x14ac:dyDescent="0.25">
      <c r="A16" s="11" t="s">
        <v>13</v>
      </c>
      <c r="B16" s="6">
        <v>91688.422917035859</v>
      </c>
      <c r="C16" s="2">
        <v>7190945230</v>
      </c>
      <c r="D16" s="6">
        <v>85979296.219999954</v>
      </c>
      <c r="E16" s="3">
        <f t="shared" si="3"/>
        <v>11.956605629716352</v>
      </c>
      <c r="F16" s="7">
        <f t="shared" ref="F16:F18" si="5">IFERROR((B16/C16*10^6),0)</f>
        <v>12.750538348494118</v>
      </c>
      <c r="G16" s="19">
        <f t="shared" si="4"/>
        <v>1.0664011796796713</v>
      </c>
    </row>
    <row r="17" spans="1:13" ht="15.75" thickBot="1" x14ac:dyDescent="0.3">
      <c r="A17" s="13" t="s">
        <v>14</v>
      </c>
      <c r="B17" s="6">
        <v>236.17349211237504</v>
      </c>
      <c r="C17" s="2">
        <v>17809515</v>
      </c>
      <c r="D17" s="8">
        <v>322761.8</v>
      </c>
      <c r="E17" s="3">
        <f t="shared" si="3"/>
        <v>18.122997734637917</v>
      </c>
      <c r="F17" s="7">
        <f t="shared" si="5"/>
        <v>13.26108499374492</v>
      </c>
      <c r="G17" s="19">
        <f>(B17/D17)*1000</f>
        <v>0.7317269023545383</v>
      </c>
      <c r="K17" s="15">
        <v>25460.452479806518</v>
      </c>
    </row>
    <row r="18" spans="1:13" ht="15.75" thickBot="1" x14ac:dyDescent="0.3">
      <c r="A18" s="20" t="s">
        <v>15</v>
      </c>
      <c r="B18" s="21">
        <f>SUM(B14:B17)</f>
        <v>92993.951615288417</v>
      </c>
      <c r="C18" s="21">
        <f>SUM(C14:C17)</f>
        <v>7286273419</v>
      </c>
      <c r="D18" s="21">
        <f t="shared" ref="D18" si="6">SUM(D14:D17)</f>
        <v>87736645.619999945</v>
      </c>
      <c r="E18" s="22">
        <f t="shared" si="3"/>
        <v>12.041360593360949</v>
      </c>
      <c r="F18" s="23">
        <f t="shared" si="5"/>
        <v>12.762896238946151</v>
      </c>
      <c r="G18" s="24">
        <f t="shared" si="4"/>
        <v>1.05992143827858</v>
      </c>
    </row>
    <row r="19" spans="1:13" x14ac:dyDescent="0.25">
      <c r="I19" s="27">
        <v>13117.851321593935</v>
      </c>
      <c r="K19">
        <f>I19/SUM($I$19:$I$20)</f>
        <v>0.48189390640631746</v>
      </c>
      <c r="M19" s="29">
        <f>I19-K23</f>
        <v>12269.236904366375</v>
      </c>
    </row>
    <row r="20" spans="1:13" x14ac:dyDescent="0.25">
      <c r="I20" s="28">
        <v>14103.599597798648</v>
      </c>
      <c r="K20">
        <f>I20/SUM($I$19:$I$20)</f>
        <v>0.51810609359368243</v>
      </c>
      <c r="M20" s="29">
        <f>I20-K24</f>
        <v>13191.215575440141</v>
      </c>
    </row>
    <row r="21" spans="1:13" x14ac:dyDescent="0.25">
      <c r="A21" s="5" t="s">
        <v>18</v>
      </c>
      <c r="B21" s="5">
        <v>0</v>
      </c>
    </row>
    <row r="22" spans="1:13" x14ac:dyDescent="0.25">
      <c r="A22" s="5" t="s">
        <v>17</v>
      </c>
      <c r="B22" s="5">
        <v>1</v>
      </c>
      <c r="I22" s="29">
        <f>SUM(I19:I20)</f>
        <v>27221.450919392584</v>
      </c>
    </row>
    <row r="23" spans="1:13" x14ac:dyDescent="0.25">
      <c r="I23" s="29">
        <f>I22-K17</f>
        <v>1760.9984395860665</v>
      </c>
      <c r="K23" s="30">
        <f>K19*I23</f>
        <v>848.61441722755899</v>
      </c>
    </row>
    <row r="24" spans="1:13" x14ac:dyDescent="0.25">
      <c r="K24" s="30">
        <f>K20*I23</f>
        <v>912.38402235850731</v>
      </c>
    </row>
    <row r="30" spans="1:13" x14ac:dyDescent="0.25">
      <c r="A30" t="s">
        <v>23</v>
      </c>
      <c r="C30" t="s">
        <v>26</v>
      </c>
      <c r="D30" t="s">
        <v>27</v>
      </c>
    </row>
    <row r="32" spans="1:13" ht="15.75" thickBot="1" x14ac:dyDescent="0.3">
      <c r="A32" s="14" t="s">
        <v>15</v>
      </c>
      <c r="B32" s="15">
        <v>4570.3434380725203</v>
      </c>
      <c r="C32" s="15">
        <v>503677103</v>
      </c>
      <c r="D32" s="15">
        <v>5668912.79</v>
      </c>
      <c r="E32" s="16">
        <v>11.255053597304382</v>
      </c>
      <c r="F32" s="17">
        <v>9.0739551408048023</v>
      </c>
      <c r="G32" s="18">
        <v>0.80621163305504295</v>
      </c>
    </row>
    <row r="33" spans="1:7" x14ac:dyDescent="0.25">
      <c r="A33" t="s">
        <v>15</v>
      </c>
      <c r="B33">
        <v>20890.109041734002</v>
      </c>
      <c r="C33">
        <v>2302205457</v>
      </c>
      <c r="D33">
        <v>32544485.960000005</v>
      </c>
      <c r="E33">
        <v>14.136221361584585</v>
      </c>
      <c r="F33">
        <v>9.0739551408047934</v>
      </c>
      <c r="G33">
        <v>0.64189396223402506</v>
      </c>
    </row>
    <row r="35" spans="1:7" x14ac:dyDescent="0.25">
      <c r="A35" t="s">
        <v>28</v>
      </c>
    </row>
    <row r="37" spans="1:7" x14ac:dyDescent="0.25">
      <c r="A37" t="s">
        <v>15</v>
      </c>
      <c r="B37">
        <v>9306.9969097226985</v>
      </c>
      <c r="C37">
        <v>729222955</v>
      </c>
      <c r="D37">
        <v>11740487.750000006</v>
      </c>
      <c r="E37">
        <v>16.099997496650399</v>
      </c>
      <c r="F37">
        <v>12.762896238946151</v>
      </c>
      <c r="G37">
        <v>0.79272659772782383</v>
      </c>
    </row>
    <row r="38" spans="1:7" x14ac:dyDescent="0.25">
      <c r="A38" t="s">
        <v>15</v>
      </c>
      <c r="B38">
        <v>83686.954705565717</v>
      </c>
      <c r="C38">
        <v>6557050464</v>
      </c>
      <c r="D38">
        <v>75996157.870000035</v>
      </c>
      <c r="E38">
        <v>11.589991305883601</v>
      </c>
      <c r="F38">
        <v>12.762896238946151</v>
      </c>
      <c r="G38">
        <v>1.1011998112946926</v>
      </c>
    </row>
    <row r="41" spans="1:7" x14ac:dyDescent="0.25">
      <c r="A41" t="s">
        <v>23</v>
      </c>
      <c r="C41" s="26">
        <f>C32/SUM($C$32:$C$33)</f>
        <v>0.1795075496673674</v>
      </c>
      <c r="D41" s="26">
        <f>D32/SUM($D$32:$D$33)</f>
        <v>0.14834882463837371</v>
      </c>
    </row>
    <row r="42" spans="1:7" x14ac:dyDescent="0.25">
      <c r="C42" s="26">
        <f>C33/SUM($C$32:$C$33)</f>
        <v>0.82049245033263263</v>
      </c>
      <c r="D42" s="26">
        <f>D33/SUM($D$32:$D$33)</f>
        <v>0.85165117536162627</v>
      </c>
    </row>
    <row r="43" spans="1:7" x14ac:dyDescent="0.25">
      <c r="C43" s="26"/>
      <c r="D43" s="26"/>
    </row>
    <row r="44" spans="1:7" x14ac:dyDescent="0.25">
      <c r="C44" s="26"/>
      <c r="D44" s="26"/>
    </row>
    <row r="45" spans="1:7" x14ac:dyDescent="0.25">
      <c r="A45" t="s">
        <v>29</v>
      </c>
      <c r="C45" s="26">
        <f>C37/SUM($C$37:$C$38)</f>
        <v>0.10008174454426139</v>
      </c>
      <c r="D45" s="26">
        <f>D37/SUM($D$37:$D$38)</f>
        <v>0.13381509706730454</v>
      </c>
    </row>
    <row r="46" spans="1:7" x14ac:dyDescent="0.25">
      <c r="C46" s="26">
        <f>C38/SUM($C$37:$C$38)</f>
        <v>0.89991825545573867</v>
      </c>
      <c r="D46" s="26">
        <f>D38/SUM($D$37:$D$38)</f>
        <v>0.86618490293269546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70E0-ADA8-4FBA-94D9-6FB14F903FDA}">
  <dimension ref="A1:I21"/>
  <sheetViews>
    <sheetView showGridLines="0" topLeftCell="A11" workbookViewId="0">
      <selection activeCell="I13" sqref="I13:I16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8" max="8" width="11" bestFit="1" customWidth="1"/>
  </cols>
  <sheetData>
    <row r="1" spans="1:9" x14ac:dyDescent="0.25">
      <c r="A1" s="31" t="s">
        <v>20</v>
      </c>
      <c r="B1" s="32"/>
      <c r="C1" s="32"/>
      <c r="D1" s="32"/>
      <c r="E1" s="32"/>
      <c r="F1" s="32"/>
      <c r="G1" s="33"/>
    </row>
    <row r="2" spans="1:9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I2">
        <f>B3/SUM($B$3:$B$8)</f>
        <v>1.3493658962042158E-2</v>
      </c>
    </row>
    <row r="3" spans="1:9" x14ac:dyDescent="0.25">
      <c r="A3" s="11" t="s">
        <v>8</v>
      </c>
      <c r="B3" s="2">
        <v>165.55296606274999</v>
      </c>
      <c r="C3" s="2">
        <v>6515367</v>
      </c>
      <c r="D3" s="2">
        <v>78056.86</v>
      </c>
      <c r="E3" s="3">
        <f>IFERROR(D3/C3,0)*1000</f>
        <v>11.980424126530401</v>
      </c>
      <c r="F3" s="4">
        <f t="shared" ref="F3:F9" si="0">IFERROR((B3/C3*10^6),0)</f>
        <v>25.409614847904958</v>
      </c>
      <c r="G3" s="12">
        <f>(B3/D3)*1000</f>
        <v>2.1209278218820229</v>
      </c>
      <c r="I3">
        <f t="shared" ref="I3:I8" si="1">B4/SUM($B$3:$B$8)</f>
        <v>9.0189821306160996E-3</v>
      </c>
    </row>
    <row r="4" spans="1:9" x14ac:dyDescent="0.25">
      <c r="A4" s="11" t="s">
        <v>9</v>
      </c>
      <c r="B4" s="2">
        <v>110.6534</v>
      </c>
      <c r="C4" s="2">
        <v>3929409</v>
      </c>
      <c r="D4" s="2">
        <v>68272.600000000006</v>
      </c>
      <c r="E4" s="3">
        <f t="shared" ref="E4:E9" si="2">IFERROR(D4/C4,0)*1000</f>
        <v>17.374775697821228</v>
      </c>
      <c r="F4" s="4">
        <f t="shared" si="0"/>
        <v>28.160316220581773</v>
      </c>
      <c r="G4" s="12">
        <f>(B4/D4)*1000</f>
        <v>1.6207585473528179</v>
      </c>
      <c r="I4">
        <f t="shared" si="1"/>
        <v>0.14065414207965893</v>
      </c>
    </row>
    <row r="5" spans="1:9" x14ac:dyDescent="0.25">
      <c r="A5" s="11" t="s">
        <v>10</v>
      </c>
      <c r="B5" s="2">
        <v>1725.6780000000001</v>
      </c>
      <c r="C5" s="2">
        <v>66251237</v>
      </c>
      <c r="D5" s="2">
        <v>998496.65</v>
      </c>
      <c r="E5" s="3">
        <f t="shared" si="2"/>
        <v>15.071366139171108</v>
      </c>
      <c r="F5" s="4">
        <f t="shared" si="0"/>
        <v>26.04748346057297</v>
      </c>
      <c r="G5" s="12">
        <f t="shared" ref="G5:G9" si="3">(B5/D5)*1000</f>
        <v>1.7282762040313306</v>
      </c>
      <c r="I5">
        <f t="shared" si="1"/>
        <v>0.37386327125729746</v>
      </c>
    </row>
    <row r="6" spans="1:9" x14ac:dyDescent="0.25">
      <c r="A6" s="13" t="s">
        <v>12</v>
      </c>
      <c r="B6" s="2">
        <v>4586.9080901390198</v>
      </c>
      <c r="C6" s="2">
        <v>192658672</v>
      </c>
      <c r="D6" s="2">
        <v>2004451.0899999999</v>
      </c>
      <c r="E6" s="3">
        <f t="shared" si="2"/>
        <v>10.404157099141635</v>
      </c>
      <c r="F6" s="4">
        <f t="shared" si="0"/>
        <v>23.808469364612975</v>
      </c>
      <c r="G6" s="12">
        <f t="shared" si="3"/>
        <v>2.2883611942554407</v>
      </c>
      <c r="I6">
        <f t="shared" si="1"/>
        <v>0.37412162839786955</v>
      </c>
    </row>
    <row r="7" spans="1:9" x14ac:dyDescent="0.25">
      <c r="A7" s="13" t="s">
        <v>13</v>
      </c>
      <c r="B7" s="2">
        <v>4590.0778598097604</v>
      </c>
      <c r="C7" s="2">
        <v>186908549</v>
      </c>
      <c r="D7" s="2">
        <v>2154523.13</v>
      </c>
      <c r="E7" s="3">
        <f t="shared" si="2"/>
        <v>11.527151334313766</v>
      </c>
      <c r="F7" s="4">
        <f t="shared" si="0"/>
        <v>24.55788076237091</v>
      </c>
      <c r="G7" s="12">
        <f t="shared" si="3"/>
        <v>2.1304379590530367</v>
      </c>
      <c r="I7">
        <f t="shared" si="1"/>
        <v>8.8848317172515914E-2</v>
      </c>
    </row>
    <row r="8" spans="1:9" x14ac:dyDescent="0.25">
      <c r="A8" s="13" t="s">
        <v>14</v>
      </c>
      <c r="B8" s="2">
        <v>1090.0751589299</v>
      </c>
      <c r="C8" s="2">
        <v>47413869</v>
      </c>
      <c r="D8" s="2">
        <v>365112.46</v>
      </c>
      <c r="E8" s="3">
        <f t="shared" si="2"/>
        <v>7.7005413753515883</v>
      </c>
      <c r="F8" s="4">
        <f t="shared" si="0"/>
        <v>22.99063927750549</v>
      </c>
      <c r="G8" s="12">
        <f>(B8/D8)*1000</f>
        <v>2.9855873966336288</v>
      </c>
    </row>
    <row r="9" spans="1:9" ht="15.75" thickBot="1" x14ac:dyDescent="0.3">
      <c r="A9" s="14" t="s">
        <v>15</v>
      </c>
      <c r="B9" s="15">
        <v>4570.3434380725203</v>
      </c>
      <c r="C9" s="15">
        <f>SUM(C3:C8)</f>
        <v>503677103</v>
      </c>
      <c r="D9" s="15">
        <f>SUM(D3:D8)</f>
        <v>5668912.79</v>
      </c>
      <c r="E9" s="16">
        <f t="shared" si="2"/>
        <v>11.255053597304382</v>
      </c>
      <c r="F9" s="17">
        <f t="shared" si="0"/>
        <v>9.0739551408048023</v>
      </c>
      <c r="G9" s="18">
        <f t="shared" si="3"/>
        <v>0.80621163305504295</v>
      </c>
    </row>
    <row r="10" spans="1:9" ht="15.75" thickBot="1" x14ac:dyDescent="0.3">
      <c r="B10" s="25"/>
    </row>
    <row r="11" spans="1:9" x14ac:dyDescent="0.25">
      <c r="A11" s="31" t="s">
        <v>19</v>
      </c>
      <c r="B11" s="32"/>
      <c r="C11" s="32"/>
      <c r="D11" s="32"/>
      <c r="E11" s="32"/>
      <c r="F11" s="32"/>
      <c r="G11" s="33"/>
    </row>
    <row r="12" spans="1:9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</row>
    <row r="13" spans="1:9" x14ac:dyDescent="0.25">
      <c r="A13" s="11" t="s">
        <v>8</v>
      </c>
      <c r="B13" s="6">
        <v>3993.3238898673999</v>
      </c>
      <c r="C13" s="2">
        <v>55761758</v>
      </c>
      <c r="D13" s="6">
        <v>1165365.81</v>
      </c>
      <c r="E13" s="3">
        <f>IFERROR(D13/C13,0)*1000</f>
        <v>20.899014876826516</v>
      </c>
      <c r="F13" s="7">
        <f>IFERROR((B13/C13*10^6),0)</f>
        <v>71.614024254174339</v>
      </c>
      <c r="G13" s="19">
        <f>(B13/D13)*1000</f>
        <v>3.4266698538782427</v>
      </c>
      <c r="I13">
        <f>B13/SUM($B$13:$B$16)</f>
        <v>8.9989576515434058E-2</v>
      </c>
    </row>
    <row r="14" spans="1:9" x14ac:dyDescent="0.25">
      <c r="A14" s="11" t="s">
        <v>12</v>
      </c>
      <c r="B14" s="6">
        <v>66.041608385870006</v>
      </c>
      <c r="C14" s="2">
        <v>915871</v>
      </c>
      <c r="D14" s="6">
        <v>19020.41</v>
      </c>
      <c r="E14" s="3">
        <f t="shared" ref="E14:E17" si="4">IFERROR(D14/C14,0)*1000</f>
        <v>20.767564427741462</v>
      </c>
      <c r="F14" s="7">
        <f>IFERROR((B14/C14*10^6),0)</f>
        <v>72.107980693645729</v>
      </c>
      <c r="G14" s="19">
        <f t="shared" ref="G14:G17" si="5">(B14/D14)*1000</f>
        <v>3.4721443116036932</v>
      </c>
      <c r="I14">
        <f t="shared" ref="I14:I16" si="6">B14/SUM($B$13:$B$16)</f>
        <v>1.4882480196816499E-3</v>
      </c>
    </row>
    <row r="15" spans="1:9" x14ac:dyDescent="0.25">
      <c r="A15" s="11" t="s">
        <v>13</v>
      </c>
      <c r="B15" s="6">
        <v>39126.361165533599</v>
      </c>
      <c r="C15" s="2">
        <v>654735811</v>
      </c>
      <c r="D15" s="6">
        <v>10233339.730000004</v>
      </c>
      <c r="E15" s="3">
        <f t="shared" si="4"/>
        <v>15.629723558835556</v>
      </c>
      <c r="F15" s="7">
        <f t="shared" ref="F15:F17" si="7">IFERROR((B15/C15*10^6),0)</f>
        <v>59.759005858828147</v>
      </c>
      <c r="G15" s="19">
        <f t="shared" si="5"/>
        <v>3.8234205252495399</v>
      </c>
      <c r="I15">
        <f t="shared" si="6"/>
        <v>0.88171277085996869</v>
      </c>
    </row>
    <row r="16" spans="1:9" x14ac:dyDescent="0.25">
      <c r="A16" s="13" t="s">
        <v>14</v>
      </c>
      <c r="B16" s="6">
        <v>1189.67818304567</v>
      </c>
      <c r="C16" s="2">
        <v>17809515</v>
      </c>
      <c r="D16" s="8">
        <v>322761.8</v>
      </c>
      <c r="E16" s="3">
        <f t="shared" si="4"/>
        <v>18.122997734637917</v>
      </c>
      <c r="F16" s="7">
        <f t="shared" si="7"/>
        <v>66.800144925095935</v>
      </c>
      <c r="G16" s="19">
        <f>(B16/D16)*1000</f>
        <v>3.6859324215123044</v>
      </c>
      <c r="I16">
        <f t="shared" si="6"/>
        <v>2.6809404604915685E-2</v>
      </c>
    </row>
    <row r="17" spans="1:7" ht="15.75" thickBot="1" x14ac:dyDescent="0.3">
      <c r="A17" s="20" t="s">
        <v>15</v>
      </c>
      <c r="B17" s="21">
        <v>9306.9969097226985</v>
      </c>
      <c r="C17" s="21">
        <f>SUM(C13:C16)</f>
        <v>729222955</v>
      </c>
      <c r="D17" s="21">
        <f t="shared" ref="D17" si="8">SUM(D13:D16)</f>
        <v>11740487.750000006</v>
      </c>
      <c r="E17" s="22">
        <f t="shared" si="4"/>
        <v>16.099997496650399</v>
      </c>
      <c r="F17" s="23">
        <f t="shared" si="7"/>
        <v>12.762896238946151</v>
      </c>
      <c r="G17" s="24">
        <f t="shared" si="5"/>
        <v>0.79272659772782383</v>
      </c>
    </row>
    <row r="18" spans="1:7" x14ac:dyDescent="0.25">
      <c r="B18" s="25"/>
    </row>
    <row r="19" spans="1:7" x14ac:dyDescent="0.25">
      <c r="B19" s="25"/>
    </row>
    <row r="20" spans="1:7" x14ac:dyDescent="0.25">
      <c r="A20" s="5" t="s">
        <v>18</v>
      </c>
      <c r="B20" s="5">
        <v>0</v>
      </c>
    </row>
    <row r="21" spans="1:7" x14ac:dyDescent="0.25">
      <c r="A21" s="5" t="s">
        <v>17</v>
      </c>
      <c r="B21" s="5">
        <v>1</v>
      </c>
    </row>
  </sheetData>
  <mergeCells count="2">
    <mergeCell ref="A1:G1"/>
    <mergeCell ref="A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4E0-4F19-44E6-98F1-6D4167A0E1C3}">
  <dimension ref="A1:J20"/>
  <sheetViews>
    <sheetView showGridLines="0" workbookViewId="0">
      <selection activeCell="A9" sqref="A9:G9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</cols>
  <sheetData>
    <row r="1" spans="1:10" x14ac:dyDescent="0.25">
      <c r="A1" s="31" t="s">
        <v>21</v>
      </c>
      <c r="B1" s="32"/>
      <c r="C1" s="32"/>
      <c r="D1" s="32"/>
      <c r="E1" s="32"/>
      <c r="F1" s="32"/>
      <c r="G1" s="33"/>
    </row>
    <row r="2" spans="1:10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J2">
        <f>B3/SUM($B$3:$B$8)</f>
        <v>0.19591561163786039</v>
      </c>
    </row>
    <row r="3" spans="1:10" x14ac:dyDescent="0.25">
      <c r="A3" s="11" t="s">
        <v>8</v>
      </c>
      <c r="B3" s="2">
        <v>2584.3831797266498</v>
      </c>
      <c r="C3" s="2">
        <v>445712643</v>
      </c>
      <c r="D3" s="2">
        <v>6493554.3000000007</v>
      </c>
      <c r="E3" s="3">
        <f>IFERROR(D3/C3,0)*1000</f>
        <v>14.568925521818775</v>
      </c>
      <c r="F3" s="4">
        <f t="shared" ref="F3:F9" si="0">IFERROR((B3/C3*10^6),0)</f>
        <v>5.7983169656837621</v>
      </c>
      <c r="G3" s="12">
        <f t="shared" ref="G3:G9" si="1">(B3/D3)*1000</f>
        <v>0.39799207958061578</v>
      </c>
      <c r="J3">
        <f t="shared" ref="J3:J7" si="2">B4/SUM($B$3:$B$8)</f>
        <v>0.29896421064910417</v>
      </c>
    </row>
    <row r="4" spans="1:10" x14ac:dyDescent="0.25">
      <c r="A4" s="11" t="s">
        <v>9</v>
      </c>
      <c r="B4" s="2">
        <v>3943.7289906737001</v>
      </c>
      <c r="C4" s="2">
        <v>737153709</v>
      </c>
      <c r="D4" s="2">
        <v>9420713.0800000001</v>
      </c>
      <c r="E4" s="3">
        <f t="shared" ref="E4:E9" si="3">IFERROR(D4/C4,0)*1000</f>
        <v>12.779848985335567</v>
      </c>
      <c r="F4" s="4">
        <f t="shared" si="0"/>
        <v>5.3499411893669251</v>
      </c>
      <c r="G4" s="12">
        <f>(B4/D4)*1000</f>
        <v>0.41862319308356433</v>
      </c>
      <c r="J4">
        <f t="shared" si="2"/>
        <v>0.14409080700739235</v>
      </c>
    </row>
    <row r="5" spans="1:10" x14ac:dyDescent="0.25">
      <c r="A5" s="11" t="s">
        <v>10</v>
      </c>
      <c r="B5" s="2">
        <v>1900.74621858864</v>
      </c>
      <c r="C5" s="2">
        <v>262149026</v>
      </c>
      <c r="D5" s="2">
        <v>4819376.8900000006</v>
      </c>
      <c r="E5" s="3">
        <f t="shared" si="3"/>
        <v>18.38411137182711</v>
      </c>
      <c r="F5" s="4">
        <f t="shared" si="0"/>
        <v>7.2506323887262507</v>
      </c>
      <c r="G5" s="12">
        <f t="shared" si="1"/>
        <v>0.39439667450217608</v>
      </c>
      <c r="J5">
        <f t="shared" si="2"/>
        <v>8.3388243079511387E-4</v>
      </c>
    </row>
    <row r="6" spans="1:10" x14ac:dyDescent="0.25">
      <c r="A6" s="13" t="s">
        <v>11</v>
      </c>
      <c r="B6" s="2">
        <v>11</v>
      </c>
      <c r="C6" s="2">
        <v>1242319</v>
      </c>
      <c r="D6" s="2">
        <v>34322.449999999997</v>
      </c>
      <c r="E6" s="3">
        <f t="shared" si="3"/>
        <v>27.627726855984655</v>
      </c>
      <c r="F6" s="4">
        <f t="shared" si="0"/>
        <v>8.8544085697795811</v>
      </c>
      <c r="G6" s="12">
        <f>(B6/D6)*1000</f>
        <v>0.32048994171453382</v>
      </c>
      <c r="J6">
        <f t="shared" si="2"/>
        <v>0.18511576078742042</v>
      </c>
    </row>
    <row r="7" spans="1:10" x14ac:dyDescent="0.25">
      <c r="A7" s="13" t="s">
        <v>12</v>
      </c>
      <c r="B7" s="2">
        <v>2441.9190205506802</v>
      </c>
      <c r="C7" s="2">
        <v>454822343</v>
      </c>
      <c r="D7" s="2">
        <v>6016896.2999999998</v>
      </c>
      <c r="E7" s="3">
        <f t="shared" si="3"/>
        <v>13.229113284788649</v>
      </c>
      <c r="F7" s="4">
        <f t="shared" si="0"/>
        <v>5.368951323815419</v>
      </c>
      <c r="G7" s="12">
        <f t="shared" si="1"/>
        <v>0.40584362747795411</v>
      </c>
      <c r="J7">
        <f>B8/SUM($B$3:$B$8)</f>
        <v>0.17507972748742753</v>
      </c>
    </row>
    <row r="8" spans="1:10" x14ac:dyDescent="0.25">
      <c r="A8" s="13" t="s">
        <v>13</v>
      </c>
      <c r="B8" s="2">
        <v>2309.53061395641</v>
      </c>
      <c r="C8" s="2">
        <v>401125417</v>
      </c>
      <c r="D8" s="2">
        <v>5759622.9400000023</v>
      </c>
      <c r="E8" s="3">
        <f t="shared" si="3"/>
        <v>14.358658653635011</v>
      </c>
      <c r="F8" s="4">
        <f t="shared" si="0"/>
        <v>5.7576272060476539</v>
      </c>
      <c r="G8" s="12">
        <f t="shared" si="1"/>
        <v>0.40098642532950413</v>
      </c>
    </row>
    <row r="9" spans="1:10" ht="15.75" thickBot="1" x14ac:dyDescent="0.3">
      <c r="A9" s="14" t="s">
        <v>15</v>
      </c>
      <c r="B9" s="15">
        <v>20890.109041734002</v>
      </c>
      <c r="C9" s="15">
        <f>SUM(C3:C8)</f>
        <v>2302205457</v>
      </c>
      <c r="D9" s="15">
        <f>SUM(D3:D8)</f>
        <v>32544485.960000005</v>
      </c>
      <c r="E9" s="16">
        <f t="shared" si="3"/>
        <v>14.136221361584585</v>
      </c>
      <c r="F9" s="17">
        <f t="shared" si="0"/>
        <v>9.0739551408047934</v>
      </c>
      <c r="G9" s="18">
        <f t="shared" si="1"/>
        <v>0.64189396223402506</v>
      </c>
    </row>
    <row r="10" spans="1:10" ht="15.75" thickBot="1" x14ac:dyDescent="0.3">
      <c r="B10" s="25"/>
      <c r="C10" s="25"/>
      <c r="D10" s="25"/>
    </row>
    <row r="11" spans="1:10" x14ac:dyDescent="0.25">
      <c r="A11" s="31" t="s">
        <v>22</v>
      </c>
      <c r="B11" s="32"/>
      <c r="C11" s="32"/>
      <c r="D11" s="32"/>
      <c r="E11" s="32"/>
      <c r="F11" s="32"/>
      <c r="G11" s="33"/>
    </row>
    <row r="12" spans="1:10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  <c r="J12">
        <f>B13/SUM($B$13:$B$14)</f>
        <v>3.2614089923222395E-3</v>
      </c>
    </row>
    <row r="13" spans="1:10" x14ac:dyDescent="0.25">
      <c r="A13" s="11" t="s">
        <v>8</v>
      </c>
      <c r="B13" s="6">
        <v>158.56700000000001</v>
      </c>
      <c r="C13" s="2">
        <v>20841045</v>
      </c>
      <c r="D13" s="6">
        <v>250201.38</v>
      </c>
      <c r="E13" s="3">
        <f>IFERROR(D13/C13,0)*1000</f>
        <v>12.005222386881274</v>
      </c>
      <c r="F13" s="7">
        <f>IFERROR((B13/C13*10^6),0)</f>
        <v>7.6083996747763853</v>
      </c>
      <c r="G13" s="19">
        <f>(B13/D13)*1000</f>
        <v>0.63375749566209427</v>
      </c>
      <c r="J13">
        <f>B14/SUM($B$13:$B$14)</f>
        <v>0.9967385910076777</v>
      </c>
    </row>
    <row r="14" spans="1:10" x14ac:dyDescent="0.25">
      <c r="A14" s="11" t="s">
        <v>13</v>
      </c>
      <c r="B14" s="6">
        <v>48460.603540489203</v>
      </c>
      <c r="C14" s="2">
        <v>6536209419</v>
      </c>
      <c r="D14" s="6">
        <v>75745956.490000039</v>
      </c>
      <c r="E14" s="3">
        <f t="shared" ref="E14:E15" si="4">IFERROR(D14/C14,0)*1000</f>
        <v>11.588667319901862</v>
      </c>
      <c r="F14" s="7">
        <f t="shared" ref="F14:F15" si="5">IFERROR((B14/C14*10^6),0)</f>
        <v>7.414175469901541</v>
      </c>
      <c r="G14" s="19">
        <f t="shared" ref="G14:G15" si="6">(B14/D14)*1000</f>
        <v>0.63977809227198756</v>
      </c>
    </row>
    <row r="15" spans="1:10" ht="15.75" thickBot="1" x14ac:dyDescent="0.3">
      <c r="A15" s="20" t="s">
        <v>15</v>
      </c>
      <c r="B15" s="21">
        <v>83686.954705565717</v>
      </c>
      <c r="C15" s="21">
        <f>SUM(C13:C14)</f>
        <v>6557050464</v>
      </c>
      <c r="D15" s="21">
        <f>SUM(D13:D14)</f>
        <v>75996157.870000035</v>
      </c>
      <c r="E15" s="22">
        <f t="shared" si="4"/>
        <v>11.589991305883601</v>
      </c>
      <c r="F15" s="23">
        <f t="shared" si="5"/>
        <v>12.762896238946151</v>
      </c>
      <c r="G15" s="24">
        <f t="shared" si="6"/>
        <v>1.1011998112946926</v>
      </c>
    </row>
    <row r="16" spans="1:10" x14ac:dyDescent="0.25">
      <c r="B16" s="25"/>
      <c r="C16" s="25"/>
      <c r="D16" s="25"/>
    </row>
    <row r="18" spans="1:4" x14ac:dyDescent="0.25">
      <c r="A18" s="5" t="s">
        <v>18</v>
      </c>
      <c r="B18" s="5">
        <v>0</v>
      </c>
    </row>
    <row r="19" spans="1:4" x14ac:dyDescent="0.25">
      <c r="A19" s="5" t="s">
        <v>17</v>
      </c>
      <c r="B19" s="5">
        <v>1</v>
      </c>
      <c r="D19" s="25"/>
    </row>
    <row r="20" spans="1:4" x14ac:dyDescent="0.25">
      <c r="D20" s="25"/>
    </row>
  </sheetData>
  <mergeCells count="2">
    <mergeCell ref="A1:G1"/>
    <mergeCell ref="A11:G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1E0C-8A5C-45FF-8981-2F787E9D7E61}">
  <dimension ref="A1:J33"/>
  <sheetViews>
    <sheetView showGridLines="0" topLeftCell="A5" workbookViewId="0">
      <selection activeCell="A11" sqref="A11:G17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8" max="8" width="11" bestFit="1" customWidth="1"/>
  </cols>
  <sheetData>
    <row r="1" spans="1:10" x14ac:dyDescent="0.25">
      <c r="A1" s="31" t="s">
        <v>20</v>
      </c>
      <c r="B1" s="32"/>
      <c r="C1" s="32"/>
      <c r="D1" s="32"/>
      <c r="E1" s="32"/>
      <c r="F1" s="32"/>
      <c r="G1" s="33"/>
    </row>
    <row r="2" spans="1:10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10" x14ac:dyDescent="0.25">
      <c r="A3" s="11" t="s">
        <v>8</v>
      </c>
      <c r="B3" s="2">
        <v>34.773539668260689</v>
      </c>
      <c r="C3" s="2">
        <v>6515367</v>
      </c>
      <c r="D3" s="2">
        <v>78056.86</v>
      </c>
      <c r="E3" s="3">
        <f>IFERROR(D3/C3,0)*1000</f>
        <v>11.980424126530401</v>
      </c>
      <c r="F3" s="4">
        <f t="shared" ref="F3:F9" si="0">IFERROR((B3/C3*10^6),0)</f>
        <v>5.3371574722131063</v>
      </c>
      <c r="G3" s="12">
        <f>(B3/D3)*1000</f>
        <v>0.44548986044609901</v>
      </c>
      <c r="I3">
        <v>1.3493658962042158E-2</v>
      </c>
      <c r="J3">
        <f>I3*$B$10</f>
        <v>34.773539668260689</v>
      </c>
    </row>
    <row r="4" spans="1:10" x14ac:dyDescent="0.25">
      <c r="A4" s="11" t="s">
        <v>9</v>
      </c>
      <c r="B4" s="2">
        <v>23.242171287160577</v>
      </c>
      <c r="C4" s="2">
        <v>3929409</v>
      </c>
      <c r="D4" s="2">
        <v>68272.600000000006</v>
      </c>
      <c r="E4" s="3">
        <f t="shared" ref="E4:E9" si="1">IFERROR(D4/C4,0)*1000</f>
        <v>17.374775697821228</v>
      </c>
      <c r="F4" s="4">
        <f t="shared" si="0"/>
        <v>5.9149279922656506</v>
      </c>
      <c r="G4" s="12">
        <f>(B4/D4)*1000</f>
        <v>0.34043190514438554</v>
      </c>
      <c r="I4">
        <v>9.0189821306160996E-3</v>
      </c>
      <c r="J4">
        <f t="shared" ref="J4:J8" si="2">I4*$B$10</f>
        <v>23.242171287160577</v>
      </c>
    </row>
    <row r="5" spans="1:10" x14ac:dyDescent="0.25">
      <c r="A5" s="11" t="s">
        <v>10</v>
      </c>
      <c r="B5" s="2">
        <v>362.46969060584394</v>
      </c>
      <c r="C5" s="2">
        <v>66251237</v>
      </c>
      <c r="D5" s="2">
        <v>998496.65</v>
      </c>
      <c r="E5" s="3">
        <f t="shared" si="1"/>
        <v>15.071366139171108</v>
      </c>
      <c r="F5" s="4">
        <f t="shared" si="0"/>
        <v>5.4711384574727857</v>
      </c>
      <c r="G5" s="12">
        <f t="shared" ref="G5:G9" si="3">(B5/D5)*1000</f>
        <v>0.36301542985231239</v>
      </c>
      <c r="I5">
        <v>0.14065414207965893</v>
      </c>
      <c r="J5">
        <f t="shared" si="2"/>
        <v>362.46969060584394</v>
      </c>
    </row>
    <row r="6" spans="1:10" x14ac:dyDescent="0.25">
      <c r="A6" s="13" t="s">
        <v>12</v>
      </c>
      <c r="B6" s="2">
        <v>963.4561930268178</v>
      </c>
      <c r="C6" s="2">
        <v>192658672</v>
      </c>
      <c r="D6" s="2">
        <v>2004451.0899999999</v>
      </c>
      <c r="E6" s="3">
        <f t="shared" si="1"/>
        <v>10.404157099141635</v>
      </c>
      <c r="F6" s="4">
        <f t="shared" si="0"/>
        <v>5.0008451891893957</v>
      </c>
      <c r="G6" s="12">
        <f t="shared" si="3"/>
        <v>0.48065836968205489</v>
      </c>
      <c r="I6">
        <v>0.37386327125729746</v>
      </c>
      <c r="J6">
        <f t="shared" si="2"/>
        <v>963.4561930268178</v>
      </c>
    </row>
    <row r="7" spans="1:10" x14ac:dyDescent="0.25">
      <c r="A7" s="13" t="s">
        <v>13</v>
      </c>
      <c r="B7" s="2">
        <v>964.12198666377969</v>
      </c>
      <c r="C7" s="2">
        <v>186908549</v>
      </c>
      <c r="D7" s="2">
        <v>2154523.13</v>
      </c>
      <c r="E7" s="3">
        <f t="shared" si="1"/>
        <v>11.527151334313766</v>
      </c>
      <c r="F7" s="4">
        <f t="shared" si="0"/>
        <v>5.1582551564496901</v>
      </c>
      <c r="G7" s="12">
        <f t="shared" si="3"/>
        <v>0.44748741530743263</v>
      </c>
      <c r="I7">
        <v>0.37412162839786955</v>
      </c>
      <c r="J7">
        <f t="shared" si="2"/>
        <v>964.12198666377969</v>
      </c>
    </row>
    <row r="8" spans="1:10" x14ac:dyDescent="0.25">
      <c r="A8" s="13" t="s">
        <v>14</v>
      </c>
      <c r="B8" s="2">
        <v>228.96461888859739</v>
      </c>
      <c r="C8" s="2">
        <v>47413869</v>
      </c>
      <c r="D8" s="2">
        <v>365112.46</v>
      </c>
      <c r="E8" s="3">
        <f t="shared" si="1"/>
        <v>7.7005413753515883</v>
      </c>
      <c r="F8" s="4">
        <f t="shared" si="0"/>
        <v>4.8290642319992356</v>
      </c>
      <c r="G8" s="12">
        <f>(B8/D8)*1000</f>
        <v>0.62710710800885128</v>
      </c>
      <c r="I8">
        <v>8.8848317172515914E-2</v>
      </c>
      <c r="J8">
        <f t="shared" si="2"/>
        <v>228.96461888859739</v>
      </c>
    </row>
    <row r="9" spans="1:10" ht="15.75" thickBot="1" x14ac:dyDescent="0.3">
      <c r="A9" s="14" t="s">
        <v>15</v>
      </c>
      <c r="B9" s="15">
        <f>SUM(B3:B8)</f>
        <v>2577.0282001404598</v>
      </c>
      <c r="C9" s="15">
        <f>SUM(C3:C8)</f>
        <v>503677103</v>
      </c>
      <c r="D9" s="15">
        <f>SUM(D3:D8)</f>
        <v>5668912.79</v>
      </c>
      <c r="E9" s="16">
        <f t="shared" si="1"/>
        <v>11.255053597304382</v>
      </c>
      <c r="F9" s="17">
        <f>IFERROR((B9/C9*10^6),0)</f>
        <v>5.1164291265002371</v>
      </c>
      <c r="G9" s="18">
        <f>(B9/D9)*1000</f>
        <v>0.45458949460050868</v>
      </c>
    </row>
    <row r="10" spans="1:10" ht="15.75" thickBot="1" x14ac:dyDescent="0.3">
      <c r="B10" s="15">
        <v>2577.0282001404598</v>
      </c>
    </row>
    <row r="11" spans="1:10" x14ac:dyDescent="0.25">
      <c r="A11" s="31" t="s">
        <v>19</v>
      </c>
      <c r="B11" s="32"/>
      <c r="C11" s="32"/>
      <c r="D11" s="32"/>
      <c r="E11" s="32"/>
      <c r="F11" s="32"/>
      <c r="G11" s="33"/>
    </row>
    <row r="12" spans="1:10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</row>
    <row r="13" spans="1:10" x14ac:dyDescent="0.25">
      <c r="A13" s="11" t="s">
        <v>8</v>
      </c>
      <c r="B13" s="6">
        <v>585.56189629318396</v>
      </c>
      <c r="C13" s="2">
        <v>55761758</v>
      </c>
      <c r="D13" s="6">
        <v>1165365.81</v>
      </c>
      <c r="E13" s="3">
        <f>IFERROR(D13/C13,0)*1000</f>
        <v>20.899014876826516</v>
      </c>
      <c r="F13" s="7">
        <f>IFERROR((B13/C13*10^6),0)</f>
        <v>10.501137648730229</v>
      </c>
      <c r="G13" s="19">
        <f>(B13/D13)*1000</f>
        <v>0.5024704614366402</v>
      </c>
      <c r="I13">
        <v>8.9989576515434058E-2</v>
      </c>
      <c r="J13">
        <f>I13*$B$18</f>
        <v>585.56189629318396</v>
      </c>
    </row>
    <row r="14" spans="1:10" x14ac:dyDescent="0.25">
      <c r="A14" s="11" t="s">
        <v>12</v>
      </c>
      <c r="B14" s="6">
        <v>9.6840252649694243</v>
      </c>
      <c r="C14" s="2">
        <v>915871</v>
      </c>
      <c r="D14" s="6">
        <v>19020.41</v>
      </c>
      <c r="E14" s="3">
        <f t="shared" ref="E14:E17" si="4">IFERROR(D14/C14,0)*1000</f>
        <v>20.767564427741462</v>
      </c>
      <c r="F14" s="7">
        <f>IFERROR((B14/C14*10^6),0)</f>
        <v>10.573569056089148</v>
      </c>
      <c r="G14" s="19">
        <f t="shared" ref="G14:G17" si="5">(B14/D14)*1000</f>
        <v>0.50913861819852591</v>
      </c>
      <c r="I14">
        <v>1.4882480196816499E-3</v>
      </c>
      <c r="J14">
        <f t="shared" ref="J14:J16" si="6">I14*$B$18</f>
        <v>9.6840252649694243</v>
      </c>
    </row>
    <row r="15" spans="1:10" x14ac:dyDescent="0.25">
      <c r="A15" s="11" t="s">
        <v>13</v>
      </c>
      <c r="B15" s="6">
        <v>5737.3022752488559</v>
      </c>
      <c r="C15" s="2">
        <v>654735811</v>
      </c>
      <c r="D15" s="6">
        <v>10233339.730000004</v>
      </c>
      <c r="E15" s="3">
        <f t="shared" si="4"/>
        <v>15.629723558835556</v>
      </c>
      <c r="F15" s="7">
        <f t="shared" ref="F15:F17" si="7">IFERROR((B15/C15*10^6),0)</f>
        <v>8.7627745097462775</v>
      </c>
      <c r="G15" s="19">
        <f t="shared" si="5"/>
        <v>0.56064808035537128</v>
      </c>
      <c r="I15">
        <v>0.88171277085996869</v>
      </c>
      <c r="J15">
        <f t="shared" si="6"/>
        <v>5737.3022752488559</v>
      </c>
    </row>
    <row r="16" spans="1:10" x14ac:dyDescent="0.25">
      <c r="A16" s="13" t="s">
        <v>14</v>
      </c>
      <c r="B16" s="6">
        <v>174.44871291569189</v>
      </c>
      <c r="C16" s="2">
        <v>17809515</v>
      </c>
      <c r="D16" s="8">
        <v>322761.8</v>
      </c>
      <c r="E16" s="3">
        <f t="shared" si="4"/>
        <v>18.122997734637917</v>
      </c>
      <c r="F16" s="7">
        <f t="shared" si="7"/>
        <v>9.7952534314208943</v>
      </c>
      <c r="G16" s="19">
        <f>(B16/D16)*1000</f>
        <v>0.54048748307789796</v>
      </c>
      <c r="I16">
        <v>2.6809404604915685E-2</v>
      </c>
      <c r="J16">
        <f t="shared" si="6"/>
        <v>174.44871291569189</v>
      </c>
    </row>
    <row r="17" spans="1:7" ht="15.75" thickBot="1" x14ac:dyDescent="0.3">
      <c r="A17" s="20" t="s">
        <v>15</v>
      </c>
      <c r="B17" s="21">
        <f>SUM(B13:B16)</f>
        <v>6506.9969097227004</v>
      </c>
      <c r="C17" s="21">
        <f>SUM(C13:C16)</f>
        <v>729222955</v>
      </c>
      <c r="D17" s="21">
        <f t="shared" ref="D17" si="8">SUM(D13:D16)</f>
        <v>11740487.750000006</v>
      </c>
      <c r="E17" s="22">
        <f t="shared" si="4"/>
        <v>16.099997496650399</v>
      </c>
      <c r="F17" s="23">
        <f t="shared" si="7"/>
        <v>8.9231926465105591</v>
      </c>
      <c r="G17" s="24">
        <f t="shared" si="5"/>
        <v>0.55423565428299149</v>
      </c>
    </row>
    <row r="18" spans="1:7" ht="15.75" thickBot="1" x14ac:dyDescent="0.3">
      <c r="B18" s="21">
        <v>6506.9969097227004</v>
      </c>
    </row>
    <row r="19" spans="1:7" x14ac:dyDescent="0.25">
      <c r="B19" s="25"/>
    </row>
    <row r="20" spans="1:7" x14ac:dyDescent="0.25">
      <c r="A20" s="5" t="s">
        <v>18</v>
      </c>
      <c r="B20" s="5">
        <v>0</v>
      </c>
    </row>
    <row r="21" spans="1:7" x14ac:dyDescent="0.25">
      <c r="A21" s="5" t="s">
        <v>17</v>
      </c>
      <c r="B21" s="5">
        <v>1</v>
      </c>
    </row>
    <row r="22" spans="1:7" ht="15.75" thickBot="1" x14ac:dyDescent="0.3">
      <c r="D22" s="15">
        <v>2577.0282001404598</v>
      </c>
    </row>
    <row r="23" spans="1:7" ht="15.75" thickBot="1" x14ac:dyDescent="0.3">
      <c r="D23" s="15">
        <v>22383.424279666058</v>
      </c>
      <c r="F23" s="15">
        <v>25460.452479806518</v>
      </c>
    </row>
    <row r="25" spans="1:7" x14ac:dyDescent="0.25">
      <c r="F25" s="25">
        <f>SUM(D22:D23)</f>
        <v>24960.452479806518</v>
      </c>
    </row>
    <row r="26" spans="1:7" x14ac:dyDescent="0.25">
      <c r="D26" s="25">
        <f>D23+F26</f>
        <v>22883.424279666058</v>
      </c>
      <c r="F26" s="25">
        <f>F23-F25</f>
        <v>500</v>
      </c>
    </row>
    <row r="29" spans="1:7" x14ac:dyDescent="0.25">
      <c r="D29">
        <v>6506.9969097227004</v>
      </c>
    </row>
    <row r="30" spans="1:7" x14ac:dyDescent="0.25">
      <c r="D30">
        <v>85786.954705565717</v>
      </c>
      <c r="F30">
        <v>92993.951615288417</v>
      </c>
    </row>
    <row r="32" spans="1:7" x14ac:dyDescent="0.25">
      <c r="F32" s="25">
        <f>SUM(D29:D30)</f>
        <v>92293.951615288417</v>
      </c>
    </row>
    <row r="33" spans="4:6" x14ac:dyDescent="0.25">
      <c r="D33" s="25">
        <f>D30+F33</f>
        <v>86486.954705565717</v>
      </c>
      <c r="F33" s="25">
        <f>F30-F32</f>
        <v>700</v>
      </c>
    </row>
  </sheetData>
  <mergeCells count="2">
    <mergeCell ref="A1:G1"/>
    <mergeCell ref="A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EF90-A103-4C92-8FB2-A9FA4E9E459F}">
  <dimension ref="A1:K20"/>
  <sheetViews>
    <sheetView showGridLines="0" workbookViewId="0">
      <selection activeCell="A14" sqref="A14:G14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</cols>
  <sheetData>
    <row r="1" spans="1:11" x14ac:dyDescent="0.25">
      <c r="A1" s="31" t="s">
        <v>21</v>
      </c>
      <c r="B1" s="32"/>
      <c r="C1" s="32"/>
      <c r="D1" s="32"/>
      <c r="E1" s="32"/>
      <c r="F1" s="32"/>
      <c r="G1" s="33"/>
    </row>
    <row r="2" spans="1:11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J2">
        <v>0.19591561163786039</v>
      </c>
      <c r="K2">
        <f>J2*$B$10</f>
        <v>4483.2200641194404</v>
      </c>
    </row>
    <row r="3" spans="1:11" x14ac:dyDescent="0.25">
      <c r="A3" s="11" t="s">
        <v>8</v>
      </c>
      <c r="B3" s="2">
        <v>4483.2200641194404</v>
      </c>
      <c r="C3" s="2">
        <v>445712643</v>
      </c>
      <c r="D3" s="2">
        <v>6493554.3000000007</v>
      </c>
      <c r="E3" s="3">
        <f>IFERROR(D3/C3,0)*1000</f>
        <v>14.568925521818775</v>
      </c>
      <c r="F3" s="4">
        <f t="shared" ref="F3:F9" si="0">IFERROR((B3/C3*10^6),0)</f>
        <v>10.058543625650394</v>
      </c>
      <c r="G3" s="12">
        <f t="shared" ref="G3:G9" si="1">(B3/D3)*1000</f>
        <v>0.690410806931951</v>
      </c>
      <c r="J3">
        <v>0.29896421064910417</v>
      </c>
      <c r="K3">
        <f t="shared" ref="K3:K7" si="2">J3*$B$10</f>
        <v>6841.3248767189079</v>
      </c>
    </row>
    <row r="4" spans="1:11" x14ac:dyDescent="0.25">
      <c r="A4" s="11" t="s">
        <v>9</v>
      </c>
      <c r="B4" s="2">
        <v>6841.3248767189079</v>
      </c>
      <c r="C4" s="2">
        <v>737153709</v>
      </c>
      <c r="D4" s="2">
        <v>9420713.0800000001</v>
      </c>
      <c r="E4" s="3">
        <f t="shared" ref="E4:E9" si="3">IFERROR(D4/C4,0)*1000</f>
        <v>12.779848985335567</v>
      </c>
      <c r="F4" s="4">
        <f t="shared" si="0"/>
        <v>9.280730454438924</v>
      </c>
      <c r="G4" s="12">
        <f>(B4/D4)*1000</f>
        <v>0.72620032248332822</v>
      </c>
      <c r="J4">
        <v>0.14409080700739235</v>
      </c>
      <c r="K4">
        <f t="shared" si="2"/>
        <v>3297.2910715496382</v>
      </c>
    </row>
    <row r="5" spans="1:11" x14ac:dyDescent="0.25">
      <c r="A5" s="11" t="s">
        <v>10</v>
      </c>
      <c r="B5" s="2">
        <v>3297.2910715496382</v>
      </c>
      <c r="C5" s="2">
        <v>262149026</v>
      </c>
      <c r="D5" s="2">
        <v>4819376.8900000006</v>
      </c>
      <c r="E5" s="3">
        <f t="shared" si="3"/>
        <v>18.38411137182711</v>
      </c>
      <c r="F5" s="4">
        <f t="shared" si="0"/>
        <v>12.577926082203479</v>
      </c>
      <c r="G5" s="12">
        <f t="shared" si="1"/>
        <v>0.68417373175179041</v>
      </c>
      <c r="J5">
        <v>8.3388243079511387E-4</v>
      </c>
      <c r="K5">
        <f t="shared" si="2"/>
        <v>19.08208546324386</v>
      </c>
    </row>
    <row r="6" spans="1:11" x14ac:dyDescent="0.25">
      <c r="A6" s="13" t="s">
        <v>11</v>
      </c>
      <c r="B6" s="2">
        <v>19.08208546324386</v>
      </c>
      <c r="C6" s="2">
        <v>1242319</v>
      </c>
      <c r="D6" s="2">
        <v>34322.449999999997</v>
      </c>
      <c r="E6" s="3">
        <f t="shared" si="3"/>
        <v>27.627726855984655</v>
      </c>
      <c r="F6" s="4">
        <f t="shared" si="0"/>
        <v>15.360052823182984</v>
      </c>
      <c r="G6" s="12">
        <f>(B6/D6)*1000</f>
        <v>0.55596513253697988</v>
      </c>
      <c r="J6">
        <v>0.18511576078742042</v>
      </c>
      <c r="K6">
        <f t="shared" si="2"/>
        <v>4236.0824949517109</v>
      </c>
    </row>
    <row r="7" spans="1:11" x14ac:dyDescent="0.25">
      <c r="A7" s="13" t="s">
        <v>12</v>
      </c>
      <c r="B7" s="2">
        <v>4236.0824949517109</v>
      </c>
      <c r="C7" s="2">
        <v>454822343</v>
      </c>
      <c r="D7" s="2">
        <v>6016896.2999999998</v>
      </c>
      <c r="E7" s="3">
        <f t="shared" si="3"/>
        <v>13.229113284788649</v>
      </c>
      <c r="F7" s="4">
        <f t="shared" si="0"/>
        <v>9.3137080008220074</v>
      </c>
      <c r="G7" s="12">
        <f t="shared" si="1"/>
        <v>0.70403116220429307</v>
      </c>
      <c r="J7">
        <v>0.17507972748742753</v>
      </c>
      <c r="K7">
        <f t="shared" si="2"/>
        <v>4006.423686863116</v>
      </c>
    </row>
    <row r="8" spans="1:11" x14ac:dyDescent="0.25">
      <c r="A8" s="13" t="s">
        <v>13</v>
      </c>
      <c r="B8" s="2">
        <v>4006.423686863116</v>
      </c>
      <c r="C8" s="2">
        <v>401125417</v>
      </c>
      <c r="D8" s="2">
        <v>5759622.9400000023</v>
      </c>
      <c r="E8" s="3">
        <f t="shared" si="3"/>
        <v>14.358658653635011</v>
      </c>
      <c r="F8" s="4">
        <f t="shared" si="0"/>
        <v>9.9879576737544813</v>
      </c>
      <c r="G8" s="12">
        <f t="shared" si="1"/>
        <v>0.69560520343074994</v>
      </c>
    </row>
    <row r="9" spans="1:11" ht="15.75" thickBot="1" x14ac:dyDescent="0.3">
      <c r="A9" s="14" t="s">
        <v>15</v>
      </c>
      <c r="B9" s="15">
        <f>SUM(B3:B8)</f>
        <v>22883.424279666058</v>
      </c>
      <c r="C9" s="15">
        <f>SUM(C3:C8)</f>
        <v>2302205457</v>
      </c>
      <c r="D9" s="15">
        <f>SUM(D3:D8)</f>
        <v>32544485.960000005</v>
      </c>
      <c r="E9" s="16">
        <f t="shared" si="3"/>
        <v>14.136221361584585</v>
      </c>
      <c r="F9" s="17">
        <f>IFERROR((B9/C9*10^6),0)</f>
        <v>9.939783701792372</v>
      </c>
      <c r="G9" s="18">
        <f>(B9/D9)*1000</f>
        <v>0.70314290131335222</v>
      </c>
    </row>
    <row r="10" spans="1:11" ht="15.75" thickBot="1" x14ac:dyDescent="0.3">
      <c r="B10" s="15">
        <v>22883.424279666058</v>
      </c>
      <c r="C10" s="25"/>
      <c r="D10" s="25"/>
    </row>
    <row r="11" spans="1:11" x14ac:dyDescent="0.25">
      <c r="A11" s="31" t="s">
        <v>22</v>
      </c>
      <c r="B11" s="32"/>
      <c r="C11" s="32"/>
      <c r="D11" s="32"/>
      <c r="E11" s="32"/>
      <c r="F11" s="32"/>
      <c r="G11" s="33"/>
    </row>
    <row r="12" spans="1:11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</row>
    <row r="13" spans="1:11" x14ac:dyDescent="0.25">
      <c r="A13" s="11" t="s">
        <v>8</v>
      </c>
      <c r="B13" s="6">
        <v>282.06933179529824</v>
      </c>
      <c r="C13" s="2">
        <v>20841045</v>
      </c>
      <c r="D13" s="6">
        <v>250201.38</v>
      </c>
      <c r="E13" s="3">
        <f>IFERROR(D13/C13,0)*1000</f>
        <v>12.005222386881274</v>
      </c>
      <c r="F13" s="7">
        <f>IFERROR((B13/C13*10^6),0)</f>
        <v>13.534318063000116</v>
      </c>
      <c r="G13" s="19">
        <f>(B13/D13)*1000</f>
        <v>1.1273692087361717</v>
      </c>
      <c r="J13">
        <v>3.2614089923222395E-3</v>
      </c>
      <c r="K13">
        <f>J13*$B$16</f>
        <v>282.06933179529824</v>
      </c>
    </row>
    <row r="14" spans="1:11" x14ac:dyDescent="0.25">
      <c r="A14" s="11" t="s">
        <v>13</v>
      </c>
      <c r="B14" s="6">
        <v>86204.885373770419</v>
      </c>
      <c r="C14" s="2">
        <v>6536209419</v>
      </c>
      <c r="D14" s="6">
        <v>75745956.490000039</v>
      </c>
      <c r="E14" s="3">
        <f t="shared" ref="E14:E15" si="4">IFERROR(D14/C14,0)*1000</f>
        <v>11.588667319901862</v>
      </c>
      <c r="F14" s="7">
        <f t="shared" ref="F14:F15" si="5">IFERROR((B14/C14*10^6),0)</f>
        <v>13.188819367259386</v>
      </c>
      <c r="G14" s="19">
        <f t="shared" ref="G14:G15" si="6">(B14/D14)*1000</f>
        <v>1.1380790390461459</v>
      </c>
      <c r="J14">
        <v>0.9967385910076777</v>
      </c>
      <c r="K14">
        <f>J14*$B$16</f>
        <v>86204.885373770419</v>
      </c>
    </row>
    <row r="15" spans="1:11" ht="15.75" thickBot="1" x14ac:dyDescent="0.3">
      <c r="A15" s="20" t="s">
        <v>15</v>
      </c>
      <c r="B15" s="21">
        <f>SUM(B13:B14)</f>
        <v>86486.954705565717</v>
      </c>
      <c r="C15" s="21">
        <f>SUM(C13:C14)</f>
        <v>6557050464</v>
      </c>
      <c r="D15" s="21">
        <f>SUM(D13:D14)</f>
        <v>75996157.870000035</v>
      </c>
      <c r="E15" s="22">
        <f t="shared" si="4"/>
        <v>11.589991305883601</v>
      </c>
      <c r="F15" s="23">
        <f t="shared" si="5"/>
        <v>13.18991750641584</v>
      </c>
      <c r="G15" s="24">
        <f t="shared" si="6"/>
        <v>1.1380437791804077</v>
      </c>
    </row>
    <row r="16" spans="1:11" ht="15.75" thickBot="1" x14ac:dyDescent="0.3">
      <c r="B16" s="21">
        <v>86486.954705565717</v>
      </c>
      <c r="C16" s="25"/>
      <c r="D16" s="25"/>
    </row>
    <row r="18" spans="1:4" x14ac:dyDescent="0.25">
      <c r="A18" s="5" t="s">
        <v>18</v>
      </c>
      <c r="B18" s="5">
        <v>0</v>
      </c>
    </row>
    <row r="19" spans="1:4" x14ac:dyDescent="0.25">
      <c r="A19" s="5" t="s">
        <v>17</v>
      </c>
      <c r="B19" s="5">
        <v>1</v>
      </c>
      <c r="D19" s="25"/>
    </row>
    <row r="20" spans="1:4" x14ac:dyDescent="0.25">
      <c r="D20" s="25"/>
    </row>
  </sheetData>
  <mergeCells count="2">
    <mergeCell ref="A1:G1"/>
    <mergeCell ref="A11:G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5B9B-80D7-469B-8824-D1C9E04D96CE}">
  <sheetPr>
    <tabColor rgb="FF00B050"/>
  </sheetPr>
  <dimension ref="A1:Q17"/>
  <sheetViews>
    <sheetView showGridLines="0" workbookViewId="0">
      <selection activeCell="F21" sqref="F21"/>
    </sheetView>
  </sheetViews>
  <sheetFormatPr defaultRowHeight="15" x14ac:dyDescent="0.25"/>
  <cols>
    <col min="1" max="1" width="15.7109375" bestFit="1" customWidth="1"/>
    <col min="2" max="2" width="7.140625" bestFit="1" customWidth="1"/>
    <col min="3" max="3" width="12" bestFit="1" customWidth="1"/>
    <col min="4" max="4" width="9.85546875" bestFit="1" customWidth="1"/>
    <col min="5" max="5" width="4.5703125" bestFit="1" customWidth="1"/>
    <col min="6" max="6" width="11.140625" bestFit="1" customWidth="1"/>
    <col min="7" max="7" width="18.28515625" bestFit="1" customWidth="1"/>
    <col min="10" max="10" width="15.7109375" bestFit="1" customWidth="1"/>
    <col min="11" max="11" width="7.140625" bestFit="1" customWidth="1"/>
    <col min="12" max="12" width="12.28515625" bestFit="1" customWidth="1"/>
    <col min="13" max="13" width="9.85546875" bestFit="1" customWidth="1"/>
    <col min="14" max="14" width="4.5703125" bestFit="1" customWidth="1"/>
    <col min="15" max="15" width="11.140625" bestFit="1" customWidth="1"/>
    <col min="16" max="16" width="18.28515625" bestFit="1" customWidth="1"/>
  </cols>
  <sheetData>
    <row r="1" spans="1:17" x14ac:dyDescent="0.25">
      <c r="A1" s="31" t="s">
        <v>20</v>
      </c>
      <c r="B1" s="32"/>
      <c r="C1" s="32"/>
      <c r="D1" s="32"/>
      <c r="E1" s="32"/>
      <c r="F1" s="32"/>
      <c r="G1" s="33"/>
      <c r="J1" s="31" t="s">
        <v>21</v>
      </c>
      <c r="K1" s="32"/>
      <c r="L1" s="32"/>
      <c r="M1" s="32"/>
      <c r="N1" s="32"/>
      <c r="O1" s="32"/>
      <c r="P1" s="33"/>
    </row>
    <row r="2" spans="1:1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J2" s="9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0" t="s">
        <v>7</v>
      </c>
    </row>
    <row r="3" spans="1:17" x14ac:dyDescent="0.25">
      <c r="A3" s="11" t="s">
        <v>8</v>
      </c>
      <c r="B3" s="2">
        <v>41.52036914928177</v>
      </c>
      <c r="C3" s="2">
        <v>6515367</v>
      </c>
      <c r="D3" s="2">
        <v>78056.86</v>
      </c>
      <c r="E3" s="3">
        <f>IFERROR(D3/C3,0)*1000</f>
        <v>11.980424126530401</v>
      </c>
      <c r="F3" s="4">
        <f t="shared" ref="F3:F8" si="0">IFERROR((B3/C3*10^6),0)</f>
        <v>6.3726830966362709</v>
      </c>
      <c r="G3" s="12">
        <f>(B3/D3)*1000</f>
        <v>0.53192466554870088</v>
      </c>
      <c r="J3" s="11" t="s">
        <v>8</v>
      </c>
      <c r="K3" s="2">
        <v>4385.2622583005104</v>
      </c>
      <c r="L3" s="2">
        <v>445712643</v>
      </c>
      <c r="M3" s="2">
        <v>6493554.3000000007</v>
      </c>
      <c r="N3" s="3">
        <f>IFERROR(M3/L3,0)*1000</f>
        <v>14.568925521818775</v>
      </c>
      <c r="O3" s="4">
        <f t="shared" ref="O3:O8" si="1">IFERROR((K3/L3*10^6),0)</f>
        <v>9.83876568720199</v>
      </c>
      <c r="P3" s="12">
        <f t="shared" ref="P3:P8" si="2">(K3/M3)*1000</f>
        <v>0.67532541589750161</v>
      </c>
    </row>
    <row r="4" spans="1:17" x14ac:dyDescent="0.25">
      <c r="A4" s="11" t="s">
        <v>9</v>
      </c>
      <c r="B4" s="2">
        <v>27.751662352468628</v>
      </c>
      <c r="C4" s="2">
        <v>3929409</v>
      </c>
      <c r="D4" s="2">
        <v>68272.600000000006</v>
      </c>
      <c r="E4" s="3">
        <f t="shared" ref="E4:E9" si="3">IFERROR(D4/C4,0)*1000</f>
        <v>17.374775697821228</v>
      </c>
      <c r="F4" s="4">
        <f t="shared" si="0"/>
        <v>7.0625537714370354</v>
      </c>
      <c r="G4" s="12">
        <f>(B4/D4)*1000</f>
        <v>0.4064831623882586</v>
      </c>
      <c r="J4" s="11" t="s">
        <v>9</v>
      </c>
      <c r="K4" s="2">
        <v>6691.8427713943565</v>
      </c>
      <c r="L4" s="2">
        <v>737153709</v>
      </c>
      <c r="M4" s="2">
        <v>9420713.0800000001</v>
      </c>
      <c r="N4" s="3">
        <f t="shared" ref="N4:N9" si="4">IFERROR(M4/L4,0)*1000</f>
        <v>12.779848985335567</v>
      </c>
      <c r="O4" s="4">
        <f t="shared" si="1"/>
        <v>9.0779476379116435</v>
      </c>
      <c r="P4" s="12">
        <f>(K4/M4)*1000</f>
        <v>0.71033293494534022</v>
      </c>
    </row>
    <row r="5" spans="1:17" x14ac:dyDescent="0.25">
      <c r="A5" s="11" t="s">
        <v>10</v>
      </c>
      <c r="B5" s="2">
        <v>432.79676164567343</v>
      </c>
      <c r="C5" s="2">
        <v>66251237</v>
      </c>
      <c r="D5" s="2">
        <v>998496.65</v>
      </c>
      <c r="E5" s="3">
        <f t="shared" si="3"/>
        <v>15.071366139171108</v>
      </c>
      <c r="F5" s="4">
        <f t="shared" si="0"/>
        <v>6.5326593320162978</v>
      </c>
      <c r="G5" s="12">
        <f t="shared" ref="G5:G7" si="5">(B5/D5)*1000</f>
        <v>0.43344838627718324</v>
      </c>
      <c r="J5" s="11" t="s">
        <v>10</v>
      </c>
      <c r="K5" s="2">
        <v>3225.2456680459422</v>
      </c>
      <c r="L5" s="2">
        <v>262149026</v>
      </c>
      <c r="M5" s="2">
        <v>4819376.8900000006</v>
      </c>
      <c r="N5" s="3">
        <f t="shared" si="4"/>
        <v>18.38411137182711</v>
      </c>
      <c r="O5" s="4">
        <f t="shared" si="1"/>
        <v>12.303099947607445</v>
      </c>
      <c r="P5" s="12">
        <f t="shared" si="2"/>
        <v>0.66922462004127292</v>
      </c>
    </row>
    <row r="6" spans="1:17" x14ac:dyDescent="0.25">
      <c r="A6" s="13" t="s">
        <v>12</v>
      </c>
      <c r="B6" s="2">
        <v>1150.3878286554666</v>
      </c>
      <c r="C6" s="2">
        <v>192658672</v>
      </c>
      <c r="D6" s="2">
        <v>2004451.0899999999</v>
      </c>
      <c r="E6" s="3">
        <f t="shared" si="3"/>
        <v>10.404157099141635</v>
      </c>
      <c r="F6" s="4">
        <f t="shared" si="0"/>
        <v>5.9711188534273019</v>
      </c>
      <c r="G6" s="12">
        <f t="shared" si="5"/>
        <v>0.57391663702578377</v>
      </c>
      <c r="J6" s="13" t="s">
        <v>11</v>
      </c>
      <c r="K6" s="2">
        <v>18.665144247846303</v>
      </c>
      <c r="L6" s="2">
        <v>1242319</v>
      </c>
      <c r="M6" s="2">
        <v>34322.449999999997</v>
      </c>
      <c r="N6" s="3">
        <f t="shared" si="4"/>
        <v>27.627726855984655</v>
      </c>
      <c r="O6" s="4">
        <f t="shared" si="1"/>
        <v>15.024437562209307</v>
      </c>
      <c r="P6" s="12">
        <f>(K6/M6)*1000</f>
        <v>0.54381736291687521</v>
      </c>
    </row>
    <row r="7" spans="1:17" x14ac:dyDescent="0.25">
      <c r="A7" s="13" t="s">
        <v>13</v>
      </c>
      <c r="B7" s="2">
        <v>1151.1828008627144</v>
      </c>
      <c r="C7" s="2">
        <v>186908549</v>
      </c>
      <c r="D7" s="2">
        <v>2154523.13</v>
      </c>
      <c r="E7" s="3">
        <f t="shared" si="3"/>
        <v>11.527151334313766</v>
      </c>
      <c r="F7" s="4">
        <f t="shared" si="0"/>
        <v>6.1590698072495043</v>
      </c>
      <c r="G7" s="12">
        <f t="shared" si="5"/>
        <v>0.53430978987109523</v>
      </c>
      <c r="J7" s="13" t="s">
        <v>12</v>
      </c>
      <c r="K7" s="2">
        <v>4143.5246145580004</v>
      </c>
      <c r="L7" s="2">
        <v>454822343</v>
      </c>
      <c r="M7" s="2">
        <v>6016896.2999999998</v>
      </c>
      <c r="N7" s="3">
        <f t="shared" si="4"/>
        <v>13.229113284788649</v>
      </c>
      <c r="O7" s="4">
        <f t="shared" si="1"/>
        <v>9.1102046289709229</v>
      </c>
      <c r="P7" s="12">
        <f t="shared" si="2"/>
        <v>0.68864816808592832</v>
      </c>
    </row>
    <row r="8" spans="1:17" x14ac:dyDescent="0.25">
      <c r="A8" s="13" t="s">
        <v>14</v>
      </c>
      <c r="B8" s="2">
        <v>273.38877747485537</v>
      </c>
      <c r="C8" s="2">
        <v>47413869</v>
      </c>
      <c r="D8" s="2">
        <v>365112.46</v>
      </c>
      <c r="E8" s="3">
        <f t="shared" si="3"/>
        <v>7.7005413753515883</v>
      </c>
      <c r="F8" s="4">
        <f t="shared" si="0"/>
        <v>5.7660086223896929</v>
      </c>
      <c r="G8" s="12">
        <f>(B8/D8)*1000</f>
        <v>0.7487796430580741</v>
      </c>
      <c r="J8" s="13" t="s">
        <v>13</v>
      </c>
      <c r="K8" s="2">
        <v>3918.8838231194022</v>
      </c>
      <c r="L8" s="2">
        <v>401125417</v>
      </c>
      <c r="M8" s="2">
        <v>5759622.9400000023</v>
      </c>
      <c r="N8" s="3">
        <f t="shared" si="4"/>
        <v>14.358658653635011</v>
      </c>
      <c r="O8" s="4">
        <f t="shared" si="1"/>
        <v>9.7697220296548846</v>
      </c>
      <c r="P8" s="12">
        <f t="shared" si="2"/>
        <v>0.68040631547304042</v>
      </c>
    </row>
    <row r="9" spans="1:17" ht="15.75" thickBot="1" x14ac:dyDescent="0.3">
      <c r="A9" s="14" t="s">
        <v>15</v>
      </c>
      <c r="B9" s="15">
        <f>SUM(B3:B8)</f>
        <v>3077.0282001404603</v>
      </c>
      <c r="C9" s="15">
        <f>SUM(C3:C8)</f>
        <v>503677103</v>
      </c>
      <c r="D9" s="15">
        <f>SUM(D3:D8)</f>
        <v>5668912.79</v>
      </c>
      <c r="E9" s="16">
        <f t="shared" si="3"/>
        <v>11.255053597304382</v>
      </c>
      <c r="F9" s="17">
        <f>IFERROR((B9/C9*10^6),0)</f>
        <v>6.1091286100024691</v>
      </c>
      <c r="G9" s="18">
        <f>(B9/D9)*1000</f>
        <v>0.54278982833681244</v>
      </c>
      <c r="J9" s="14" t="s">
        <v>15</v>
      </c>
      <c r="K9" s="15">
        <f>SUM(K3:K8)</f>
        <v>22383.424279666058</v>
      </c>
      <c r="L9" s="15">
        <f>SUM(L3:L8)</f>
        <v>2302205457</v>
      </c>
      <c r="M9" s="15">
        <f>SUM(M3:M8)</f>
        <v>32544485.960000005</v>
      </c>
      <c r="N9" s="16">
        <f t="shared" si="4"/>
        <v>14.136221361584585</v>
      </c>
      <c r="O9" s="17">
        <f>IFERROR((K9/L9*10^6),0)</f>
        <v>9.7226006530424343</v>
      </c>
      <c r="P9" s="18">
        <f>(K9/M9)*1000</f>
        <v>0.68777931558597138</v>
      </c>
      <c r="Q9" s="26"/>
    </row>
    <row r="11" spans="1:17" s="34" customFormat="1" x14ac:dyDescent="0.25">
      <c r="A11" s="42" t="s">
        <v>19</v>
      </c>
      <c r="B11" s="43"/>
      <c r="C11" s="43"/>
      <c r="D11" s="43"/>
      <c r="E11" s="43"/>
      <c r="F11" s="43"/>
      <c r="G11" s="44"/>
      <c r="J11" s="41" t="s">
        <v>22</v>
      </c>
      <c r="K11" s="41"/>
      <c r="L11" s="41"/>
      <c r="M11" s="41"/>
      <c r="N11" s="41"/>
      <c r="O11" s="41"/>
      <c r="P11" s="41"/>
    </row>
    <row r="12" spans="1:17" x14ac:dyDescent="0.25">
      <c r="A12" s="38" t="s">
        <v>1</v>
      </c>
      <c r="B12" s="39" t="s">
        <v>2</v>
      </c>
      <c r="C12" s="39" t="s">
        <v>3</v>
      </c>
      <c r="D12" s="39" t="s">
        <v>4</v>
      </c>
      <c r="E12" s="39" t="s">
        <v>5</v>
      </c>
      <c r="F12" s="39" t="s">
        <v>6</v>
      </c>
      <c r="G12" s="40" t="s">
        <v>7</v>
      </c>
      <c r="J12" s="38" t="s">
        <v>1</v>
      </c>
      <c r="K12" s="39" t="s">
        <v>2</v>
      </c>
      <c r="L12" s="39" t="s">
        <v>3</v>
      </c>
      <c r="M12" s="39" t="s">
        <v>4</v>
      </c>
      <c r="N12" s="39" t="s">
        <v>5</v>
      </c>
      <c r="O12" s="39" t="s">
        <v>6</v>
      </c>
      <c r="P12" s="40" t="s">
        <v>7</v>
      </c>
    </row>
    <row r="13" spans="1:17" x14ac:dyDescent="0.25">
      <c r="A13" s="11" t="s">
        <v>8</v>
      </c>
      <c r="B13" s="6">
        <v>720.54626106633498</v>
      </c>
      <c r="C13" s="2">
        <v>55761758</v>
      </c>
      <c r="D13" s="6">
        <v>1165365.81</v>
      </c>
      <c r="E13" s="3">
        <f>IFERROR(D13/C13,0)*1000</f>
        <v>20.899014876826516</v>
      </c>
      <c r="F13" s="7">
        <f>IFERROR((B13/C13*10^6),0)</f>
        <v>12.921871313066116</v>
      </c>
      <c r="G13" s="19">
        <f>(B13/D13)*1000</f>
        <v>0.61830049833565559</v>
      </c>
      <c r="J13" s="11" t="s">
        <v>8</v>
      </c>
      <c r="K13" s="6">
        <v>272.937386616796</v>
      </c>
      <c r="L13" s="2">
        <v>20841045</v>
      </c>
      <c r="M13" s="6">
        <v>250201.38</v>
      </c>
      <c r="N13" s="3">
        <f>IFERROR(M13/L13,0)*1000</f>
        <v>12.005222386881274</v>
      </c>
      <c r="O13" s="7">
        <f>IFERROR((K13/L13*10^6),0)</f>
        <v>13.096146887874193</v>
      </c>
      <c r="P13" s="19">
        <f>(K13/M13)*1000</f>
        <v>1.0908708281976542</v>
      </c>
    </row>
    <row r="14" spans="1:17" x14ac:dyDescent="0.25">
      <c r="A14" s="11" t="s">
        <v>12</v>
      </c>
      <c r="B14" s="6">
        <v>11.916397294491899</v>
      </c>
      <c r="C14" s="2">
        <v>915871</v>
      </c>
      <c r="D14" s="6">
        <v>19020.41</v>
      </c>
      <c r="E14" s="3">
        <f t="shared" ref="E14:E17" si="6">IFERROR(D14/C14,0)*1000</f>
        <v>20.767564427741462</v>
      </c>
      <c r="F14" s="7">
        <f>IFERROR((B14/C14*10^6),0)</f>
        <v>13.010999687174175</v>
      </c>
      <c r="G14" s="19">
        <f t="shared" ref="G14:G17" si="7">(B14/D14)*1000</f>
        <v>0.62650580584182469</v>
      </c>
      <c r="J14" s="36"/>
      <c r="K14" s="35"/>
      <c r="L14" s="35"/>
      <c r="M14" s="35"/>
      <c r="N14" s="35"/>
      <c r="O14" s="35"/>
      <c r="P14" s="37"/>
    </row>
    <row r="15" spans="1:17" x14ac:dyDescent="0.25">
      <c r="A15" s="11" t="s">
        <v>13</v>
      </c>
      <c r="B15" s="6">
        <v>7059.8714315388088</v>
      </c>
      <c r="C15" s="2">
        <v>654735811</v>
      </c>
      <c r="D15" s="6">
        <v>10233339.730000004</v>
      </c>
      <c r="E15" s="3">
        <f t="shared" si="6"/>
        <v>15.629723558835556</v>
      </c>
      <c r="F15" s="7">
        <f t="shared" ref="F15:F17" si="8">IFERROR((B15/C15*10^6),0)</f>
        <v>10.782778813879188</v>
      </c>
      <c r="G15" s="19">
        <f t="shared" si="7"/>
        <v>0.68988928520003368</v>
      </c>
      <c r="J15" s="11" t="s">
        <v>13</v>
      </c>
      <c r="K15" s="6">
        <v>83414.017318948914</v>
      </c>
      <c r="L15" s="2">
        <v>6536209419</v>
      </c>
      <c r="M15" s="6">
        <v>75745956.490000039</v>
      </c>
      <c r="N15" s="3">
        <f t="shared" ref="N15:N16" si="9">IFERROR(M15/L15,0)*1000</f>
        <v>11.588667319901862</v>
      </c>
      <c r="O15" s="7">
        <f t="shared" ref="O15:O16" si="10">IFERROR((K15/L15*10^6),0)</f>
        <v>12.761833651852413</v>
      </c>
      <c r="P15" s="19">
        <f t="shared" ref="P15:P16" si="11">(K15/M15)*1000</f>
        <v>1.1012339296284577</v>
      </c>
    </row>
    <row r="16" spans="1:17" x14ac:dyDescent="0.25">
      <c r="A16" s="13" t="s">
        <v>14</v>
      </c>
      <c r="B16" s="6">
        <v>214.66281982306543</v>
      </c>
      <c r="C16" s="2">
        <v>17809515</v>
      </c>
      <c r="D16" s="8">
        <v>322761.8</v>
      </c>
      <c r="E16" s="3">
        <f t="shared" si="6"/>
        <v>18.122997734637917</v>
      </c>
      <c r="F16" s="7">
        <f t="shared" si="8"/>
        <v>12.053265898766218</v>
      </c>
      <c r="G16" s="19">
        <f>(B16/D16)*1000</f>
        <v>0.66508124512586508</v>
      </c>
      <c r="J16" s="36"/>
      <c r="K16" s="35"/>
      <c r="L16" s="35"/>
      <c r="M16" s="35"/>
      <c r="N16" s="35"/>
      <c r="O16" s="35"/>
      <c r="P16" s="37"/>
    </row>
    <row r="17" spans="1:16" ht="15.75" thickBot="1" x14ac:dyDescent="0.3">
      <c r="A17" s="20" t="s">
        <v>15</v>
      </c>
      <c r="B17" s="21">
        <f>SUM(B13:B16)</f>
        <v>8006.9969097227013</v>
      </c>
      <c r="C17" s="21">
        <f>SUM(C13:C16)</f>
        <v>729222955</v>
      </c>
      <c r="D17" s="21">
        <f t="shared" ref="D17" si="12">SUM(D13:D16)</f>
        <v>11740487.750000006</v>
      </c>
      <c r="E17" s="22">
        <f t="shared" si="6"/>
        <v>16.099997496650399</v>
      </c>
      <c r="F17" s="23">
        <f t="shared" si="8"/>
        <v>10.980176713886772</v>
      </c>
      <c r="G17" s="24">
        <f t="shared" si="7"/>
        <v>0.68199865969986617</v>
      </c>
      <c r="J17" s="20" t="s">
        <v>15</v>
      </c>
      <c r="K17" s="21">
        <v>83686.954705565717</v>
      </c>
      <c r="L17" s="21">
        <f>SUM(L13:L15)</f>
        <v>6557050464</v>
      </c>
      <c r="M17" s="21">
        <f>SUM(M13:M15)</f>
        <v>75996157.870000035</v>
      </c>
      <c r="N17" s="22">
        <f>IFERROR(M17/L17,0)*1000</f>
        <v>11.589991305883601</v>
      </c>
      <c r="O17" s="23">
        <f>IFERROR((K17/L17*10^6),0)</f>
        <v>12.762896238946151</v>
      </c>
      <c r="P17" s="24">
        <f>(K17/M17)*1000</f>
        <v>1.1011998112946926</v>
      </c>
    </row>
  </sheetData>
  <mergeCells count="4">
    <mergeCell ref="A1:G1"/>
    <mergeCell ref="A11:G11"/>
    <mergeCell ref="J1:P1"/>
    <mergeCell ref="J11:P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4E4-AC26-4AB8-A758-6BCE3ED27B4A}">
  <sheetPr>
    <tabColor rgb="FF00B050"/>
  </sheetPr>
  <dimension ref="A1:Q21"/>
  <sheetViews>
    <sheetView showGridLines="0" tabSelected="1" workbookViewId="0">
      <selection activeCell="L18" sqref="L18"/>
    </sheetView>
  </sheetViews>
  <sheetFormatPr defaultRowHeight="15" x14ac:dyDescent="0.25"/>
  <cols>
    <col min="1" max="1" width="15.7109375" bestFit="1" customWidth="1"/>
    <col min="2" max="2" width="7.140625" bestFit="1" customWidth="1"/>
    <col min="3" max="3" width="12" bestFit="1" customWidth="1"/>
    <col min="4" max="4" width="9.85546875" bestFit="1" customWidth="1"/>
    <col min="5" max="5" width="4.5703125" bestFit="1" customWidth="1"/>
    <col min="6" max="6" width="11.140625" bestFit="1" customWidth="1"/>
    <col min="7" max="7" width="18.28515625" bestFit="1" customWidth="1"/>
    <col min="10" max="10" width="15.7109375" bestFit="1" customWidth="1"/>
    <col min="11" max="11" width="7.140625" bestFit="1" customWidth="1"/>
    <col min="12" max="12" width="12.42578125" bestFit="1" customWidth="1"/>
    <col min="13" max="13" width="10" bestFit="1" customWidth="1"/>
    <col min="14" max="14" width="5.28515625" bestFit="1" customWidth="1"/>
    <col min="15" max="15" width="11.28515625" bestFit="1" customWidth="1"/>
    <col min="16" max="16" width="18.42578125" bestFit="1" customWidth="1"/>
  </cols>
  <sheetData>
    <row r="1" spans="1:17" x14ac:dyDescent="0.25">
      <c r="A1" s="31" t="s">
        <v>20</v>
      </c>
      <c r="B1" s="32"/>
      <c r="C1" s="32"/>
      <c r="D1" s="32"/>
      <c r="E1" s="32"/>
      <c r="F1" s="32"/>
      <c r="G1" s="33"/>
      <c r="J1" s="31" t="s">
        <v>21</v>
      </c>
      <c r="K1" s="32"/>
      <c r="L1" s="32"/>
      <c r="M1" s="32"/>
      <c r="N1" s="32"/>
      <c r="O1" s="32"/>
      <c r="P1" s="33"/>
    </row>
    <row r="2" spans="1:1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  <c r="J2" s="9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0" t="s">
        <v>7</v>
      </c>
    </row>
    <row r="3" spans="1:17" x14ac:dyDescent="0.25">
      <c r="A3" s="11" t="s">
        <v>8</v>
      </c>
      <c r="B3" s="2">
        <v>34.773539668260689</v>
      </c>
      <c r="C3" s="2">
        <v>6515367</v>
      </c>
      <c r="D3" s="2">
        <v>78056.86</v>
      </c>
      <c r="E3" s="3">
        <f>IFERROR(D3/C3,0)*1000</f>
        <v>11.980424126530401</v>
      </c>
      <c r="F3" s="4">
        <f t="shared" ref="F3:F9" si="0">IFERROR((B3/C3*10^6),0)</f>
        <v>5.3371574722131063</v>
      </c>
      <c r="G3" s="12">
        <f>(B3/D3)*1000</f>
        <v>0.44548986044609901</v>
      </c>
      <c r="J3" s="11" t="s">
        <v>8</v>
      </c>
      <c r="K3" s="2">
        <v>4483.2200641194404</v>
      </c>
      <c r="L3" s="2">
        <v>445712643</v>
      </c>
      <c r="M3" s="2">
        <v>6493554.3000000007</v>
      </c>
      <c r="N3" s="3">
        <f>IFERROR(M3/L3,0)*1000</f>
        <v>14.568925521818775</v>
      </c>
      <c r="O3" s="4">
        <f t="shared" ref="O3:O9" si="1">IFERROR((K3/L3*10^6),0)</f>
        <v>10.058543625650394</v>
      </c>
      <c r="P3" s="12">
        <f t="shared" ref="P3:P9" si="2">(K3/M3)*1000</f>
        <v>0.690410806931951</v>
      </c>
    </row>
    <row r="4" spans="1:17" x14ac:dyDescent="0.25">
      <c r="A4" s="11" t="s">
        <v>9</v>
      </c>
      <c r="B4" s="2">
        <v>23.242171287160577</v>
      </c>
      <c r="C4" s="2">
        <v>3929409</v>
      </c>
      <c r="D4" s="2">
        <v>68272.600000000006</v>
      </c>
      <c r="E4" s="3">
        <f t="shared" ref="E4:E9" si="3">IFERROR(D4/C4,0)*1000</f>
        <v>17.374775697821228</v>
      </c>
      <c r="F4" s="4">
        <f t="shared" si="0"/>
        <v>5.9149279922656506</v>
      </c>
      <c r="G4" s="12">
        <f>(B4/D4)*1000</f>
        <v>0.34043190514438554</v>
      </c>
      <c r="J4" s="11" t="s">
        <v>9</v>
      </c>
      <c r="K4" s="2">
        <v>6841.3248767189079</v>
      </c>
      <c r="L4" s="2">
        <v>737153709</v>
      </c>
      <c r="M4" s="2">
        <v>9420713.0800000001</v>
      </c>
      <c r="N4" s="3">
        <f t="shared" ref="N4:N9" si="4">IFERROR(M4/L4,0)*1000</f>
        <v>12.779848985335567</v>
      </c>
      <c r="O4" s="4">
        <f t="shared" si="1"/>
        <v>9.280730454438924</v>
      </c>
      <c r="P4" s="12">
        <f>(K4/M4)*1000</f>
        <v>0.72620032248332822</v>
      </c>
    </row>
    <row r="5" spans="1:17" x14ac:dyDescent="0.25">
      <c r="A5" s="11" t="s">
        <v>10</v>
      </c>
      <c r="B5" s="2">
        <v>362.46969060584394</v>
      </c>
      <c r="C5" s="2">
        <v>66251237</v>
      </c>
      <c r="D5" s="2">
        <v>998496.65</v>
      </c>
      <c r="E5" s="3">
        <f t="shared" si="3"/>
        <v>15.071366139171108</v>
      </c>
      <c r="F5" s="4">
        <f t="shared" si="0"/>
        <v>5.4711384574727857</v>
      </c>
      <c r="G5" s="12">
        <f t="shared" ref="G5:G9" si="5">(B5/D5)*1000</f>
        <v>0.36301542985231239</v>
      </c>
      <c r="J5" s="11" t="s">
        <v>10</v>
      </c>
      <c r="K5" s="2">
        <v>3297.2910715496382</v>
      </c>
      <c r="L5" s="2">
        <v>262149026</v>
      </c>
      <c r="M5" s="2">
        <v>4819376.8900000006</v>
      </c>
      <c r="N5" s="3">
        <f t="shared" si="4"/>
        <v>18.38411137182711</v>
      </c>
      <c r="O5" s="4">
        <f t="shared" si="1"/>
        <v>12.577926082203479</v>
      </c>
      <c r="P5" s="12">
        <f t="shared" si="2"/>
        <v>0.68417373175179041</v>
      </c>
    </row>
    <row r="6" spans="1:17" x14ac:dyDescent="0.25">
      <c r="A6" s="13" t="s">
        <v>12</v>
      </c>
      <c r="B6" s="2">
        <v>963.4561930268178</v>
      </c>
      <c r="C6" s="2">
        <v>192658672</v>
      </c>
      <c r="D6" s="2">
        <v>2004451.0899999999</v>
      </c>
      <c r="E6" s="3">
        <f t="shared" si="3"/>
        <v>10.404157099141635</v>
      </c>
      <c r="F6" s="4">
        <f t="shared" si="0"/>
        <v>5.0008451891893957</v>
      </c>
      <c r="G6" s="12">
        <f t="shared" si="5"/>
        <v>0.48065836968205489</v>
      </c>
      <c r="J6" s="13" t="s">
        <v>11</v>
      </c>
      <c r="K6" s="2">
        <v>19.08208546324386</v>
      </c>
      <c r="L6" s="2">
        <v>1242319</v>
      </c>
      <c r="M6" s="2">
        <v>34322.449999999997</v>
      </c>
      <c r="N6" s="3">
        <f t="shared" si="4"/>
        <v>27.627726855984655</v>
      </c>
      <c r="O6" s="4">
        <f t="shared" si="1"/>
        <v>15.360052823182984</v>
      </c>
      <c r="P6" s="12">
        <f>(K6/M6)*1000</f>
        <v>0.55596513253697988</v>
      </c>
    </row>
    <row r="7" spans="1:17" x14ac:dyDescent="0.25">
      <c r="A7" s="13" t="s">
        <v>13</v>
      </c>
      <c r="B7" s="2">
        <v>964.12198666377969</v>
      </c>
      <c r="C7" s="2">
        <v>186908549</v>
      </c>
      <c r="D7" s="2">
        <v>2154523.13</v>
      </c>
      <c r="E7" s="3">
        <f t="shared" si="3"/>
        <v>11.527151334313766</v>
      </c>
      <c r="F7" s="4">
        <f t="shared" si="0"/>
        <v>5.1582551564496901</v>
      </c>
      <c r="G7" s="12">
        <f t="shared" si="5"/>
        <v>0.44748741530743263</v>
      </c>
      <c r="J7" s="13" t="s">
        <v>12</v>
      </c>
      <c r="K7" s="2">
        <v>4236.0824949517109</v>
      </c>
      <c r="L7" s="2">
        <v>454822343</v>
      </c>
      <c r="M7" s="2">
        <v>6016896.2999999998</v>
      </c>
      <c r="N7" s="3">
        <f t="shared" si="4"/>
        <v>13.229113284788649</v>
      </c>
      <c r="O7" s="4">
        <f t="shared" si="1"/>
        <v>9.3137080008220074</v>
      </c>
      <c r="P7" s="12">
        <f t="shared" si="2"/>
        <v>0.70403116220429307</v>
      </c>
    </row>
    <row r="8" spans="1:17" x14ac:dyDescent="0.25">
      <c r="A8" s="13" t="s">
        <v>14</v>
      </c>
      <c r="B8" s="2">
        <v>228.96461888859739</v>
      </c>
      <c r="C8" s="2">
        <v>47413869</v>
      </c>
      <c r="D8" s="2">
        <v>365112.46</v>
      </c>
      <c r="E8" s="3">
        <f t="shared" si="3"/>
        <v>7.7005413753515883</v>
      </c>
      <c r="F8" s="4">
        <f t="shared" si="0"/>
        <v>4.8290642319992356</v>
      </c>
      <c r="G8" s="12">
        <f>(B8/D8)*1000</f>
        <v>0.62710710800885128</v>
      </c>
      <c r="J8" s="13" t="s">
        <v>13</v>
      </c>
      <c r="K8" s="2">
        <v>4006.423686863116</v>
      </c>
      <c r="L8" s="2">
        <v>401125417</v>
      </c>
      <c r="M8" s="2">
        <v>5759622.9400000023</v>
      </c>
      <c r="N8" s="3">
        <f t="shared" si="4"/>
        <v>14.358658653635011</v>
      </c>
      <c r="O8" s="4">
        <f t="shared" si="1"/>
        <v>9.9879576737544813</v>
      </c>
      <c r="P8" s="12">
        <f t="shared" si="2"/>
        <v>0.69560520343074994</v>
      </c>
    </row>
    <row r="9" spans="1:17" ht="15.75" thickBot="1" x14ac:dyDescent="0.3">
      <c r="A9" s="14" t="s">
        <v>15</v>
      </c>
      <c r="B9" s="15">
        <f>SUM(B3:B8)</f>
        <v>2577.0282001404598</v>
      </c>
      <c r="C9" s="15">
        <f>SUM(C3:C8)</f>
        <v>503677103</v>
      </c>
      <c r="D9" s="15">
        <f>SUM(D3:D8)</f>
        <v>5668912.79</v>
      </c>
      <c r="E9" s="16">
        <f t="shared" si="3"/>
        <v>11.255053597304382</v>
      </c>
      <c r="F9" s="17">
        <f>IFERROR((B9/C9*10^6),0)</f>
        <v>5.1164291265002371</v>
      </c>
      <c r="G9" s="18">
        <f>(B9/D9)*1000</f>
        <v>0.45458949460050868</v>
      </c>
      <c r="J9" s="14" t="s">
        <v>15</v>
      </c>
      <c r="K9" s="15">
        <f>SUM(K3:K8)</f>
        <v>22883.424279666058</v>
      </c>
      <c r="L9" s="15">
        <f>SUM(L3:L8)</f>
        <v>2302205457</v>
      </c>
      <c r="M9" s="15">
        <f>SUM(M3:M8)</f>
        <v>32544485.960000005</v>
      </c>
      <c r="N9" s="16">
        <f t="shared" si="4"/>
        <v>14.136221361584585</v>
      </c>
      <c r="O9" s="17">
        <f>IFERROR((K9/L9*10^6),0)</f>
        <v>9.939783701792372</v>
      </c>
      <c r="P9" s="18">
        <f>(K9/M9)*1000</f>
        <v>0.70314290131335222</v>
      </c>
      <c r="Q9" s="26"/>
    </row>
    <row r="10" spans="1:17" ht="15.75" thickBot="1" x14ac:dyDescent="0.3"/>
    <row r="11" spans="1:17" s="34" customFormat="1" x14ac:dyDescent="0.25">
      <c r="A11" s="31" t="s">
        <v>19</v>
      </c>
      <c r="B11" s="32"/>
      <c r="C11" s="32"/>
      <c r="D11" s="32"/>
      <c r="E11" s="32"/>
      <c r="F11" s="32"/>
      <c r="G11" s="33"/>
      <c r="J11" s="31" t="s">
        <v>22</v>
      </c>
      <c r="K11" s="32"/>
      <c r="L11" s="32"/>
      <c r="M11" s="32"/>
      <c r="N11" s="32"/>
      <c r="O11" s="32"/>
      <c r="P11" s="33"/>
    </row>
    <row r="12" spans="1:17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  <c r="J12" s="9" t="s">
        <v>1</v>
      </c>
      <c r="K12" s="1" t="s">
        <v>2</v>
      </c>
      <c r="L12" s="1" t="s">
        <v>3</v>
      </c>
      <c r="M12" s="1" t="s">
        <v>4</v>
      </c>
      <c r="N12" s="1" t="s">
        <v>5</v>
      </c>
      <c r="O12" s="1" t="s">
        <v>6</v>
      </c>
      <c r="P12" s="10" t="s">
        <v>7</v>
      </c>
    </row>
    <row r="13" spans="1:17" x14ac:dyDescent="0.25">
      <c r="A13" s="11" t="s">
        <v>8</v>
      </c>
      <c r="B13" s="6">
        <v>585.56189629318396</v>
      </c>
      <c r="C13" s="2">
        <v>55761758</v>
      </c>
      <c r="D13" s="6">
        <v>1165365.81</v>
      </c>
      <c r="E13" s="3">
        <f>IFERROR(D13/C13,0)*1000</f>
        <v>20.899014876826516</v>
      </c>
      <c r="F13" s="7">
        <f>IFERROR((B13/C13*10^6),0)</f>
        <v>10.501137648730229</v>
      </c>
      <c r="G13" s="19">
        <f>(B13/D13)*1000</f>
        <v>0.5024704614366402</v>
      </c>
      <c r="J13" s="11" t="s">
        <v>8</v>
      </c>
      <c r="K13" s="6">
        <v>282.06933179529824</v>
      </c>
      <c r="L13" s="2">
        <v>20841045</v>
      </c>
      <c r="M13" s="6">
        <v>250201.38</v>
      </c>
      <c r="N13" s="3">
        <f>IFERROR(M13/L13,0)*1000</f>
        <v>12.005222386881274</v>
      </c>
      <c r="O13" s="7">
        <f>IFERROR((K13/L13*10^6),0)</f>
        <v>13.534318063000116</v>
      </c>
      <c r="P13" s="19">
        <f>(K13/M13)*1000</f>
        <v>1.1273692087361717</v>
      </c>
    </row>
    <row r="14" spans="1:17" x14ac:dyDescent="0.25">
      <c r="A14" s="11" t="s">
        <v>12</v>
      </c>
      <c r="B14" s="6">
        <v>9.6840252649694243</v>
      </c>
      <c r="C14" s="2">
        <v>915871</v>
      </c>
      <c r="D14" s="6">
        <v>19020.41</v>
      </c>
      <c r="E14" s="3">
        <f t="shared" ref="E14:E17" si="6">IFERROR(D14/C14,0)*1000</f>
        <v>20.767564427741462</v>
      </c>
      <c r="F14" s="7">
        <f>IFERROR((B14/C14*10^6),0)</f>
        <v>10.573569056089148</v>
      </c>
      <c r="G14" s="19">
        <f t="shared" ref="G14:G17" si="7">(B14/D14)*1000</f>
        <v>0.50913861819852591</v>
      </c>
      <c r="J14" s="36"/>
      <c r="K14" s="35"/>
      <c r="L14" s="35"/>
      <c r="M14" s="35"/>
      <c r="N14" s="35"/>
      <c r="O14" s="35"/>
      <c r="P14" s="37"/>
    </row>
    <row r="15" spans="1:17" x14ac:dyDescent="0.25">
      <c r="A15" s="11" t="s">
        <v>13</v>
      </c>
      <c r="B15" s="6">
        <v>5737.3022752488559</v>
      </c>
      <c r="C15" s="2">
        <v>654735811</v>
      </c>
      <c r="D15" s="6">
        <v>10233339.730000004</v>
      </c>
      <c r="E15" s="3">
        <f t="shared" si="6"/>
        <v>15.629723558835556</v>
      </c>
      <c r="F15" s="7">
        <f t="shared" ref="F15:F17" si="8">IFERROR((B15/C15*10^6),0)</f>
        <v>8.7627745097462775</v>
      </c>
      <c r="G15" s="19">
        <f t="shared" si="7"/>
        <v>0.56064808035537128</v>
      </c>
      <c r="J15" s="11" t="s">
        <v>13</v>
      </c>
      <c r="K15" s="6">
        <v>86204.885373770419</v>
      </c>
      <c r="L15" s="2">
        <v>6536209419</v>
      </c>
      <c r="M15" s="6">
        <v>75745956.490000039</v>
      </c>
      <c r="N15" s="3">
        <f t="shared" ref="N15" si="9">IFERROR(M15/L15,0)*1000</f>
        <v>11.588667319901862</v>
      </c>
      <c r="O15" s="7">
        <f t="shared" ref="O15" si="10">IFERROR((K15/L15*10^6),0)</f>
        <v>13.188819367259386</v>
      </c>
      <c r="P15" s="19">
        <f t="shared" ref="P15" si="11">(K15/M15)*1000</f>
        <v>1.1380790390461459</v>
      </c>
    </row>
    <row r="16" spans="1:17" x14ac:dyDescent="0.25">
      <c r="A16" s="13" t="s">
        <v>14</v>
      </c>
      <c r="B16" s="6">
        <v>174.44871291569189</v>
      </c>
      <c r="C16" s="2">
        <v>17809515</v>
      </c>
      <c r="D16" s="8">
        <v>322761.8</v>
      </c>
      <c r="E16" s="3">
        <f t="shared" si="6"/>
        <v>18.122997734637917</v>
      </c>
      <c r="F16" s="7">
        <f t="shared" si="8"/>
        <v>9.7952534314208943</v>
      </c>
      <c r="G16" s="19">
        <f>(B16/D16)*1000</f>
        <v>0.54048748307789796</v>
      </c>
      <c r="J16" s="36"/>
      <c r="K16" s="35"/>
      <c r="L16" s="35"/>
      <c r="M16" s="35"/>
      <c r="N16" s="35"/>
      <c r="O16" s="35"/>
      <c r="P16" s="37"/>
    </row>
    <row r="17" spans="1:16" ht="15.75" thickBot="1" x14ac:dyDescent="0.3">
      <c r="A17" s="20" t="s">
        <v>15</v>
      </c>
      <c r="B17" s="21">
        <f>SUM(B13:B16)</f>
        <v>6506.9969097227004</v>
      </c>
      <c r="C17" s="21">
        <f>SUM(C13:C16)</f>
        <v>729222955</v>
      </c>
      <c r="D17" s="21">
        <f t="shared" ref="D17" si="12">SUM(D13:D16)</f>
        <v>11740487.750000006</v>
      </c>
      <c r="E17" s="22">
        <f t="shared" si="6"/>
        <v>16.099997496650399</v>
      </c>
      <c r="F17" s="23">
        <f t="shared" si="8"/>
        <v>8.9231926465105591</v>
      </c>
      <c r="G17" s="24">
        <f t="shared" si="7"/>
        <v>0.55423565428299149</v>
      </c>
      <c r="J17" s="20" t="s">
        <v>15</v>
      </c>
      <c r="K17" s="21">
        <f>SUM(K13:K16)</f>
        <v>86486.954705565717</v>
      </c>
      <c r="L17" s="21">
        <f>SUM(L13:L16)</f>
        <v>6557050464</v>
      </c>
      <c r="M17" s="21">
        <f>SUM(M13:M16)</f>
        <v>75996157.870000035</v>
      </c>
      <c r="N17" s="22">
        <f>IFERROR(M17/L17,0)*1000</f>
        <v>11.589991305883601</v>
      </c>
      <c r="O17" s="23">
        <f>IFERROR((K17/L17*10^6),0)</f>
        <v>13.18991750641584</v>
      </c>
      <c r="P17" s="24">
        <f>(K17/M17)*1000</f>
        <v>1.1380437791804077</v>
      </c>
    </row>
    <row r="20" spans="1:16" x14ac:dyDescent="0.25">
      <c r="K20" t="s">
        <v>23</v>
      </c>
      <c r="L20" s="26">
        <f>L9/C9-1</f>
        <v>3.5707963361598356</v>
      </c>
      <c r="M20" s="26">
        <f>M9/D9-1</f>
        <v>4.7408690458968952</v>
      </c>
      <c r="N20" s="26">
        <f>N9/E9-1</f>
        <v>0.25598880888228304</v>
      </c>
      <c r="O20" s="26">
        <f>O9/F9-1</f>
        <v>0.94271892682141534</v>
      </c>
      <c r="P20" s="26">
        <f>P9/G9-1</f>
        <v>0.54676451978123963</v>
      </c>
    </row>
    <row r="21" spans="1:16" x14ac:dyDescent="0.25">
      <c r="K21" t="s">
        <v>28</v>
      </c>
      <c r="L21" s="26">
        <f>L17/C17-1</f>
        <v>7.9918322222865292</v>
      </c>
      <c r="M21" s="26">
        <f t="shared" ref="M21:P21" si="13">M17/D17-1</f>
        <v>5.4729983530709783</v>
      </c>
      <c r="N21" s="26">
        <f t="shared" si="13"/>
        <v>-0.280124651678058</v>
      </c>
      <c r="O21" s="26">
        <f>O17/F17-1</f>
        <v>0.47816123992053416</v>
      </c>
      <c r="P21" s="26">
        <f>P17/G17-1</f>
        <v>1.0533572143652186</v>
      </c>
    </row>
  </sheetData>
  <mergeCells count="4">
    <mergeCell ref="A1:G1"/>
    <mergeCell ref="J1:P1"/>
    <mergeCell ref="A11:G11"/>
    <mergeCell ref="J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Results- revised</vt:lpstr>
      <vt:lpstr>Results- Q1Q2</vt:lpstr>
      <vt:lpstr>Results- Q3Q4</vt:lpstr>
      <vt:lpstr>Results- H1 revised</vt:lpstr>
      <vt:lpstr>Results- H2 revised</vt:lpstr>
      <vt:lpstr>Final version</vt:lpstr>
      <vt:lpstr>Final version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2022-12-15T13:06:16Z</dcterms:created>
  <dcterms:modified xsi:type="dcterms:W3CDTF">2023-01-29T09:49:21Z</dcterms:modified>
</cp:coreProperties>
</file>