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hidden" name="P0-13" sheetId="2" r:id="rId5"/>
    <sheet state="hidden" name="BH-PO-13" sheetId="3" r:id="rId6"/>
    <sheet state="hidden" name="BH-PO-14" sheetId="4" r:id="rId7"/>
    <sheet state="hidden" name="BH-PO-15" sheetId="5" r:id="rId8"/>
    <sheet state="hidden" name="BH-PO-16" sheetId="6" r:id="rId9"/>
    <sheet state="hidden" name="BH-ST1.1" sheetId="7" r:id="rId10"/>
    <sheet state="hidden" name="BH-ST1.C" sheetId="8" r:id="rId11"/>
    <sheet state="hidden" name="BH-ST1.E" sheetId="9" r:id="rId12"/>
    <sheet state="hidden" name="BH-ST1.G" sheetId="10" r:id="rId13"/>
    <sheet state="hidden" name="BH-P1.24" sheetId="11" r:id="rId14"/>
    <sheet state="hidden" name="BH-P1.26" sheetId="12" r:id="rId15"/>
    <sheet state="hidden" name="BH-ST2.A" sheetId="13" r:id="rId16"/>
    <sheet state="hidden" name="BH-ST2.C" sheetId="14" r:id="rId17"/>
    <sheet state="hidden" name="BH-ST2.E" sheetId="15" r:id="rId18"/>
    <sheet state="hidden" name="BH-ST2.G" sheetId="16" r:id="rId19"/>
    <sheet state="hidden" name="BH-ST2.J" sheetId="17" r:id="rId20"/>
    <sheet state="hidden" name="BH-ST3.A" sheetId="18" r:id="rId21"/>
    <sheet state="hidden" name="BH-ST3.B" sheetId="19" r:id="rId22"/>
    <sheet state="hidden" name="BH-ST3.C" sheetId="20" r:id="rId23"/>
    <sheet state="hidden" name="BH-ST3.D" sheetId="21" r:id="rId24"/>
    <sheet state="hidden" name="BH-ST3.E" sheetId="22" r:id="rId25"/>
    <sheet state="hidden" name="BH-ST3.F" sheetId="23" r:id="rId26"/>
    <sheet state="hidden" name="BH-ST3.G" sheetId="24" r:id="rId27"/>
    <sheet state="hidden" name="BH-ST3.H" sheetId="25" r:id="rId28"/>
    <sheet state="hidden" name="BH-P1.05" sheetId="26" r:id="rId29"/>
    <sheet state="hidden" name="BH-P1.09" sheetId="27" r:id="rId30"/>
    <sheet state="hidden" name="BH-P1.11" sheetId="28" r:id="rId31"/>
    <sheet state="hidden" name="BH-P1.13" sheetId="29" r:id="rId32"/>
    <sheet state="hidden" name="BH-P2.02" sheetId="30" r:id="rId33"/>
    <sheet state="hidden" name="BH-P2.04" sheetId="31" r:id="rId34"/>
    <sheet state="hidden" name="BH-P2.06" sheetId="32" r:id="rId35"/>
    <sheet state="hidden" name="BH-P2.08" sheetId="33" r:id="rId36"/>
    <sheet state="hidden" name="BH-P2.10" sheetId="34" r:id="rId37"/>
    <sheet state="hidden" name="BH-P3.04" sheetId="35" r:id="rId38"/>
    <sheet state="hidden" name="BH-P3.06" sheetId="36" r:id="rId39"/>
    <sheet state="hidden" name="BH-P3.08" sheetId="37" r:id="rId40"/>
    <sheet state="hidden" name="BH-148-scour" sheetId="38" r:id="rId41"/>
    <sheet state="hidden" name="BH-148-no scour" sheetId="39" r:id="rId42"/>
  </sheets>
  <definedNames/>
  <calcPr/>
  <extLst>
    <ext uri="GoogleSheetsCustomDataVersion1">
      <go:sheetsCustomData xmlns:go="http://customooxmlschemas.google.com/" r:id="rId43" roundtripDataSignature="AMtx7minTezdrV7PIhyO4v6c5f01jbdtSw=="/>
    </ext>
  </extLst>
</workbook>
</file>

<file path=xl/sharedStrings.xml><?xml version="1.0" encoding="utf-8"?>
<sst xmlns="http://schemas.openxmlformats.org/spreadsheetml/2006/main" count="1471" uniqueCount="630">
  <si>
    <t>Pier no.</t>
  </si>
  <si>
    <t>P0/13</t>
  </si>
  <si>
    <t>P0/15</t>
  </si>
  <si>
    <t>P0/19</t>
  </si>
  <si>
    <t>P0/21</t>
  </si>
  <si>
    <t>P0/23</t>
  </si>
  <si>
    <t>P0/25</t>
  </si>
  <si>
    <t>ST1/0</t>
  </si>
  <si>
    <t>ST1/C</t>
  </si>
  <si>
    <t>ST1/E</t>
  </si>
  <si>
    <t>ST1/G</t>
  </si>
  <si>
    <t>P1/01</t>
  </si>
  <si>
    <t>P1/03</t>
  </si>
  <si>
    <t>P1/06</t>
  </si>
  <si>
    <t>P1/08</t>
  </si>
  <si>
    <t>P1/10</t>
  </si>
  <si>
    <t>P1/12</t>
  </si>
  <si>
    <t>P1/14</t>
  </si>
  <si>
    <t>P1/16</t>
  </si>
  <si>
    <t>P1/18</t>
  </si>
  <si>
    <t>P1/20</t>
  </si>
  <si>
    <t>BH-P1/24</t>
  </si>
  <si>
    <t>BH-P1/26</t>
  </si>
  <si>
    <t>ST2/A</t>
  </si>
  <si>
    <t>ST2/C</t>
  </si>
  <si>
    <t>ST2/E</t>
  </si>
  <si>
    <t>ST2/G</t>
  </si>
  <si>
    <t>ST2/J</t>
  </si>
  <si>
    <t>ST3/A</t>
  </si>
  <si>
    <t>ST3/B</t>
  </si>
  <si>
    <t>ST3/C</t>
  </si>
  <si>
    <t>ST3/D</t>
  </si>
  <si>
    <t>ST3/E</t>
  </si>
  <si>
    <t>ST3/F</t>
  </si>
  <si>
    <t>ST3/G</t>
  </si>
  <si>
    <t>ST3/H</t>
  </si>
  <si>
    <t>BH-P2/02</t>
  </si>
  <si>
    <t>BH-P2/04</t>
  </si>
  <si>
    <t>BH-P2/06</t>
  </si>
  <si>
    <t>BH-P2/08</t>
  </si>
  <si>
    <t>BH-P2/10</t>
  </si>
  <si>
    <t>P2/12</t>
  </si>
  <si>
    <t>P2/14</t>
  </si>
  <si>
    <t>P2/16</t>
  </si>
  <si>
    <t>P2/18</t>
  </si>
  <si>
    <t>P2/20</t>
  </si>
  <si>
    <t>P2/22</t>
  </si>
  <si>
    <t>BH-P3/04</t>
  </si>
  <si>
    <t>BH-P3/06</t>
  </si>
  <si>
    <t>BH-P3/08</t>
  </si>
  <si>
    <t>P3-02</t>
  </si>
  <si>
    <t>P3/10</t>
  </si>
  <si>
    <t>P3/12</t>
  </si>
  <si>
    <t>P3/14</t>
  </si>
  <si>
    <t>P3/16</t>
  </si>
  <si>
    <t>P3/18</t>
  </si>
  <si>
    <t>P3/20</t>
  </si>
  <si>
    <t>P3/22</t>
  </si>
  <si>
    <t>Reference Borehole</t>
  </si>
  <si>
    <t>BH-P0/13</t>
  </si>
  <si>
    <t>BH-P0/15</t>
  </si>
  <si>
    <t>BH-P0/17</t>
  </si>
  <si>
    <t>BH-P0/19</t>
  </si>
  <si>
    <t>BH-P0/21</t>
  </si>
  <si>
    <t>BH-P0/23</t>
  </si>
  <si>
    <t>BH-ST1/1</t>
  </si>
  <si>
    <t>BH-ST1/C</t>
  </si>
  <si>
    <t>BH-ST1/E</t>
  </si>
  <si>
    <t>BH-ST1/G</t>
  </si>
  <si>
    <t>BH-P1/01</t>
  </si>
  <si>
    <t>BH-P1/03</t>
  </si>
  <si>
    <t>BH-P1/06</t>
  </si>
  <si>
    <t>BH-P1/08</t>
  </si>
  <si>
    <t>BH-P1/10</t>
  </si>
  <si>
    <t>BH-P1/12</t>
  </si>
  <si>
    <t>BH-P1/14</t>
  </si>
  <si>
    <t>BH-P1/16</t>
  </si>
  <si>
    <t>BH-P1/18</t>
  </si>
  <si>
    <t>BH-P1/20</t>
  </si>
  <si>
    <t>BH-ST2/A</t>
  </si>
  <si>
    <t>BH-ST2/C</t>
  </si>
  <si>
    <t>BH-ST2/E</t>
  </si>
  <si>
    <t>BH-ST2/G</t>
  </si>
  <si>
    <t>BH-ST2/J</t>
  </si>
  <si>
    <t>BH-ST3/A</t>
  </si>
  <si>
    <t>BH-ST3/B</t>
  </si>
  <si>
    <t>BH-ST3/C</t>
  </si>
  <si>
    <t>BH-ST3/D</t>
  </si>
  <si>
    <t>BH-ST3/E</t>
  </si>
  <si>
    <t>BH-ST3/F</t>
  </si>
  <si>
    <t>BH-ST3/G</t>
  </si>
  <si>
    <t>BH-ST3/H</t>
  </si>
  <si>
    <t>BH-P2/12</t>
  </si>
  <si>
    <t>BH-P2/14</t>
  </si>
  <si>
    <t>BH-P2/16</t>
  </si>
  <si>
    <t>BH-P2/18</t>
  </si>
  <si>
    <t>BH-P2/20</t>
  </si>
  <si>
    <t>BH-P2/22</t>
  </si>
  <si>
    <t>BH-P3-02</t>
  </si>
  <si>
    <t>BH-P3/10</t>
  </si>
  <si>
    <t>BH-P3/12</t>
  </si>
  <si>
    <t>BH-P3/14</t>
  </si>
  <si>
    <t>BH-P3/16</t>
  </si>
  <si>
    <t>BH-P3/18</t>
  </si>
  <si>
    <t>BH-P3/20</t>
  </si>
  <si>
    <t>BH-P3/22</t>
  </si>
  <si>
    <t>Ground Level m, MSL</t>
  </si>
  <si>
    <t>Top of Pile Level (TPL)</t>
  </si>
  <si>
    <t>Lateral Stiffness (kN/m)</t>
  </si>
  <si>
    <t>TPL-0.5m</t>
  </si>
  <si>
    <t>TPL-1.5m</t>
  </si>
  <si>
    <t>TPL-2.5m</t>
  </si>
  <si>
    <t>TPL-3.5m</t>
  </si>
  <si>
    <t>TPL-4.5m</t>
  </si>
  <si>
    <t>TPL-5.5m</t>
  </si>
  <si>
    <t>TPL-6.5m</t>
  </si>
  <si>
    <t>TPL-7.5m</t>
  </si>
  <si>
    <t>TPL-8.5m</t>
  </si>
  <si>
    <t>TPL-9.5m</t>
  </si>
  <si>
    <t>TPL-10.5m</t>
  </si>
  <si>
    <t>TPL-11.5m</t>
  </si>
  <si>
    <t>TPL-12.0m</t>
  </si>
  <si>
    <t>TPL-13.0m</t>
  </si>
  <si>
    <t>TPL-14.0m</t>
  </si>
  <si>
    <t>TPL-15.0m</t>
  </si>
  <si>
    <t>Note: Top of pile is considered from 2.0 BGL</t>
  </si>
  <si>
    <t>Diameter of Pile, B</t>
  </si>
  <si>
    <t>=</t>
  </si>
  <si>
    <t>Based on field test data, Carter (1984) modified Vesic’s equation as follows to account for the effect of pile diameter</t>
  </si>
  <si>
    <t>Segment length, L</t>
  </si>
  <si>
    <t>m</t>
  </si>
  <si>
    <t>Grade of concrete, fck</t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</si>
  <si>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</si>
  <si>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</si>
  <si>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</si>
  <si>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</si>
  <si>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</si>
  <si>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</si>
  <si>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</si>
  <si>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t>Rock Layer</t>
  </si>
  <si>
    <t>Type of Rock</t>
  </si>
  <si>
    <t>Depth m, MSL</t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</si>
  <si>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</si>
  <si>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t xml:space="preserve">Possion's ratio </t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</si>
  <si>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</si>
  <si>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</si>
  <si>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t>RQD&lt;25%</t>
  </si>
  <si>
    <t xml:space="preserve">       </t>
  </si>
  <si>
    <t>RQD≥60%</t>
  </si>
  <si>
    <t>Diameter of Pile, D</t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</si>
  <si>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</si>
  <si>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</si>
  <si>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</si>
  <si>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</si>
  <si>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t>Modulus of elasticity of rock, E</t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</si>
  <si>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</si>
  <si>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</si>
  <si>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</si>
  <si>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</si>
  <si>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</si>
  <si>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</si>
  <si>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</si>
  <si>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</si>
  <si>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</si>
  <si>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</si>
  <si>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t>Soil/Boulders</t>
  </si>
  <si>
    <t>-</t>
  </si>
  <si>
    <t>Note:</t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</si>
  <si>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</si>
  <si>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</si>
  <si>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</si>
  <si>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</si>
  <si>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</si>
  <si>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</si>
  <si>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</si>
  <si>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</si>
  <si>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</si>
  <si>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</si>
  <si>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</si>
  <si>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</si>
  <si>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</si>
  <si>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</si>
  <si>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t>25%≤RQD&lt;60%</t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</si>
  <si>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</si>
  <si>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</si>
  <si>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</si>
  <si>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</si>
  <si>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</si>
  <si>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</si>
  <si>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</si>
  <si>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</si>
  <si>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</si>
  <si>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</si>
  <si>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</si>
  <si>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</si>
  <si>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</si>
  <si>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</si>
  <si>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</si>
  <si>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</si>
  <si>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</si>
  <si>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</si>
  <si>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</si>
  <si>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</si>
  <si>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</si>
  <si>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</si>
  <si>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</si>
  <si>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</si>
  <si>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</si>
  <si>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</si>
  <si>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</si>
  <si>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</si>
  <si>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</si>
  <si>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</si>
  <si>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</si>
  <si>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</si>
  <si>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</si>
  <si>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</si>
  <si>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</si>
  <si>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</si>
  <si>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</si>
  <si>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</si>
  <si>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</si>
  <si>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</si>
  <si>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</si>
  <si>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</si>
  <si>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</si>
  <si>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</si>
  <si>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</si>
  <si>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</si>
  <si>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</si>
  <si>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</si>
  <si>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</si>
  <si>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</si>
  <si>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</si>
  <si>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</si>
  <si>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</si>
  <si>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</si>
  <si>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</si>
  <si>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</si>
  <si>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</si>
  <si>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</si>
  <si>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</si>
  <si>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</si>
  <si>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</si>
  <si>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</si>
  <si>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</si>
  <si>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</si>
  <si>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</si>
  <si>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</si>
  <si>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</si>
  <si>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</si>
  <si>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</si>
  <si>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</si>
  <si>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</si>
  <si>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</si>
  <si>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</si>
  <si>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</si>
  <si>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</si>
  <si>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</si>
  <si>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</si>
  <si>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</si>
  <si>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</si>
  <si>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</si>
  <si>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</si>
  <si>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</si>
  <si>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</si>
  <si>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</si>
  <si>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</si>
  <si>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</si>
  <si>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</si>
  <si>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</si>
  <si>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</si>
  <si>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</si>
  <si>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</si>
  <si>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</si>
  <si>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</si>
  <si>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</si>
  <si>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</si>
  <si>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</si>
  <si>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</si>
  <si>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</si>
  <si>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</si>
  <si>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</si>
  <si>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</si>
  <si>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</si>
  <si>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</si>
  <si>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</si>
  <si>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</si>
  <si>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</si>
  <si>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</si>
  <si>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</si>
  <si>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</si>
  <si>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</si>
  <si>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</si>
  <si>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</si>
  <si>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</si>
  <si>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</si>
  <si>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</si>
  <si>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</si>
  <si>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</si>
  <si>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</si>
  <si>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</si>
  <si>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</si>
  <si>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</si>
  <si>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</si>
  <si>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</si>
  <si>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</si>
  <si>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</si>
  <si>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</si>
  <si>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</si>
  <si>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</si>
  <si>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</si>
  <si>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</si>
  <si>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</si>
  <si>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</si>
  <si>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</si>
  <si>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</si>
  <si>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</si>
  <si>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</si>
  <si>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</si>
  <si>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</si>
  <si>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</si>
  <si>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</si>
  <si>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</si>
  <si>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</si>
  <si>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</si>
  <si>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</si>
  <si>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</si>
  <si>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</si>
  <si>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</si>
  <si>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</si>
  <si>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</si>
  <si>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</si>
  <si>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</si>
  <si>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</si>
  <si>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</si>
  <si>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</si>
  <si>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</si>
  <si>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</si>
  <si>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</si>
  <si>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</si>
  <si>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</si>
  <si>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</si>
  <si>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</si>
  <si>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</si>
  <si>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</si>
  <si>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</si>
  <si>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</si>
  <si>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</si>
  <si>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</si>
  <si>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</si>
  <si>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</si>
  <si>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</si>
  <si>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</si>
  <si>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</si>
  <si>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</si>
  <si>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</si>
  <si>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</si>
  <si>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</si>
  <si>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</si>
  <si>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</si>
  <si>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</si>
  <si>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</si>
  <si>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</si>
  <si>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</si>
  <si>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</si>
  <si>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</si>
  <si>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</si>
  <si>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</si>
  <si>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</si>
  <si>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</si>
  <si>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</si>
  <si>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</si>
  <si>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</si>
  <si>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</si>
  <si>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</si>
  <si>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</si>
  <si>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</si>
  <si>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</si>
  <si>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</si>
  <si>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</si>
  <si>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</si>
  <si>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</si>
  <si>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</si>
  <si>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</si>
  <si>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</si>
  <si>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</si>
  <si>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</si>
  <si>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</si>
  <si>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</si>
  <si>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</si>
  <si>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</si>
  <si>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</si>
  <si>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</si>
  <si>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</si>
  <si>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</si>
  <si>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</si>
  <si>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</si>
  <si>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</si>
  <si>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</si>
  <si>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</si>
  <si>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</si>
  <si>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</si>
  <si>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</si>
  <si>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</si>
  <si>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</si>
  <si>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</si>
  <si>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</si>
  <si>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</si>
  <si>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</si>
  <si>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</si>
  <si>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</si>
  <si>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</si>
  <si>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</si>
  <si>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</si>
  <si>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</si>
  <si>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</si>
  <si>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</si>
  <si>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</si>
  <si>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</si>
  <si>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</si>
  <si>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</si>
  <si>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</si>
  <si>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</si>
  <si>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</si>
  <si>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</si>
  <si>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</si>
  <si>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</si>
  <si>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</si>
  <si>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</si>
  <si>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</si>
  <si>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</si>
  <si>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</si>
  <si>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</si>
  <si>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</si>
  <si>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</si>
  <si>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</si>
  <si>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</si>
  <si>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</si>
  <si>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</si>
  <si>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</si>
  <si>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</si>
  <si>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</si>
  <si>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</si>
  <si>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</si>
  <si>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</si>
  <si>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</si>
  <si>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</si>
  <si>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</si>
  <si>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</si>
  <si>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</si>
  <si>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</si>
  <si>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</si>
  <si>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</si>
  <si>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</si>
  <si>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</si>
  <si>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</si>
  <si>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</si>
  <si>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</si>
  <si>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</si>
  <si>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</si>
  <si>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</si>
  <si>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</si>
  <si>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</si>
  <si>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</si>
  <si>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</si>
  <si>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</si>
  <si>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</si>
  <si>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</si>
  <si>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</si>
  <si>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</si>
  <si>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</si>
  <si>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</si>
  <si>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</si>
  <si>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</si>
  <si>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</si>
  <si>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</si>
  <si>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</si>
  <si>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</si>
  <si>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</si>
  <si>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</si>
  <si>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</si>
  <si>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</si>
  <si>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</si>
  <si>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t xml:space="preserve">  </t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</si>
  <si>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</si>
  <si>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</si>
  <si>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</si>
  <si>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</si>
  <si>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</si>
  <si>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</si>
  <si>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</si>
  <si>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</si>
  <si>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</si>
  <si>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</si>
  <si>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</si>
  <si>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</si>
  <si>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</si>
  <si>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</si>
  <si>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</si>
  <si>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</si>
  <si>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</si>
  <si>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</si>
  <si>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</si>
  <si>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</si>
  <si>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</si>
  <si>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</si>
  <si>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</si>
  <si>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</si>
  <si>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</si>
  <si>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</si>
  <si>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</si>
  <si>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</si>
  <si>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</si>
  <si>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</si>
  <si>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</si>
  <si>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</si>
  <si>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</si>
  <si>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</si>
  <si>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</si>
  <si>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</si>
  <si>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Moment of Inetia of Pile, I</t>
    </r>
    <r>
      <rPr>
        <rFont val="Arial"/>
        <sz val="11.0"/>
        <vertAlign val="subscript"/>
      </rPr>
      <t>p</t>
    </r>
  </si>
  <si>
    <r>
      <t>Modulus of subgrade reaction, K</t>
    </r>
    <r>
      <rPr>
        <rFont val="Arial"/>
        <sz val="11.0"/>
        <vertAlign val="subscript"/>
      </rPr>
      <t>i</t>
    </r>
  </si>
  <si>
    <r>
      <rPr>
        <rFont val="Calibri"/>
        <sz val="11.0"/>
      </rPr>
      <t xml:space="preserve">ν = </t>
    </r>
    <r>
      <rPr>
        <rFont val="Arial"/>
        <sz val="11.0"/>
      </rPr>
      <t xml:space="preserve">Possion's ratio 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</si>
  <si>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</si>
  <si>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</si>
  <si>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</si>
  <si>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</si>
  <si>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</si>
  <si>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</si>
  <si>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</si>
  <si>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</si>
  <si>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</si>
  <si>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</si>
  <si>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</si>
  <si>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</si>
  <si>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</si>
  <si>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</si>
  <si>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</si>
  <si>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</si>
  <si>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</si>
  <si>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</si>
  <si>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</si>
  <si>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</si>
  <si>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</si>
  <si>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</si>
  <si>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</si>
  <si>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</si>
  <si>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</si>
  <si>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</si>
  <si>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</si>
  <si>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</si>
  <si>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</si>
  <si>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</si>
  <si>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</si>
  <si>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</si>
  <si>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</si>
  <si>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</si>
  <si>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</si>
  <si>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</si>
  <si>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</si>
  <si>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</si>
  <si>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</si>
  <si>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</si>
  <si>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</si>
  <si>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</si>
  <si>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</si>
  <si>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</si>
  <si>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</si>
  <si>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</si>
  <si>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</si>
  <si>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</si>
  <si>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</si>
  <si>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</si>
  <si>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</si>
  <si>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</si>
  <si>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</si>
  <si>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</si>
  <si>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</si>
  <si>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</si>
  <si>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</si>
  <si>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</si>
  <si>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</si>
  <si>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</si>
  <si>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</si>
  <si>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</si>
  <si>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</si>
  <si>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</si>
  <si>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</si>
  <si>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</si>
  <si>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</si>
  <si>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</si>
  <si>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</si>
  <si>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</si>
  <si>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</si>
  <si>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</si>
  <si>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</si>
  <si>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</si>
  <si>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i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</si>
  <si>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</si>
  <si>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</si>
  <si>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</si>
  <si>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</si>
  <si>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</si>
  <si>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</si>
  <si>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</si>
  <si>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</si>
  <si>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</si>
  <si>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</si>
  <si>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</si>
  <si>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</si>
  <si>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t>Depth below sea bed level (m)</t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</si>
  <si>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</si>
  <si>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</si>
  <si>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</si>
  <si>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t>Weathered Rock RQD &lt;25%</t>
  </si>
  <si>
    <r>
      <t>Weathered Rock with 25</t>
    </r>
    <r>
      <rPr>
        <rFont val="Calibri"/>
        <color rgb="FF0000FF"/>
        <sz val="11.0"/>
      </rPr>
      <t>≤</t>
    </r>
    <r>
      <rPr>
        <rFont val="Arial"/>
        <color rgb="FF0000FF"/>
        <sz val="11.0"/>
      </rPr>
      <t>RQD&lt;60%</t>
    </r>
  </si>
  <si>
    <r>
      <t>Weathered Rock RQD</t>
    </r>
    <r>
      <rPr>
        <rFont val="Calibri"/>
        <color rgb="FF0000FF"/>
        <sz val="11.0"/>
      </rPr>
      <t>≥</t>
    </r>
    <r>
      <rPr>
        <rFont val="Arial"/>
        <color rgb="FF0000FF"/>
        <sz val="11.0"/>
      </rPr>
      <t>60%</t>
    </r>
  </si>
  <si>
    <r>
      <t>Modulus of elasticity of pile material, E</t>
    </r>
    <r>
      <rPr>
        <rFont val="Arial"/>
        <sz val="11.0"/>
        <vertAlign val="subscript"/>
      </rPr>
      <t>p</t>
    </r>
  </si>
  <si>
    <r>
      <t>kN/m</t>
    </r>
    <r>
      <rPr>
        <rFont val="Arial"/>
        <sz val="11.0"/>
        <vertAlign val="superscript"/>
      </rPr>
      <t>2</t>
    </r>
  </si>
  <si>
    <r>
      <t>Moment of Inetia of Pile, I</t>
    </r>
    <r>
      <rPr>
        <rFont val="Arial"/>
        <sz val="11.0"/>
        <vertAlign val="subscript"/>
      </rPr>
      <t>p</t>
    </r>
  </si>
  <si>
    <r>
      <t>m</t>
    </r>
    <r>
      <rPr>
        <rFont val="Arial"/>
        <sz val="11.0"/>
        <vertAlign val="superscript"/>
      </rPr>
      <t>4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</si>
  <si>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</t>
    </r>
  </si>
  <si>
    <r>
      <t>1.0*[(E</t>
    </r>
    <r>
      <rPr>
        <rFont val="Arial"/>
        <sz val="11.0"/>
        <vertAlign val="subscript"/>
      </rPr>
      <t>s</t>
    </r>
    <r>
      <rPr>
        <rFont val="Arial"/>
        <sz val="11.0"/>
      </rPr>
      <t>B</t>
    </r>
    <r>
      <rPr>
        <rFont val="Arial"/>
        <sz val="11.0"/>
        <vertAlign val="superscript"/>
      </rPr>
      <t>4</t>
    </r>
    <r>
      <rPr>
        <rFont val="Arial"/>
        <sz val="11.0"/>
      </rPr>
      <t>/E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>)</t>
    </r>
    <r>
      <rPr>
        <rFont val="Arial"/>
        <sz val="11.0"/>
        <vertAlign val="superscript"/>
      </rPr>
      <t>1/12</t>
    </r>
    <r>
      <rPr>
        <rFont val="Arial"/>
        <sz val="11.0"/>
      </rPr>
      <t>] *E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/(1 - </t>
    </r>
    <r>
      <rPr>
        <rFont val="Symbol"/>
        <sz val="11.0"/>
      </rPr>
      <t>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</si>
  <si>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where the reference pile diameter, D</t>
    </r>
    <r>
      <rPr>
        <rFont val="Arial"/>
        <sz val="11.0"/>
        <vertAlign val="subscript"/>
      </rPr>
      <t>ref</t>
    </r>
    <r>
      <rPr>
        <rFont val="Arial"/>
        <sz val="11.0"/>
      </rPr>
      <t xml:space="preserve"> = 1.0 m, E</t>
    </r>
    <r>
      <rPr>
        <rFont val="Arial"/>
        <sz val="11.0"/>
        <vertAlign val="subscript"/>
      </rPr>
      <t>p</t>
    </r>
    <r>
      <rPr>
        <rFont val="Arial"/>
        <sz val="11.0"/>
      </rPr>
      <t>I</t>
    </r>
    <r>
      <rPr>
        <rFont val="Arial"/>
        <sz val="11.0"/>
        <vertAlign val="subscript"/>
      </rPr>
      <t>p</t>
    </r>
    <r>
      <rPr>
        <rFont val="Arial"/>
        <sz val="11.0"/>
      </rPr>
      <t xml:space="preserve"> = flexural rigidity of the piles or drilled shafts</t>
    </r>
  </si>
  <si>
    <r>
      <t>Young modulus of soil, E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2</t>
    </r>
    <r>
      <rPr>
        <rFont val="Arial"/>
        <sz val="11.0"/>
      </rPr>
      <t>)</t>
    </r>
  </si>
  <si>
    <r>
      <t>Modulus of subgrade reaction, K</t>
    </r>
    <r>
      <rPr>
        <rFont val="Arial"/>
        <sz val="11.0"/>
        <vertAlign val="subscript"/>
      </rPr>
      <t>s</t>
    </r>
    <r>
      <rPr>
        <rFont val="Arial"/>
        <sz val="11.0"/>
      </rPr>
      <t xml:space="preserve"> (kN/m</t>
    </r>
    <r>
      <rPr>
        <rFont val="Arial"/>
        <sz val="11.0"/>
        <vertAlign val="superscript"/>
      </rPr>
      <t>3</t>
    </r>
    <r>
      <rPr>
        <rFont val="Arial"/>
        <sz val="11.0"/>
      </rPr>
      <t>)</t>
    </r>
  </si>
  <si>
    <r>
      <t>Lateral Stiffness per meter pile length = K`</t>
    </r>
    <r>
      <rPr>
        <rFont val="Arial"/>
        <sz val="11.0"/>
        <vertAlign val="subscript"/>
      </rPr>
      <t>s</t>
    </r>
    <r>
      <rPr>
        <rFont val="Arial"/>
        <sz val="11.0"/>
      </rPr>
      <t>*B*L</t>
    </r>
  </si>
  <si>
    <r>
      <t>Weathered Rock with 25</t>
    </r>
    <r>
      <rPr>
        <rFont val="Calibri"/>
        <color rgb="FF0000FF"/>
        <sz val="11.0"/>
      </rPr>
      <t>≤</t>
    </r>
    <r>
      <rPr>
        <rFont val="Arial"/>
        <color rgb="FF0000FF"/>
        <sz val="11.0"/>
      </rPr>
      <t>RQD&lt;60%</t>
    </r>
  </si>
  <si>
    <r>
      <t>Weathered Rock RQD</t>
    </r>
    <r>
      <rPr>
        <rFont val="Calibri"/>
        <color rgb="FF0000FF"/>
        <sz val="11.0"/>
      </rPr>
      <t>≥</t>
    </r>
    <r>
      <rPr>
        <rFont val="Arial"/>
        <color rgb="FF0000FF"/>
        <sz val="11.0"/>
      </rPr>
      <t>60%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</si>
</sst>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Arial"/>
    </font>
    <font>
      <b/>
      <sz val="11.0"/>
      <name val="Calibri"/>
    </font>
    <font>
      <b/>
      <sz val="11.0"/>
      <color theme="1"/>
      <name val="Calibri"/>
    </font>
    <font>
      <sz val="11.0"/>
      <name val="Calibri"/>
    </font>
    <font>
      <sz val="11.0"/>
      <color theme="1"/>
      <name val="Calibri"/>
    </font>
    <font>
      <sz val="11.0"/>
      <color theme="1"/>
      <name val="Arial"/>
    </font>
    <font>
      <sz val="11.0"/>
      <color rgb="FF0000FF"/>
      <name val="Arial"/>
    </font>
    <font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3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wrapText="0"/>
    </xf>
    <xf borderId="5" fillId="2" fontId="1" numFmtId="0" xfId="0" applyAlignment="1" applyBorder="1" applyFont="1">
      <alignment horizontal="center" readingOrder="0" shrinkToFit="0" wrapText="0"/>
    </xf>
    <xf borderId="6" fillId="2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left" vertical="center"/>
    </xf>
    <xf borderId="1" fillId="3" fontId="1" numFmtId="0" xfId="0" applyAlignment="1" applyBorder="1" applyFill="1" applyFont="1">
      <alignment horizontal="left" readingOrder="0" shrinkToFit="0" wrapText="0"/>
    </xf>
    <xf borderId="2" fillId="3" fontId="1" numFmtId="0" xfId="0" applyAlignment="1" applyBorder="1" applyFont="1">
      <alignment horizontal="center"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2" fillId="3" fontId="3" numFmtId="2" xfId="0" applyAlignment="1" applyBorder="1" applyFont="1" applyNumberFormat="1">
      <alignment horizontal="center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left" vertical="center"/>
    </xf>
    <xf borderId="1" fillId="4" fontId="3" numFmtId="0" xfId="0" applyAlignment="1" applyBorder="1" applyFill="1" applyFont="1">
      <alignment horizontal="left" readingOrder="0" shrinkToFit="0" wrapText="0"/>
    </xf>
    <xf borderId="2" fillId="4" fontId="3" numFmtId="2" xfId="0" applyAlignment="1" applyBorder="1" applyFont="1" applyNumberFormat="1">
      <alignment horizontal="left" shrinkToFit="0" wrapText="0"/>
    </xf>
    <xf borderId="2" fillId="4" fontId="3" numFmtId="0" xfId="0" applyAlignment="1" applyBorder="1" applyFont="1">
      <alignment horizontal="left" shrinkToFit="0" wrapText="0"/>
    </xf>
    <xf borderId="2" fillId="4" fontId="3" numFmtId="0" xfId="0" applyAlignment="1" applyBorder="1" applyFont="1">
      <alignment horizontal="center" readingOrder="0" shrinkToFit="0" wrapText="0"/>
    </xf>
    <xf borderId="2" fillId="4" fontId="3" numFmtId="1" xfId="0" applyAlignment="1" applyBorder="1" applyFont="1" applyNumberFormat="1">
      <alignment horizontal="center" readingOrder="0" shrinkToFit="0" wrapText="0"/>
    </xf>
    <xf borderId="2" fillId="4" fontId="3" numFmtId="1" xfId="0" applyAlignment="1" applyBorder="1" applyFont="1" applyNumberFormat="1">
      <alignment horizontal="center" shrinkToFit="0" wrapText="0"/>
    </xf>
    <xf borderId="2" fillId="4" fontId="3" numFmtId="0" xfId="0" applyAlignment="1" applyBorder="1" applyFon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3" numFmtId="1" xfId="0" applyAlignment="1" applyFont="1" applyNumberFormat="1">
      <alignment horizontal="left" shrinkToFit="0" wrapText="0"/>
    </xf>
    <xf borderId="5" fillId="5" fontId="4" numFmtId="0" xfId="0" applyAlignment="1" applyBorder="1" applyFill="1" applyFont="1">
      <alignment horizontal="left" vertical="center"/>
    </xf>
    <xf borderId="5" fillId="5" fontId="4" numFmtId="1" xfId="0" applyAlignment="1" applyBorder="1" applyFont="1" applyNumberFormat="1">
      <alignment horizontal="center" vertical="center"/>
    </xf>
    <xf borderId="0" fillId="0" fontId="5" numFmtId="2" xfId="0" applyFont="1" applyNumberFormat="1"/>
    <xf borderId="0" fillId="0" fontId="5" numFmtId="0" xfId="0" applyAlignment="1" applyFont="1">
      <alignment horizontal="right"/>
    </xf>
    <xf borderId="0" fillId="0" fontId="6" numFmtId="0" xfId="0" applyFont="1"/>
    <xf borderId="0" fillId="0" fontId="7" numFmtId="0" xfId="0" applyFont="1"/>
    <xf borderId="5" fillId="0" fontId="5" numFmtId="0" xfId="0" applyAlignment="1" applyBorder="1" applyFont="1">
      <alignment horizontal="center" shrinkToFit="0" vertical="center" wrapText="1"/>
    </xf>
    <xf borderId="5" fillId="0" fontId="5" numFmtId="2" xfId="0" applyAlignment="1" applyBorder="1" applyFont="1" applyNumberFormat="1">
      <alignment horizontal="center" shrinkToFit="0" vertical="center" wrapText="1"/>
    </xf>
    <xf borderId="7" fillId="0" fontId="6" numFmtId="0" xfId="0" applyAlignment="1" applyBorder="1" applyFont="1">
      <alignment horizontal="center" vertical="center"/>
    </xf>
    <xf borderId="5" fillId="0" fontId="6" numFmtId="2" xfId="0" applyAlignment="1" applyBorder="1" applyFont="1" applyNumberFormat="1">
      <alignment horizontal="center" vertical="center"/>
    </xf>
    <xf borderId="5" fillId="0" fontId="6" numFmtId="1" xfId="0" applyAlignment="1" applyBorder="1" applyFont="1" applyNumberFormat="1">
      <alignment horizontal="center" vertical="center"/>
    </xf>
    <xf borderId="5" fillId="0" fontId="5" numFmtId="1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shrinkToFit="0" wrapText="1"/>
    </xf>
    <xf borderId="1" fillId="0" fontId="8" numFmtId="0" xfId="0" applyBorder="1" applyFont="1"/>
    <xf borderId="8" fillId="0" fontId="8" numFmtId="0" xfId="0" applyBorder="1" applyFont="1"/>
    <xf borderId="0" fillId="0" fontId="5" numFmtId="1" xfId="0" applyAlignment="1" applyFont="1" applyNumberFormat="1">
      <alignment horizontal="center"/>
    </xf>
    <xf borderId="0" fillId="0" fontId="5" numFmtId="0" xfId="0" applyAlignment="1" applyFont="1">
      <alignment horizontal="center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7" fillId="0" fontId="6" numFmtId="2" xfId="0" applyAlignment="1" applyBorder="1" applyFont="1" applyNumberFormat="1">
      <alignment horizontal="center" vertical="center"/>
    </xf>
    <xf borderId="0" fillId="0" fontId="5" numFmtId="0" xfId="0" applyFont="1"/>
    <xf borderId="0" fillId="0" fontId="5" numFmtId="0" xfId="0" applyAlignment="1" applyFont="1">
      <alignment shrinkToFit="0" wrapText="1"/>
    </xf>
    <xf borderId="5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5" fillId="6" fontId="6" numFmtId="2" xfId="0" applyAlignment="1" applyBorder="1" applyFill="1" applyFont="1" applyNumberFormat="1">
      <alignment horizontal="center" vertical="center"/>
    </xf>
    <xf borderId="5" fillId="6" fontId="6" numFmtId="1" xfId="0" applyAlignment="1" applyBorder="1" applyFont="1" applyNumberFormat="1">
      <alignment horizontal="center" vertical="center"/>
    </xf>
    <xf borderId="5" fillId="6" fontId="5" numFmtId="1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vertical="center"/>
    </xf>
    <xf borderId="5" fillId="0" fontId="6" numFmtId="2" xfId="0" applyAlignment="1" applyBorder="1" applyFont="1" applyNumberFormat="1">
      <alignment horizontal="center"/>
    </xf>
    <xf borderId="5" fillId="0" fontId="6" numFmtId="1" xfId="0" applyAlignment="1" applyBorder="1" applyFont="1" applyNumberFormat="1">
      <alignment horizontal="center"/>
    </xf>
    <xf borderId="5" fillId="0" fontId="5" numFmtId="1" xfId="0" applyAlignment="1" applyBorder="1" applyFont="1" applyNumberFormat="1">
      <alignment horizontal="center"/>
    </xf>
    <xf borderId="0" fillId="0" fontId="5" numFmtId="2" xfId="0" applyAlignment="1" applyFont="1" applyNumberFormat="1">
      <alignment horizontal="center"/>
    </xf>
    <xf borderId="0" fillId="0" fontId="5" numFmtId="1" xfId="0" applyFont="1" applyNumberFormat="1"/>
    <xf borderId="5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43" Type="http://customschemas.google.com/relationships/workbookmetadata" Target="metadata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400050</xdr:colOff>
      <xdr:row>50</xdr:row>
      <xdr:rowOff>76200</xdr:rowOff>
    </xdr:from>
    <xdr:ext cx="6677025" cy="3067050"/>
    <xdr:pic>
      <xdr:nvPicPr>
        <xdr:cNvPr descr="image001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47975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28575</xdr:rowOff>
    </xdr:from>
    <xdr:ext cx="2819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28575</xdr:rowOff>
    </xdr:from>
    <xdr:ext cx="2819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47975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47975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47975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5</xdr:row>
      <xdr:rowOff>85725</xdr:rowOff>
    </xdr:from>
    <xdr:ext cx="28194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20.63"/>
    <col customWidth="1" min="7" max="7" width="20.88"/>
    <col customWidth="1" min="8" max="19" width="20.63"/>
    <col customWidth="1" min="20" max="30" width="9.0"/>
    <col customWidth="1" min="31" max="66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7"/>
      <c r="BH1" s="7"/>
      <c r="BI1" s="7"/>
      <c r="BJ1" s="7"/>
      <c r="BK1" s="7"/>
      <c r="BL1" s="7"/>
      <c r="BM1" s="7"/>
      <c r="BN1" s="7"/>
    </row>
    <row r="2">
      <c r="A2" s="8" t="s">
        <v>58</v>
      </c>
      <c r="B2" s="9" t="s">
        <v>59</v>
      </c>
      <c r="C2" s="9" t="s">
        <v>60</v>
      </c>
      <c r="D2" s="9" t="s">
        <v>61</v>
      </c>
      <c r="E2" s="9" t="s">
        <v>62</v>
      </c>
      <c r="F2" s="9" t="s">
        <v>63</v>
      </c>
      <c r="G2" s="9" t="s">
        <v>64</v>
      </c>
      <c r="H2" s="9" t="s">
        <v>65</v>
      </c>
      <c r="I2" s="9" t="s">
        <v>66</v>
      </c>
      <c r="J2" s="9" t="s">
        <v>67</v>
      </c>
      <c r="K2" s="9" t="s">
        <v>68</v>
      </c>
      <c r="L2" s="9" t="s">
        <v>69</v>
      </c>
      <c r="M2" s="9" t="s">
        <v>70</v>
      </c>
      <c r="N2" s="9" t="s">
        <v>71</v>
      </c>
      <c r="O2" s="9" t="s">
        <v>72</v>
      </c>
      <c r="P2" s="9" t="s">
        <v>73</v>
      </c>
      <c r="Q2" s="9" t="s">
        <v>74</v>
      </c>
      <c r="R2" s="9" t="s">
        <v>75</v>
      </c>
      <c r="S2" s="9" t="s">
        <v>76</v>
      </c>
      <c r="T2" s="9" t="s">
        <v>77</v>
      </c>
      <c r="U2" s="9" t="s">
        <v>78</v>
      </c>
      <c r="V2" s="9" t="s">
        <v>21</v>
      </c>
      <c r="W2" s="9" t="s">
        <v>22</v>
      </c>
      <c r="X2" s="9" t="s">
        <v>79</v>
      </c>
      <c r="Y2" s="9" t="s">
        <v>80</v>
      </c>
      <c r="Z2" s="9" t="s">
        <v>81</v>
      </c>
      <c r="AA2" s="9" t="s">
        <v>82</v>
      </c>
      <c r="AB2" s="9" t="s">
        <v>83</v>
      </c>
      <c r="AC2" s="9" t="s">
        <v>84</v>
      </c>
      <c r="AD2" s="9" t="s">
        <v>85</v>
      </c>
      <c r="AE2" s="9" t="s">
        <v>86</v>
      </c>
      <c r="AF2" s="9" t="s">
        <v>87</v>
      </c>
      <c r="AG2" s="9" t="s">
        <v>88</v>
      </c>
      <c r="AH2" s="9" t="s">
        <v>89</v>
      </c>
      <c r="AI2" s="9" t="s">
        <v>90</v>
      </c>
      <c r="AJ2" s="9" t="s">
        <v>91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92</v>
      </c>
      <c r="AQ2" s="9" t="s">
        <v>93</v>
      </c>
      <c r="AR2" s="9" t="s">
        <v>94</v>
      </c>
      <c r="AS2" s="9" t="s">
        <v>95</v>
      </c>
      <c r="AT2" s="9" t="s">
        <v>96</v>
      </c>
      <c r="AU2" s="9" t="s">
        <v>97</v>
      </c>
      <c r="AV2" s="9" t="s">
        <v>47</v>
      </c>
      <c r="AW2" s="9" t="s">
        <v>48</v>
      </c>
      <c r="AX2" s="9" t="s">
        <v>49</v>
      </c>
      <c r="AY2" s="9" t="s">
        <v>98</v>
      </c>
      <c r="AZ2" s="9" t="s">
        <v>99</v>
      </c>
      <c r="BA2" s="9" t="s">
        <v>100</v>
      </c>
      <c r="BB2" s="9" t="s">
        <v>101</v>
      </c>
      <c r="BC2" s="9" t="s">
        <v>102</v>
      </c>
      <c r="BD2" s="9" t="s">
        <v>103</v>
      </c>
      <c r="BE2" s="9" t="s">
        <v>104</v>
      </c>
      <c r="BF2" s="9" t="s">
        <v>105</v>
      </c>
      <c r="BG2" s="7"/>
      <c r="BH2" s="7"/>
      <c r="BI2" s="7"/>
      <c r="BJ2" s="7"/>
      <c r="BK2" s="7"/>
      <c r="BL2" s="7"/>
      <c r="BM2" s="7"/>
      <c r="BN2" s="7"/>
    </row>
    <row r="3" ht="17.25" customHeight="1">
      <c r="A3" s="10" t="s">
        <v>106</v>
      </c>
      <c r="B3" s="11">
        <v>617.29</v>
      </c>
      <c r="C3" s="11">
        <v>614.7</v>
      </c>
      <c r="D3" s="11">
        <v>611.57</v>
      </c>
      <c r="E3" s="11">
        <v>610.45</v>
      </c>
      <c r="F3" s="11">
        <v>608.66</v>
      </c>
      <c r="G3" s="11">
        <v>608.21</v>
      </c>
      <c r="H3" s="11">
        <v>608.57</v>
      </c>
      <c r="I3" s="11">
        <v>608.93</v>
      </c>
      <c r="J3" s="11">
        <v>608.93</v>
      </c>
      <c r="K3" s="11">
        <v>613.29</v>
      </c>
      <c r="L3" s="11">
        <v>614.47</v>
      </c>
      <c r="M3" s="11">
        <v>616.8</v>
      </c>
      <c r="N3" s="11">
        <v>619.04</v>
      </c>
      <c r="O3" s="11">
        <v>618.42</v>
      </c>
      <c r="P3" s="11">
        <v>618.57</v>
      </c>
      <c r="Q3" s="11">
        <v>617.86</v>
      </c>
      <c r="R3" s="11">
        <v>616.08</v>
      </c>
      <c r="S3" s="11">
        <v>614.47</v>
      </c>
      <c r="T3" s="12">
        <v>612.81</v>
      </c>
      <c r="U3" s="12">
        <v>611.72</v>
      </c>
      <c r="V3" s="12">
        <v>614.27</v>
      </c>
      <c r="W3" s="12">
        <v>615.87</v>
      </c>
      <c r="X3" s="12">
        <v>616.39</v>
      </c>
      <c r="Y3" s="12">
        <v>614.35</v>
      </c>
      <c r="Z3" s="12">
        <v>616.45</v>
      </c>
      <c r="AA3" s="12">
        <v>616.45</v>
      </c>
      <c r="AB3" s="12">
        <v>613.87</v>
      </c>
      <c r="AC3" s="12">
        <v>608.61</v>
      </c>
      <c r="AD3" s="12">
        <v>608.68</v>
      </c>
      <c r="AE3" s="12">
        <v>608.68</v>
      </c>
      <c r="AF3" s="12">
        <v>608.66</v>
      </c>
      <c r="AG3" s="12">
        <v>608.69</v>
      </c>
      <c r="AH3" s="12">
        <v>608.69</v>
      </c>
      <c r="AI3" s="12">
        <v>608.72</v>
      </c>
      <c r="AJ3" s="12">
        <v>608.64</v>
      </c>
      <c r="AK3" s="12">
        <v>613.87</v>
      </c>
      <c r="AL3" s="12">
        <v>613.07</v>
      </c>
      <c r="AM3" s="12">
        <v>612.36</v>
      </c>
      <c r="AN3" s="12">
        <v>611.09</v>
      </c>
      <c r="AO3" s="12">
        <v>609.9</v>
      </c>
      <c r="AP3" s="12">
        <v>609.0</v>
      </c>
      <c r="AQ3" s="12">
        <v>607.71</v>
      </c>
      <c r="AR3" s="12">
        <v>607.03</v>
      </c>
      <c r="AS3" s="12">
        <v>607.56</v>
      </c>
      <c r="AT3" s="12">
        <v>608.59</v>
      </c>
      <c r="AU3" s="12">
        <v>608.69</v>
      </c>
      <c r="AV3" s="12">
        <v>609.81</v>
      </c>
      <c r="AW3" s="12">
        <v>611.62</v>
      </c>
      <c r="AX3" s="12">
        <v>612.46</v>
      </c>
      <c r="AY3" s="12">
        <v>608.89</v>
      </c>
      <c r="AZ3" s="12">
        <v>611.71</v>
      </c>
      <c r="BA3" s="12">
        <v>609.8</v>
      </c>
      <c r="BB3" s="12">
        <v>608.82</v>
      </c>
      <c r="BC3" s="12">
        <v>609.44</v>
      </c>
      <c r="BD3" s="12">
        <v>610.88</v>
      </c>
      <c r="BE3" s="12">
        <v>612.38</v>
      </c>
      <c r="BF3" s="12">
        <v>613.86</v>
      </c>
      <c r="BG3" s="13"/>
      <c r="BH3" s="13"/>
      <c r="BI3" s="13"/>
      <c r="BJ3" s="13"/>
      <c r="BK3" s="13"/>
      <c r="BL3" s="13"/>
      <c r="BM3" s="13"/>
      <c r="BN3" s="13"/>
    </row>
    <row r="4" ht="17.25" customHeight="1">
      <c r="A4" s="10" t="s">
        <v>107</v>
      </c>
      <c r="B4" s="11">
        <v>612.79</v>
      </c>
      <c r="C4" s="11">
        <v>612.7</v>
      </c>
      <c r="D4" s="11">
        <v>609.57</v>
      </c>
      <c r="E4" s="11">
        <v>608.45</v>
      </c>
      <c r="F4" s="11">
        <v>606.66</v>
      </c>
      <c r="G4" s="11">
        <v>606.21</v>
      </c>
      <c r="H4" s="11">
        <v>606.57</v>
      </c>
      <c r="I4" s="11">
        <v>606.93</v>
      </c>
      <c r="J4" s="11">
        <v>606.93</v>
      </c>
      <c r="K4" s="11">
        <v>611.29</v>
      </c>
      <c r="L4" s="11">
        <v>612.47</v>
      </c>
      <c r="M4" s="11">
        <v>614.8</v>
      </c>
      <c r="N4" s="11">
        <v>617.04</v>
      </c>
      <c r="O4" s="11">
        <v>616.42</v>
      </c>
      <c r="P4" s="11">
        <v>616.57</v>
      </c>
      <c r="Q4" s="11">
        <v>615.86</v>
      </c>
      <c r="R4" s="11">
        <v>614.08</v>
      </c>
      <c r="S4" s="11">
        <v>612.47</v>
      </c>
      <c r="T4" s="12">
        <v>610.81</v>
      </c>
      <c r="U4" s="12">
        <v>609.72</v>
      </c>
      <c r="V4" s="12">
        <v>612.27</v>
      </c>
      <c r="W4" s="12">
        <v>613.87</v>
      </c>
      <c r="X4" s="12">
        <v>614.39</v>
      </c>
      <c r="Y4" s="12">
        <v>612.35</v>
      </c>
      <c r="Z4" s="12">
        <v>614.45</v>
      </c>
      <c r="AA4" s="12">
        <v>614.45</v>
      </c>
      <c r="AB4" s="12">
        <v>611.87</v>
      </c>
      <c r="AC4" s="12">
        <v>606.61</v>
      </c>
      <c r="AD4" s="12">
        <v>606.68</v>
      </c>
      <c r="AE4" s="12">
        <v>606.68</v>
      </c>
      <c r="AF4" s="12">
        <v>606.66</v>
      </c>
      <c r="AG4" s="12">
        <v>606.69</v>
      </c>
      <c r="AH4" s="12">
        <v>606.69</v>
      </c>
      <c r="AI4" s="12">
        <v>606.72</v>
      </c>
      <c r="AJ4" s="12">
        <v>606.64</v>
      </c>
      <c r="AK4" s="12">
        <v>611.87</v>
      </c>
      <c r="AL4" s="12">
        <v>611.07</v>
      </c>
      <c r="AM4" s="12">
        <v>610.36</v>
      </c>
      <c r="AN4" s="12">
        <v>609.09</v>
      </c>
      <c r="AO4" s="12">
        <v>607.9</v>
      </c>
      <c r="AP4" s="12">
        <v>607.0</v>
      </c>
      <c r="AQ4" s="12">
        <v>605.71</v>
      </c>
      <c r="AR4" s="12">
        <v>605.03</v>
      </c>
      <c r="AS4" s="12">
        <v>605.56</v>
      </c>
      <c r="AT4" s="12">
        <v>606.59</v>
      </c>
      <c r="AU4" s="12">
        <v>606.69</v>
      </c>
      <c r="AV4" s="12">
        <v>607.81</v>
      </c>
      <c r="AW4" s="12">
        <v>609.62</v>
      </c>
      <c r="AX4" s="12">
        <v>610.46</v>
      </c>
      <c r="AY4" s="12">
        <v>606.89</v>
      </c>
      <c r="AZ4" s="12">
        <v>609.71</v>
      </c>
      <c r="BA4" s="12">
        <v>607.8</v>
      </c>
      <c r="BB4" s="12">
        <v>606.82</v>
      </c>
      <c r="BC4" s="12">
        <v>607.44</v>
      </c>
      <c r="BD4" s="12">
        <v>608.88</v>
      </c>
      <c r="BE4" s="12">
        <v>610.38</v>
      </c>
      <c r="BF4" s="12">
        <v>611.86</v>
      </c>
      <c r="BG4" s="13"/>
      <c r="BH4" s="13"/>
      <c r="BI4" s="13"/>
      <c r="BJ4" s="13"/>
      <c r="BK4" s="13"/>
      <c r="BL4" s="13"/>
      <c r="BM4" s="13"/>
      <c r="BN4" s="13"/>
    </row>
    <row r="5" ht="17.25" customHeight="1">
      <c r="A5" s="14" t="s">
        <v>108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3"/>
      <c r="BH5" s="13"/>
      <c r="BI5" s="13"/>
      <c r="BJ5" s="13"/>
      <c r="BK5" s="13"/>
      <c r="BL5" s="13"/>
      <c r="BM5" s="13"/>
      <c r="BN5" s="13"/>
    </row>
    <row r="6" ht="17.25" customHeight="1">
      <c r="A6" s="14" t="s">
        <v>109</v>
      </c>
      <c r="B6" s="17">
        <v>1710.0</v>
      </c>
      <c r="C6" s="17">
        <v>4500.0</v>
      </c>
      <c r="D6" s="17">
        <v>3500.0</v>
      </c>
      <c r="E6" s="17">
        <v>3500.0</v>
      </c>
      <c r="F6" s="17">
        <v>3500.0</v>
      </c>
      <c r="G6" s="17">
        <v>3500.0</v>
      </c>
      <c r="H6" s="17">
        <v>4500.0</v>
      </c>
      <c r="I6" s="17">
        <v>4500.0</v>
      </c>
      <c r="J6" s="17">
        <v>4500.0</v>
      </c>
      <c r="K6" s="17">
        <v>4500.0</v>
      </c>
      <c r="L6" s="17">
        <v>3500.0</v>
      </c>
      <c r="M6" s="17">
        <v>3500.0</v>
      </c>
      <c r="N6" s="17">
        <v>3500.0</v>
      </c>
      <c r="O6" s="17">
        <v>3960.0</v>
      </c>
      <c r="P6" s="17">
        <v>5400.0</v>
      </c>
      <c r="Q6" s="17">
        <v>3500.0</v>
      </c>
      <c r="R6" s="17">
        <v>30000.0</v>
      </c>
      <c r="S6" s="17">
        <v>7920.0</v>
      </c>
      <c r="T6" s="17">
        <v>3500.0</v>
      </c>
      <c r="U6" s="17">
        <v>3500.0</v>
      </c>
      <c r="V6" s="17">
        <v>4500.0</v>
      </c>
      <c r="W6" s="17">
        <v>4500.0</v>
      </c>
      <c r="X6" s="17">
        <v>809663.0</v>
      </c>
      <c r="Y6" s="17">
        <v>193392.0</v>
      </c>
      <c r="Z6" s="17">
        <v>4500.0</v>
      </c>
      <c r="AA6" s="17">
        <v>193392.0</v>
      </c>
      <c r="AB6" s="17">
        <v>193392.0</v>
      </c>
      <c r="AC6" s="17">
        <v>193392.0</v>
      </c>
      <c r="AD6" s="17">
        <v>4500.0</v>
      </c>
      <c r="AE6" s="17">
        <v>4500.0</v>
      </c>
      <c r="AF6" s="17">
        <v>4500.0</v>
      </c>
      <c r="AG6" s="17">
        <v>193392.0</v>
      </c>
      <c r="AH6" s="17">
        <v>193392.0</v>
      </c>
      <c r="AI6" s="17">
        <v>193392.0</v>
      </c>
      <c r="AJ6" s="17">
        <v>193392.0</v>
      </c>
      <c r="AK6" s="17">
        <v>4500.0</v>
      </c>
      <c r="AL6" s="17">
        <v>4500.0</v>
      </c>
      <c r="AM6" s="17">
        <v>4500.0</v>
      </c>
      <c r="AN6" s="17">
        <v>4500.0</v>
      </c>
      <c r="AO6" s="17">
        <v>4500.0</v>
      </c>
      <c r="AP6" s="17">
        <v>3500.0</v>
      </c>
      <c r="AQ6" s="17">
        <v>30000.0</v>
      </c>
      <c r="AR6" s="17">
        <v>30000.0</v>
      </c>
      <c r="AS6" s="17">
        <v>30000.0</v>
      </c>
      <c r="AT6" s="17">
        <v>30000.0</v>
      </c>
      <c r="AU6" s="17">
        <v>386783.0</v>
      </c>
      <c r="AV6" s="17">
        <v>5263369.0</v>
      </c>
      <c r="AW6" s="17">
        <v>4500.0</v>
      </c>
      <c r="AX6" s="17">
        <v>4180516.0</v>
      </c>
      <c r="AY6" s="17">
        <v>3500.0</v>
      </c>
      <c r="AZ6" s="17">
        <v>386783.0</v>
      </c>
      <c r="BA6" s="17">
        <v>386783.0</v>
      </c>
      <c r="BB6" s="17">
        <v>6250.0</v>
      </c>
      <c r="BC6" s="17">
        <v>3500.0</v>
      </c>
      <c r="BD6" s="17">
        <v>386783.0</v>
      </c>
      <c r="BE6" s="17">
        <v>3500.0</v>
      </c>
      <c r="BF6" s="17">
        <v>3500.0</v>
      </c>
      <c r="BG6" s="13"/>
      <c r="BH6" s="13"/>
      <c r="BI6" s="13"/>
      <c r="BJ6" s="13"/>
      <c r="BK6" s="13"/>
      <c r="BL6" s="13"/>
      <c r="BM6" s="13"/>
      <c r="BN6" s="13"/>
    </row>
    <row r="7" ht="17.25" customHeight="1">
      <c r="A7" s="14" t="s">
        <v>110</v>
      </c>
      <c r="B7" s="18">
        <v>1710.0</v>
      </c>
      <c r="C7" s="18">
        <v>386783.0</v>
      </c>
      <c r="D7" s="18">
        <v>42000.0</v>
      </c>
      <c r="E7" s="18">
        <v>386783.0</v>
      </c>
      <c r="F7" s="18">
        <v>386783.0</v>
      </c>
      <c r="G7" s="18">
        <v>42000.0</v>
      </c>
      <c r="H7" s="18">
        <v>386783.0</v>
      </c>
      <c r="I7" s="18">
        <v>3552401.0</v>
      </c>
      <c r="J7" s="18">
        <v>4500.0</v>
      </c>
      <c r="K7" s="18">
        <v>386783.0</v>
      </c>
      <c r="L7" s="18">
        <v>214392.0</v>
      </c>
      <c r="M7" s="18">
        <v>214392.0</v>
      </c>
      <c r="N7" s="18">
        <v>14400.0</v>
      </c>
      <c r="O7" s="18">
        <v>386783.0</v>
      </c>
      <c r="P7" s="18">
        <v>283215.0</v>
      </c>
      <c r="Q7" s="18">
        <v>9360.0</v>
      </c>
      <c r="R7" s="18">
        <v>42000.0</v>
      </c>
      <c r="S7" s="18">
        <v>13972.0</v>
      </c>
      <c r="T7" s="17">
        <v>6120.0</v>
      </c>
      <c r="U7" s="17">
        <v>7200.0</v>
      </c>
      <c r="V7" s="17">
        <v>4500.0</v>
      </c>
      <c r="W7" s="17">
        <v>386783.0</v>
      </c>
      <c r="X7" s="17">
        <v>1619326.0</v>
      </c>
      <c r="Y7" s="17">
        <v>386783.0</v>
      </c>
      <c r="Z7" s="17">
        <v>386783.0</v>
      </c>
      <c r="AA7" s="17">
        <v>386783.0</v>
      </c>
      <c r="AB7" s="17">
        <v>386783.0</v>
      </c>
      <c r="AC7" s="17">
        <v>386783.0</v>
      </c>
      <c r="AD7" s="17">
        <v>649021.0</v>
      </c>
      <c r="AE7" s="17">
        <v>386783.0</v>
      </c>
      <c r="AF7" s="17">
        <v>2331523.0</v>
      </c>
      <c r="AG7" s="17">
        <v>386783.0</v>
      </c>
      <c r="AH7" s="17">
        <v>386783.0</v>
      </c>
      <c r="AI7" s="17">
        <v>386783.0</v>
      </c>
      <c r="AJ7" s="17">
        <v>386783.0</v>
      </c>
      <c r="AK7" s="17">
        <v>386783.0</v>
      </c>
      <c r="AL7" s="17">
        <v>386783.0</v>
      </c>
      <c r="AM7" s="17">
        <v>4500.0</v>
      </c>
      <c r="AN7" s="17">
        <v>386783.0</v>
      </c>
      <c r="AO7" s="17">
        <v>386783.0</v>
      </c>
      <c r="AP7" s="17">
        <v>386783.0</v>
      </c>
      <c r="AQ7" s="17">
        <v>386783.0</v>
      </c>
      <c r="AR7" s="17">
        <v>386783.0</v>
      </c>
      <c r="AS7" s="17">
        <v>42000.0</v>
      </c>
      <c r="AT7" s="17">
        <v>386783.0</v>
      </c>
      <c r="AU7" s="17">
        <v>2866374.0</v>
      </c>
      <c r="AV7" s="17">
        <v>5263369.0</v>
      </c>
      <c r="AW7" s="17">
        <v>386783.0</v>
      </c>
      <c r="AX7" s="17">
        <v>8938387.0</v>
      </c>
      <c r="AY7" s="17">
        <v>42000.0</v>
      </c>
      <c r="AZ7" s="17">
        <v>8938387.0</v>
      </c>
      <c r="BA7" s="17">
        <v>386783.0</v>
      </c>
      <c r="BB7" s="17">
        <v>42000.0</v>
      </c>
      <c r="BC7" s="17">
        <v>386783.0</v>
      </c>
      <c r="BD7" s="17">
        <v>386783.0</v>
      </c>
      <c r="BE7" s="17">
        <v>42000.0</v>
      </c>
      <c r="BF7" s="17">
        <v>42000.0</v>
      </c>
      <c r="BG7" s="13"/>
      <c r="BH7" s="13"/>
      <c r="BI7" s="13"/>
      <c r="BJ7" s="13"/>
      <c r="BK7" s="13"/>
      <c r="BL7" s="13"/>
      <c r="BM7" s="13"/>
      <c r="BN7" s="13"/>
    </row>
    <row r="8" ht="17.25" customHeight="1">
      <c r="A8" s="14" t="s">
        <v>111</v>
      </c>
      <c r="B8" s="18">
        <v>2430.0</v>
      </c>
      <c r="C8" s="18">
        <v>386783.0</v>
      </c>
      <c r="D8" s="18">
        <v>220392.0</v>
      </c>
      <c r="E8" s="18">
        <v>386783.0</v>
      </c>
      <c r="F8" s="18">
        <v>386783.0</v>
      </c>
      <c r="G8" s="18">
        <v>238392.0</v>
      </c>
      <c r="H8" s="18">
        <v>4180516.0</v>
      </c>
      <c r="I8" s="18">
        <v>3552401.0</v>
      </c>
      <c r="J8" s="18">
        <v>1450713.0</v>
      </c>
      <c r="K8" s="18">
        <v>386783.0</v>
      </c>
      <c r="L8" s="18">
        <v>386783.0</v>
      </c>
      <c r="M8" s="18">
        <v>386783.0</v>
      </c>
      <c r="N8" s="18">
        <v>200592.0</v>
      </c>
      <c r="O8" s="18">
        <v>386783.0</v>
      </c>
      <c r="P8" s="18">
        <v>283215.0</v>
      </c>
      <c r="Q8" s="18">
        <v>8640.0</v>
      </c>
      <c r="R8" s="18">
        <v>220392.0</v>
      </c>
      <c r="S8" s="18">
        <v>41982.0</v>
      </c>
      <c r="T8" s="17">
        <v>196452.0</v>
      </c>
      <c r="U8" s="17">
        <v>1245590.0</v>
      </c>
      <c r="V8" s="17">
        <v>4500.0</v>
      </c>
      <c r="W8" s="17">
        <v>3672819.0</v>
      </c>
      <c r="X8" s="17">
        <v>1676510.0</v>
      </c>
      <c r="Y8" s="17">
        <v>3793543.0</v>
      </c>
      <c r="Z8" s="17">
        <v>386783.0</v>
      </c>
      <c r="AA8" s="17">
        <v>386783.0</v>
      </c>
      <c r="AB8" s="17">
        <v>386783.0</v>
      </c>
      <c r="AC8" s="17">
        <v>386783.0</v>
      </c>
      <c r="AD8" s="17">
        <v>6538686.0</v>
      </c>
      <c r="AE8" s="17">
        <v>386783.0</v>
      </c>
      <c r="AF8" s="17">
        <v>2331523.0</v>
      </c>
      <c r="AG8" s="17">
        <v>386783.0</v>
      </c>
      <c r="AH8" s="17">
        <v>5387436.0</v>
      </c>
      <c r="AI8" s="17">
        <v>386783.0</v>
      </c>
      <c r="AJ8" s="17">
        <v>2492170.0</v>
      </c>
      <c r="AK8" s="17">
        <v>386783.0</v>
      </c>
      <c r="AL8" s="17">
        <v>4035870.0</v>
      </c>
      <c r="AM8" s="17">
        <v>3061114.0</v>
      </c>
      <c r="AN8" s="17">
        <v>1043683.0</v>
      </c>
      <c r="AO8" s="17">
        <v>1.2763394E7</v>
      </c>
      <c r="AP8" s="17">
        <v>386783.0</v>
      </c>
      <c r="AQ8" s="17">
        <v>386783.0</v>
      </c>
      <c r="AR8" s="17">
        <v>3467146.0</v>
      </c>
      <c r="AS8" s="17">
        <v>220392.0</v>
      </c>
      <c r="AT8" s="17">
        <v>386783.0</v>
      </c>
      <c r="AU8" s="17">
        <v>1.5984754E7</v>
      </c>
      <c r="AV8" s="17">
        <v>4523846.0</v>
      </c>
      <c r="AW8" s="17">
        <v>2836812.0</v>
      </c>
      <c r="AX8" s="17">
        <v>4157459.0</v>
      </c>
      <c r="AY8" s="17">
        <v>54000.0</v>
      </c>
      <c r="AZ8" s="17">
        <v>5184567.0</v>
      </c>
      <c r="BA8" s="17">
        <v>918748.0</v>
      </c>
      <c r="BB8" s="17">
        <v>220392.0</v>
      </c>
      <c r="BC8" s="17">
        <v>386783.0</v>
      </c>
      <c r="BD8" s="17">
        <v>386783.0</v>
      </c>
      <c r="BE8" s="17">
        <v>54000.0</v>
      </c>
      <c r="BF8" s="17">
        <v>54000.0</v>
      </c>
      <c r="BG8" s="13"/>
      <c r="BH8" s="13"/>
      <c r="BI8" s="13"/>
      <c r="BJ8" s="13"/>
      <c r="BK8" s="13"/>
      <c r="BL8" s="13"/>
      <c r="BM8" s="13"/>
      <c r="BN8" s="13"/>
    </row>
    <row r="9" ht="17.25" customHeight="1">
      <c r="A9" s="14" t="s">
        <v>112</v>
      </c>
      <c r="B9" s="18">
        <v>2430.0</v>
      </c>
      <c r="C9" s="18">
        <v>386783.0</v>
      </c>
      <c r="D9" s="18">
        <v>386783.0</v>
      </c>
      <c r="E9" s="18">
        <v>386783.0</v>
      </c>
      <c r="F9" s="18">
        <v>386783.0</v>
      </c>
      <c r="G9" s="18">
        <v>386783.0</v>
      </c>
      <c r="H9" s="18">
        <v>4180516.0</v>
      </c>
      <c r="I9" s="18">
        <v>5263369.0</v>
      </c>
      <c r="J9" s="18">
        <v>5760944.0</v>
      </c>
      <c r="K9" s="18">
        <v>4035870.0</v>
      </c>
      <c r="L9" s="18">
        <v>386783.0</v>
      </c>
      <c r="M9" s="18">
        <v>2367195.0</v>
      </c>
      <c r="N9" s="18">
        <v>386783.0</v>
      </c>
      <c r="O9" s="18">
        <v>386783.0</v>
      </c>
      <c r="P9" s="18">
        <v>283215.0</v>
      </c>
      <c r="Q9" s="18">
        <v>66000.0</v>
      </c>
      <c r="R9" s="18">
        <v>386783.0</v>
      </c>
      <c r="S9" s="18">
        <v>66000.0</v>
      </c>
      <c r="T9" s="17">
        <v>386783.0</v>
      </c>
      <c r="U9" s="17">
        <v>2483979.0</v>
      </c>
      <c r="V9" s="17">
        <v>1563298.0</v>
      </c>
      <c r="W9" s="17">
        <v>3672819.0</v>
      </c>
      <c r="X9" s="17">
        <v>1676510.0</v>
      </c>
      <c r="Y9" s="17">
        <v>3793543.0</v>
      </c>
      <c r="Z9" s="17">
        <v>2718803.0</v>
      </c>
      <c r="AA9" s="17">
        <v>386783.0</v>
      </c>
      <c r="AB9" s="17">
        <v>386783.0</v>
      </c>
      <c r="AC9" s="17">
        <v>386783.0</v>
      </c>
      <c r="AD9" s="17">
        <v>5445824.0</v>
      </c>
      <c r="AE9" s="17">
        <v>386783.0</v>
      </c>
      <c r="AF9" s="17">
        <v>2331523.0</v>
      </c>
      <c r="AG9" s="17">
        <v>1338797.0</v>
      </c>
      <c r="AH9" s="17">
        <v>5387436.0</v>
      </c>
      <c r="AI9" s="17">
        <v>4105087.0</v>
      </c>
      <c r="AJ9" s="17">
        <v>2492170.0</v>
      </c>
      <c r="AK9" s="17">
        <v>1.5410485E7</v>
      </c>
      <c r="AL9" s="17">
        <v>4035870.0</v>
      </c>
      <c r="AM9" s="17">
        <v>3061114.0</v>
      </c>
      <c r="AN9" s="17">
        <v>1043683.0</v>
      </c>
      <c r="AO9" s="17">
        <v>1.2763394E7</v>
      </c>
      <c r="AP9" s="17">
        <v>386783.0</v>
      </c>
      <c r="AQ9" s="17">
        <v>386783.0</v>
      </c>
      <c r="AR9" s="17">
        <v>6547509.0</v>
      </c>
      <c r="AS9" s="17">
        <v>386783.0</v>
      </c>
      <c r="AT9" s="17">
        <v>956909.0</v>
      </c>
      <c r="AU9" s="17">
        <v>2.9103133E7</v>
      </c>
      <c r="AV9" s="17">
        <v>4523846.0</v>
      </c>
      <c r="AW9" s="17">
        <v>2836812.0</v>
      </c>
      <c r="AX9" s="17">
        <v>4157459.0</v>
      </c>
      <c r="AY9" s="17">
        <v>66000.0</v>
      </c>
      <c r="AZ9" s="17">
        <v>1430747.0</v>
      </c>
      <c r="BA9" s="17">
        <v>1450713.0</v>
      </c>
      <c r="BB9" s="17">
        <v>386783.0</v>
      </c>
      <c r="BC9" s="17">
        <v>386783.0</v>
      </c>
      <c r="BD9" s="17">
        <v>386783.0</v>
      </c>
      <c r="BE9" s="17">
        <v>66000.0</v>
      </c>
      <c r="BF9" s="17">
        <v>66000.0</v>
      </c>
      <c r="BG9" s="13"/>
      <c r="BH9" s="13"/>
      <c r="BI9" s="13"/>
      <c r="BJ9" s="13"/>
      <c r="BK9" s="13"/>
      <c r="BL9" s="13"/>
      <c r="BM9" s="13"/>
      <c r="BN9" s="13"/>
    </row>
    <row r="10" ht="17.25" customHeight="1">
      <c r="A10" s="14" t="s">
        <v>113</v>
      </c>
      <c r="B10" s="18">
        <v>386783.0</v>
      </c>
      <c r="C10" s="18">
        <v>2601187.0</v>
      </c>
      <c r="D10" s="18">
        <v>3630638.0</v>
      </c>
      <c r="E10" s="18">
        <v>386783.0</v>
      </c>
      <c r="F10" s="18">
        <v>2181557.0</v>
      </c>
      <c r="G10" s="18">
        <v>2951742.0</v>
      </c>
      <c r="H10" s="18">
        <v>6513481.0</v>
      </c>
      <c r="I10" s="18">
        <v>5263369.0</v>
      </c>
      <c r="J10" s="18">
        <v>5760944.0</v>
      </c>
      <c r="K10" s="18">
        <v>4035870.0</v>
      </c>
      <c r="L10" s="18">
        <v>386783.0</v>
      </c>
      <c r="M10" s="18">
        <v>2367195.0</v>
      </c>
      <c r="N10" s="18">
        <v>386783.0</v>
      </c>
      <c r="O10" s="18">
        <v>386783.0</v>
      </c>
      <c r="P10" s="18">
        <v>1128174.0</v>
      </c>
      <c r="Q10" s="18">
        <v>386783.0</v>
      </c>
      <c r="R10" s="18">
        <v>386783.0</v>
      </c>
      <c r="S10" s="18">
        <v>78000.0</v>
      </c>
      <c r="T10" s="17">
        <v>386783.0</v>
      </c>
      <c r="U10" s="17">
        <v>1.2604234E7</v>
      </c>
      <c r="V10" s="17">
        <v>4523846.0</v>
      </c>
      <c r="W10" s="17">
        <v>3672819.0</v>
      </c>
      <c r="X10" s="17">
        <v>5760944.0</v>
      </c>
      <c r="Y10" s="17">
        <v>3793543.0</v>
      </c>
      <c r="Z10" s="17">
        <v>2718803.0</v>
      </c>
      <c r="AA10" s="17">
        <v>386783.0</v>
      </c>
      <c r="AB10" s="17">
        <v>386783.0</v>
      </c>
      <c r="AC10" s="17">
        <v>386783.0</v>
      </c>
      <c r="AD10" s="17">
        <v>5445824.0</v>
      </c>
      <c r="AE10" s="17">
        <v>386783.0</v>
      </c>
      <c r="AF10" s="17">
        <v>9585695.0</v>
      </c>
      <c r="AG10" s="17">
        <v>1338797.0</v>
      </c>
      <c r="AH10" s="17">
        <v>5387436.0</v>
      </c>
      <c r="AI10" s="17">
        <v>4105087.0</v>
      </c>
      <c r="AJ10" s="17">
        <v>2492170.0</v>
      </c>
      <c r="AK10" s="17">
        <v>1.5410485E7</v>
      </c>
      <c r="AL10" s="17">
        <v>4035870.0</v>
      </c>
      <c r="AM10" s="17">
        <v>6765862.0</v>
      </c>
      <c r="AN10" s="17">
        <v>1.0497567E7</v>
      </c>
      <c r="AO10" s="17">
        <v>1.2763394E7</v>
      </c>
      <c r="AP10" s="17">
        <v>2943381.0</v>
      </c>
      <c r="AQ10" s="17">
        <v>386783.0</v>
      </c>
      <c r="AR10" s="17">
        <v>6547509.0</v>
      </c>
      <c r="AS10" s="17">
        <v>2736480.0</v>
      </c>
      <c r="AT10" s="17">
        <v>956909.0</v>
      </c>
      <c r="AU10" s="17">
        <v>2.9103133E7</v>
      </c>
      <c r="AV10" s="17">
        <v>4523846.0</v>
      </c>
      <c r="AW10" s="17">
        <v>9.267013E7</v>
      </c>
      <c r="AX10" s="17">
        <v>4157459.0</v>
      </c>
      <c r="AY10" s="17">
        <v>386783.0</v>
      </c>
      <c r="AZ10" s="17">
        <v>8938387.0</v>
      </c>
      <c r="BA10" s="17">
        <v>2166212.0</v>
      </c>
      <c r="BB10" s="17">
        <v>386783.0</v>
      </c>
      <c r="BC10" s="17">
        <v>386783.0</v>
      </c>
      <c r="BD10" s="17">
        <v>386783.0</v>
      </c>
      <c r="BE10" s="17">
        <v>386783.0</v>
      </c>
      <c r="BF10" s="17">
        <v>78000.0</v>
      </c>
      <c r="BG10" s="13"/>
      <c r="BH10" s="13"/>
      <c r="BI10" s="13"/>
      <c r="BJ10" s="13"/>
      <c r="BK10" s="13"/>
      <c r="BL10" s="13"/>
      <c r="BM10" s="13"/>
      <c r="BN10" s="13"/>
    </row>
    <row r="11" ht="17.25" customHeight="1">
      <c r="A11" s="14" t="s">
        <v>114</v>
      </c>
      <c r="B11" s="18">
        <v>386783.0</v>
      </c>
      <c r="C11" s="18">
        <v>6765862.0</v>
      </c>
      <c r="D11" s="18">
        <v>2610000.0</v>
      </c>
      <c r="E11" s="18">
        <v>1900000.0</v>
      </c>
      <c r="F11" s="18">
        <v>3000000.0</v>
      </c>
      <c r="G11" s="18">
        <v>5516700.0</v>
      </c>
      <c r="H11" s="18">
        <v>8938387.0</v>
      </c>
      <c r="I11" s="18">
        <v>5263369.0</v>
      </c>
      <c r="J11" s="18">
        <v>5760944.0</v>
      </c>
      <c r="K11" s="18">
        <v>4035870.0</v>
      </c>
      <c r="L11" s="18">
        <v>386783.0</v>
      </c>
      <c r="M11" s="19"/>
      <c r="N11" s="18">
        <v>1661508.0</v>
      </c>
      <c r="O11" s="18">
        <v>386783.0</v>
      </c>
      <c r="P11" s="18">
        <v>1128174.0</v>
      </c>
      <c r="Q11" s="18">
        <v>3324317.0</v>
      </c>
      <c r="R11" s="18">
        <v>4039280.0</v>
      </c>
      <c r="S11" s="18">
        <v>238392.0</v>
      </c>
      <c r="T11" s="17">
        <v>386783.0</v>
      </c>
      <c r="U11" s="17">
        <v>1.2604234E7</v>
      </c>
      <c r="V11" s="17">
        <v>4523846.0</v>
      </c>
      <c r="W11" s="17">
        <v>3672819.0</v>
      </c>
      <c r="X11" s="17">
        <v>5760944.0</v>
      </c>
      <c r="Y11" s="17">
        <v>3793543.0</v>
      </c>
      <c r="Z11" s="17">
        <v>3793543.0</v>
      </c>
      <c r="AA11" s="17">
        <v>3432295.0</v>
      </c>
      <c r="AB11" s="17">
        <v>2718803.0</v>
      </c>
      <c r="AC11" s="17">
        <v>386783.0</v>
      </c>
      <c r="AD11" s="17">
        <v>5445824.0</v>
      </c>
      <c r="AE11" s="17">
        <v>3432295.0</v>
      </c>
      <c r="AF11" s="17">
        <v>4646493.0</v>
      </c>
      <c r="AG11" s="17">
        <v>1338797.0</v>
      </c>
      <c r="AH11" s="17">
        <v>1676510.0</v>
      </c>
      <c r="AI11" s="17">
        <v>3552401.0</v>
      </c>
      <c r="AJ11" s="17">
        <v>3428697.0</v>
      </c>
      <c r="AK11" s="17">
        <v>1.5410485E7</v>
      </c>
      <c r="AL11" s="17">
        <v>1.0366913E7</v>
      </c>
      <c r="AM11" s="17">
        <v>6765862.0</v>
      </c>
      <c r="AN11" s="17">
        <v>1.0497567E7</v>
      </c>
      <c r="AO11" s="17">
        <v>1718550.0</v>
      </c>
      <c r="AP11" s="17">
        <v>2943381.0</v>
      </c>
      <c r="AQ11" s="17">
        <v>3126325.0</v>
      </c>
      <c r="AR11" s="20"/>
      <c r="AS11" s="17">
        <v>2736480.0</v>
      </c>
      <c r="AT11" s="20"/>
      <c r="AU11" s="20"/>
      <c r="AV11" s="17">
        <v>4523846.0</v>
      </c>
      <c r="AW11" s="17">
        <v>3073954.0</v>
      </c>
      <c r="AX11" s="17">
        <v>4157459.0</v>
      </c>
      <c r="AY11" s="17">
        <v>386783.0</v>
      </c>
      <c r="AZ11" s="20"/>
      <c r="BA11" s="20"/>
      <c r="BB11" s="17">
        <v>9614256.0</v>
      </c>
      <c r="BC11" s="17">
        <v>386783.0</v>
      </c>
      <c r="BD11" s="17">
        <v>3093840.0</v>
      </c>
      <c r="BE11" s="17">
        <v>386783.0</v>
      </c>
      <c r="BF11" s="17">
        <v>238392.0</v>
      </c>
      <c r="BG11" s="13"/>
      <c r="BH11" s="13"/>
      <c r="BI11" s="13"/>
      <c r="BJ11" s="13"/>
      <c r="BK11" s="13"/>
      <c r="BL11" s="13"/>
      <c r="BM11" s="13"/>
      <c r="BN11" s="13"/>
    </row>
    <row r="12" ht="17.25" customHeight="1">
      <c r="A12" s="14" t="s">
        <v>115</v>
      </c>
      <c r="B12" s="18">
        <v>386783.0</v>
      </c>
      <c r="C12" s="18">
        <v>6765862.0</v>
      </c>
      <c r="D12" s="18">
        <v>1605115.0</v>
      </c>
      <c r="E12" s="18">
        <v>3432295.0</v>
      </c>
      <c r="F12" s="18">
        <v>3827399.0</v>
      </c>
      <c r="G12" s="18">
        <v>5516700.0</v>
      </c>
      <c r="H12" s="18">
        <v>8938387.0</v>
      </c>
      <c r="I12" s="18">
        <v>3914562.0</v>
      </c>
      <c r="J12" s="18">
        <v>5760944.0</v>
      </c>
      <c r="K12" s="18">
        <v>4035870.0</v>
      </c>
      <c r="L12" s="18">
        <v>4893764.0</v>
      </c>
      <c r="M12" s="19"/>
      <c r="N12" s="18">
        <v>2936233.0</v>
      </c>
      <c r="O12" s="19"/>
      <c r="P12" s="18">
        <v>1128174.0</v>
      </c>
      <c r="Q12" s="18">
        <v>6261851.0</v>
      </c>
      <c r="R12" s="18">
        <v>7691777.0</v>
      </c>
      <c r="S12" s="18">
        <v>386783.0</v>
      </c>
      <c r="T12" s="17">
        <v>386783.0</v>
      </c>
      <c r="U12" s="17">
        <v>1.2604234E7</v>
      </c>
      <c r="V12" s="17">
        <v>4523846.0</v>
      </c>
      <c r="W12" s="17">
        <v>3672819.0</v>
      </c>
      <c r="X12" s="17">
        <v>5760944.0</v>
      </c>
      <c r="Y12" s="17">
        <v>3793543.0</v>
      </c>
      <c r="Z12" s="17">
        <v>3793543.0</v>
      </c>
      <c r="AA12" s="17">
        <v>3432295.0</v>
      </c>
      <c r="AB12" s="17">
        <v>6639579.0</v>
      </c>
      <c r="AC12" s="17">
        <v>6261851.0</v>
      </c>
      <c r="AD12" s="17">
        <v>5445824.0</v>
      </c>
      <c r="AE12" s="17">
        <v>6261851.0</v>
      </c>
      <c r="AF12" s="17">
        <v>2367195.0</v>
      </c>
      <c r="AG12" s="17">
        <v>1.0497567E7</v>
      </c>
      <c r="AH12" s="17">
        <v>1676510.0</v>
      </c>
      <c r="AI12" s="17">
        <v>3552401.0</v>
      </c>
      <c r="AJ12" s="17">
        <v>3428697.0</v>
      </c>
      <c r="AK12" s="17">
        <v>1.5410485E7</v>
      </c>
      <c r="AL12" s="17">
        <v>1.0366913E7</v>
      </c>
      <c r="AM12" s="17">
        <v>6765862.0</v>
      </c>
      <c r="AN12" s="17">
        <v>1.0497567E7</v>
      </c>
      <c r="AO12" s="17">
        <v>1718550.0</v>
      </c>
      <c r="AP12" s="20"/>
      <c r="AQ12" s="17">
        <v>5865866.0</v>
      </c>
      <c r="AR12" s="20"/>
      <c r="AS12" s="17">
        <v>283215.0</v>
      </c>
      <c r="AT12" s="20"/>
      <c r="AU12" s="20"/>
      <c r="AV12" s="17">
        <v>4523846.0</v>
      </c>
      <c r="AW12" s="17">
        <v>3073954.0</v>
      </c>
      <c r="AX12" s="17">
        <v>4157459.0</v>
      </c>
      <c r="AY12" s="17">
        <v>9410581.0</v>
      </c>
      <c r="AZ12" s="20"/>
      <c r="BA12" s="20"/>
      <c r="BB12" s="17">
        <v>9614256.0</v>
      </c>
      <c r="BC12" s="17">
        <v>386783.0</v>
      </c>
      <c r="BD12" s="17">
        <v>5800897.0</v>
      </c>
      <c r="BE12" s="17">
        <v>386783.0</v>
      </c>
      <c r="BF12" s="17">
        <v>386783.0</v>
      </c>
      <c r="BG12" s="13"/>
      <c r="BH12" s="13"/>
      <c r="BI12" s="13"/>
      <c r="BJ12" s="13"/>
      <c r="BK12" s="13"/>
      <c r="BL12" s="13"/>
      <c r="BM12" s="13"/>
      <c r="BN12" s="13"/>
    </row>
    <row r="13" ht="17.25" customHeight="1">
      <c r="A13" s="14" t="s">
        <v>116</v>
      </c>
      <c r="B13" s="18">
        <v>386783.0</v>
      </c>
      <c r="C13" s="18">
        <v>6765862.0</v>
      </c>
      <c r="D13" s="19"/>
      <c r="E13" s="19"/>
      <c r="F13" s="18">
        <v>3827399.0</v>
      </c>
      <c r="G13" s="18">
        <v>5516700.0</v>
      </c>
      <c r="H13" s="18">
        <v>1.4418052E7</v>
      </c>
      <c r="I13" s="18">
        <v>4769390.0</v>
      </c>
      <c r="J13" s="18">
        <v>1.0105986E7</v>
      </c>
      <c r="K13" s="19"/>
      <c r="L13" s="19"/>
      <c r="M13" s="19"/>
      <c r="N13" s="19"/>
      <c r="O13" s="19"/>
      <c r="P13" s="18">
        <v>4892531.0</v>
      </c>
      <c r="Q13" s="18">
        <v>6261851.0</v>
      </c>
      <c r="R13" s="19"/>
      <c r="S13" s="18">
        <v>5387436.0</v>
      </c>
      <c r="T13" s="17">
        <v>7272780.0</v>
      </c>
      <c r="U13" s="20"/>
      <c r="V13" s="17">
        <v>4523846.0</v>
      </c>
      <c r="W13" s="17">
        <v>5139526.0</v>
      </c>
      <c r="X13" s="17">
        <v>5760944.0</v>
      </c>
      <c r="Y13" s="17">
        <v>3793543.0</v>
      </c>
      <c r="Z13" s="17">
        <v>3793543.0</v>
      </c>
      <c r="AA13" s="17">
        <v>3432295.0</v>
      </c>
      <c r="AB13" s="17">
        <v>6639579.0</v>
      </c>
      <c r="AC13" s="17">
        <v>6261851.0</v>
      </c>
      <c r="AD13" s="17">
        <v>5445824.0</v>
      </c>
      <c r="AE13" s="17">
        <v>6261851.0</v>
      </c>
      <c r="AF13" s="17">
        <v>2367195.0</v>
      </c>
      <c r="AG13" s="17">
        <v>1.0497567E7</v>
      </c>
      <c r="AH13" s="17">
        <v>1676510.0</v>
      </c>
      <c r="AI13" s="17">
        <v>3552401.0</v>
      </c>
      <c r="AJ13" s="17">
        <v>3428697.0</v>
      </c>
      <c r="AK13" s="17">
        <v>1.5410485E7</v>
      </c>
      <c r="AL13" s="17">
        <v>1.0366913E7</v>
      </c>
      <c r="AM13" s="17">
        <v>6765862.0</v>
      </c>
      <c r="AN13" s="17">
        <v>1.0497567E7</v>
      </c>
      <c r="AO13" s="17">
        <v>1.1547201E7</v>
      </c>
      <c r="AP13" s="20"/>
      <c r="AQ13" s="20"/>
      <c r="AR13" s="20"/>
      <c r="AS13" s="17">
        <v>4105087.0</v>
      </c>
      <c r="AT13" s="20"/>
      <c r="AU13" s="20"/>
      <c r="AV13" s="17">
        <v>9845576.0</v>
      </c>
      <c r="AW13" s="17">
        <v>3073954.0</v>
      </c>
      <c r="AX13" s="17">
        <v>4157459.0</v>
      </c>
      <c r="AY13" s="20"/>
      <c r="AZ13" s="20"/>
      <c r="BA13" s="20"/>
      <c r="BB13" s="20"/>
      <c r="BC13" s="17">
        <v>2.2507766E7</v>
      </c>
      <c r="BD13" s="20"/>
      <c r="BE13" s="17">
        <v>3679719.0</v>
      </c>
      <c r="BF13" s="17">
        <v>3307501.0</v>
      </c>
      <c r="BG13" s="13"/>
      <c r="BH13" s="13"/>
      <c r="BI13" s="13"/>
      <c r="BJ13" s="13"/>
      <c r="BK13" s="13"/>
      <c r="BL13" s="13"/>
      <c r="BM13" s="13"/>
      <c r="BN13" s="13"/>
    </row>
    <row r="14" ht="17.25" customHeight="1">
      <c r="A14" s="14" t="s">
        <v>117</v>
      </c>
      <c r="B14" s="18">
        <v>1502707.0</v>
      </c>
      <c r="C14" s="18">
        <v>6765862.0</v>
      </c>
      <c r="D14" s="19"/>
      <c r="E14" s="19"/>
      <c r="F14" s="19"/>
      <c r="G14" s="18">
        <v>5516700.0</v>
      </c>
      <c r="H14" s="18">
        <v>1.4418052E7</v>
      </c>
      <c r="I14" s="18">
        <v>4769390.0</v>
      </c>
      <c r="J14" s="18">
        <v>3403518.0</v>
      </c>
      <c r="K14" s="19"/>
      <c r="L14" s="19"/>
      <c r="M14" s="19"/>
      <c r="N14" s="19"/>
      <c r="O14" s="19"/>
      <c r="P14" s="19"/>
      <c r="Q14" s="19"/>
      <c r="R14" s="19"/>
      <c r="S14" s="18">
        <v>5387436.0</v>
      </c>
      <c r="T14" s="20"/>
      <c r="U14" s="20"/>
      <c r="V14" s="17">
        <v>4523846.0</v>
      </c>
      <c r="W14" s="17">
        <v>5139526.0</v>
      </c>
      <c r="X14" s="17">
        <v>5760944.0</v>
      </c>
      <c r="Y14" s="17">
        <v>3793543.0</v>
      </c>
      <c r="Z14" s="17">
        <v>3793543.0</v>
      </c>
      <c r="AA14" s="17">
        <v>3432295.0</v>
      </c>
      <c r="AB14" s="17">
        <v>6639579.0</v>
      </c>
      <c r="AC14" s="17">
        <v>7399943.0</v>
      </c>
      <c r="AD14" s="17">
        <v>5445824.0</v>
      </c>
      <c r="AE14" s="17">
        <v>6261851.0</v>
      </c>
      <c r="AF14" s="17">
        <v>2367195.0</v>
      </c>
      <c r="AG14" s="17">
        <v>1.0497567E7</v>
      </c>
      <c r="AH14" s="17">
        <v>8352450.0</v>
      </c>
      <c r="AI14" s="17">
        <v>3552401.0</v>
      </c>
      <c r="AJ14" s="17">
        <v>3428697.0</v>
      </c>
      <c r="AK14" s="17">
        <v>1.5410485E7</v>
      </c>
      <c r="AL14" s="20"/>
      <c r="AM14" s="20"/>
      <c r="AN14" s="20"/>
      <c r="AO14" s="17">
        <v>1.1547201E7</v>
      </c>
      <c r="AP14" s="20"/>
      <c r="AQ14" s="20"/>
      <c r="AR14" s="20"/>
      <c r="AS14" s="17">
        <v>4105087.0</v>
      </c>
      <c r="AT14" s="20"/>
      <c r="AU14" s="20"/>
      <c r="AV14" s="20"/>
      <c r="AW14" s="17">
        <v>3073954.0</v>
      </c>
      <c r="AX14" s="17">
        <v>3312512.0</v>
      </c>
      <c r="AY14" s="20"/>
      <c r="AZ14" s="20"/>
      <c r="BA14" s="20"/>
      <c r="BB14" s="20"/>
      <c r="BC14" s="20"/>
      <c r="BD14" s="20"/>
      <c r="BE14" s="17">
        <v>4376814.0</v>
      </c>
      <c r="BF14" s="17">
        <v>4003860.0</v>
      </c>
      <c r="BG14" s="13"/>
      <c r="BH14" s="13"/>
      <c r="BI14" s="13"/>
      <c r="BJ14" s="13"/>
      <c r="BK14" s="13"/>
      <c r="BL14" s="13"/>
      <c r="BM14" s="13"/>
      <c r="BN14" s="13"/>
    </row>
    <row r="15" ht="17.25" customHeight="1">
      <c r="A15" s="14" t="s">
        <v>118</v>
      </c>
      <c r="B15" s="18">
        <v>1502707.0</v>
      </c>
      <c r="C15" s="18">
        <v>6765862.0</v>
      </c>
      <c r="D15" s="19"/>
      <c r="E15" s="19"/>
      <c r="F15" s="19"/>
      <c r="G15" s="18">
        <v>5516700.0</v>
      </c>
      <c r="H15" s="18">
        <v>1.4418052E7</v>
      </c>
      <c r="I15" s="18">
        <v>4769390.0</v>
      </c>
      <c r="J15" s="18">
        <v>3403518.0</v>
      </c>
      <c r="K15" s="19"/>
      <c r="L15" s="19"/>
      <c r="M15" s="19"/>
      <c r="N15" s="19"/>
      <c r="O15" s="19"/>
      <c r="P15" s="19"/>
      <c r="Q15" s="19"/>
      <c r="R15" s="19"/>
      <c r="S15" s="18">
        <v>5387436.0</v>
      </c>
      <c r="T15" s="20"/>
      <c r="U15" s="20"/>
      <c r="V15" s="20"/>
      <c r="W15" s="17">
        <v>5139526.0</v>
      </c>
      <c r="X15" s="17">
        <v>5760944.0</v>
      </c>
      <c r="Y15" s="17">
        <v>3793543.0</v>
      </c>
      <c r="Z15" s="17">
        <v>3793543.0</v>
      </c>
      <c r="AA15" s="17">
        <v>3432295.0</v>
      </c>
      <c r="AB15" s="17">
        <v>3193062.0</v>
      </c>
      <c r="AC15" s="17">
        <v>2250853.0</v>
      </c>
      <c r="AD15" s="17">
        <v>5445824.0</v>
      </c>
      <c r="AE15" s="17">
        <v>6261851.0</v>
      </c>
      <c r="AF15" s="17">
        <v>7272780.0</v>
      </c>
      <c r="AG15" s="17">
        <v>1.0497567E7</v>
      </c>
      <c r="AH15" s="17">
        <v>8352450.0</v>
      </c>
      <c r="AI15" s="17">
        <v>3552401.0</v>
      </c>
      <c r="AJ15" s="17">
        <v>3428697.0</v>
      </c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16"/>
      <c r="BD15" s="20"/>
      <c r="BE15" s="17">
        <v>5073908.0</v>
      </c>
      <c r="BF15" s="17">
        <v>4700218.0</v>
      </c>
      <c r="BG15" s="13"/>
      <c r="BH15" s="13"/>
      <c r="BI15" s="13"/>
      <c r="BJ15" s="13"/>
      <c r="BK15" s="13"/>
      <c r="BL15" s="13"/>
      <c r="BM15" s="13"/>
      <c r="BN15" s="13"/>
    </row>
    <row r="16" ht="17.25" customHeight="1">
      <c r="A16" s="14" t="s">
        <v>119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16"/>
      <c r="BD16" s="20"/>
      <c r="BE16" s="20"/>
      <c r="BF16" s="17">
        <v>4700218.0</v>
      </c>
      <c r="BG16" s="13"/>
      <c r="BH16" s="13"/>
      <c r="BI16" s="13"/>
      <c r="BJ16" s="13"/>
      <c r="BK16" s="13"/>
      <c r="BL16" s="13"/>
      <c r="BM16" s="13"/>
      <c r="BN16" s="13"/>
    </row>
    <row r="17" ht="17.25" customHeight="1">
      <c r="A17" s="14" t="s">
        <v>120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16"/>
      <c r="BD17" s="20"/>
      <c r="BE17" s="20"/>
      <c r="BF17" s="20"/>
      <c r="BG17" s="13"/>
      <c r="BH17" s="13"/>
      <c r="BI17" s="13"/>
      <c r="BJ17" s="13"/>
      <c r="BK17" s="13"/>
      <c r="BL17" s="13"/>
      <c r="BM17" s="13"/>
      <c r="BN17" s="13"/>
    </row>
    <row r="18" ht="17.25" hidden="1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13"/>
      <c r="BH18" s="13"/>
      <c r="BI18" s="13"/>
      <c r="BJ18" s="13"/>
      <c r="BK18" s="13"/>
      <c r="BL18" s="13"/>
      <c r="BM18" s="13"/>
      <c r="BN18" s="13"/>
    </row>
    <row r="19" ht="17.25" hidden="1" customHeight="1">
      <c r="A19" s="23" t="s">
        <v>121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</row>
    <row r="20" ht="17.25" hidden="1" customHeight="1">
      <c r="A20" s="23" t="s">
        <v>122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</row>
    <row r="21" ht="17.25" hidden="1" customHeight="1">
      <c r="A21" s="23" t="s">
        <v>123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</row>
    <row r="22" ht="17.25" hidden="1" customHeight="1">
      <c r="A22" s="23" t="s">
        <v>124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</row>
    <row r="24" ht="15.75" customHeight="1">
      <c r="A24" s="13" t="s">
        <v>125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</row>
    <row r="27" ht="15.75" customHeight="1">
      <c r="A27" s="13"/>
      <c r="B27" s="13">
        <f>COUNT(B6:B15)</f>
        <v>10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</row>
  </sheetData>
  <printOptions/>
  <pageMargins bottom="0.75" footer="0.0" header="0.0" left="0.7" right="0.7" top="0.75"/>
  <pageSetup paperSize="9" scale="3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257</v>
      </c>
      <c r="D8" s="25"/>
      <c r="E8" s="26" t="s">
        <v>127</v>
      </c>
      <c r="F8" s="28">
        <f>5000*(F7)^0.5*1000</f>
        <v>26457513.11</v>
      </c>
      <c r="G8" s="28" t="s">
        <v>258</v>
      </c>
    </row>
    <row r="9" ht="18.75" customHeight="1">
      <c r="B9" s="28" t="s">
        <v>259</v>
      </c>
      <c r="D9" s="25"/>
      <c r="E9" s="26" t="s">
        <v>127</v>
      </c>
      <c r="F9" s="28">
        <f>PI()*F5^4/64</f>
        <v>0.04908738521</v>
      </c>
      <c r="G9" s="28" t="s">
        <v>260</v>
      </c>
    </row>
    <row r="10" ht="14.25" customHeight="1">
      <c r="D10" s="25"/>
    </row>
    <row r="11" ht="14.25" customHeight="1">
      <c r="B11" s="28" t="s">
        <v>261</v>
      </c>
      <c r="D11" s="25"/>
      <c r="E11" s="26" t="s">
        <v>127</v>
      </c>
      <c r="F11" s="28" t="s">
        <v>262</v>
      </c>
      <c r="K11" s="28" t="s">
        <v>263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264</v>
      </c>
      <c r="F13" s="29" t="s">
        <v>143</v>
      </c>
      <c r="G13" s="29" t="s">
        <v>265</v>
      </c>
      <c r="H13" s="29" t="s">
        <v>266</v>
      </c>
    </row>
    <row r="14" ht="18.0" customHeight="1">
      <c r="B14" s="44">
        <v>1.0</v>
      </c>
      <c r="C14" s="44" t="s">
        <v>165</v>
      </c>
      <c r="D14" s="32">
        <v>2.0</v>
      </c>
      <c r="E14" s="33" t="s">
        <v>166</v>
      </c>
      <c r="F14" s="33" t="s">
        <v>166</v>
      </c>
      <c r="G14" s="33" t="s">
        <v>166</v>
      </c>
      <c r="H14" s="34">
        <v>4500.0</v>
      </c>
      <c r="N14" s="35"/>
    </row>
    <row r="15" ht="18.0" customHeight="1">
      <c r="B15" s="31">
        <v>2.0</v>
      </c>
      <c r="C15" s="31" t="s">
        <v>146</v>
      </c>
      <c r="D15" s="32">
        <f t="shared" ref="D15:D22" si="1">D14+1</f>
        <v>3</v>
      </c>
      <c r="E15" s="33">
        <v>400000.0</v>
      </c>
      <c r="F15" s="32">
        <v>0.25</v>
      </c>
      <c r="G15" s="34">
        <f t="shared" ref="G15:G22" si="2">ROUND(1*(E15*F$5^4/(F$8*F$9))^(1/12)*E15/(1-F15^2),0)</f>
        <v>386783</v>
      </c>
      <c r="H15" s="34">
        <f t="shared" ref="H15:H22" si="3">G15*$F$5</f>
        <v>386783</v>
      </c>
      <c r="N15" s="35"/>
      <c r="O15" s="35"/>
      <c r="P15" s="35"/>
    </row>
    <row r="16" ht="18.0" customHeight="1">
      <c r="B16" s="36"/>
      <c r="C16" s="36"/>
      <c r="D16" s="32">
        <f t="shared" si="1"/>
        <v>4</v>
      </c>
      <c r="E16" s="33">
        <v>400000.0</v>
      </c>
      <c r="F16" s="32">
        <v>0.25</v>
      </c>
      <c r="G16" s="34">
        <f t="shared" si="2"/>
        <v>386783</v>
      </c>
      <c r="H16" s="34">
        <f t="shared" si="3"/>
        <v>386783</v>
      </c>
      <c r="N16" s="35"/>
      <c r="O16" s="35"/>
      <c r="P16" s="35"/>
    </row>
    <row r="17" ht="18.0" customHeight="1">
      <c r="B17" s="31">
        <v>3.0</v>
      </c>
      <c r="C17" s="31" t="s">
        <v>148</v>
      </c>
      <c r="D17" s="32">
        <f t="shared" si="1"/>
        <v>5</v>
      </c>
      <c r="E17" s="33">
        <v>3600000.0</v>
      </c>
      <c r="F17" s="32">
        <v>0.17</v>
      </c>
      <c r="G17" s="34">
        <f t="shared" si="2"/>
        <v>4035870</v>
      </c>
      <c r="H17" s="34">
        <f t="shared" si="3"/>
        <v>4035870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3600000.0</v>
      </c>
      <c r="F18" s="32">
        <v>0.17</v>
      </c>
      <c r="G18" s="34">
        <f t="shared" si="2"/>
        <v>4035870</v>
      </c>
      <c r="H18" s="34">
        <f t="shared" si="3"/>
        <v>4035870</v>
      </c>
      <c r="N18" s="38"/>
    </row>
    <row r="19" ht="14.25" customHeight="1">
      <c r="B19" s="37"/>
      <c r="C19" s="37"/>
      <c r="D19" s="32">
        <f t="shared" si="1"/>
        <v>7</v>
      </c>
      <c r="E19" s="33">
        <v>3600000.0</v>
      </c>
      <c r="F19" s="32">
        <v>0.17</v>
      </c>
      <c r="G19" s="34">
        <f t="shared" si="2"/>
        <v>4035870</v>
      </c>
      <c r="H19" s="34">
        <f t="shared" si="3"/>
        <v>4035870</v>
      </c>
    </row>
    <row r="20" ht="14.25" customHeight="1">
      <c r="B20" s="37"/>
      <c r="C20" s="37"/>
      <c r="D20" s="32">
        <f t="shared" si="1"/>
        <v>8</v>
      </c>
      <c r="E20" s="33">
        <v>3600000.0</v>
      </c>
      <c r="F20" s="32">
        <v>0.17</v>
      </c>
      <c r="G20" s="34">
        <f t="shared" si="2"/>
        <v>4035870</v>
      </c>
      <c r="H20" s="34">
        <f t="shared" si="3"/>
        <v>4035870</v>
      </c>
      <c r="S20" s="28" t="s">
        <v>149</v>
      </c>
    </row>
    <row r="21" ht="14.25" customHeight="1">
      <c r="B21" s="37"/>
      <c r="C21" s="37"/>
      <c r="D21" s="32">
        <f t="shared" si="1"/>
        <v>9</v>
      </c>
      <c r="E21" s="33">
        <v>3600000.0</v>
      </c>
      <c r="F21" s="32">
        <v>0.17</v>
      </c>
      <c r="G21" s="34">
        <f t="shared" si="2"/>
        <v>4035870</v>
      </c>
      <c r="H21" s="34">
        <f t="shared" si="3"/>
        <v>4035870</v>
      </c>
      <c r="S21" s="28" t="s">
        <v>129</v>
      </c>
    </row>
    <row r="22" ht="14.25" customHeight="1">
      <c r="B22" s="36"/>
      <c r="C22" s="36"/>
      <c r="D22" s="32">
        <f t="shared" si="1"/>
        <v>10</v>
      </c>
      <c r="E22" s="33">
        <v>3600000.0</v>
      </c>
      <c r="F22" s="32">
        <v>0.17</v>
      </c>
      <c r="G22" s="34">
        <f t="shared" si="2"/>
        <v>4035870</v>
      </c>
      <c r="H22" s="34">
        <f t="shared" si="3"/>
        <v>4035870</v>
      </c>
      <c r="S22" s="28" t="s">
        <v>267</v>
      </c>
    </row>
    <row r="23" ht="14.25" customHeight="1">
      <c r="D23" s="25"/>
      <c r="S23" s="28" t="s">
        <v>268</v>
      </c>
    </row>
    <row r="24" ht="14.25" customHeight="1">
      <c r="D24" s="25"/>
      <c r="S24" s="28" t="s">
        <v>154</v>
      </c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N14:P14"/>
    <mergeCell ref="B15:B16"/>
    <mergeCell ref="C15:C16"/>
    <mergeCell ref="B17:B22"/>
    <mergeCell ref="C17:C22"/>
    <mergeCell ref="N18:P18"/>
  </mergeCells>
  <printOptions/>
  <pageMargins bottom="1.0" footer="0.0" header="0.0" left="1.315" right="0.75" top="1.0"/>
  <pageSetup paperSize="9" scale="113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269</v>
      </c>
      <c r="D8" s="25"/>
      <c r="E8" s="26" t="s">
        <v>127</v>
      </c>
      <c r="F8" s="28">
        <f>5000*(F7)^0.5*1000</f>
        <v>26457513.11</v>
      </c>
      <c r="G8" s="28" t="s">
        <v>270</v>
      </c>
    </row>
    <row r="9" ht="18.75" customHeight="1">
      <c r="B9" s="28" t="s">
        <v>271</v>
      </c>
      <c r="D9" s="25"/>
      <c r="E9" s="26" t="s">
        <v>127</v>
      </c>
      <c r="F9" s="28">
        <f>PI()*F5^4/64</f>
        <v>0.04908738521</v>
      </c>
      <c r="G9" s="28" t="s">
        <v>272</v>
      </c>
    </row>
    <row r="10" ht="14.25" customHeight="1">
      <c r="D10" s="25"/>
    </row>
    <row r="11" ht="14.25" customHeight="1">
      <c r="B11" s="28" t="s">
        <v>273</v>
      </c>
      <c r="D11" s="25"/>
      <c r="E11" s="26" t="s">
        <v>127</v>
      </c>
      <c r="F11" s="28" t="s">
        <v>274</v>
      </c>
      <c r="K11" s="28" t="s">
        <v>275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276</v>
      </c>
      <c r="F13" s="29" t="s">
        <v>143</v>
      </c>
      <c r="G13" s="29" t="s">
        <v>277</v>
      </c>
      <c r="H13" s="29" t="s">
        <v>278</v>
      </c>
    </row>
    <row r="14" ht="18.0" customHeight="1">
      <c r="B14" s="31">
        <v>1.0</v>
      </c>
      <c r="C14" s="41" t="s">
        <v>165</v>
      </c>
      <c r="D14" s="32">
        <v>2.0</v>
      </c>
      <c r="E14" s="47" t="s">
        <v>166</v>
      </c>
      <c r="F14" s="47" t="s">
        <v>166</v>
      </c>
      <c r="G14" s="47" t="s">
        <v>166</v>
      </c>
      <c r="H14" s="34">
        <v>4500.0</v>
      </c>
      <c r="N14" s="35"/>
    </row>
    <row r="15" ht="18.0" customHeight="1">
      <c r="B15" s="37"/>
      <c r="C15" s="37"/>
      <c r="D15" s="32">
        <f t="shared" ref="D15:D22" si="1">D14+1</f>
        <v>3</v>
      </c>
      <c r="E15" s="47" t="s">
        <v>166</v>
      </c>
      <c r="F15" s="47" t="s">
        <v>166</v>
      </c>
      <c r="G15" s="47" t="s">
        <v>166</v>
      </c>
      <c r="H15" s="34">
        <v>4500.0</v>
      </c>
      <c r="N15" s="35"/>
      <c r="O15" s="35"/>
      <c r="P15" s="35"/>
    </row>
    <row r="16" ht="18.0" customHeight="1">
      <c r="B16" s="36"/>
      <c r="C16" s="36"/>
      <c r="D16" s="32">
        <f t="shared" si="1"/>
        <v>4</v>
      </c>
      <c r="E16" s="47" t="s">
        <v>166</v>
      </c>
      <c r="F16" s="47" t="s">
        <v>166</v>
      </c>
      <c r="G16" s="47" t="s">
        <v>166</v>
      </c>
      <c r="H16" s="34">
        <v>4500.0</v>
      </c>
      <c r="N16" s="35"/>
      <c r="O16" s="35"/>
      <c r="P16" s="35"/>
    </row>
    <row r="17" ht="18.0" customHeight="1">
      <c r="B17" s="44">
        <v>2.0</v>
      </c>
      <c r="C17" s="44" t="s">
        <v>182</v>
      </c>
      <c r="D17" s="32">
        <f t="shared" si="1"/>
        <v>5</v>
      </c>
      <c r="E17" s="33">
        <v>1500000.0</v>
      </c>
      <c r="F17" s="32">
        <v>0.17</v>
      </c>
      <c r="G17" s="34">
        <f t="shared" ref="G17:G22" si="2">ROUND(1*(E17*F$5^4/(F$8*F$9))^(1/12)*E17/(1-F17^2),0)</f>
        <v>1563298</v>
      </c>
      <c r="H17" s="34">
        <f t="shared" ref="H17:H22" si="3">G17*$F$5</f>
        <v>1563298</v>
      </c>
      <c r="N17" s="35"/>
      <c r="O17" s="35"/>
      <c r="P17" s="35"/>
    </row>
    <row r="18" ht="18.0" customHeight="1">
      <c r="B18" s="31">
        <v>3.0</v>
      </c>
      <c r="C18" s="31" t="s">
        <v>148</v>
      </c>
      <c r="D18" s="32">
        <f t="shared" si="1"/>
        <v>6</v>
      </c>
      <c r="E18" s="33">
        <v>4000000.0</v>
      </c>
      <c r="F18" s="32">
        <v>0.17</v>
      </c>
      <c r="G18" s="34">
        <f t="shared" si="2"/>
        <v>4523846</v>
      </c>
      <c r="H18" s="34">
        <f t="shared" si="3"/>
        <v>4523846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4000000.0</v>
      </c>
      <c r="F19" s="32">
        <v>0.17</v>
      </c>
      <c r="G19" s="34">
        <f t="shared" si="2"/>
        <v>4523846</v>
      </c>
      <c r="H19" s="34">
        <f t="shared" si="3"/>
        <v>4523846</v>
      </c>
      <c r="N19" s="35"/>
      <c r="O19" s="35"/>
      <c r="P19" s="35"/>
    </row>
    <row r="20" ht="18.0" customHeight="1">
      <c r="B20" s="37"/>
      <c r="C20" s="37"/>
      <c r="D20" s="32">
        <f t="shared" si="1"/>
        <v>8</v>
      </c>
      <c r="E20" s="33">
        <v>4000000.0</v>
      </c>
      <c r="F20" s="32">
        <v>0.17</v>
      </c>
      <c r="G20" s="34">
        <f t="shared" si="2"/>
        <v>4523846</v>
      </c>
      <c r="H20" s="34">
        <f t="shared" si="3"/>
        <v>4523846</v>
      </c>
      <c r="N20" s="38"/>
    </row>
    <row r="21" ht="14.25" customHeight="1">
      <c r="B21" s="37"/>
      <c r="C21" s="37"/>
      <c r="D21" s="32">
        <f t="shared" si="1"/>
        <v>9</v>
      </c>
      <c r="E21" s="33">
        <v>4000000.0</v>
      </c>
      <c r="F21" s="32">
        <v>0.17</v>
      </c>
      <c r="G21" s="34">
        <f t="shared" si="2"/>
        <v>4523846</v>
      </c>
      <c r="H21" s="34">
        <f t="shared" si="3"/>
        <v>4523846</v>
      </c>
    </row>
    <row r="22" ht="14.25" customHeight="1">
      <c r="B22" s="36"/>
      <c r="C22" s="36"/>
      <c r="D22" s="32">
        <f t="shared" si="1"/>
        <v>10</v>
      </c>
      <c r="E22" s="33">
        <v>4000000.0</v>
      </c>
      <c r="F22" s="32">
        <v>0.17</v>
      </c>
      <c r="G22" s="34">
        <f t="shared" si="2"/>
        <v>4523846</v>
      </c>
      <c r="H22" s="34">
        <f t="shared" si="3"/>
        <v>4523846</v>
      </c>
      <c r="S22" s="28" t="s">
        <v>149</v>
      </c>
    </row>
    <row r="23" ht="14.25" customHeight="1">
      <c r="D23" s="25"/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B14:B16"/>
    <mergeCell ref="C14:C16"/>
    <mergeCell ref="N14:P14"/>
    <mergeCell ref="B18:B22"/>
    <mergeCell ref="C18:C22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279</v>
      </c>
      <c r="D8" s="25"/>
      <c r="E8" s="26" t="s">
        <v>127</v>
      </c>
      <c r="F8" s="28">
        <f>5000*(F7)^0.5*1000</f>
        <v>26457513.11</v>
      </c>
      <c r="G8" s="28" t="s">
        <v>280</v>
      </c>
    </row>
    <row r="9" ht="18.75" customHeight="1">
      <c r="B9" s="28" t="s">
        <v>281</v>
      </c>
      <c r="D9" s="25"/>
      <c r="E9" s="26" t="s">
        <v>127</v>
      </c>
      <c r="F9" s="28">
        <f>PI()*F5^4/64</f>
        <v>0.04908738521</v>
      </c>
      <c r="G9" s="28" t="s">
        <v>282</v>
      </c>
    </row>
    <row r="10" ht="14.25" customHeight="1">
      <c r="D10" s="25"/>
    </row>
    <row r="11" ht="14.25" customHeight="1">
      <c r="B11" s="28" t="s">
        <v>283</v>
      </c>
      <c r="D11" s="25"/>
      <c r="E11" s="26" t="s">
        <v>127</v>
      </c>
      <c r="F11" s="28" t="s">
        <v>284</v>
      </c>
      <c r="K11" s="28" t="s">
        <v>285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286</v>
      </c>
      <c r="F13" s="29" t="s">
        <v>143</v>
      </c>
      <c r="G13" s="29" t="s">
        <v>287</v>
      </c>
      <c r="H13" s="29" t="s">
        <v>288</v>
      </c>
    </row>
    <row r="14" ht="18.0" customHeight="1">
      <c r="B14" s="44">
        <v>1.0</v>
      </c>
      <c r="C14" s="32" t="s">
        <v>165</v>
      </c>
      <c r="D14" s="32">
        <v>2.0</v>
      </c>
      <c r="E14" s="47" t="s">
        <v>166</v>
      </c>
      <c r="F14" s="47" t="s">
        <v>166</v>
      </c>
      <c r="G14" s="47" t="s">
        <v>166</v>
      </c>
      <c r="H14" s="34">
        <v>4500.0</v>
      </c>
      <c r="N14" s="35"/>
    </row>
    <row r="15" ht="18.0" customHeight="1">
      <c r="B15" s="44">
        <v>2.0</v>
      </c>
      <c r="C15" s="44" t="s">
        <v>146</v>
      </c>
      <c r="D15" s="32">
        <f t="shared" ref="D15:D23" si="1">D14+1</f>
        <v>3</v>
      </c>
      <c r="E15" s="33">
        <v>400000.0</v>
      </c>
      <c r="F15" s="32">
        <v>0.25</v>
      </c>
      <c r="G15" s="34">
        <f t="shared" ref="G15:G23" si="2">ROUND(1*(E15*F$5^4/(F$8*F$9))^(1/12)*E15/(1-F15^2),0)</f>
        <v>386783</v>
      </c>
      <c r="H15" s="34">
        <f t="shared" ref="H15:H23" si="3">G15*$F$5</f>
        <v>386783</v>
      </c>
      <c r="N15" s="35"/>
      <c r="O15" s="35"/>
      <c r="P15" s="35"/>
    </row>
    <row r="16" ht="18.0" customHeight="1">
      <c r="B16" s="31">
        <v>3.0</v>
      </c>
      <c r="C16" s="31" t="s">
        <v>148</v>
      </c>
      <c r="D16" s="32">
        <f t="shared" si="1"/>
        <v>4</v>
      </c>
      <c r="E16" s="33">
        <v>3300000.0</v>
      </c>
      <c r="F16" s="32">
        <v>0.17</v>
      </c>
      <c r="G16" s="34">
        <f t="shared" si="2"/>
        <v>3672819</v>
      </c>
      <c r="H16" s="34">
        <f t="shared" si="3"/>
        <v>3672819</v>
      </c>
      <c r="N16" s="35"/>
      <c r="O16" s="35"/>
      <c r="P16" s="35"/>
    </row>
    <row r="17" ht="18.0" customHeight="1">
      <c r="B17" s="37"/>
      <c r="C17" s="37"/>
      <c r="D17" s="32">
        <f t="shared" si="1"/>
        <v>5</v>
      </c>
      <c r="E17" s="33">
        <v>3300000.0</v>
      </c>
      <c r="F17" s="32">
        <v>0.17</v>
      </c>
      <c r="G17" s="34">
        <f t="shared" si="2"/>
        <v>3672819</v>
      </c>
      <c r="H17" s="34">
        <f t="shared" si="3"/>
        <v>3672819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3300000.0</v>
      </c>
      <c r="F18" s="32">
        <v>0.17</v>
      </c>
      <c r="G18" s="34">
        <f t="shared" si="2"/>
        <v>3672819</v>
      </c>
      <c r="H18" s="34">
        <f t="shared" si="3"/>
        <v>3672819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3300000.0</v>
      </c>
      <c r="F19" s="32">
        <v>0.17</v>
      </c>
      <c r="G19" s="34">
        <f t="shared" si="2"/>
        <v>3672819</v>
      </c>
      <c r="H19" s="34">
        <f t="shared" si="3"/>
        <v>3672819</v>
      </c>
      <c r="N19" s="35"/>
      <c r="O19" s="35"/>
      <c r="P19" s="35"/>
    </row>
    <row r="20" ht="18.0" customHeight="1">
      <c r="B20" s="37"/>
      <c r="C20" s="37"/>
      <c r="D20" s="32">
        <f t="shared" si="1"/>
        <v>8</v>
      </c>
      <c r="E20" s="33">
        <v>3300000.0</v>
      </c>
      <c r="F20" s="32">
        <v>0.17</v>
      </c>
      <c r="G20" s="34">
        <f t="shared" si="2"/>
        <v>3672819</v>
      </c>
      <c r="H20" s="34">
        <f t="shared" si="3"/>
        <v>3672819</v>
      </c>
      <c r="N20" s="38"/>
    </row>
    <row r="21" ht="14.25" customHeight="1">
      <c r="B21" s="37"/>
      <c r="C21" s="37"/>
      <c r="D21" s="32">
        <f t="shared" si="1"/>
        <v>9</v>
      </c>
      <c r="E21" s="33">
        <v>4500000.0</v>
      </c>
      <c r="F21" s="32">
        <v>0.17</v>
      </c>
      <c r="G21" s="34">
        <f t="shared" si="2"/>
        <v>5139526</v>
      </c>
      <c r="H21" s="34">
        <f t="shared" si="3"/>
        <v>5139526</v>
      </c>
    </row>
    <row r="22" ht="14.25" customHeight="1">
      <c r="B22" s="37"/>
      <c r="C22" s="37"/>
      <c r="D22" s="32">
        <f t="shared" si="1"/>
        <v>10</v>
      </c>
      <c r="E22" s="33">
        <v>4500000.0</v>
      </c>
      <c r="F22" s="32">
        <v>0.17</v>
      </c>
      <c r="G22" s="34">
        <f t="shared" si="2"/>
        <v>5139526</v>
      </c>
      <c r="H22" s="34">
        <f t="shared" si="3"/>
        <v>5139526</v>
      </c>
      <c r="S22" s="28" t="s">
        <v>149</v>
      </c>
    </row>
    <row r="23" ht="14.25" customHeight="1">
      <c r="B23" s="36"/>
      <c r="C23" s="36"/>
      <c r="D23" s="32">
        <f t="shared" si="1"/>
        <v>11</v>
      </c>
      <c r="E23" s="33">
        <v>4500000.0</v>
      </c>
      <c r="F23" s="32">
        <v>0.17</v>
      </c>
      <c r="G23" s="34">
        <f t="shared" si="2"/>
        <v>5139526</v>
      </c>
      <c r="H23" s="34">
        <f t="shared" si="3"/>
        <v>5139526</v>
      </c>
      <c r="S23" s="28" t="s">
        <v>129</v>
      </c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4">
    <mergeCell ref="N14:P14"/>
    <mergeCell ref="B16:B23"/>
    <mergeCell ref="C16:C23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289</v>
      </c>
      <c r="D8" s="25"/>
      <c r="E8" s="26" t="s">
        <v>127</v>
      </c>
      <c r="F8" s="28">
        <f>5000*(F7)^0.5*1000</f>
        <v>26457513.11</v>
      </c>
      <c r="G8" s="28" t="s">
        <v>290</v>
      </c>
    </row>
    <row r="9" ht="18.75" customHeight="1">
      <c r="B9" s="28" t="s">
        <v>291</v>
      </c>
      <c r="D9" s="25"/>
      <c r="E9" s="26" t="s">
        <v>127</v>
      </c>
      <c r="F9" s="28">
        <f>PI()*F5^4/64</f>
        <v>0.04908738521</v>
      </c>
      <c r="G9" s="28" t="s">
        <v>292</v>
      </c>
    </row>
    <row r="10" ht="14.25" customHeight="1">
      <c r="D10" s="25"/>
    </row>
    <row r="11" ht="14.25" customHeight="1">
      <c r="B11" s="28" t="s">
        <v>293</v>
      </c>
      <c r="D11" s="25"/>
      <c r="E11" s="26" t="s">
        <v>127</v>
      </c>
      <c r="F11" s="28" t="s">
        <v>294</v>
      </c>
      <c r="K11" s="28" t="s">
        <v>295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296</v>
      </c>
      <c r="F13" s="29" t="s">
        <v>143</v>
      </c>
      <c r="G13" s="29" t="s">
        <v>297</v>
      </c>
      <c r="H13" s="29" t="s">
        <v>298</v>
      </c>
    </row>
    <row r="14" ht="18.0" customHeight="1">
      <c r="B14" s="31">
        <v>1.0</v>
      </c>
      <c r="C14" s="31" t="s">
        <v>146</v>
      </c>
      <c r="D14" s="32">
        <v>2.0</v>
      </c>
      <c r="E14" s="33">
        <v>1500000.0</v>
      </c>
      <c r="F14" s="32">
        <v>0.25</v>
      </c>
      <c r="G14" s="34">
        <f t="shared" ref="G14:G24" si="1">ROUND(1*(E14*F$5^4/(F$8*F$9))^(1/12)*E14/(1-F14^2),0)</f>
        <v>1619326</v>
      </c>
      <c r="H14" s="34">
        <f>G14*$F$5*0.5</f>
        <v>809663</v>
      </c>
      <c r="N14" s="35"/>
    </row>
    <row r="15" ht="18.0" customHeight="1">
      <c r="B15" s="36"/>
      <c r="C15" s="36"/>
      <c r="D15" s="32">
        <f t="shared" ref="D15:D24" si="2">D14+1</f>
        <v>3</v>
      </c>
      <c r="E15" s="33">
        <v>1500000.0</v>
      </c>
      <c r="F15" s="32">
        <v>0.25</v>
      </c>
      <c r="G15" s="34">
        <f t="shared" si="1"/>
        <v>1619326</v>
      </c>
      <c r="H15" s="34">
        <f t="shared" ref="H15:H24" si="3">G15*$F$5</f>
        <v>1619326</v>
      </c>
      <c r="N15" s="35"/>
      <c r="O15" s="35"/>
      <c r="P15" s="35"/>
    </row>
    <row r="16" ht="18.0" customHeight="1">
      <c r="B16" s="31">
        <v>2.0</v>
      </c>
      <c r="C16" s="31" t="s">
        <v>182</v>
      </c>
      <c r="D16" s="32">
        <f t="shared" si="2"/>
        <v>4</v>
      </c>
      <c r="E16" s="33">
        <v>1600000.0</v>
      </c>
      <c r="F16" s="32">
        <v>0.17</v>
      </c>
      <c r="G16" s="34">
        <f t="shared" si="1"/>
        <v>1676510</v>
      </c>
      <c r="H16" s="34">
        <f t="shared" si="3"/>
        <v>1676510</v>
      </c>
      <c r="N16" s="35"/>
      <c r="O16" s="35"/>
      <c r="P16" s="35"/>
    </row>
    <row r="17" ht="18.0" customHeight="1">
      <c r="B17" s="36"/>
      <c r="C17" s="36"/>
      <c r="D17" s="32">
        <f t="shared" si="2"/>
        <v>5</v>
      </c>
      <c r="E17" s="33">
        <v>1600000.0</v>
      </c>
      <c r="F17" s="32">
        <v>0.17</v>
      </c>
      <c r="G17" s="34">
        <f t="shared" si="1"/>
        <v>1676510</v>
      </c>
      <c r="H17" s="34">
        <f t="shared" si="3"/>
        <v>1676510</v>
      </c>
      <c r="N17" s="35"/>
      <c r="O17" s="35"/>
      <c r="P17" s="35"/>
    </row>
    <row r="18" ht="18.0" customHeight="1">
      <c r="B18" s="31">
        <v>3.0</v>
      </c>
      <c r="C18" s="31" t="s">
        <v>148</v>
      </c>
      <c r="D18" s="32">
        <f t="shared" si="2"/>
        <v>6</v>
      </c>
      <c r="E18" s="33">
        <v>5000000.0</v>
      </c>
      <c r="F18" s="32">
        <v>0.17</v>
      </c>
      <c r="G18" s="34">
        <f t="shared" si="1"/>
        <v>5760944</v>
      </c>
      <c r="H18" s="34">
        <f t="shared" si="3"/>
        <v>5760944</v>
      </c>
      <c r="N18" s="38"/>
    </row>
    <row r="19" ht="14.25" customHeight="1">
      <c r="B19" s="37"/>
      <c r="C19" s="37"/>
      <c r="D19" s="32">
        <f t="shared" si="2"/>
        <v>7</v>
      </c>
      <c r="E19" s="33">
        <v>5000000.0</v>
      </c>
      <c r="F19" s="32">
        <v>0.17</v>
      </c>
      <c r="G19" s="34">
        <f t="shared" si="1"/>
        <v>5760944</v>
      </c>
      <c r="H19" s="34">
        <f t="shared" si="3"/>
        <v>5760944</v>
      </c>
    </row>
    <row r="20" ht="14.25" customHeight="1">
      <c r="B20" s="37"/>
      <c r="C20" s="37"/>
      <c r="D20" s="32">
        <f t="shared" si="2"/>
        <v>8</v>
      </c>
      <c r="E20" s="33">
        <v>5000000.0</v>
      </c>
      <c r="F20" s="32">
        <v>0.17</v>
      </c>
      <c r="G20" s="34">
        <f t="shared" si="1"/>
        <v>5760944</v>
      </c>
      <c r="H20" s="34">
        <f t="shared" si="3"/>
        <v>5760944</v>
      </c>
      <c r="S20" s="28" t="s">
        <v>149</v>
      </c>
    </row>
    <row r="21" ht="14.25" customHeight="1">
      <c r="B21" s="37"/>
      <c r="C21" s="37"/>
      <c r="D21" s="32">
        <f t="shared" si="2"/>
        <v>9</v>
      </c>
      <c r="E21" s="33">
        <v>5000000.0</v>
      </c>
      <c r="F21" s="32">
        <v>0.17</v>
      </c>
      <c r="G21" s="34">
        <f t="shared" si="1"/>
        <v>5760944</v>
      </c>
      <c r="H21" s="34">
        <f t="shared" si="3"/>
        <v>5760944</v>
      </c>
      <c r="S21" s="28" t="s">
        <v>129</v>
      </c>
    </row>
    <row r="22" ht="14.25" customHeight="1">
      <c r="B22" s="37"/>
      <c r="C22" s="37"/>
      <c r="D22" s="32">
        <f t="shared" si="2"/>
        <v>10</v>
      </c>
      <c r="E22" s="33">
        <v>5000000.0</v>
      </c>
      <c r="F22" s="32">
        <v>0.17</v>
      </c>
      <c r="G22" s="34">
        <f t="shared" si="1"/>
        <v>5760944</v>
      </c>
      <c r="H22" s="34">
        <f t="shared" si="3"/>
        <v>5760944</v>
      </c>
      <c r="S22" s="28" t="s">
        <v>299</v>
      </c>
    </row>
    <row r="23" ht="14.25" customHeight="1">
      <c r="B23" s="37"/>
      <c r="C23" s="37"/>
      <c r="D23" s="32">
        <f t="shared" si="2"/>
        <v>11</v>
      </c>
      <c r="E23" s="33">
        <v>5000000.0</v>
      </c>
      <c r="F23" s="32">
        <v>0.17</v>
      </c>
      <c r="G23" s="34">
        <f t="shared" si="1"/>
        <v>5760944</v>
      </c>
      <c r="H23" s="34">
        <f t="shared" si="3"/>
        <v>5760944</v>
      </c>
      <c r="S23" s="28" t="s">
        <v>300</v>
      </c>
    </row>
    <row r="24" ht="14.25" customHeight="1">
      <c r="B24" s="36"/>
      <c r="C24" s="36"/>
      <c r="D24" s="32">
        <f t="shared" si="2"/>
        <v>12</v>
      </c>
      <c r="E24" s="33">
        <v>1.8701E7</v>
      </c>
      <c r="F24" s="32">
        <v>0.17</v>
      </c>
      <c r="G24" s="34">
        <f t="shared" si="1"/>
        <v>24050810</v>
      </c>
      <c r="H24" s="34">
        <f t="shared" si="3"/>
        <v>24050810</v>
      </c>
      <c r="S24" s="28" t="s">
        <v>301</v>
      </c>
    </row>
    <row r="25" ht="14.25" customHeight="1">
      <c r="D25" s="25"/>
      <c r="S25" s="28" t="s">
        <v>302</v>
      </c>
    </row>
    <row r="26" ht="14.25" customHeight="1">
      <c r="D26" s="25"/>
      <c r="S26" s="28" t="s">
        <v>154</v>
      </c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B14:B15"/>
    <mergeCell ref="C14:C15"/>
    <mergeCell ref="N14:P14"/>
    <mergeCell ref="B16:B17"/>
    <mergeCell ref="C16:C17"/>
    <mergeCell ref="B18:B24"/>
    <mergeCell ref="C18:C24"/>
    <mergeCell ref="N18:P18"/>
  </mergeCells>
  <printOptions/>
  <pageMargins bottom="1.0" footer="0.0" header="0.0" left="1.315" right="0.75" top="1.0"/>
  <pageSetup paperSize="9" scale="113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303</v>
      </c>
      <c r="D8" s="25"/>
      <c r="E8" s="26" t="s">
        <v>127</v>
      </c>
      <c r="F8" s="28">
        <f>5000*(F7)^0.5*1000</f>
        <v>26457513.11</v>
      </c>
      <c r="G8" s="28" t="s">
        <v>304</v>
      </c>
    </row>
    <row r="9" ht="18.75" customHeight="1">
      <c r="B9" s="28" t="s">
        <v>305</v>
      </c>
      <c r="D9" s="25"/>
      <c r="E9" s="26" t="s">
        <v>127</v>
      </c>
      <c r="F9" s="28">
        <f>PI()*F5^4/64</f>
        <v>0.04908738521</v>
      </c>
      <c r="G9" s="28" t="s">
        <v>306</v>
      </c>
    </row>
    <row r="10" ht="14.25" customHeight="1">
      <c r="D10" s="25"/>
    </row>
    <row r="11" ht="14.25" customHeight="1">
      <c r="B11" s="28" t="s">
        <v>307</v>
      </c>
      <c r="D11" s="25"/>
      <c r="E11" s="26" t="s">
        <v>127</v>
      </c>
      <c r="F11" s="28" t="s">
        <v>308</v>
      </c>
      <c r="K11" s="28" t="s">
        <v>309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310</v>
      </c>
      <c r="F13" s="29" t="s">
        <v>143</v>
      </c>
      <c r="G13" s="29" t="s">
        <v>311</v>
      </c>
      <c r="H13" s="29" t="s">
        <v>312</v>
      </c>
    </row>
    <row r="14" ht="18.0" customHeight="1">
      <c r="B14" s="31">
        <v>1.0</v>
      </c>
      <c r="C14" s="31" t="s">
        <v>146</v>
      </c>
      <c r="D14" s="32">
        <v>2.0</v>
      </c>
      <c r="E14" s="33">
        <v>400000.0</v>
      </c>
      <c r="F14" s="32">
        <v>0.25</v>
      </c>
      <c r="G14" s="34">
        <f t="shared" ref="G14:G24" si="1">ROUND(1*(E14*F$5^4/(F$8*F$9))^(1/12)*E14/(1-F14^2),0)</f>
        <v>386783</v>
      </c>
      <c r="H14" s="34">
        <f>G14*$F$5*0.5</f>
        <v>193391.5</v>
      </c>
      <c r="N14" s="35"/>
    </row>
    <row r="15" ht="18.0" customHeight="1">
      <c r="B15" s="36"/>
      <c r="C15" s="36"/>
      <c r="D15" s="32">
        <f t="shared" ref="D15:D24" si="2">D14+1</f>
        <v>3</v>
      </c>
      <c r="E15" s="33">
        <v>400000.0</v>
      </c>
      <c r="F15" s="32">
        <v>0.25</v>
      </c>
      <c r="G15" s="34">
        <f t="shared" si="1"/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1">
        <v>2.0</v>
      </c>
      <c r="C16" s="31" t="s">
        <v>148</v>
      </c>
      <c r="D16" s="32">
        <f t="shared" si="2"/>
        <v>4</v>
      </c>
      <c r="E16" s="33">
        <v>3400000.0</v>
      </c>
      <c r="F16" s="32">
        <v>0.17</v>
      </c>
      <c r="G16" s="34">
        <f t="shared" si="1"/>
        <v>3793543</v>
      </c>
      <c r="H16" s="34">
        <f t="shared" si="3"/>
        <v>3793543</v>
      </c>
      <c r="N16" s="35"/>
      <c r="O16" s="35"/>
      <c r="P16" s="35"/>
    </row>
    <row r="17" ht="18.0" customHeight="1">
      <c r="B17" s="37"/>
      <c r="C17" s="37"/>
      <c r="D17" s="32">
        <f t="shared" si="2"/>
        <v>5</v>
      </c>
      <c r="E17" s="33">
        <v>3400000.0</v>
      </c>
      <c r="F17" s="32">
        <v>0.17</v>
      </c>
      <c r="G17" s="34">
        <f t="shared" si="1"/>
        <v>3793543</v>
      </c>
      <c r="H17" s="34">
        <f t="shared" si="3"/>
        <v>3793543</v>
      </c>
      <c r="N17" s="35"/>
      <c r="O17" s="35"/>
      <c r="P17" s="35"/>
    </row>
    <row r="18" ht="18.0" customHeight="1">
      <c r="B18" s="37"/>
      <c r="C18" s="37"/>
      <c r="D18" s="32">
        <f t="shared" si="2"/>
        <v>6</v>
      </c>
      <c r="E18" s="33">
        <v>3400000.0</v>
      </c>
      <c r="F18" s="32">
        <v>0.17</v>
      </c>
      <c r="G18" s="34">
        <f t="shared" si="1"/>
        <v>3793543</v>
      </c>
      <c r="H18" s="34">
        <f t="shared" si="3"/>
        <v>3793543</v>
      </c>
      <c r="N18" s="38"/>
    </row>
    <row r="19" ht="14.25" customHeight="1">
      <c r="B19" s="37"/>
      <c r="C19" s="37"/>
      <c r="D19" s="32">
        <f t="shared" si="2"/>
        <v>7</v>
      </c>
      <c r="E19" s="33">
        <v>3400000.0</v>
      </c>
      <c r="F19" s="32">
        <v>0.17</v>
      </c>
      <c r="G19" s="34">
        <f t="shared" si="1"/>
        <v>3793543</v>
      </c>
      <c r="H19" s="34">
        <f t="shared" si="3"/>
        <v>3793543</v>
      </c>
    </row>
    <row r="20" ht="14.25" customHeight="1">
      <c r="B20" s="37"/>
      <c r="C20" s="37"/>
      <c r="D20" s="32">
        <f t="shared" si="2"/>
        <v>8</v>
      </c>
      <c r="E20" s="33">
        <v>3400000.0</v>
      </c>
      <c r="F20" s="32">
        <v>0.17</v>
      </c>
      <c r="G20" s="34">
        <f t="shared" si="1"/>
        <v>3793543</v>
      </c>
      <c r="H20" s="34">
        <f t="shared" si="3"/>
        <v>3793543</v>
      </c>
      <c r="S20" s="28" t="s">
        <v>149</v>
      </c>
    </row>
    <row r="21" ht="14.25" customHeight="1">
      <c r="B21" s="37"/>
      <c r="C21" s="37"/>
      <c r="D21" s="32">
        <f t="shared" si="2"/>
        <v>9</v>
      </c>
      <c r="E21" s="33">
        <v>3400000.0</v>
      </c>
      <c r="F21" s="32">
        <v>0.17</v>
      </c>
      <c r="G21" s="34">
        <f t="shared" si="1"/>
        <v>3793543</v>
      </c>
      <c r="H21" s="34">
        <f t="shared" si="3"/>
        <v>3793543</v>
      </c>
      <c r="S21" s="28" t="s">
        <v>129</v>
      </c>
    </row>
    <row r="22" ht="14.25" customHeight="1">
      <c r="B22" s="37"/>
      <c r="C22" s="37"/>
      <c r="D22" s="32">
        <f t="shared" si="2"/>
        <v>10</v>
      </c>
      <c r="E22" s="33">
        <v>3400000.0</v>
      </c>
      <c r="F22" s="32">
        <v>0.17</v>
      </c>
      <c r="G22" s="34">
        <f t="shared" si="1"/>
        <v>3793543</v>
      </c>
      <c r="H22" s="34">
        <f t="shared" si="3"/>
        <v>3793543</v>
      </c>
      <c r="S22" s="28" t="s">
        <v>313</v>
      </c>
    </row>
    <row r="23" ht="14.25" customHeight="1">
      <c r="B23" s="37"/>
      <c r="C23" s="37"/>
      <c r="D23" s="32">
        <f t="shared" si="2"/>
        <v>11</v>
      </c>
      <c r="E23" s="33">
        <v>3400000.0</v>
      </c>
      <c r="F23" s="32">
        <v>0.17</v>
      </c>
      <c r="G23" s="34">
        <f t="shared" si="1"/>
        <v>3793543</v>
      </c>
      <c r="H23" s="34">
        <f t="shared" si="3"/>
        <v>3793543</v>
      </c>
      <c r="S23" s="28" t="s">
        <v>314</v>
      </c>
    </row>
    <row r="24" ht="14.25" customHeight="1">
      <c r="B24" s="36"/>
      <c r="C24" s="36"/>
      <c r="D24" s="32">
        <f t="shared" si="2"/>
        <v>12</v>
      </c>
      <c r="E24" s="33">
        <v>3400000.0</v>
      </c>
      <c r="F24" s="32">
        <v>0.17</v>
      </c>
      <c r="G24" s="34">
        <f t="shared" si="1"/>
        <v>3793543</v>
      </c>
      <c r="H24" s="34">
        <f t="shared" si="3"/>
        <v>3793543</v>
      </c>
      <c r="S24" s="28" t="s">
        <v>315</v>
      </c>
    </row>
    <row r="25" ht="14.25" customHeight="1">
      <c r="D25" s="25"/>
      <c r="S25" s="28" t="s">
        <v>316</v>
      </c>
    </row>
    <row r="26" ht="14.25" customHeight="1">
      <c r="D26" s="25"/>
      <c r="S26" s="28" t="s">
        <v>154</v>
      </c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B14:B15"/>
    <mergeCell ref="C14:C15"/>
    <mergeCell ref="N14:P14"/>
    <mergeCell ref="B16:B24"/>
    <mergeCell ref="C16:C24"/>
    <mergeCell ref="N18:P18"/>
  </mergeCells>
  <printOptions/>
  <pageMargins bottom="1.0" footer="0.0" header="0.0" left="1.315" right="0.75" top="1.0"/>
  <pageSetup paperSize="9" scale="113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317</v>
      </c>
      <c r="D8" s="25"/>
      <c r="E8" s="26" t="s">
        <v>127</v>
      </c>
      <c r="F8" s="28">
        <f>5000*(F7)^0.5*1000</f>
        <v>26457513.11</v>
      </c>
      <c r="G8" s="28" t="s">
        <v>318</v>
      </c>
    </row>
    <row r="9" ht="18.75" customHeight="1">
      <c r="B9" s="28" t="s">
        <v>319</v>
      </c>
      <c r="D9" s="25"/>
      <c r="E9" s="26" t="s">
        <v>127</v>
      </c>
      <c r="F9" s="28">
        <f>PI()*F5^4/64</f>
        <v>0.04908738521</v>
      </c>
      <c r="G9" s="28" t="s">
        <v>320</v>
      </c>
    </row>
    <row r="10" ht="14.25" customHeight="1">
      <c r="D10" s="25"/>
    </row>
    <row r="11" ht="14.25" customHeight="1">
      <c r="B11" s="28" t="s">
        <v>321</v>
      </c>
      <c r="D11" s="25"/>
      <c r="E11" s="26" t="s">
        <v>127</v>
      </c>
      <c r="F11" s="28" t="s">
        <v>322</v>
      </c>
      <c r="K11" s="28" t="s">
        <v>323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324</v>
      </c>
      <c r="F13" s="29" t="s">
        <v>143</v>
      </c>
      <c r="G13" s="29" t="s">
        <v>325</v>
      </c>
      <c r="H13" s="29" t="s">
        <v>326</v>
      </c>
    </row>
    <row r="14" ht="14.25" customHeight="1">
      <c r="B14" s="44">
        <v>1.0</v>
      </c>
      <c r="C14" s="32" t="s">
        <v>165</v>
      </c>
      <c r="D14" s="32">
        <v>2.0</v>
      </c>
      <c r="E14" s="33" t="s">
        <v>166</v>
      </c>
      <c r="F14" s="32" t="s">
        <v>166</v>
      </c>
      <c r="G14" s="34" t="s">
        <v>166</v>
      </c>
      <c r="H14" s="34">
        <f>9000*0.5</f>
        <v>4500</v>
      </c>
      <c r="N14" s="35"/>
    </row>
    <row r="15" ht="14.25" customHeight="1">
      <c r="B15" s="45">
        <v>2.0</v>
      </c>
      <c r="C15" s="31" t="s">
        <v>146</v>
      </c>
      <c r="D15" s="32">
        <f t="shared" ref="D15:D24" si="1">D14+1</f>
        <v>3</v>
      </c>
      <c r="E15" s="33">
        <v>400000.0</v>
      </c>
      <c r="F15" s="32">
        <v>0.25</v>
      </c>
      <c r="G15" s="34">
        <f t="shared" ref="G15:G24" si="2">ROUND(1*(E15*F$5^4/(F$8*F$9))^(1/12)*E15/(1-F15^2),0)</f>
        <v>386783</v>
      </c>
      <c r="H15" s="34">
        <f t="shared" ref="H15:H24" si="3">G15*$F$5</f>
        <v>386783</v>
      </c>
      <c r="N15" s="35"/>
      <c r="O15" s="35"/>
      <c r="P15" s="35"/>
    </row>
    <row r="16" ht="14.25" customHeight="1">
      <c r="B16" s="36"/>
      <c r="C16" s="36"/>
      <c r="D16" s="32">
        <f t="shared" si="1"/>
        <v>4</v>
      </c>
      <c r="E16" s="33">
        <v>400000.0</v>
      </c>
      <c r="F16" s="32">
        <v>0.25</v>
      </c>
      <c r="G16" s="34">
        <f t="shared" si="2"/>
        <v>386783</v>
      </c>
      <c r="H16" s="34">
        <f t="shared" si="3"/>
        <v>386783</v>
      </c>
      <c r="N16" s="35"/>
      <c r="O16" s="35"/>
      <c r="P16" s="35"/>
    </row>
    <row r="17" ht="14.25" customHeight="1">
      <c r="B17" s="31">
        <v>3.0</v>
      </c>
      <c r="C17" s="31" t="s">
        <v>182</v>
      </c>
      <c r="D17" s="32">
        <f t="shared" si="1"/>
        <v>5</v>
      </c>
      <c r="E17" s="33">
        <v>2500000.0</v>
      </c>
      <c r="F17" s="32">
        <v>0.17</v>
      </c>
      <c r="G17" s="34">
        <f t="shared" si="2"/>
        <v>2718803</v>
      </c>
      <c r="H17" s="34">
        <f t="shared" si="3"/>
        <v>2718803</v>
      </c>
      <c r="N17" s="35"/>
      <c r="O17" s="35"/>
      <c r="P17" s="35"/>
    </row>
    <row r="18" ht="14.25" customHeight="1">
      <c r="B18" s="36"/>
      <c r="C18" s="36"/>
      <c r="D18" s="32">
        <f t="shared" si="1"/>
        <v>6</v>
      </c>
      <c r="E18" s="33">
        <v>2500000.0</v>
      </c>
      <c r="F18" s="32">
        <v>0.17</v>
      </c>
      <c r="G18" s="34">
        <f t="shared" si="2"/>
        <v>2718803</v>
      </c>
      <c r="H18" s="34">
        <f t="shared" si="3"/>
        <v>2718803</v>
      </c>
      <c r="N18" s="35"/>
      <c r="O18" s="35"/>
      <c r="P18" s="35"/>
    </row>
    <row r="19" ht="14.25" customHeight="1">
      <c r="B19" s="31">
        <v>4.0</v>
      </c>
      <c r="C19" s="31" t="s">
        <v>148</v>
      </c>
      <c r="D19" s="32">
        <f t="shared" si="1"/>
        <v>7</v>
      </c>
      <c r="E19" s="33">
        <v>3400000.0</v>
      </c>
      <c r="F19" s="32">
        <v>0.17</v>
      </c>
      <c r="G19" s="34">
        <f t="shared" si="2"/>
        <v>3793543</v>
      </c>
      <c r="H19" s="34">
        <f t="shared" si="3"/>
        <v>3793543</v>
      </c>
      <c r="N19" s="35"/>
      <c r="O19" s="35"/>
      <c r="P19" s="35"/>
    </row>
    <row r="20" ht="14.25" customHeight="1">
      <c r="B20" s="37"/>
      <c r="C20" s="37"/>
      <c r="D20" s="32">
        <f t="shared" si="1"/>
        <v>8</v>
      </c>
      <c r="E20" s="33">
        <v>3400000.0</v>
      </c>
      <c r="F20" s="32">
        <v>0.17</v>
      </c>
      <c r="G20" s="34">
        <f t="shared" si="2"/>
        <v>3793543</v>
      </c>
      <c r="H20" s="34">
        <f t="shared" si="3"/>
        <v>3793543</v>
      </c>
      <c r="N20" s="38"/>
    </row>
    <row r="21" ht="14.25" customHeight="1">
      <c r="B21" s="37"/>
      <c r="C21" s="37"/>
      <c r="D21" s="32">
        <f t="shared" si="1"/>
        <v>9</v>
      </c>
      <c r="E21" s="33">
        <v>3400000.0</v>
      </c>
      <c r="F21" s="32">
        <v>0.17</v>
      </c>
      <c r="G21" s="34">
        <f t="shared" si="2"/>
        <v>3793543</v>
      </c>
      <c r="H21" s="34">
        <f t="shared" si="3"/>
        <v>3793543</v>
      </c>
    </row>
    <row r="22" ht="14.25" customHeight="1">
      <c r="B22" s="37"/>
      <c r="C22" s="37"/>
      <c r="D22" s="32">
        <f t="shared" si="1"/>
        <v>10</v>
      </c>
      <c r="E22" s="33">
        <v>3400000.0</v>
      </c>
      <c r="F22" s="32">
        <v>0.17</v>
      </c>
      <c r="G22" s="34">
        <f t="shared" si="2"/>
        <v>3793543</v>
      </c>
      <c r="H22" s="34">
        <f t="shared" si="3"/>
        <v>3793543</v>
      </c>
      <c r="S22" s="28" t="s">
        <v>149</v>
      </c>
    </row>
    <row r="23" ht="14.25" customHeight="1">
      <c r="B23" s="37"/>
      <c r="C23" s="37"/>
      <c r="D23" s="32">
        <f t="shared" si="1"/>
        <v>11</v>
      </c>
      <c r="E23" s="33">
        <v>3400000.0</v>
      </c>
      <c r="F23" s="32">
        <v>0.17</v>
      </c>
      <c r="G23" s="34">
        <f t="shared" si="2"/>
        <v>3793543</v>
      </c>
      <c r="H23" s="34">
        <f t="shared" si="3"/>
        <v>3793543</v>
      </c>
      <c r="S23" s="28" t="s">
        <v>129</v>
      </c>
    </row>
    <row r="24" ht="14.25" customHeight="1">
      <c r="B24" s="36"/>
      <c r="C24" s="36"/>
      <c r="D24" s="32">
        <f t="shared" si="1"/>
        <v>12</v>
      </c>
      <c r="E24" s="33">
        <v>3400000.0</v>
      </c>
      <c r="F24" s="32">
        <v>0.17</v>
      </c>
      <c r="G24" s="34">
        <f t="shared" si="2"/>
        <v>3793543</v>
      </c>
      <c r="H24" s="34">
        <f t="shared" si="3"/>
        <v>3793543</v>
      </c>
      <c r="S24" s="28" t="s">
        <v>327</v>
      </c>
    </row>
    <row r="25" ht="14.25" customHeight="1">
      <c r="D25" s="25"/>
      <c r="S25" s="28" t="s">
        <v>328</v>
      </c>
    </row>
    <row r="26" ht="14.25" customHeight="1">
      <c r="D26" s="25"/>
      <c r="S26" s="28" t="s">
        <v>329</v>
      </c>
    </row>
    <row r="27" ht="14.25" customHeight="1">
      <c r="D27" s="25"/>
      <c r="S27" s="28" t="s">
        <v>330</v>
      </c>
    </row>
    <row r="28" ht="14.25" customHeight="1">
      <c r="D28" s="25"/>
      <c r="S28" s="28" t="s">
        <v>154</v>
      </c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N14:P14"/>
    <mergeCell ref="B15:B16"/>
    <mergeCell ref="C15:C16"/>
    <mergeCell ref="B17:B18"/>
    <mergeCell ref="C17:C18"/>
    <mergeCell ref="B19:B24"/>
    <mergeCell ref="C19:C24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331</v>
      </c>
      <c r="D8" s="25"/>
      <c r="E8" s="26" t="s">
        <v>127</v>
      </c>
      <c r="F8" s="28">
        <f>5000*(F7)^0.5*1000</f>
        <v>26457513.11</v>
      </c>
      <c r="G8" s="28" t="s">
        <v>332</v>
      </c>
    </row>
    <row r="9" ht="18.75" customHeight="1">
      <c r="B9" s="28" t="s">
        <v>333</v>
      </c>
      <c r="D9" s="25"/>
      <c r="E9" s="26" t="s">
        <v>127</v>
      </c>
      <c r="F9" s="28">
        <f>PI()*F5^4/64</f>
        <v>0.04908738521</v>
      </c>
      <c r="G9" s="28" t="s">
        <v>334</v>
      </c>
    </row>
    <row r="10" ht="14.25" customHeight="1">
      <c r="D10" s="25"/>
    </row>
    <row r="11" ht="14.25" customHeight="1">
      <c r="B11" s="28" t="s">
        <v>335</v>
      </c>
      <c r="D11" s="25"/>
      <c r="E11" s="26" t="s">
        <v>127</v>
      </c>
      <c r="F11" s="28" t="s">
        <v>336</v>
      </c>
      <c r="K11" s="28" t="s">
        <v>337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338</v>
      </c>
      <c r="F13" s="29" t="s">
        <v>143</v>
      </c>
      <c r="G13" s="29" t="s">
        <v>339</v>
      </c>
      <c r="H13" s="29" t="s">
        <v>340</v>
      </c>
    </row>
    <row r="14" ht="18.0" customHeight="1">
      <c r="B14" s="31">
        <v>1.0</v>
      </c>
      <c r="C14" s="31" t="s">
        <v>146</v>
      </c>
      <c r="D14" s="32">
        <v>2.0</v>
      </c>
      <c r="E14" s="33">
        <v>400000.0</v>
      </c>
      <c r="F14" s="32">
        <v>0.25</v>
      </c>
      <c r="G14" s="34">
        <f t="shared" ref="G14:G24" si="1">ROUND(1*(E14*F$5^4/(F$8*F$9))^(1/12)*E14/(1-F14^2),0)</f>
        <v>386783</v>
      </c>
      <c r="H14" s="34">
        <f>G14*$F$5*0.5</f>
        <v>193391.5</v>
      </c>
      <c r="N14" s="35"/>
    </row>
    <row r="15" ht="18.0" customHeight="1">
      <c r="B15" s="37"/>
      <c r="C15" s="37"/>
      <c r="D15" s="32">
        <f t="shared" ref="D15:D24" si="2">D14+1</f>
        <v>3</v>
      </c>
      <c r="E15" s="33">
        <v>400000.0</v>
      </c>
      <c r="F15" s="32">
        <v>0.25</v>
      </c>
      <c r="G15" s="34">
        <f t="shared" si="1"/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7"/>
      <c r="C16" s="37"/>
      <c r="D16" s="32">
        <f t="shared" si="2"/>
        <v>4</v>
      </c>
      <c r="E16" s="33">
        <v>400000.0</v>
      </c>
      <c r="F16" s="32">
        <v>0.25</v>
      </c>
      <c r="G16" s="34">
        <f t="shared" si="1"/>
        <v>386783</v>
      </c>
      <c r="H16" s="34">
        <f t="shared" si="3"/>
        <v>386783</v>
      </c>
      <c r="N16" s="35"/>
      <c r="O16" s="35"/>
      <c r="P16" s="35"/>
    </row>
    <row r="17" ht="18.0" customHeight="1">
      <c r="B17" s="37"/>
      <c r="C17" s="37"/>
      <c r="D17" s="32">
        <f t="shared" si="2"/>
        <v>5</v>
      </c>
      <c r="E17" s="33">
        <v>400000.0</v>
      </c>
      <c r="F17" s="32">
        <v>0.25</v>
      </c>
      <c r="G17" s="34">
        <f t="shared" si="1"/>
        <v>386783</v>
      </c>
      <c r="H17" s="34">
        <f t="shared" si="3"/>
        <v>386783</v>
      </c>
      <c r="N17" s="35"/>
      <c r="O17" s="35"/>
      <c r="P17" s="35"/>
    </row>
    <row r="18" ht="18.0" customHeight="1">
      <c r="B18" s="36"/>
      <c r="C18" s="36"/>
      <c r="D18" s="32">
        <f t="shared" si="2"/>
        <v>6</v>
      </c>
      <c r="E18" s="33">
        <v>400000.0</v>
      </c>
      <c r="F18" s="32">
        <v>0.25</v>
      </c>
      <c r="G18" s="34">
        <f t="shared" si="1"/>
        <v>386783</v>
      </c>
      <c r="H18" s="34">
        <f t="shared" si="3"/>
        <v>386783</v>
      </c>
      <c r="N18" s="35"/>
      <c r="O18" s="35"/>
      <c r="P18" s="35"/>
    </row>
    <row r="19" ht="18.0" customHeight="1">
      <c r="B19" s="31">
        <v>2.0</v>
      </c>
      <c r="C19" s="31" t="s">
        <v>148</v>
      </c>
      <c r="D19" s="32">
        <f t="shared" si="2"/>
        <v>7</v>
      </c>
      <c r="E19" s="33">
        <v>3100000.0</v>
      </c>
      <c r="F19" s="32">
        <v>0.17</v>
      </c>
      <c r="G19" s="34">
        <f t="shared" si="1"/>
        <v>3432295</v>
      </c>
      <c r="H19" s="34">
        <f t="shared" si="3"/>
        <v>3432295</v>
      </c>
      <c r="N19" s="35"/>
      <c r="O19" s="35"/>
      <c r="P19" s="35"/>
    </row>
    <row r="20" ht="18.0" customHeight="1">
      <c r="B20" s="37"/>
      <c r="C20" s="37"/>
      <c r="D20" s="32">
        <f t="shared" si="2"/>
        <v>8</v>
      </c>
      <c r="E20" s="33">
        <v>3100000.0</v>
      </c>
      <c r="F20" s="32">
        <v>0.17</v>
      </c>
      <c r="G20" s="34">
        <f t="shared" si="1"/>
        <v>3432295</v>
      </c>
      <c r="H20" s="34">
        <f t="shared" si="3"/>
        <v>3432295</v>
      </c>
      <c r="N20" s="35"/>
      <c r="O20" s="35"/>
      <c r="P20" s="35"/>
    </row>
    <row r="21" ht="18.0" customHeight="1">
      <c r="B21" s="37"/>
      <c r="C21" s="37"/>
      <c r="D21" s="32">
        <f t="shared" si="2"/>
        <v>9</v>
      </c>
      <c r="E21" s="33">
        <v>3100000.0</v>
      </c>
      <c r="F21" s="32">
        <v>0.17</v>
      </c>
      <c r="G21" s="34">
        <f t="shared" si="1"/>
        <v>3432295</v>
      </c>
      <c r="H21" s="34">
        <f t="shared" si="3"/>
        <v>3432295</v>
      </c>
      <c r="N21" s="38"/>
    </row>
    <row r="22" ht="14.25" customHeight="1">
      <c r="B22" s="37"/>
      <c r="C22" s="37"/>
      <c r="D22" s="32">
        <f t="shared" si="2"/>
        <v>10</v>
      </c>
      <c r="E22" s="33">
        <v>3100000.0</v>
      </c>
      <c r="F22" s="32">
        <v>0.17</v>
      </c>
      <c r="G22" s="34">
        <f t="shared" si="1"/>
        <v>3432295</v>
      </c>
      <c r="H22" s="34">
        <f t="shared" si="3"/>
        <v>3432295</v>
      </c>
    </row>
    <row r="23" ht="14.25" customHeight="1">
      <c r="B23" s="37"/>
      <c r="C23" s="37"/>
      <c r="D23" s="32">
        <f t="shared" si="2"/>
        <v>11</v>
      </c>
      <c r="E23" s="33">
        <v>3100000.0</v>
      </c>
      <c r="F23" s="32">
        <v>0.17</v>
      </c>
      <c r="G23" s="34">
        <f t="shared" si="1"/>
        <v>3432295</v>
      </c>
      <c r="H23" s="34">
        <f t="shared" si="3"/>
        <v>3432295</v>
      </c>
      <c r="S23" s="28" t="s">
        <v>149</v>
      </c>
    </row>
    <row r="24" ht="14.25" customHeight="1">
      <c r="B24" s="36"/>
      <c r="C24" s="36"/>
      <c r="D24" s="32">
        <f t="shared" si="2"/>
        <v>12</v>
      </c>
      <c r="E24" s="33">
        <v>3100000.0</v>
      </c>
      <c r="F24" s="32">
        <v>0.17</v>
      </c>
      <c r="G24" s="34">
        <f t="shared" si="1"/>
        <v>3432295</v>
      </c>
      <c r="H24" s="34">
        <f t="shared" si="3"/>
        <v>3432295</v>
      </c>
      <c r="S24" s="28" t="s">
        <v>129</v>
      </c>
    </row>
    <row r="25" ht="14.25" customHeight="1">
      <c r="D25" s="25"/>
      <c r="S25" s="28" t="s">
        <v>341</v>
      </c>
    </row>
    <row r="26" ht="14.25" customHeight="1">
      <c r="D26" s="25"/>
      <c r="S26" s="28" t="s">
        <v>342</v>
      </c>
    </row>
    <row r="27" ht="14.25" customHeight="1">
      <c r="D27" s="25"/>
      <c r="S27" s="28" t="s">
        <v>343</v>
      </c>
    </row>
    <row r="28" ht="14.25" customHeight="1">
      <c r="D28" s="25"/>
      <c r="S28" s="28" t="s">
        <v>344</v>
      </c>
    </row>
    <row r="29" ht="14.25" customHeight="1">
      <c r="D29" s="25"/>
      <c r="S29" s="28" t="s">
        <v>154</v>
      </c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B14:B18"/>
    <mergeCell ref="C14:C18"/>
    <mergeCell ref="N14:P14"/>
    <mergeCell ref="B19:B24"/>
    <mergeCell ref="C19:C24"/>
    <mergeCell ref="N21:P21"/>
  </mergeCells>
  <printOptions/>
  <pageMargins bottom="1.0" footer="0.0" header="0.0" left="1.315" right="0.75" top="1.0"/>
  <pageSetup paperSize="9" scale="113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345</v>
      </c>
      <c r="D8" s="25"/>
      <c r="E8" s="26" t="s">
        <v>127</v>
      </c>
      <c r="F8" s="28">
        <f>5000*(F7)^0.5*1000</f>
        <v>26457513.11</v>
      </c>
      <c r="G8" s="28" t="s">
        <v>346</v>
      </c>
    </row>
    <row r="9" ht="18.75" customHeight="1">
      <c r="B9" s="28" t="s">
        <v>347</v>
      </c>
      <c r="D9" s="25"/>
      <c r="E9" s="26" t="s">
        <v>127</v>
      </c>
      <c r="F9" s="28">
        <f>PI()*F5^4/64</f>
        <v>0.04908738521</v>
      </c>
      <c r="G9" s="28" t="s">
        <v>348</v>
      </c>
    </row>
    <row r="10" ht="14.25" customHeight="1">
      <c r="D10" s="25"/>
    </row>
    <row r="11" ht="14.25" customHeight="1">
      <c r="B11" s="28" t="s">
        <v>349</v>
      </c>
      <c r="D11" s="25"/>
      <c r="E11" s="26" t="s">
        <v>127</v>
      </c>
      <c r="F11" s="28" t="s">
        <v>350</v>
      </c>
      <c r="K11" s="28" t="s">
        <v>351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352</v>
      </c>
      <c r="F13" s="29" t="s">
        <v>143</v>
      </c>
      <c r="G13" s="29" t="s">
        <v>353</v>
      </c>
      <c r="H13" s="29" t="s">
        <v>354</v>
      </c>
    </row>
    <row r="14" ht="18.0" customHeight="1">
      <c r="B14" s="31">
        <v>1.0</v>
      </c>
      <c r="C14" s="31" t="s">
        <v>146</v>
      </c>
      <c r="D14" s="32">
        <v>2.0</v>
      </c>
      <c r="E14" s="33">
        <v>400000.0</v>
      </c>
      <c r="F14" s="32">
        <v>0.25</v>
      </c>
      <c r="G14" s="34">
        <f t="shared" ref="G14:G24" si="1">ROUND(1*(E14*F$5^4/(F$8*F$9))^(1/12)*E14/(1-F14^2),0)</f>
        <v>386783</v>
      </c>
      <c r="H14" s="34">
        <f>G14*$F$5*0.5</f>
        <v>193391.5</v>
      </c>
      <c r="N14" s="35"/>
    </row>
    <row r="15" ht="18.0" customHeight="1">
      <c r="B15" s="37"/>
      <c r="C15" s="37"/>
      <c r="D15" s="32">
        <f t="shared" ref="D15:D24" si="2">D14+1</f>
        <v>3</v>
      </c>
      <c r="E15" s="33">
        <v>400000.0</v>
      </c>
      <c r="F15" s="32">
        <v>0.25</v>
      </c>
      <c r="G15" s="34">
        <f t="shared" si="1"/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7"/>
      <c r="C16" s="37"/>
      <c r="D16" s="32">
        <f t="shared" si="2"/>
        <v>4</v>
      </c>
      <c r="E16" s="33">
        <v>400000.0</v>
      </c>
      <c r="F16" s="32">
        <v>0.25</v>
      </c>
      <c r="G16" s="34">
        <f t="shared" si="1"/>
        <v>386783</v>
      </c>
      <c r="H16" s="34">
        <f t="shared" si="3"/>
        <v>386783</v>
      </c>
      <c r="N16" s="35"/>
      <c r="O16" s="35"/>
      <c r="P16" s="35"/>
    </row>
    <row r="17" ht="18.0" customHeight="1">
      <c r="B17" s="37"/>
      <c r="C17" s="37"/>
      <c r="D17" s="32">
        <f t="shared" si="2"/>
        <v>5</v>
      </c>
      <c r="E17" s="33">
        <v>400000.0</v>
      </c>
      <c r="F17" s="32">
        <v>0.25</v>
      </c>
      <c r="G17" s="34">
        <f t="shared" si="1"/>
        <v>386783</v>
      </c>
      <c r="H17" s="34">
        <f t="shared" si="3"/>
        <v>386783</v>
      </c>
      <c r="N17" s="35"/>
      <c r="O17" s="35"/>
      <c r="P17" s="35"/>
    </row>
    <row r="18" ht="18.0" customHeight="1">
      <c r="B18" s="36"/>
      <c r="C18" s="36"/>
      <c r="D18" s="32">
        <f t="shared" si="2"/>
        <v>6</v>
      </c>
      <c r="E18" s="33">
        <v>400000.0</v>
      </c>
      <c r="F18" s="32">
        <v>0.25</v>
      </c>
      <c r="G18" s="34">
        <f t="shared" si="1"/>
        <v>386783</v>
      </c>
      <c r="H18" s="34">
        <f t="shared" si="3"/>
        <v>386783</v>
      </c>
      <c r="N18" s="35"/>
      <c r="O18" s="35"/>
      <c r="P18" s="35"/>
    </row>
    <row r="19" ht="18.0" customHeight="1">
      <c r="B19" s="44">
        <v>2.0</v>
      </c>
      <c r="C19" s="44" t="s">
        <v>182</v>
      </c>
      <c r="D19" s="32">
        <f t="shared" si="2"/>
        <v>7</v>
      </c>
      <c r="E19" s="33">
        <v>2500000.0</v>
      </c>
      <c r="F19" s="32">
        <v>0.17</v>
      </c>
      <c r="G19" s="34">
        <f t="shared" si="1"/>
        <v>2718803</v>
      </c>
      <c r="H19" s="34">
        <f t="shared" si="3"/>
        <v>2718803</v>
      </c>
      <c r="N19" s="35"/>
      <c r="O19" s="35"/>
      <c r="P19" s="35"/>
    </row>
    <row r="20" ht="18.0" customHeight="1">
      <c r="B20" s="31">
        <v>3.0</v>
      </c>
      <c r="C20" s="31" t="s">
        <v>148</v>
      </c>
      <c r="D20" s="32">
        <f t="shared" si="2"/>
        <v>8</v>
      </c>
      <c r="E20" s="33">
        <v>5700000.0</v>
      </c>
      <c r="F20" s="32">
        <v>0.17</v>
      </c>
      <c r="G20" s="34">
        <f t="shared" si="1"/>
        <v>6639579</v>
      </c>
      <c r="H20" s="34">
        <f t="shared" si="3"/>
        <v>6639579</v>
      </c>
      <c r="N20" s="35"/>
      <c r="O20" s="35"/>
      <c r="P20" s="35"/>
    </row>
    <row r="21" ht="18.0" customHeight="1">
      <c r="B21" s="37"/>
      <c r="C21" s="37"/>
      <c r="D21" s="32">
        <f t="shared" si="2"/>
        <v>9</v>
      </c>
      <c r="E21" s="33">
        <v>5700000.0</v>
      </c>
      <c r="F21" s="32">
        <v>0.17</v>
      </c>
      <c r="G21" s="34">
        <f t="shared" si="1"/>
        <v>6639579</v>
      </c>
      <c r="H21" s="34">
        <f t="shared" si="3"/>
        <v>6639579</v>
      </c>
      <c r="N21" s="35"/>
      <c r="O21" s="35"/>
      <c r="P21" s="35"/>
    </row>
    <row r="22" ht="18.0" customHeight="1">
      <c r="B22" s="37"/>
      <c r="C22" s="37"/>
      <c r="D22" s="32">
        <f t="shared" si="2"/>
        <v>10</v>
      </c>
      <c r="E22" s="33">
        <v>5700000.0</v>
      </c>
      <c r="F22" s="32">
        <v>0.17</v>
      </c>
      <c r="G22" s="34">
        <f t="shared" si="1"/>
        <v>6639579</v>
      </c>
      <c r="H22" s="34">
        <f t="shared" si="3"/>
        <v>6639579</v>
      </c>
      <c r="N22" s="38"/>
    </row>
    <row r="23" ht="14.25" customHeight="1">
      <c r="B23" s="37"/>
      <c r="C23" s="37"/>
      <c r="D23" s="32">
        <f t="shared" si="2"/>
        <v>11</v>
      </c>
      <c r="E23" s="33">
        <v>2900000.0</v>
      </c>
      <c r="F23" s="32">
        <v>0.17</v>
      </c>
      <c r="G23" s="34">
        <f t="shared" si="1"/>
        <v>3193062</v>
      </c>
      <c r="H23" s="34">
        <f t="shared" si="3"/>
        <v>3193062</v>
      </c>
    </row>
    <row r="24" ht="14.25" customHeight="1">
      <c r="B24" s="36"/>
      <c r="C24" s="36"/>
      <c r="D24" s="32">
        <f t="shared" si="2"/>
        <v>12</v>
      </c>
      <c r="E24" s="33">
        <v>2900000.0</v>
      </c>
      <c r="F24" s="32">
        <v>0.17</v>
      </c>
      <c r="G24" s="34">
        <f t="shared" si="1"/>
        <v>3193062</v>
      </c>
      <c r="H24" s="34">
        <f t="shared" si="3"/>
        <v>3193062</v>
      </c>
      <c r="S24" s="28" t="s">
        <v>149</v>
      </c>
    </row>
    <row r="25" ht="14.25" customHeight="1">
      <c r="D25" s="25"/>
      <c r="S25" s="28" t="s">
        <v>355</v>
      </c>
    </row>
    <row r="26" ht="14.25" customHeight="1">
      <c r="D26" s="25"/>
      <c r="S26" s="28" t="s">
        <v>356</v>
      </c>
    </row>
    <row r="27" ht="14.25" customHeight="1">
      <c r="D27" s="25"/>
      <c r="S27" s="28" t="s">
        <v>357</v>
      </c>
    </row>
    <row r="28" ht="14.25" customHeight="1">
      <c r="D28" s="25"/>
      <c r="S28" s="28" t="s">
        <v>358</v>
      </c>
    </row>
    <row r="29" ht="14.25" customHeight="1">
      <c r="D29" s="25"/>
      <c r="S29" s="28" t="s">
        <v>154</v>
      </c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B14:B18"/>
    <mergeCell ref="C14:C18"/>
    <mergeCell ref="N14:P14"/>
    <mergeCell ref="B20:B24"/>
    <mergeCell ref="C20:C24"/>
    <mergeCell ref="N22:P22"/>
  </mergeCells>
  <printOptions/>
  <pageMargins bottom="1.0" footer="0.0" header="0.0" left="1.315" right="0.75" top="1.0"/>
  <pageSetup paperSize="9" scale="113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359</v>
      </c>
      <c r="D8" s="25"/>
      <c r="E8" s="26" t="s">
        <v>127</v>
      </c>
      <c r="F8" s="28">
        <f>5000*(F7)^0.5*1000</f>
        <v>26457513.11</v>
      </c>
      <c r="G8" s="28" t="s">
        <v>360</v>
      </c>
    </row>
    <row r="9" ht="18.75" customHeight="1">
      <c r="B9" s="28" t="s">
        <v>361</v>
      </c>
      <c r="D9" s="25"/>
      <c r="E9" s="26" t="s">
        <v>127</v>
      </c>
      <c r="F9" s="28">
        <f>PI()*F5^4/64</f>
        <v>0.04908738521</v>
      </c>
      <c r="G9" s="28" t="s">
        <v>362</v>
      </c>
    </row>
    <row r="10" ht="14.25" customHeight="1">
      <c r="D10" s="25"/>
    </row>
    <row r="11" ht="14.25" customHeight="1">
      <c r="B11" s="28" t="s">
        <v>363</v>
      </c>
      <c r="D11" s="25"/>
      <c r="E11" s="26" t="s">
        <v>127</v>
      </c>
      <c r="F11" s="28" t="s">
        <v>364</v>
      </c>
      <c r="K11" s="28" t="s">
        <v>365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366</v>
      </c>
      <c r="F13" s="29" t="s">
        <v>143</v>
      </c>
      <c r="G13" s="29" t="s">
        <v>367</v>
      </c>
      <c r="H13" s="29" t="s">
        <v>368</v>
      </c>
    </row>
    <row r="14" ht="18.0" customHeight="1">
      <c r="B14" s="31">
        <v>1.0</v>
      </c>
      <c r="C14" s="31" t="s">
        <v>146</v>
      </c>
      <c r="D14" s="32">
        <v>2.0</v>
      </c>
      <c r="E14" s="33">
        <v>400000.0</v>
      </c>
      <c r="F14" s="32">
        <v>0.25</v>
      </c>
      <c r="G14" s="34">
        <f t="shared" ref="G14:G24" si="1">ROUND(1*(E14*F$5^4/(F$8*F$9))^(1/12)*E14/(1-F14^2),0)</f>
        <v>386783</v>
      </c>
      <c r="H14" s="34">
        <f>G14*$F$5*0.5</f>
        <v>193391.5</v>
      </c>
      <c r="N14" s="35"/>
    </row>
    <row r="15" ht="18.0" customHeight="1">
      <c r="B15" s="37"/>
      <c r="C15" s="37"/>
      <c r="D15" s="32">
        <f t="shared" ref="D15:D24" si="2">D14+1</f>
        <v>3</v>
      </c>
      <c r="E15" s="33">
        <v>400000.0</v>
      </c>
      <c r="F15" s="32">
        <v>0.25</v>
      </c>
      <c r="G15" s="34">
        <f t="shared" si="1"/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7"/>
      <c r="C16" s="37"/>
      <c r="D16" s="32">
        <f t="shared" si="2"/>
        <v>4</v>
      </c>
      <c r="E16" s="33">
        <v>400000.0</v>
      </c>
      <c r="F16" s="32">
        <v>0.25</v>
      </c>
      <c r="G16" s="34">
        <f t="shared" si="1"/>
        <v>386783</v>
      </c>
      <c r="H16" s="34">
        <f t="shared" si="3"/>
        <v>386783</v>
      </c>
      <c r="N16" s="35"/>
      <c r="O16" s="35"/>
      <c r="P16" s="35"/>
    </row>
    <row r="17" ht="18.0" customHeight="1">
      <c r="B17" s="37"/>
      <c r="C17" s="37"/>
      <c r="D17" s="32">
        <f t="shared" si="2"/>
        <v>5</v>
      </c>
      <c r="E17" s="33">
        <v>400000.0</v>
      </c>
      <c r="F17" s="32">
        <v>0.25</v>
      </c>
      <c r="G17" s="34">
        <f t="shared" si="1"/>
        <v>386783</v>
      </c>
      <c r="H17" s="34">
        <f t="shared" si="3"/>
        <v>386783</v>
      </c>
      <c r="N17" s="35"/>
      <c r="O17" s="35"/>
      <c r="P17" s="35"/>
    </row>
    <row r="18" ht="18.0" customHeight="1">
      <c r="B18" s="37"/>
      <c r="C18" s="37"/>
      <c r="D18" s="32">
        <f t="shared" si="2"/>
        <v>6</v>
      </c>
      <c r="E18" s="33">
        <v>400000.0</v>
      </c>
      <c r="F18" s="32">
        <v>0.25</v>
      </c>
      <c r="G18" s="34">
        <f t="shared" si="1"/>
        <v>386783</v>
      </c>
      <c r="H18" s="34">
        <f t="shared" si="3"/>
        <v>386783</v>
      </c>
      <c r="N18" s="35"/>
      <c r="O18" s="35"/>
      <c r="P18" s="35"/>
    </row>
    <row r="19" ht="18.0" customHeight="1">
      <c r="B19" s="36"/>
      <c r="C19" s="36"/>
      <c r="D19" s="32">
        <f t="shared" si="2"/>
        <v>7</v>
      </c>
      <c r="E19" s="33">
        <v>400000.0</v>
      </c>
      <c r="F19" s="32">
        <v>0.25</v>
      </c>
      <c r="G19" s="34">
        <f t="shared" si="1"/>
        <v>386783</v>
      </c>
      <c r="H19" s="34">
        <f t="shared" si="3"/>
        <v>386783</v>
      </c>
      <c r="N19" s="35"/>
      <c r="O19" s="35"/>
      <c r="P19" s="35"/>
    </row>
    <row r="20" ht="18.0" customHeight="1">
      <c r="B20" s="31">
        <v>2.0</v>
      </c>
      <c r="C20" s="31" t="s">
        <v>148</v>
      </c>
      <c r="D20" s="32">
        <f t="shared" si="2"/>
        <v>8</v>
      </c>
      <c r="E20" s="33">
        <v>5400000.0</v>
      </c>
      <c r="F20" s="32">
        <v>0.17</v>
      </c>
      <c r="G20" s="34">
        <f t="shared" si="1"/>
        <v>6261851</v>
      </c>
      <c r="H20" s="34">
        <f t="shared" si="3"/>
        <v>6261851</v>
      </c>
      <c r="N20" s="35"/>
      <c r="O20" s="35"/>
      <c r="P20" s="35"/>
    </row>
    <row r="21" ht="18.0" customHeight="1">
      <c r="B21" s="36"/>
      <c r="C21" s="36"/>
      <c r="D21" s="32">
        <f t="shared" si="2"/>
        <v>9</v>
      </c>
      <c r="E21" s="33">
        <v>5400000.0</v>
      </c>
      <c r="F21" s="32">
        <v>0.17</v>
      </c>
      <c r="G21" s="34">
        <f t="shared" si="1"/>
        <v>6261851</v>
      </c>
      <c r="H21" s="34">
        <f t="shared" si="3"/>
        <v>6261851</v>
      </c>
      <c r="N21" s="35"/>
      <c r="O21" s="35"/>
      <c r="P21" s="35"/>
    </row>
    <row r="22" ht="18.0" customHeight="1">
      <c r="B22" s="44">
        <v>3.0</v>
      </c>
      <c r="C22" s="44" t="s">
        <v>182</v>
      </c>
      <c r="D22" s="32">
        <f t="shared" si="2"/>
        <v>10</v>
      </c>
      <c r="E22" s="33">
        <v>6300000.0</v>
      </c>
      <c r="F22" s="32">
        <v>0.17</v>
      </c>
      <c r="G22" s="34">
        <f t="shared" si="1"/>
        <v>7399943</v>
      </c>
      <c r="H22" s="34">
        <f t="shared" si="3"/>
        <v>7399943</v>
      </c>
      <c r="N22" s="35"/>
      <c r="O22" s="35"/>
      <c r="P22" s="35"/>
    </row>
    <row r="23" ht="18.0" customHeight="1">
      <c r="B23" s="31">
        <v>4.0</v>
      </c>
      <c r="C23" s="31" t="s">
        <v>148</v>
      </c>
      <c r="D23" s="32">
        <f t="shared" si="2"/>
        <v>11</v>
      </c>
      <c r="E23" s="33">
        <v>2100000.0</v>
      </c>
      <c r="F23" s="32">
        <v>0.17</v>
      </c>
      <c r="G23" s="34">
        <f t="shared" si="1"/>
        <v>2250853</v>
      </c>
      <c r="H23" s="34">
        <f t="shared" si="3"/>
        <v>2250853</v>
      </c>
      <c r="N23" s="38"/>
    </row>
    <row r="24" ht="14.25" customHeight="1">
      <c r="B24" s="36"/>
      <c r="C24" s="36"/>
      <c r="D24" s="32">
        <f t="shared" si="2"/>
        <v>12</v>
      </c>
      <c r="E24" s="33">
        <v>2100000.0</v>
      </c>
      <c r="F24" s="32">
        <v>0.17</v>
      </c>
      <c r="G24" s="34">
        <f t="shared" si="1"/>
        <v>2250853</v>
      </c>
      <c r="H24" s="34">
        <f t="shared" si="3"/>
        <v>2250853</v>
      </c>
    </row>
    <row r="25" ht="14.25" customHeight="1">
      <c r="D25" s="25"/>
      <c r="S25" s="28" t="s">
        <v>369</v>
      </c>
    </row>
    <row r="26" ht="14.25" customHeight="1">
      <c r="D26" s="25"/>
      <c r="S26" s="28" t="s">
        <v>370</v>
      </c>
    </row>
    <row r="27" ht="14.25" customHeight="1">
      <c r="D27" s="25"/>
      <c r="S27" s="28" t="s">
        <v>371</v>
      </c>
    </row>
    <row r="28" ht="14.25" customHeight="1">
      <c r="D28" s="25"/>
      <c r="S28" s="28" t="s">
        <v>372</v>
      </c>
    </row>
    <row r="29" ht="14.25" customHeight="1">
      <c r="D29" s="25"/>
      <c r="S29" s="28" t="s">
        <v>154</v>
      </c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B14:B19"/>
    <mergeCell ref="C14:C19"/>
    <mergeCell ref="N14:P14"/>
    <mergeCell ref="B20:B21"/>
    <mergeCell ref="C20:C21"/>
    <mergeCell ref="B23:B24"/>
    <mergeCell ref="C23:C24"/>
    <mergeCell ref="N23:P23"/>
  </mergeCells>
  <printOptions/>
  <pageMargins bottom="1.0" footer="0.0" header="0.0" left="1.315" right="0.75" top="1.0"/>
  <pageSetup paperSize="9" scale="113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373</v>
      </c>
      <c r="D8" s="25"/>
      <c r="E8" s="26" t="s">
        <v>127</v>
      </c>
      <c r="F8" s="28">
        <f>5000*(F7)^0.5*1000</f>
        <v>26457513.11</v>
      </c>
      <c r="G8" s="28" t="s">
        <v>374</v>
      </c>
    </row>
    <row r="9" ht="18.75" customHeight="1">
      <c r="B9" s="28" t="s">
        <v>375</v>
      </c>
      <c r="D9" s="25"/>
      <c r="E9" s="26" t="s">
        <v>127</v>
      </c>
      <c r="F9" s="28">
        <f>PI()*F5^4/64</f>
        <v>0.04908738521</v>
      </c>
      <c r="G9" s="28" t="s">
        <v>376</v>
      </c>
    </row>
    <row r="10" ht="14.25" customHeight="1">
      <c r="D10" s="25"/>
    </row>
    <row r="11" ht="14.25" customHeight="1">
      <c r="B11" s="28" t="s">
        <v>377</v>
      </c>
      <c r="D11" s="25"/>
      <c r="E11" s="26" t="s">
        <v>127</v>
      </c>
      <c r="F11" s="28" t="s">
        <v>378</v>
      </c>
      <c r="K11" s="28" t="s">
        <v>379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380</v>
      </c>
      <c r="F13" s="29" t="s">
        <v>143</v>
      </c>
      <c r="G13" s="29" t="s">
        <v>381</v>
      </c>
      <c r="H13" s="29" t="s">
        <v>382</v>
      </c>
    </row>
    <row r="14" ht="18.0" customHeight="1">
      <c r="B14" s="44">
        <v>1.0</v>
      </c>
      <c r="C14" s="32" t="s">
        <v>165</v>
      </c>
      <c r="D14" s="32">
        <v>2.0</v>
      </c>
      <c r="E14" s="33"/>
      <c r="F14" s="32"/>
      <c r="G14" s="34"/>
      <c r="H14" s="34">
        <v>4500.0</v>
      </c>
      <c r="N14" s="35"/>
    </row>
    <row r="15" ht="18.0" customHeight="1">
      <c r="B15" s="44">
        <v>2.0</v>
      </c>
      <c r="C15" s="44" t="s">
        <v>146</v>
      </c>
      <c r="D15" s="32">
        <f t="shared" ref="D15:D24" si="1">D14+1</f>
        <v>3</v>
      </c>
      <c r="E15" s="33">
        <v>645000.0</v>
      </c>
      <c r="F15" s="32">
        <v>0.25</v>
      </c>
      <c r="G15" s="34">
        <f t="shared" ref="G15:G24" si="2">ROUND(1*(E15*F$5^4/(F$8*F$9))^(1/12)*E15/(1-F15^2),0)</f>
        <v>649021</v>
      </c>
      <c r="H15" s="34">
        <f t="shared" ref="H15:H24" si="3">G15*$F$5</f>
        <v>649021</v>
      </c>
      <c r="N15" s="35"/>
      <c r="O15" s="35"/>
      <c r="P15" s="35"/>
    </row>
    <row r="16" ht="18.0" customHeight="1">
      <c r="B16" s="44">
        <v>3.0</v>
      </c>
      <c r="C16" s="44" t="s">
        <v>182</v>
      </c>
      <c r="D16" s="32">
        <f t="shared" si="1"/>
        <v>4</v>
      </c>
      <c r="E16" s="33">
        <v>5620000.0</v>
      </c>
      <c r="F16" s="32">
        <v>0.17</v>
      </c>
      <c r="G16" s="34">
        <f t="shared" si="2"/>
        <v>6538686</v>
      </c>
      <c r="H16" s="34">
        <f t="shared" si="3"/>
        <v>6538686</v>
      </c>
      <c r="N16" s="35"/>
      <c r="O16" s="35"/>
      <c r="P16" s="35"/>
    </row>
    <row r="17" ht="18.0" customHeight="1">
      <c r="B17" s="31">
        <v>4.0</v>
      </c>
      <c r="C17" s="31" t="s">
        <v>148</v>
      </c>
      <c r="D17" s="32">
        <f t="shared" si="1"/>
        <v>5</v>
      </c>
      <c r="E17" s="33">
        <v>4747000.0</v>
      </c>
      <c r="F17" s="32">
        <v>0.17</v>
      </c>
      <c r="G17" s="34">
        <f t="shared" si="2"/>
        <v>5445824</v>
      </c>
      <c r="H17" s="34">
        <f t="shared" si="3"/>
        <v>5445824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4747000.0</v>
      </c>
      <c r="F18" s="32">
        <v>0.17</v>
      </c>
      <c r="G18" s="34">
        <f t="shared" si="2"/>
        <v>5445824</v>
      </c>
      <c r="H18" s="34">
        <f t="shared" si="3"/>
        <v>5445824</v>
      </c>
      <c r="N18" s="38"/>
    </row>
    <row r="19" ht="14.25" customHeight="1">
      <c r="B19" s="37"/>
      <c r="C19" s="37"/>
      <c r="D19" s="32">
        <f t="shared" si="1"/>
        <v>7</v>
      </c>
      <c r="E19" s="33">
        <v>4747000.0</v>
      </c>
      <c r="F19" s="32">
        <v>0.17</v>
      </c>
      <c r="G19" s="34">
        <f t="shared" si="2"/>
        <v>5445824</v>
      </c>
      <c r="H19" s="34">
        <f t="shared" si="3"/>
        <v>5445824</v>
      </c>
    </row>
    <row r="20" ht="14.25" customHeight="1">
      <c r="B20" s="37"/>
      <c r="C20" s="37"/>
      <c r="D20" s="32">
        <f t="shared" si="1"/>
        <v>8</v>
      </c>
      <c r="E20" s="33">
        <v>4747000.0</v>
      </c>
      <c r="F20" s="32">
        <v>0.17</v>
      </c>
      <c r="G20" s="34">
        <f t="shared" si="2"/>
        <v>5445824</v>
      </c>
      <c r="H20" s="34">
        <f t="shared" si="3"/>
        <v>5445824</v>
      </c>
      <c r="S20" s="28" t="s">
        <v>149</v>
      </c>
    </row>
    <row r="21" ht="14.25" customHeight="1">
      <c r="B21" s="37"/>
      <c r="C21" s="37"/>
      <c r="D21" s="32">
        <f t="shared" si="1"/>
        <v>9</v>
      </c>
      <c r="E21" s="33">
        <v>4747000.0</v>
      </c>
      <c r="F21" s="32">
        <v>0.17</v>
      </c>
      <c r="G21" s="34">
        <f t="shared" si="2"/>
        <v>5445824</v>
      </c>
      <c r="H21" s="34">
        <f t="shared" si="3"/>
        <v>5445824</v>
      </c>
      <c r="S21" s="28" t="s">
        <v>129</v>
      </c>
    </row>
    <row r="22" ht="14.25" customHeight="1">
      <c r="B22" s="37"/>
      <c r="C22" s="37"/>
      <c r="D22" s="32">
        <f t="shared" si="1"/>
        <v>10</v>
      </c>
      <c r="E22" s="33">
        <v>4747000.0</v>
      </c>
      <c r="F22" s="32">
        <v>0.17</v>
      </c>
      <c r="G22" s="34">
        <f t="shared" si="2"/>
        <v>5445824</v>
      </c>
      <c r="H22" s="34">
        <f t="shared" si="3"/>
        <v>5445824</v>
      </c>
      <c r="S22" s="28" t="s">
        <v>383</v>
      </c>
    </row>
    <row r="23" ht="14.25" customHeight="1">
      <c r="B23" s="37"/>
      <c r="C23" s="37"/>
      <c r="D23" s="32">
        <f t="shared" si="1"/>
        <v>11</v>
      </c>
      <c r="E23" s="33">
        <v>4747000.0</v>
      </c>
      <c r="F23" s="32">
        <v>0.17</v>
      </c>
      <c r="G23" s="34">
        <f t="shared" si="2"/>
        <v>5445824</v>
      </c>
      <c r="H23" s="34">
        <f t="shared" si="3"/>
        <v>5445824</v>
      </c>
      <c r="S23" s="28" t="s">
        <v>384</v>
      </c>
    </row>
    <row r="24" ht="14.25" customHeight="1">
      <c r="B24" s="36"/>
      <c r="C24" s="36"/>
      <c r="D24" s="32">
        <f t="shared" si="1"/>
        <v>12</v>
      </c>
      <c r="E24" s="33">
        <v>4747000.0</v>
      </c>
      <c r="F24" s="32">
        <v>0.17</v>
      </c>
      <c r="G24" s="34">
        <f t="shared" si="2"/>
        <v>5445824</v>
      </c>
      <c r="H24" s="34">
        <f t="shared" si="3"/>
        <v>5445824</v>
      </c>
      <c r="S24" s="28" t="s">
        <v>385</v>
      </c>
    </row>
    <row r="25" ht="14.25" customHeight="1">
      <c r="D25" s="25"/>
      <c r="S25" s="28" t="s">
        <v>386</v>
      </c>
    </row>
    <row r="26" ht="14.25" customHeight="1">
      <c r="D26" s="25"/>
      <c r="S26" s="28" t="s">
        <v>154</v>
      </c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4">
    <mergeCell ref="N14:P14"/>
    <mergeCell ref="B17:B24"/>
    <mergeCell ref="C17:C24"/>
    <mergeCell ref="N18:P18"/>
  </mergeCells>
  <printOptions/>
  <pageMargins bottom="1.0" footer="0.0" header="0.0" left="1.315" right="0.75" top="1.0"/>
  <pageSetup paperSize="9" scale="11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132</v>
      </c>
      <c r="D8" s="25"/>
      <c r="E8" s="26" t="s">
        <v>127</v>
      </c>
      <c r="F8" s="28">
        <f>5000*(F7)^0.5*1000</f>
        <v>26457513.11</v>
      </c>
      <c r="G8" s="28" t="s">
        <v>133</v>
      </c>
    </row>
    <row r="9" ht="18.75" customHeight="1">
      <c r="B9" s="28" t="s">
        <v>134</v>
      </c>
      <c r="D9" s="25"/>
      <c r="E9" s="26" t="s">
        <v>127</v>
      </c>
      <c r="F9" s="28">
        <f>PI()*F5^4/64</f>
        <v>0.04908738521</v>
      </c>
      <c r="G9" s="28" t="s">
        <v>135</v>
      </c>
    </row>
    <row r="10" ht="14.25" customHeight="1">
      <c r="D10" s="25"/>
    </row>
    <row r="11" ht="14.25" customHeight="1">
      <c r="B11" s="28" t="s">
        <v>136</v>
      </c>
      <c r="D11" s="25"/>
      <c r="E11" s="26" t="s">
        <v>127</v>
      </c>
      <c r="F11" s="28" t="s">
        <v>137</v>
      </c>
      <c r="K11" s="28" t="s">
        <v>138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142</v>
      </c>
      <c r="F13" s="29" t="s">
        <v>143</v>
      </c>
      <c r="G13" s="29" t="s">
        <v>144</v>
      </c>
      <c r="H13" s="29" t="s">
        <v>145</v>
      </c>
    </row>
    <row r="14" ht="18.0" customHeight="1">
      <c r="B14" s="31">
        <v>1.0</v>
      </c>
      <c r="C14" s="31" t="s">
        <v>146</v>
      </c>
      <c r="D14" s="32">
        <v>8.0</v>
      </c>
      <c r="E14" s="33" t="s">
        <v>147</v>
      </c>
      <c r="F14" s="32">
        <v>0.25</v>
      </c>
      <c r="G14" s="34" t="str">
        <f t="shared" ref="G14:G20" si="1">ROUND(1*(E14*F$5^4/(F$8*F$9))^(1/12)*E14/(1-F14^2),0)</f>
        <v>#VALUE!</v>
      </c>
      <c r="H14" s="34" t="str">
        <f t="shared" ref="H14:H20" si="2">G14*$F$5</f>
        <v>#VALUE!</v>
      </c>
      <c r="N14" s="35"/>
    </row>
    <row r="15" ht="18.0" customHeight="1">
      <c r="B15" s="36"/>
      <c r="C15" s="36"/>
      <c r="D15" s="32">
        <f t="shared" ref="D15:D20" si="3">D14+1</f>
        <v>9</v>
      </c>
      <c r="E15" s="33">
        <v>400000.0</v>
      </c>
      <c r="F15" s="32">
        <v>0.25</v>
      </c>
      <c r="G15" s="34">
        <f t="shared" si="1"/>
        <v>386783</v>
      </c>
      <c r="H15" s="34">
        <f t="shared" si="2"/>
        <v>386783</v>
      </c>
      <c r="N15" s="35"/>
      <c r="O15" s="35"/>
      <c r="P15" s="35"/>
    </row>
    <row r="16" ht="18.0" customHeight="1">
      <c r="B16" s="31">
        <v>2.0</v>
      </c>
      <c r="C16" s="31" t="s">
        <v>148</v>
      </c>
      <c r="D16" s="32">
        <f t="shared" si="3"/>
        <v>10</v>
      </c>
      <c r="E16" s="33">
        <v>3000000.0</v>
      </c>
      <c r="F16" s="32">
        <v>0.2</v>
      </c>
      <c r="G16" s="34">
        <f t="shared" si="1"/>
        <v>3350813</v>
      </c>
      <c r="H16" s="34">
        <f t="shared" si="2"/>
        <v>3350813</v>
      </c>
      <c r="N16" s="35"/>
      <c r="O16" s="35"/>
      <c r="P16" s="35"/>
    </row>
    <row r="17" ht="18.0" customHeight="1">
      <c r="B17" s="37"/>
      <c r="C17" s="37"/>
      <c r="D17" s="32">
        <f t="shared" si="3"/>
        <v>11</v>
      </c>
      <c r="E17" s="33">
        <v>3000000.0</v>
      </c>
      <c r="F17" s="32">
        <v>0.2</v>
      </c>
      <c r="G17" s="34">
        <f t="shared" si="1"/>
        <v>3350813</v>
      </c>
      <c r="H17" s="34">
        <f t="shared" si="2"/>
        <v>3350813</v>
      </c>
      <c r="N17" s="38"/>
    </row>
    <row r="18" ht="14.25" customHeight="1">
      <c r="B18" s="37"/>
      <c r="C18" s="37"/>
      <c r="D18" s="32">
        <f t="shared" si="3"/>
        <v>12</v>
      </c>
      <c r="E18" s="33">
        <v>3000000.0</v>
      </c>
      <c r="F18" s="32">
        <v>0.2</v>
      </c>
      <c r="G18" s="34">
        <f t="shared" si="1"/>
        <v>3350813</v>
      </c>
      <c r="H18" s="34">
        <f t="shared" si="2"/>
        <v>3350813</v>
      </c>
    </row>
    <row r="19" ht="14.25" customHeight="1">
      <c r="B19" s="37"/>
      <c r="C19" s="37"/>
      <c r="D19" s="32">
        <f t="shared" si="3"/>
        <v>13</v>
      </c>
      <c r="E19" s="33">
        <v>3000000.0</v>
      </c>
      <c r="F19" s="32">
        <v>0.2</v>
      </c>
      <c r="G19" s="34">
        <f t="shared" si="1"/>
        <v>3350813</v>
      </c>
      <c r="H19" s="34">
        <f t="shared" si="2"/>
        <v>3350813</v>
      </c>
      <c r="S19" s="28" t="s">
        <v>149</v>
      </c>
    </row>
    <row r="20" ht="14.25" customHeight="1">
      <c r="B20" s="36"/>
      <c r="C20" s="36"/>
      <c r="D20" s="32">
        <f t="shared" si="3"/>
        <v>14</v>
      </c>
      <c r="E20" s="33">
        <v>3000000.0</v>
      </c>
      <c r="F20" s="32">
        <v>0.2</v>
      </c>
      <c r="G20" s="34">
        <f t="shared" si="1"/>
        <v>3350813</v>
      </c>
      <c r="H20" s="34">
        <f t="shared" si="2"/>
        <v>3350813</v>
      </c>
      <c r="S20" s="28" t="s">
        <v>129</v>
      </c>
    </row>
    <row r="21" ht="14.25" customHeight="1">
      <c r="D21" s="25"/>
      <c r="S21" s="28" t="s">
        <v>150</v>
      </c>
    </row>
    <row r="22" ht="14.25" customHeight="1">
      <c r="D22" s="25"/>
      <c r="S22" s="28" t="s">
        <v>151</v>
      </c>
    </row>
    <row r="23" ht="14.25" customHeight="1">
      <c r="D23" s="25"/>
      <c r="S23" s="28" t="s">
        <v>152</v>
      </c>
    </row>
    <row r="24" ht="14.25" customHeight="1">
      <c r="D24" s="25"/>
      <c r="S24" s="28" t="s">
        <v>153</v>
      </c>
    </row>
    <row r="25" ht="14.25" customHeight="1">
      <c r="D25" s="25"/>
      <c r="S25" s="28" t="s">
        <v>154</v>
      </c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B14:B15"/>
    <mergeCell ref="C14:C15"/>
    <mergeCell ref="N14:P14"/>
    <mergeCell ref="B16:B20"/>
    <mergeCell ref="C16:C20"/>
    <mergeCell ref="N17:P17"/>
  </mergeCells>
  <printOptions/>
  <pageMargins bottom="1.0" footer="0.0" header="0.0" left="1.315" right="0.75" top="1.0"/>
  <pageSetup paperSize="9" scale="113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387</v>
      </c>
      <c r="D8" s="25"/>
      <c r="E8" s="26" t="s">
        <v>127</v>
      </c>
      <c r="F8" s="28">
        <f>5000*(F7)^0.5*1000</f>
        <v>26457513.11</v>
      </c>
      <c r="G8" s="28" t="s">
        <v>388</v>
      </c>
    </row>
    <row r="9" ht="18.75" customHeight="1">
      <c r="B9" s="28" t="s">
        <v>389</v>
      </c>
      <c r="D9" s="25"/>
      <c r="E9" s="26" t="s">
        <v>127</v>
      </c>
      <c r="F9" s="28">
        <f>PI()*F5^4/64</f>
        <v>0.04908738521</v>
      </c>
      <c r="G9" s="28" t="s">
        <v>390</v>
      </c>
    </row>
    <row r="10" ht="14.25" customHeight="1">
      <c r="D10" s="25"/>
    </row>
    <row r="11" ht="14.25" customHeight="1">
      <c r="B11" s="28" t="s">
        <v>391</v>
      </c>
      <c r="D11" s="25"/>
      <c r="E11" s="26" t="s">
        <v>127</v>
      </c>
      <c r="F11" s="28" t="s">
        <v>392</v>
      </c>
      <c r="K11" s="28" t="s">
        <v>393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394</v>
      </c>
      <c r="F13" s="29" t="s">
        <v>143</v>
      </c>
      <c r="G13" s="29" t="s">
        <v>395</v>
      </c>
      <c r="H13" s="29" t="s">
        <v>396</v>
      </c>
    </row>
    <row r="14" ht="18.0" customHeight="1">
      <c r="B14" s="44">
        <v>1.0</v>
      </c>
      <c r="C14" s="32" t="s">
        <v>165</v>
      </c>
      <c r="D14" s="32">
        <v>2.0</v>
      </c>
      <c r="E14" s="33"/>
      <c r="F14" s="32"/>
      <c r="G14" s="34"/>
      <c r="H14" s="34">
        <v>4500.0</v>
      </c>
      <c r="N14" s="35"/>
    </row>
    <row r="15" ht="18.0" customHeight="1">
      <c r="B15" s="31">
        <v>2.0</v>
      </c>
      <c r="C15" s="31" t="s">
        <v>146</v>
      </c>
      <c r="D15" s="32">
        <f t="shared" ref="D15:D24" si="1">D14+1</f>
        <v>3</v>
      </c>
      <c r="E15" s="33">
        <v>400000.0</v>
      </c>
      <c r="F15" s="32">
        <v>0.25</v>
      </c>
      <c r="G15" s="34">
        <f t="shared" ref="G15:G24" si="2">ROUND(1*(E15*F$5^4/(F$8*F$9))^(1/12)*E15/(1-F15^2),0)</f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7"/>
      <c r="C16" s="37"/>
      <c r="D16" s="32">
        <f t="shared" si="1"/>
        <v>4</v>
      </c>
      <c r="E16" s="33">
        <v>400000.0</v>
      </c>
      <c r="F16" s="32">
        <v>0.25</v>
      </c>
      <c r="G16" s="34">
        <f t="shared" si="2"/>
        <v>386783</v>
      </c>
      <c r="H16" s="34">
        <f t="shared" si="3"/>
        <v>386783</v>
      </c>
      <c r="N16" s="35"/>
      <c r="O16" s="35"/>
      <c r="P16" s="35"/>
    </row>
    <row r="17" ht="18.0" customHeight="1">
      <c r="B17" s="37"/>
      <c r="C17" s="37"/>
      <c r="D17" s="32">
        <f t="shared" si="1"/>
        <v>5</v>
      </c>
      <c r="E17" s="33">
        <v>400000.0</v>
      </c>
      <c r="F17" s="32">
        <v>0.25</v>
      </c>
      <c r="G17" s="34">
        <f t="shared" si="2"/>
        <v>386783</v>
      </c>
      <c r="H17" s="34">
        <f t="shared" si="3"/>
        <v>386783</v>
      </c>
      <c r="N17" s="35"/>
      <c r="O17" s="35"/>
      <c r="P17" s="35"/>
    </row>
    <row r="18" ht="18.0" customHeight="1">
      <c r="B18" s="36"/>
      <c r="C18" s="36"/>
      <c r="D18" s="32">
        <f t="shared" si="1"/>
        <v>6</v>
      </c>
      <c r="E18" s="33">
        <v>400000.0</v>
      </c>
      <c r="F18" s="32">
        <v>0.25</v>
      </c>
      <c r="G18" s="34">
        <f t="shared" si="2"/>
        <v>386783</v>
      </c>
      <c r="H18" s="34">
        <f t="shared" si="3"/>
        <v>386783</v>
      </c>
      <c r="N18" s="35"/>
      <c r="O18" s="35"/>
      <c r="P18" s="35"/>
    </row>
    <row r="19" ht="18.0" customHeight="1">
      <c r="B19" s="44">
        <v>3.0</v>
      </c>
      <c r="C19" s="44" t="s">
        <v>182</v>
      </c>
      <c r="D19" s="32">
        <f t="shared" si="1"/>
        <v>7</v>
      </c>
      <c r="E19" s="33">
        <v>3100000.0</v>
      </c>
      <c r="F19" s="32">
        <v>0.17</v>
      </c>
      <c r="G19" s="34">
        <f t="shared" si="2"/>
        <v>3432295</v>
      </c>
      <c r="H19" s="34">
        <f t="shared" si="3"/>
        <v>3432295</v>
      </c>
      <c r="N19" s="35"/>
      <c r="O19" s="35"/>
      <c r="P19" s="35"/>
    </row>
    <row r="20" ht="18.0" customHeight="1">
      <c r="B20" s="31">
        <v>4.0</v>
      </c>
      <c r="C20" s="31" t="s">
        <v>148</v>
      </c>
      <c r="D20" s="32">
        <f t="shared" si="1"/>
        <v>8</v>
      </c>
      <c r="E20" s="33">
        <v>5400000.0</v>
      </c>
      <c r="F20" s="32">
        <v>0.17</v>
      </c>
      <c r="G20" s="34">
        <f t="shared" si="2"/>
        <v>6261851</v>
      </c>
      <c r="H20" s="34">
        <f t="shared" si="3"/>
        <v>6261851</v>
      </c>
      <c r="N20" s="35"/>
      <c r="O20" s="35"/>
      <c r="P20" s="35"/>
    </row>
    <row r="21" ht="18.0" customHeight="1">
      <c r="B21" s="37"/>
      <c r="C21" s="37"/>
      <c r="D21" s="32">
        <f t="shared" si="1"/>
        <v>9</v>
      </c>
      <c r="E21" s="33">
        <v>5400000.0</v>
      </c>
      <c r="F21" s="32">
        <v>0.17</v>
      </c>
      <c r="G21" s="34">
        <f t="shared" si="2"/>
        <v>6261851</v>
      </c>
      <c r="H21" s="34">
        <f t="shared" si="3"/>
        <v>6261851</v>
      </c>
      <c r="N21" s="35"/>
      <c r="O21" s="35"/>
      <c r="P21" s="35"/>
    </row>
    <row r="22" ht="18.0" customHeight="1">
      <c r="B22" s="37"/>
      <c r="C22" s="37"/>
      <c r="D22" s="32">
        <f t="shared" si="1"/>
        <v>10</v>
      </c>
      <c r="E22" s="33">
        <v>5400000.0</v>
      </c>
      <c r="F22" s="32">
        <v>0.17</v>
      </c>
      <c r="G22" s="34">
        <f t="shared" si="2"/>
        <v>6261851</v>
      </c>
      <c r="H22" s="34">
        <f t="shared" si="3"/>
        <v>6261851</v>
      </c>
      <c r="N22" s="35"/>
      <c r="O22" s="35"/>
      <c r="P22" s="35"/>
    </row>
    <row r="23" ht="18.0" customHeight="1">
      <c r="B23" s="37"/>
      <c r="C23" s="37"/>
      <c r="D23" s="32">
        <f t="shared" si="1"/>
        <v>11</v>
      </c>
      <c r="E23" s="33">
        <v>5400000.0</v>
      </c>
      <c r="F23" s="32">
        <v>0.17</v>
      </c>
      <c r="G23" s="34">
        <f t="shared" si="2"/>
        <v>6261851</v>
      </c>
      <c r="H23" s="34">
        <f t="shared" si="3"/>
        <v>6261851</v>
      </c>
      <c r="N23" s="38"/>
    </row>
    <row r="24" ht="14.25" customHeight="1">
      <c r="B24" s="36"/>
      <c r="C24" s="36"/>
      <c r="D24" s="32">
        <f t="shared" si="1"/>
        <v>12</v>
      </c>
      <c r="E24" s="33">
        <v>5400000.0</v>
      </c>
      <c r="F24" s="32">
        <v>0.17</v>
      </c>
      <c r="G24" s="34">
        <f t="shared" si="2"/>
        <v>6261851</v>
      </c>
      <c r="H24" s="34">
        <f t="shared" si="3"/>
        <v>6261851</v>
      </c>
    </row>
    <row r="25" ht="14.25" customHeight="1">
      <c r="D25" s="25"/>
      <c r="S25" s="28" t="s">
        <v>397</v>
      </c>
    </row>
    <row r="26" ht="14.25" customHeight="1">
      <c r="D26" s="25"/>
      <c r="S26" s="28" t="s">
        <v>398</v>
      </c>
    </row>
    <row r="27" ht="14.25" customHeight="1">
      <c r="D27" s="25"/>
      <c r="S27" s="28" t="s">
        <v>399</v>
      </c>
    </row>
    <row r="28" ht="14.25" customHeight="1">
      <c r="D28" s="25"/>
      <c r="S28" s="28" t="s">
        <v>400</v>
      </c>
    </row>
    <row r="29" ht="14.25" customHeight="1">
      <c r="D29" s="25"/>
      <c r="S29" s="28" t="s">
        <v>154</v>
      </c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N14:P14"/>
    <mergeCell ref="B15:B18"/>
    <mergeCell ref="C15:C18"/>
    <mergeCell ref="B20:B24"/>
    <mergeCell ref="C20:C24"/>
    <mergeCell ref="N23:P23"/>
  </mergeCells>
  <printOptions/>
  <pageMargins bottom="1.0" footer="0.0" header="0.0" left="1.315" right="0.75" top="1.0"/>
  <pageSetup paperSize="9" scale="113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401</v>
      </c>
      <c r="D8" s="25"/>
      <c r="E8" s="26" t="s">
        <v>127</v>
      </c>
      <c r="F8" s="28">
        <f>5000*(F7)^0.5*1000</f>
        <v>26457513.11</v>
      </c>
      <c r="G8" s="28" t="s">
        <v>402</v>
      </c>
    </row>
    <row r="9" ht="18.75" customHeight="1">
      <c r="B9" s="28" t="s">
        <v>403</v>
      </c>
      <c r="D9" s="25"/>
      <c r="E9" s="26" t="s">
        <v>127</v>
      </c>
      <c r="F9" s="28">
        <f>PI()*F5^4/64</f>
        <v>0.04908738521</v>
      </c>
      <c r="G9" s="28" t="s">
        <v>404</v>
      </c>
    </row>
    <row r="10" ht="14.25" customHeight="1">
      <c r="D10" s="25"/>
    </row>
    <row r="11" ht="14.25" customHeight="1">
      <c r="B11" s="28" t="s">
        <v>405</v>
      </c>
      <c r="D11" s="25"/>
      <c r="E11" s="26" t="s">
        <v>127</v>
      </c>
      <c r="F11" s="28" t="s">
        <v>406</v>
      </c>
      <c r="K11" s="28" t="s">
        <v>407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408</v>
      </c>
      <c r="F13" s="29" t="s">
        <v>143</v>
      </c>
      <c r="G13" s="29" t="s">
        <v>409</v>
      </c>
      <c r="H13" s="29" t="s">
        <v>410</v>
      </c>
    </row>
    <row r="14" ht="18.0" customHeight="1">
      <c r="B14" s="44">
        <v>1.0</v>
      </c>
      <c r="C14" s="32" t="s">
        <v>165</v>
      </c>
      <c r="D14" s="32">
        <v>2.0</v>
      </c>
      <c r="E14" s="47"/>
      <c r="F14" s="47"/>
      <c r="G14" s="34"/>
      <c r="H14" s="34">
        <v>4500.0</v>
      </c>
      <c r="N14" s="35"/>
    </row>
    <row r="15" ht="18.0" customHeight="1">
      <c r="B15" s="31">
        <v>2.0</v>
      </c>
      <c r="C15" s="31" t="s">
        <v>146</v>
      </c>
      <c r="D15" s="32">
        <f t="shared" ref="D15:D24" si="1">D14+1</f>
        <v>3</v>
      </c>
      <c r="E15" s="33">
        <v>2100000.0</v>
      </c>
      <c r="F15" s="32">
        <v>0.25</v>
      </c>
      <c r="G15" s="34">
        <f t="shared" ref="G15:G24" si="2">ROUND(1*(E15*F$5^4/(F$8*F$9))^(1/12)*E15/(1-F15^2),0)</f>
        <v>2331523</v>
      </c>
      <c r="H15" s="34">
        <f t="shared" ref="H15:H24" si="3">G15*$F$5</f>
        <v>2331523</v>
      </c>
      <c r="N15" s="35"/>
      <c r="O15" s="35"/>
      <c r="P15" s="35"/>
    </row>
    <row r="16" ht="18.0" customHeight="1">
      <c r="B16" s="37"/>
      <c r="C16" s="37"/>
      <c r="D16" s="32">
        <f t="shared" si="1"/>
        <v>4</v>
      </c>
      <c r="E16" s="33">
        <v>2100000.0</v>
      </c>
      <c r="F16" s="32">
        <v>0.25</v>
      </c>
      <c r="G16" s="34">
        <f t="shared" si="2"/>
        <v>2331523</v>
      </c>
      <c r="H16" s="34">
        <f t="shared" si="3"/>
        <v>2331523</v>
      </c>
      <c r="N16" s="35"/>
      <c r="O16" s="35"/>
      <c r="P16" s="35"/>
    </row>
    <row r="17" ht="18.0" customHeight="1">
      <c r="B17" s="36"/>
      <c r="C17" s="36"/>
      <c r="D17" s="32">
        <f t="shared" si="1"/>
        <v>5</v>
      </c>
      <c r="E17" s="33">
        <v>2100000.0</v>
      </c>
      <c r="F17" s="32">
        <v>0.25</v>
      </c>
      <c r="G17" s="34">
        <f t="shared" si="2"/>
        <v>2331523</v>
      </c>
      <c r="H17" s="34">
        <f t="shared" si="3"/>
        <v>2331523</v>
      </c>
      <c r="N17" s="35"/>
      <c r="O17" s="35"/>
      <c r="P17" s="35"/>
    </row>
    <row r="18" ht="18.0" customHeight="1">
      <c r="B18" s="44">
        <v>3.0</v>
      </c>
      <c r="C18" s="44" t="s">
        <v>148</v>
      </c>
      <c r="D18" s="32">
        <f t="shared" si="1"/>
        <v>6</v>
      </c>
      <c r="E18" s="33">
        <v>8000000.0</v>
      </c>
      <c r="F18" s="32">
        <v>0.17</v>
      </c>
      <c r="G18" s="34">
        <f t="shared" si="2"/>
        <v>9585695</v>
      </c>
      <c r="H18" s="34">
        <f t="shared" si="3"/>
        <v>9585695</v>
      </c>
      <c r="N18" s="35"/>
      <c r="O18" s="35"/>
      <c r="P18" s="35"/>
    </row>
    <row r="19" ht="18.0" customHeight="1">
      <c r="B19" s="44">
        <v>4.0</v>
      </c>
      <c r="C19" s="44" t="s">
        <v>182</v>
      </c>
      <c r="D19" s="32">
        <f t="shared" si="1"/>
        <v>7</v>
      </c>
      <c r="E19" s="33">
        <v>4100000.0</v>
      </c>
      <c r="F19" s="32">
        <v>0.17</v>
      </c>
      <c r="G19" s="34">
        <f t="shared" si="2"/>
        <v>4646493</v>
      </c>
      <c r="H19" s="34">
        <f t="shared" si="3"/>
        <v>4646493</v>
      </c>
      <c r="N19" s="35"/>
      <c r="O19" s="35"/>
      <c r="P19" s="35"/>
    </row>
    <row r="20" ht="18.0" customHeight="1">
      <c r="B20" s="31">
        <v>5.0</v>
      </c>
      <c r="C20" s="31" t="s">
        <v>148</v>
      </c>
      <c r="D20" s="32">
        <f t="shared" si="1"/>
        <v>8</v>
      </c>
      <c r="E20" s="33">
        <v>2200000.0</v>
      </c>
      <c r="F20" s="32">
        <v>0.17</v>
      </c>
      <c r="G20" s="34">
        <f t="shared" si="2"/>
        <v>2367195</v>
      </c>
      <c r="H20" s="34">
        <f t="shared" si="3"/>
        <v>2367195</v>
      </c>
      <c r="N20" s="38"/>
    </row>
    <row r="21" ht="14.25" customHeight="1">
      <c r="B21" s="37"/>
      <c r="C21" s="37"/>
      <c r="D21" s="32">
        <f t="shared" si="1"/>
        <v>9</v>
      </c>
      <c r="E21" s="33">
        <v>2200000.0</v>
      </c>
      <c r="F21" s="32">
        <v>0.17</v>
      </c>
      <c r="G21" s="34">
        <f t="shared" si="2"/>
        <v>2367195</v>
      </c>
      <c r="H21" s="34">
        <f t="shared" si="3"/>
        <v>2367195</v>
      </c>
    </row>
    <row r="22" ht="14.25" customHeight="1">
      <c r="B22" s="37"/>
      <c r="C22" s="37"/>
      <c r="D22" s="32">
        <f t="shared" si="1"/>
        <v>10</v>
      </c>
      <c r="E22" s="33">
        <v>2200000.0</v>
      </c>
      <c r="F22" s="32">
        <v>0.17</v>
      </c>
      <c r="G22" s="34">
        <f t="shared" si="2"/>
        <v>2367195</v>
      </c>
      <c r="H22" s="34">
        <f t="shared" si="3"/>
        <v>2367195</v>
      </c>
      <c r="S22" s="28" t="s">
        <v>149</v>
      </c>
    </row>
    <row r="23" ht="14.25" customHeight="1">
      <c r="B23" s="37"/>
      <c r="C23" s="37"/>
      <c r="D23" s="32">
        <f t="shared" si="1"/>
        <v>11</v>
      </c>
      <c r="E23" s="33">
        <v>6200000.0</v>
      </c>
      <c r="F23" s="32">
        <v>0.17</v>
      </c>
      <c r="G23" s="34">
        <f t="shared" si="2"/>
        <v>7272780</v>
      </c>
      <c r="H23" s="34">
        <f t="shared" si="3"/>
        <v>7272780</v>
      </c>
      <c r="S23" s="28" t="s">
        <v>129</v>
      </c>
    </row>
    <row r="24" ht="14.25" customHeight="1">
      <c r="B24" s="36"/>
      <c r="C24" s="36"/>
      <c r="D24" s="32">
        <f t="shared" si="1"/>
        <v>12</v>
      </c>
      <c r="E24" s="33">
        <v>6200000.0</v>
      </c>
      <c r="F24" s="32">
        <v>0.17</v>
      </c>
      <c r="G24" s="34">
        <f t="shared" si="2"/>
        <v>7272780</v>
      </c>
      <c r="H24" s="34">
        <f t="shared" si="3"/>
        <v>7272780</v>
      </c>
      <c r="S24" s="28" t="s">
        <v>411</v>
      </c>
    </row>
    <row r="25" ht="14.25" customHeight="1">
      <c r="D25" s="25"/>
      <c r="S25" s="28" t="s">
        <v>412</v>
      </c>
    </row>
    <row r="26" ht="14.25" customHeight="1">
      <c r="D26" s="25"/>
      <c r="S26" s="28" t="s">
        <v>413</v>
      </c>
    </row>
    <row r="27" ht="14.25" customHeight="1">
      <c r="D27" s="25"/>
      <c r="S27" s="28" t="s">
        <v>154</v>
      </c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N14:P14"/>
    <mergeCell ref="B15:B17"/>
    <mergeCell ref="C15:C17"/>
    <mergeCell ref="B20:B24"/>
    <mergeCell ref="C20:C24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414</v>
      </c>
      <c r="D8" s="25"/>
      <c r="E8" s="26" t="s">
        <v>127</v>
      </c>
      <c r="F8" s="28">
        <f>5000*(F7)^0.5*1000</f>
        <v>26457513.11</v>
      </c>
      <c r="G8" s="28" t="s">
        <v>415</v>
      </c>
    </row>
    <row r="9" ht="18.75" customHeight="1">
      <c r="B9" s="28" t="s">
        <v>416</v>
      </c>
      <c r="D9" s="25"/>
      <c r="E9" s="26" t="s">
        <v>127</v>
      </c>
      <c r="F9" s="28">
        <f>PI()*F5^4/64</f>
        <v>0.04908738521</v>
      </c>
      <c r="G9" s="28" t="s">
        <v>417</v>
      </c>
    </row>
    <row r="10" ht="14.25" customHeight="1">
      <c r="D10" s="25"/>
    </row>
    <row r="11" ht="14.25" customHeight="1">
      <c r="B11" s="28" t="s">
        <v>418</v>
      </c>
      <c r="D11" s="25"/>
      <c r="E11" s="26" t="s">
        <v>127</v>
      </c>
      <c r="F11" s="28" t="s">
        <v>419</v>
      </c>
      <c r="K11" s="28" t="s">
        <v>420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421</v>
      </c>
      <c r="F13" s="29" t="s">
        <v>143</v>
      </c>
      <c r="G13" s="29" t="s">
        <v>422</v>
      </c>
      <c r="H13" s="29" t="s">
        <v>423</v>
      </c>
    </row>
    <row r="14" ht="18.0" customHeight="1">
      <c r="B14" s="31">
        <v>1.0</v>
      </c>
      <c r="C14" s="31" t="s">
        <v>146</v>
      </c>
      <c r="D14" s="32">
        <v>2.0</v>
      </c>
      <c r="E14" s="33">
        <v>400000.0</v>
      </c>
      <c r="F14" s="32">
        <v>0.25</v>
      </c>
      <c r="G14" s="34">
        <f t="shared" ref="G14:G24" si="1">ROUND(1*(E14*F$5^4/(F$8*F$9))^(1/12)*E14/(1-F14^2),0)</f>
        <v>386783</v>
      </c>
      <c r="H14" s="34">
        <f>G14*$F$5*0.5</f>
        <v>193391.5</v>
      </c>
      <c r="N14" s="35"/>
    </row>
    <row r="15" ht="18.0" customHeight="1">
      <c r="B15" s="37"/>
      <c r="C15" s="37"/>
      <c r="D15" s="32">
        <f t="shared" ref="D15:D24" si="2">D14+1</f>
        <v>3</v>
      </c>
      <c r="E15" s="33">
        <v>400000.0</v>
      </c>
      <c r="F15" s="32">
        <v>0.25</v>
      </c>
      <c r="G15" s="34">
        <f t="shared" si="1"/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6"/>
      <c r="C16" s="36"/>
      <c r="D16" s="32">
        <f t="shared" si="2"/>
        <v>4</v>
      </c>
      <c r="E16" s="33">
        <v>400000.0</v>
      </c>
      <c r="F16" s="32">
        <v>0.25</v>
      </c>
      <c r="G16" s="34">
        <f t="shared" si="1"/>
        <v>386783</v>
      </c>
      <c r="H16" s="34">
        <f t="shared" si="3"/>
        <v>386783</v>
      </c>
      <c r="N16" s="35"/>
      <c r="O16" s="35"/>
      <c r="P16" s="35"/>
    </row>
    <row r="17" ht="18.0" customHeight="1">
      <c r="B17" s="31">
        <v>2.0</v>
      </c>
      <c r="C17" s="31" t="s">
        <v>182</v>
      </c>
      <c r="D17" s="32">
        <f t="shared" si="2"/>
        <v>5</v>
      </c>
      <c r="E17" s="33">
        <v>1300000.0</v>
      </c>
      <c r="F17" s="32">
        <v>0.17</v>
      </c>
      <c r="G17" s="34">
        <f t="shared" si="1"/>
        <v>1338797</v>
      </c>
      <c r="H17" s="34">
        <f t="shared" si="3"/>
        <v>1338797</v>
      </c>
      <c r="N17" s="35"/>
      <c r="O17" s="35"/>
      <c r="P17" s="35"/>
    </row>
    <row r="18" ht="18.0" customHeight="1">
      <c r="B18" s="37"/>
      <c r="C18" s="37"/>
      <c r="D18" s="32">
        <f t="shared" si="2"/>
        <v>6</v>
      </c>
      <c r="E18" s="33">
        <v>1300000.0</v>
      </c>
      <c r="F18" s="32">
        <v>0.17</v>
      </c>
      <c r="G18" s="34">
        <f t="shared" si="1"/>
        <v>1338797</v>
      </c>
      <c r="H18" s="34">
        <f t="shared" si="3"/>
        <v>1338797</v>
      </c>
      <c r="N18" s="35"/>
      <c r="O18" s="35"/>
      <c r="P18" s="35"/>
    </row>
    <row r="19" ht="18.0" customHeight="1">
      <c r="B19" s="36"/>
      <c r="C19" s="36"/>
      <c r="D19" s="32">
        <f t="shared" si="2"/>
        <v>7</v>
      </c>
      <c r="E19" s="33">
        <v>1300000.0</v>
      </c>
      <c r="F19" s="32">
        <v>0.17</v>
      </c>
      <c r="G19" s="34">
        <f t="shared" si="1"/>
        <v>1338797</v>
      </c>
      <c r="H19" s="34">
        <f t="shared" si="3"/>
        <v>1338797</v>
      </c>
      <c r="N19" s="35"/>
      <c r="O19" s="35"/>
      <c r="P19" s="35"/>
    </row>
    <row r="20" ht="18.0" customHeight="1">
      <c r="B20" s="31">
        <v>3.0</v>
      </c>
      <c r="C20" s="31" t="s">
        <v>148</v>
      </c>
      <c r="D20" s="32">
        <f t="shared" si="2"/>
        <v>8</v>
      </c>
      <c r="E20" s="33">
        <v>8700000.0</v>
      </c>
      <c r="F20" s="32">
        <v>0.17</v>
      </c>
      <c r="G20" s="34">
        <f t="shared" si="1"/>
        <v>10497567</v>
      </c>
      <c r="H20" s="34">
        <f t="shared" si="3"/>
        <v>10497567</v>
      </c>
      <c r="N20" s="35"/>
      <c r="O20" s="35"/>
      <c r="P20" s="35"/>
    </row>
    <row r="21" ht="18.0" customHeight="1">
      <c r="B21" s="37"/>
      <c r="C21" s="37"/>
      <c r="D21" s="32">
        <f t="shared" si="2"/>
        <v>9</v>
      </c>
      <c r="E21" s="33">
        <v>8700000.0</v>
      </c>
      <c r="F21" s="32">
        <v>0.17</v>
      </c>
      <c r="G21" s="34">
        <f t="shared" si="1"/>
        <v>10497567</v>
      </c>
      <c r="H21" s="34">
        <f t="shared" si="3"/>
        <v>10497567</v>
      </c>
      <c r="N21" s="38"/>
    </row>
    <row r="22" ht="14.25" customHeight="1">
      <c r="B22" s="37"/>
      <c r="C22" s="37"/>
      <c r="D22" s="32">
        <f t="shared" si="2"/>
        <v>10</v>
      </c>
      <c r="E22" s="33">
        <v>8700000.0</v>
      </c>
      <c r="F22" s="32">
        <v>0.17</v>
      </c>
      <c r="G22" s="34">
        <f t="shared" si="1"/>
        <v>10497567</v>
      </c>
      <c r="H22" s="34">
        <f t="shared" si="3"/>
        <v>10497567</v>
      </c>
    </row>
    <row r="23" ht="14.25" customHeight="1">
      <c r="B23" s="37"/>
      <c r="C23" s="37"/>
      <c r="D23" s="32">
        <f t="shared" si="2"/>
        <v>11</v>
      </c>
      <c r="E23" s="33">
        <v>8700000.0</v>
      </c>
      <c r="F23" s="32">
        <v>0.17</v>
      </c>
      <c r="G23" s="34">
        <f t="shared" si="1"/>
        <v>10497567</v>
      </c>
      <c r="H23" s="34">
        <f t="shared" si="3"/>
        <v>10497567</v>
      </c>
      <c r="S23" s="28" t="s">
        <v>149</v>
      </c>
    </row>
    <row r="24" ht="14.25" customHeight="1">
      <c r="B24" s="36"/>
      <c r="C24" s="36"/>
      <c r="D24" s="32">
        <f t="shared" si="2"/>
        <v>12</v>
      </c>
      <c r="E24" s="33">
        <v>8700000.0</v>
      </c>
      <c r="F24" s="32">
        <v>0.17</v>
      </c>
      <c r="G24" s="34">
        <f t="shared" si="1"/>
        <v>10497567</v>
      </c>
      <c r="H24" s="34">
        <f t="shared" si="3"/>
        <v>10497567</v>
      </c>
      <c r="S24" s="28" t="s">
        <v>129</v>
      </c>
    </row>
    <row r="25" ht="14.25" customHeight="1">
      <c r="D25" s="25"/>
      <c r="S25" s="28" t="s">
        <v>424</v>
      </c>
    </row>
    <row r="26" ht="14.25" customHeight="1">
      <c r="D26" s="25"/>
      <c r="S26" s="28" t="s">
        <v>425</v>
      </c>
    </row>
    <row r="27" ht="14.25" customHeight="1">
      <c r="D27" s="25"/>
      <c r="S27" s="28" t="s">
        <v>426</v>
      </c>
    </row>
    <row r="28" ht="14.25" customHeight="1">
      <c r="D28" s="25"/>
      <c r="S28" s="28" t="s">
        <v>427</v>
      </c>
    </row>
    <row r="29" ht="14.25" customHeight="1">
      <c r="D29" s="25"/>
      <c r="S29" s="28" t="s">
        <v>154</v>
      </c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B14:B16"/>
    <mergeCell ref="C14:C16"/>
    <mergeCell ref="N14:P14"/>
    <mergeCell ref="B17:B19"/>
    <mergeCell ref="C17:C19"/>
    <mergeCell ref="B20:B24"/>
    <mergeCell ref="C20:C24"/>
    <mergeCell ref="N21:P21"/>
  </mergeCells>
  <printOptions/>
  <pageMargins bottom="1.0" footer="0.0" header="0.0" left="1.315" right="0.75" top="1.0"/>
  <pageSetup paperSize="9" scale="113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428</v>
      </c>
      <c r="D8" s="25"/>
      <c r="E8" s="26" t="s">
        <v>127</v>
      </c>
      <c r="F8" s="28">
        <f>5000*(F7)^0.5*1000</f>
        <v>26457513.11</v>
      </c>
      <c r="G8" s="28" t="s">
        <v>429</v>
      </c>
    </row>
    <row r="9" ht="18.75" customHeight="1">
      <c r="B9" s="28" t="s">
        <v>430</v>
      </c>
      <c r="D9" s="25"/>
      <c r="E9" s="26" t="s">
        <v>127</v>
      </c>
      <c r="F9" s="28">
        <f>PI()*F5^4/64</f>
        <v>0.04908738521</v>
      </c>
      <c r="G9" s="28" t="s">
        <v>431</v>
      </c>
    </row>
    <row r="10" ht="14.25" customHeight="1">
      <c r="D10" s="25"/>
    </row>
    <row r="11" ht="14.25" customHeight="1">
      <c r="B11" s="28" t="s">
        <v>432</v>
      </c>
      <c r="D11" s="25"/>
      <c r="E11" s="26" t="s">
        <v>127</v>
      </c>
      <c r="F11" s="28" t="s">
        <v>433</v>
      </c>
      <c r="K11" s="28" t="s">
        <v>434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435</v>
      </c>
      <c r="F13" s="29" t="s">
        <v>143</v>
      </c>
      <c r="G13" s="29" t="s">
        <v>436</v>
      </c>
      <c r="H13" s="29" t="s">
        <v>437</v>
      </c>
    </row>
    <row r="14" ht="18.0" customHeight="1">
      <c r="B14" s="31">
        <v>1.0</v>
      </c>
      <c r="C14" s="31" t="s">
        <v>146</v>
      </c>
      <c r="D14" s="32">
        <v>2.0</v>
      </c>
      <c r="E14" s="33">
        <v>400000.0</v>
      </c>
      <c r="F14" s="32">
        <v>0.25</v>
      </c>
      <c r="G14" s="34">
        <f t="shared" ref="G14:G24" si="1">ROUND(1*(E14*F$5^4/(F$8*F$9))^(1/12)*E14/(1-F14^2),0)</f>
        <v>386783</v>
      </c>
      <c r="H14" s="34">
        <f>G14*$F$5*0.5</f>
        <v>193391.5</v>
      </c>
      <c r="N14" s="35"/>
    </row>
    <row r="15" ht="18.0" customHeight="1">
      <c r="B15" s="36"/>
      <c r="C15" s="36"/>
      <c r="D15" s="32">
        <f t="shared" ref="D15:D24" si="2">D14+1</f>
        <v>3</v>
      </c>
      <c r="E15" s="33">
        <v>400000.0</v>
      </c>
      <c r="F15" s="32">
        <v>0.25</v>
      </c>
      <c r="G15" s="34">
        <f t="shared" si="1"/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1">
        <v>2.0</v>
      </c>
      <c r="C16" s="31" t="s">
        <v>182</v>
      </c>
      <c r="D16" s="32">
        <f t="shared" si="2"/>
        <v>4</v>
      </c>
      <c r="E16" s="33">
        <v>4700000.0</v>
      </c>
      <c r="F16" s="32">
        <v>0.17</v>
      </c>
      <c r="G16" s="34">
        <f t="shared" si="1"/>
        <v>5387436</v>
      </c>
      <c r="H16" s="34">
        <f t="shared" si="3"/>
        <v>5387436</v>
      </c>
      <c r="N16" s="35"/>
      <c r="O16" s="35"/>
      <c r="P16" s="35"/>
    </row>
    <row r="17" ht="18.0" customHeight="1">
      <c r="B17" s="37"/>
      <c r="C17" s="37"/>
      <c r="D17" s="32">
        <f t="shared" si="2"/>
        <v>5</v>
      </c>
      <c r="E17" s="33">
        <v>4700000.0</v>
      </c>
      <c r="F17" s="32">
        <v>0.17</v>
      </c>
      <c r="G17" s="34">
        <f t="shared" si="1"/>
        <v>5387436</v>
      </c>
      <c r="H17" s="34">
        <f t="shared" si="3"/>
        <v>5387436</v>
      </c>
      <c r="N17" s="35"/>
      <c r="O17" s="35"/>
      <c r="P17" s="35"/>
    </row>
    <row r="18" ht="18.0" customHeight="1">
      <c r="B18" s="36"/>
      <c r="C18" s="36"/>
      <c r="D18" s="32">
        <f t="shared" si="2"/>
        <v>6</v>
      </c>
      <c r="E18" s="33">
        <v>4700000.0</v>
      </c>
      <c r="F18" s="32">
        <v>0.17</v>
      </c>
      <c r="G18" s="34">
        <f t="shared" si="1"/>
        <v>5387436</v>
      </c>
      <c r="H18" s="34">
        <f t="shared" si="3"/>
        <v>5387436</v>
      </c>
      <c r="N18" s="38"/>
    </row>
    <row r="19" ht="14.25" customHeight="1">
      <c r="B19" s="31">
        <v>3.0</v>
      </c>
      <c r="C19" s="31" t="s">
        <v>148</v>
      </c>
      <c r="D19" s="32">
        <f t="shared" si="2"/>
        <v>7</v>
      </c>
      <c r="E19" s="33">
        <v>1600000.0</v>
      </c>
      <c r="F19" s="32">
        <v>0.17</v>
      </c>
      <c r="G19" s="34">
        <f t="shared" si="1"/>
        <v>1676510</v>
      </c>
      <c r="H19" s="34">
        <f t="shared" si="3"/>
        <v>1676510</v>
      </c>
    </row>
    <row r="20" ht="14.25" customHeight="1">
      <c r="B20" s="37"/>
      <c r="C20" s="37"/>
      <c r="D20" s="32">
        <f t="shared" si="2"/>
        <v>8</v>
      </c>
      <c r="E20" s="33">
        <v>1600000.0</v>
      </c>
      <c r="F20" s="32">
        <v>0.17</v>
      </c>
      <c r="G20" s="34">
        <f t="shared" si="1"/>
        <v>1676510</v>
      </c>
      <c r="H20" s="34">
        <f t="shared" si="3"/>
        <v>1676510</v>
      </c>
      <c r="S20" s="28" t="s">
        <v>149</v>
      </c>
    </row>
    <row r="21" ht="14.25" customHeight="1">
      <c r="B21" s="37"/>
      <c r="C21" s="37"/>
      <c r="D21" s="32">
        <f t="shared" si="2"/>
        <v>9</v>
      </c>
      <c r="E21" s="33">
        <v>1600000.0</v>
      </c>
      <c r="F21" s="32">
        <v>0.17</v>
      </c>
      <c r="G21" s="34">
        <f t="shared" si="1"/>
        <v>1676510</v>
      </c>
      <c r="H21" s="34">
        <f t="shared" si="3"/>
        <v>1676510</v>
      </c>
      <c r="S21" s="28" t="s">
        <v>129</v>
      </c>
    </row>
    <row r="22" ht="14.25" customHeight="1">
      <c r="B22" s="37"/>
      <c r="C22" s="37"/>
      <c r="D22" s="32">
        <f t="shared" si="2"/>
        <v>10</v>
      </c>
      <c r="E22" s="33">
        <v>7045000.0</v>
      </c>
      <c r="F22" s="32">
        <v>0.17</v>
      </c>
      <c r="G22" s="34">
        <f t="shared" si="1"/>
        <v>8352450</v>
      </c>
      <c r="H22" s="34">
        <f t="shared" si="3"/>
        <v>8352450</v>
      </c>
      <c r="S22" s="28" t="s">
        <v>438</v>
      </c>
    </row>
    <row r="23" ht="14.25" customHeight="1">
      <c r="B23" s="37"/>
      <c r="C23" s="37"/>
      <c r="D23" s="32">
        <f t="shared" si="2"/>
        <v>11</v>
      </c>
      <c r="E23" s="33">
        <v>7045000.0</v>
      </c>
      <c r="F23" s="32">
        <v>0.17</v>
      </c>
      <c r="G23" s="34">
        <f t="shared" si="1"/>
        <v>8352450</v>
      </c>
      <c r="H23" s="34">
        <f t="shared" si="3"/>
        <v>8352450</v>
      </c>
      <c r="S23" s="28" t="s">
        <v>439</v>
      </c>
    </row>
    <row r="24" ht="14.25" customHeight="1">
      <c r="B24" s="36"/>
      <c r="C24" s="36"/>
      <c r="D24" s="32">
        <f t="shared" si="2"/>
        <v>12</v>
      </c>
      <c r="E24" s="33">
        <v>7045000.0</v>
      </c>
      <c r="F24" s="32">
        <v>0.17</v>
      </c>
      <c r="G24" s="34">
        <f t="shared" si="1"/>
        <v>8352450</v>
      </c>
      <c r="H24" s="34">
        <f t="shared" si="3"/>
        <v>8352450</v>
      </c>
      <c r="S24" s="28" t="s">
        <v>440</v>
      </c>
    </row>
    <row r="25" ht="14.25" customHeight="1">
      <c r="D25" s="25"/>
      <c r="S25" s="28" t="s">
        <v>441</v>
      </c>
    </row>
    <row r="26" ht="14.25" customHeight="1">
      <c r="D26" s="25"/>
      <c r="S26" s="28" t="s">
        <v>154</v>
      </c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B14:B15"/>
    <mergeCell ref="C14:C15"/>
    <mergeCell ref="N14:P14"/>
    <mergeCell ref="B16:B18"/>
    <mergeCell ref="C16:C18"/>
    <mergeCell ref="N18:P18"/>
    <mergeCell ref="B19:B24"/>
    <mergeCell ref="C19:C24"/>
  </mergeCells>
  <printOptions/>
  <pageMargins bottom="1.0" footer="0.0" header="0.0" left="1.315" right="0.75" top="1.0"/>
  <pageSetup paperSize="9" scale="113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442</v>
      </c>
      <c r="D8" s="25"/>
      <c r="E8" s="26" t="s">
        <v>127</v>
      </c>
      <c r="F8" s="28">
        <f>5000*(F7)^0.5*1000</f>
        <v>26457513.11</v>
      </c>
      <c r="G8" s="28" t="s">
        <v>443</v>
      </c>
    </row>
    <row r="9" ht="18.75" customHeight="1">
      <c r="B9" s="28" t="s">
        <v>444</v>
      </c>
      <c r="D9" s="25"/>
      <c r="E9" s="26" t="s">
        <v>127</v>
      </c>
      <c r="F9" s="28">
        <f>PI()*F5^4/64</f>
        <v>0.04908738521</v>
      </c>
      <c r="G9" s="28" t="s">
        <v>445</v>
      </c>
    </row>
    <row r="10" ht="14.25" customHeight="1">
      <c r="D10" s="25"/>
    </row>
    <row r="11" ht="14.25" customHeight="1">
      <c r="B11" s="28" t="s">
        <v>446</v>
      </c>
      <c r="D11" s="25"/>
      <c r="E11" s="26" t="s">
        <v>127</v>
      </c>
      <c r="F11" s="28" t="s">
        <v>447</v>
      </c>
      <c r="K11" s="28" t="s">
        <v>448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449</v>
      </c>
      <c r="F13" s="29" t="s">
        <v>143</v>
      </c>
      <c r="G13" s="29" t="s">
        <v>450</v>
      </c>
      <c r="H13" s="29" t="s">
        <v>451</v>
      </c>
    </row>
    <row r="14" ht="18.0" customHeight="1">
      <c r="B14" s="31">
        <v>1.0</v>
      </c>
      <c r="C14" s="31" t="s">
        <v>146</v>
      </c>
      <c r="D14" s="32">
        <v>2.0</v>
      </c>
      <c r="E14" s="33">
        <v>400000.0</v>
      </c>
      <c r="F14" s="32">
        <v>0.25</v>
      </c>
      <c r="G14" s="34">
        <f t="shared" ref="G14:G24" si="1">ROUND(1*(E14*F$5^4/(F$8*F$9))^(1/12)*E14/(1-F14^2),0)</f>
        <v>386783</v>
      </c>
      <c r="H14" s="34">
        <f>G14*$F$5*0.5</f>
        <v>193391.5</v>
      </c>
      <c r="N14" s="35"/>
    </row>
    <row r="15" ht="18.0" customHeight="1">
      <c r="B15" s="37"/>
      <c r="C15" s="37"/>
      <c r="D15" s="32">
        <f t="shared" ref="D15:D24" si="2">D14+1</f>
        <v>3</v>
      </c>
      <c r="E15" s="33">
        <v>400000.0</v>
      </c>
      <c r="F15" s="32">
        <v>0.25</v>
      </c>
      <c r="G15" s="34">
        <f t="shared" si="1"/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6"/>
      <c r="C16" s="36"/>
      <c r="D16" s="32">
        <f t="shared" si="2"/>
        <v>4</v>
      </c>
      <c r="E16" s="33">
        <v>400000.0</v>
      </c>
      <c r="F16" s="32">
        <v>0.25</v>
      </c>
      <c r="G16" s="34">
        <f t="shared" si="1"/>
        <v>386783</v>
      </c>
      <c r="H16" s="34">
        <f t="shared" si="3"/>
        <v>386783</v>
      </c>
      <c r="N16" s="35"/>
      <c r="O16" s="35"/>
      <c r="P16" s="35"/>
    </row>
    <row r="17" ht="18.0" customHeight="1">
      <c r="B17" s="31">
        <v>2.0</v>
      </c>
      <c r="C17" s="31" t="s">
        <v>146</v>
      </c>
      <c r="D17" s="32">
        <f t="shared" si="2"/>
        <v>5</v>
      </c>
      <c r="E17" s="33">
        <v>3540000.0</v>
      </c>
      <c r="F17" s="32">
        <v>0.25</v>
      </c>
      <c r="G17" s="34">
        <f t="shared" si="1"/>
        <v>4105087</v>
      </c>
      <c r="H17" s="34">
        <f t="shared" si="3"/>
        <v>4105087</v>
      </c>
      <c r="N17" s="35"/>
      <c r="O17" s="35"/>
      <c r="P17" s="35"/>
    </row>
    <row r="18" ht="18.0" customHeight="1">
      <c r="B18" s="36"/>
      <c r="C18" s="36"/>
      <c r="D18" s="32">
        <f t="shared" si="2"/>
        <v>6</v>
      </c>
      <c r="E18" s="33">
        <v>3540000.0</v>
      </c>
      <c r="F18" s="32">
        <v>0.25</v>
      </c>
      <c r="G18" s="34">
        <f t="shared" si="1"/>
        <v>4105087</v>
      </c>
      <c r="H18" s="34">
        <f t="shared" si="3"/>
        <v>4105087</v>
      </c>
      <c r="N18" s="35"/>
      <c r="O18" s="35"/>
      <c r="P18" s="35"/>
    </row>
    <row r="19" ht="18.0" customHeight="1">
      <c r="B19" s="31">
        <v>3.0</v>
      </c>
      <c r="C19" s="31" t="s">
        <v>148</v>
      </c>
      <c r="D19" s="32">
        <f t="shared" si="2"/>
        <v>7</v>
      </c>
      <c r="E19" s="33">
        <v>3200000.0</v>
      </c>
      <c r="F19" s="32">
        <v>0.17</v>
      </c>
      <c r="G19" s="34">
        <f t="shared" si="1"/>
        <v>3552401</v>
      </c>
      <c r="H19" s="34">
        <f t="shared" si="3"/>
        <v>3552401</v>
      </c>
      <c r="N19" s="35"/>
      <c r="O19" s="35"/>
      <c r="P19" s="35"/>
    </row>
    <row r="20" ht="18.0" customHeight="1">
      <c r="B20" s="37"/>
      <c r="C20" s="37"/>
      <c r="D20" s="32">
        <f t="shared" si="2"/>
        <v>8</v>
      </c>
      <c r="E20" s="33">
        <v>3200000.0</v>
      </c>
      <c r="F20" s="32">
        <v>0.17</v>
      </c>
      <c r="G20" s="34">
        <f t="shared" si="1"/>
        <v>3552401</v>
      </c>
      <c r="H20" s="34">
        <f t="shared" si="3"/>
        <v>3552401</v>
      </c>
      <c r="N20" s="35"/>
      <c r="O20" s="35"/>
      <c r="P20" s="35"/>
    </row>
    <row r="21" ht="18.0" customHeight="1">
      <c r="B21" s="37"/>
      <c r="C21" s="37"/>
      <c r="D21" s="32">
        <f t="shared" si="2"/>
        <v>9</v>
      </c>
      <c r="E21" s="33">
        <v>3200000.0</v>
      </c>
      <c r="F21" s="32">
        <v>0.17</v>
      </c>
      <c r="G21" s="34">
        <f t="shared" si="1"/>
        <v>3552401</v>
      </c>
      <c r="H21" s="34">
        <f t="shared" si="3"/>
        <v>3552401</v>
      </c>
      <c r="N21" s="38"/>
    </row>
    <row r="22" ht="14.25" customHeight="1">
      <c r="B22" s="37"/>
      <c r="C22" s="37"/>
      <c r="D22" s="32">
        <f t="shared" si="2"/>
        <v>10</v>
      </c>
      <c r="E22" s="33">
        <v>3200000.0</v>
      </c>
      <c r="F22" s="32">
        <v>0.17</v>
      </c>
      <c r="G22" s="34">
        <f t="shared" si="1"/>
        <v>3552401</v>
      </c>
      <c r="H22" s="34">
        <f t="shared" si="3"/>
        <v>3552401</v>
      </c>
    </row>
    <row r="23" ht="14.25" customHeight="1">
      <c r="B23" s="37"/>
      <c r="C23" s="37"/>
      <c r="D23" s="32">
        <f t="shared" si="2"/>
        <v>11</v>
      </c>
      <c r="E23" s="33">
        <v>3200000.0</v>
      </c>
      <c r="F23" s="32">
        <v>0.17</v>
      </c>
      <c r="G23" s="34">
        <f t="shared" si="1"/>
        <v>3552401</v>
      </c>
      <c r="H23" s="34">
        <f t="shared" si="3"/>
        <v>3552401</v>
      </c>
      <c r="S23" s="28" t="s">
        <v>149</v>
      </c>
    </row>
    <row r="24" ht="14.25" customHeight="1">
      <c r="B24" s="36"/>
      <c r="C24" s="36"/>
      <c r="D24" s="32">
        <f t="shared" si="2"/>
        <v>12</v>
      </c>
      <c r="E24" s="33">
        <v>3200000.0</v>
      </c>
      <c r="F24" s="32">
        <v>0.17</v>
      </c>
      <c r="G24" s="34">
        <f t="shared" si="1"/>
        <v>3552401</v>
      </c>
      <c r="H24" s="34">
        <f t="shared" si="3"/>
        <v>3552401</v>
      </c>
      <c r="S24" s="28" t="s">
        <v>129</v>
      </c>
    </row>
    <row r="25" ht="14.25" customHeight="1">
      <c r="D25" s="25"/>
      <c r="S25" s="28" t="s">
        <v>452</v>
      </c>
    </row>
    <row r="26" ht="14.25" customHeight="1">
      <c r="D26" s="25"/>
      <c r="S26" s="28" t="s">
        <v>453</v>
      </c>
    </row>
    <row r="27" ht="14.25" customHeight="1">
      <c r="D27" s="25"/>
      <c r="S27" s="28" t="s">
        <v>454</v>
      </c>
    </row>
    <row r="28" ht="14.25" customHeight="1">
      <c r="D28" s="25"/>
      <c r="S28" s="28" t="s">
        <v>455</v>
      </c>
    </row>
    <row r="29" ht="14.25" customHeight="1">
      <c r="D29" s="25"/>
      <c r="S29" s="28" t="s">
        <v>154</v>
      </c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B14:B16"/>
    <mergeCell ref="C14:C16"/>
    <mergeCell ref="N14:P14"/>
    <mergeCell ref="B17:B18"/>
    <mergeCell ref="C17:C18"/>
    <mergeCell ref="B19:B24"/>
    <mergeCell ref="C19:C24"/>
    <mergeCell ref="N21:P21"/>
  </mergeCells>
  <printOptions/>
  <pageMargins bottom="1.0" footer="0.0" header="0.0" left="1.315" right="0.75" top="1.0"/>
  <pageSetup paperSize="9" scale="113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456</v>
      </c>
      <c r="D8" s="25"/>
      <c r="E8" s="26" t="s">
        <v>127</v>
      </c>
      <c r="F8" s="28">
        <f>5000*(F7)^0.5*1000</f>
        <v>26457513.11</v>
      </c>
      <c r="G8" s="28" t="s">
        <v>457</v>
      </c>
    </row>
    <row r="9" ht="18.75" customHeight="1">
      <c r="B9" s="28" t="s">
        <v>458</v>
      </c>
      <c r="D9" s="25"/>
      <c r="E9" s="26" t="s">
        <v>127</v>
      </c>
      <c r="F9" s="28">
        <f>PI()*F5^4/64</f>
        <v>0.04908738521</v>
      </c>
      <c r="G9" s="28" t="s">
        <v>459</v>
      </c>
    </row>
    <row r="10" ht="14.25" customHeight="1">
      <c r="D10" s="25"/>
    </row>
    <row r="11" ht="14.25" customHeight="1">
      <c r="B11" s="28" t="s">
        <v>460</v>
      </c>
      <c r="D11" s="25"/>
      <c r="E11" s="26" t="s">
        <v>127</v>
      </c>
      <c r="F11" s="28" t="s">
        <v>461</v>
      </c>
      <c r="K11" s="28" t="s">
        <v>462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463</v>
      </c>
      <c r="F13" s="29" t="s">
        <v>143</v>
      </c>
      <c r="G13" s="29" t="s">
        <v>464</v>
      </c>
      <c r="H13" s="29" t="s">
        <v>465</v>
      </c>
    </row>
    <row r="14" ht="18.0" customHeight="1">
      <c r="B14" s="31">
        <v>1.0</v>
      </c>
      <c r="C14" s="31" t="s">
        <v>146</v>
      </c>
      <c r="D14" s="32">
        <v>2.0</v>
      </c>
      <c r="E14" s="33">
        <v>400000.0</v>
      </c>
      <c r="F14" s="32">
        <v>0.25</v>
      </c>
      <c r="G14" s="34">
        <f t="shared" ref="G14:G24" si="1">ROUND(1*(E14*F$5^4/(F$8*F$9))^(1/12)*E14/(1-F14^2),0)</f>
        <v>386783</v>
      </c>
      <c r="H14" s="34">
        <f t="shared" ref="H14:H24" si="2">G14*$F$5</f>
        <v>386783</v>
      </c>
      <c r="N14" s="35"/>
    </row>
    <row r="15" ht="18.0" customHeight="1">
      <c r="B15" s="36"/>
      <c r="C15" s="36"/>
      <c r="D15" s="32">
        <f t="shared" ref="D15:D24" si="3">D14+1</f>
        <v>3</v>
      </c>
      <c r="E15" s="33">
        <v>400000.0</v>
      </c>
      <c r="F15" s="32">
        <v>0.25</v>
      </c>
      <c r="G15" s="34">
        <f t="shared" si="1"/>
        <v>386783</v>
      </c>
      <c r="H15" s="34">
        <f t="shared" si="2"/>
        <v>386783</v>
      </c>
      <c r="N15" s="35"/>
      <c r="O15" s="35"/>
      <c r="P15" s="35"/>
    </row>
    <row r="16" ht="18.0" customHeight="1">
      <c r="B16" s="31">
        <v>2.0</v>
      </c>
      <c r="C16" s="31" t="s">
        <v>182</v>
      </c>
      <c r="D16" s="32">
        <f t="shared" si="3"/>
        <v>4</v>
      </c>
      <c r="E16" s="33">
        <v>2307000.0</v>
      </c>
      <c r="F16" s="32">
        <v>0.17</v>
      </c>
      <c r="G16" s="34">
        <f t="shared" si="1"/>
        <v>2492170</v>
      </c>
      <c r="H16" s="34">
        <f t="shared" si="2"/>
        <v>2492170</v>
      </c>
      <c r="N16" s="35"/>
      <c r="O16" s="35"/>
      <c r="P16" s="35"/>
    </row>
    <row r="17" ht="18.0" customHeight="1">
      <c r="B17" s="37"/>
      <c r="C17" s="37"/>
      <c r="D17" s="32">
        <f t="shared" si="3"/>
        <v>5</v>
      </c>
      <c r="E17" s="33">
        <v>2307000.0</v>
      </c>
      <c r="F17" s="32">
        <v>0.17</v>
      </c>
      <c r="G17" s="34">
        <f t="shared" si="1"/>
        <v>2492170</v>
      </c>
      <c r="H17" s="34">
        <f t="shared" si="2"/>
        <v>2492170</v>
      </c>
      <c r="N17" s="35"/>
      <c r="O17" s="35"/>
      <c r="P17" s="35"/>
    </row>
    <row r="18" ht="18.0" customHeight="1">
      <c r="B18" s="36"/>
      <c r="C18" s="36"/>
      <c r="D18" s="32">
        <f t="shared" si="3"/>
        <v>6</v>
      </c>
      <c r="E18" s="33">
        <v>2307000.0</v>
      </c>
      <c r="F18" s="32">
        <v>0.17</v>
      </c>
      <c r="G18" s="34">
        <f t="shared" si="1"/>
        <v>2492170</v>
      </c>
      <c r="H18" s="34">
        <f t="shared" si="2"/>
        <v>2492170</v>
      </c>
      <c r="N18" s="38"/>
    </row>
    <row r="19" ht="14.25" customHeight="1">
      <c r="B19" s="31">
        <v>3.0</v>
      </c>
      <c r="C19" s="31" t="s">
        <v>148</v>
      </c>
      <c r="D19" s="32">
        <f t="shared" si="3"/>
        <v>7</v>
      </c>
      <c r="E19" s="33">
        <v>3097000.0</v>
      </c>
      <c r="F19" s="32">
        <v>0.17</v>
      </c>
      <c r="G19" s="34">
        <f t="shared" si="1"/>
        <v>3428697</v>
      </c>
      <c r="H19" s="34">
        <f t="shared" si="2"/>
        <v>3428697</v>
      </c>
    </row>
    <row r="20" ht="14.25" customHeight="1">
      <c r="B20" s="37"/>
      <c r="C20" s="37"/>
      <c r="D20" s="32">
        <f t="shared" si="3"/>
        <v>8</v>
      </c>
      <c r="E20" s="33">
        <v>3097000.0</v>
      </c>
      <c r="F20" s="32">
        <v>0.17</v>
      </c>
      <c r="G20" s="34">
        <f t="shared" si="1"/>
        <v>3428697</v>
      </c>
      <c r="H20" s="34">
        <f t="shared" si="2"/>
        <v>3428697</v>
      </c>
      <c r="S20" s="28" t="s">
        <v>149</v>
      </c>
    </row>
    <row r="21" ht="14.25" customHeight="1">
      <c r="B21" s="37"/>
      <c r="C21" s="37"/>
      <c r="D21" s="32">
        <f t="shared" si="3"/>
        <v>9</v>
      </c>
      <c r="E21" s="33">
        <v>3097000.0</v>
      </c>
      <c r="F21" s="32">
        <v>0.17</v>
      </c>
      <c r="G21" s="34">
        <f t="shared" si="1"/>
        <v>3428697</v>
      </c>
      <c r="H21" s="34">
        <f t="shared" si="2"/>
        <v>3428697</v>
      </c>
      <c r="S21" s="28" t="s">
        <v>129</v>
      </c>
    </row>
    <row r="22" ht="14.25" customHeight="1">
      <c r="B22" s="37"/>
      <c r="C22" s="37"/>
      <c r="D22" s="32">
        <f t="shared" si="3"/>
        <v>10</v>
      </c>
      <c r="E22" s="33">
        <v>3097000.0</v>
      </c>
      <c r="F22" s="32">
        <v>0.17</v>
      </c>
      <c r="G22" s="34">
        <f t="shared" si="1"/>
        <v>3428697</v>
      </c>
      <c r="H22" s="34">
        <f t="shared" si="2"/>
        <v>3428697</v>
      </c>
      <c r="S22" s="28" t="s">
        <v>466</v>
      </c>
    </row>
    <row r="23" ht="14.25" customHeight="1">
      <c r="B23" s="37"/>
      <c r="C23" s="37"/>
      <c r="D23" s="32">
        <f t="shared" si="3"/>
        <v>11</v>
      </c>
      <c r="E23" s="33">
        <v>3097000.0</v>
      </c>
      <c r="F23" s="32">
        <v>0.17</v>
      </c>
      <c r="G23" s="34">
        <f t="shared" si="1"/>
        <v>3428697</v>
      </c>
      <c r="H23" s="34">
        <f t="shared" si="2"/>
        <v>3428697</v>
      </c>
      <c r="S23" s="28" t="s">
        <v>467</v>
      </c>
    </row>
    <row r="24" ht="14.25" customHeight="1">
      <c r="B24" s="36"/>
      <c r="C24" s="36"/>
      <c r="D24" s="32">
        <f t="shared" si="3"/>
        <v>12</v>
      </c>
      <c r="E24" s="33">
        <v>3097000.0</v>
      </c>
      <c r="F24" s="32">
        <v>0.17</v>
      </c>
      <c r="G24" s="34">
        <f t="shared" si="1"/>
        <v>3428697</v>
      </c>
      <c r="H24" s="34">
        <f t="shared" si="2"/>
        <v>3428697</v>
      </c>
      <c r="S24" s="28" t="s">
        <v>468</v>
      </c>
    </row>
    <row r="25" ht="14.25" customHeight="1">
      <c r="D25" s="25"/>
      <c r="S25" s="28" t="s">
        <v>469</v>
      </c>
    </row>
    <row r="26" ht="14.25" customHeight="1">
      <c r="D26" s="25"/>
      <c r="S26" s="28" t="s">
        <v>154</v>
      </c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B14:B15"/>
    <mergeCell ref="C14:C15"/>
    <mergeCell ref="N14:P14"/>
    <mergeCell ref="B16:B18"/>
    <mergeCell ref="C16:C18"/>
    <mergeCell ref="N18:P18"/>
    <mergeCell ref="B19:B24"/>
    <mergeCell ref="C19:C24"/>
  </mergeCells>
  <printOptions/>
  <pageMargins bottom="1.0" footer="0.0" header="0.0" left="1.315" right="0.75" top="1.0"/>
  <pageSetup paperSize="9" scale="113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470</v>
      </c>
      <c r="D8" s="25"/>
      <c r="E8" s="26" t="s">
        <v>127</v>
      </c>
      <c r="F8" s="28">
        <f>5000*(F7)^0.5*1000</f>
        <v>26457513.11</v>
      </c>
      <c r="G8" s="28" t="s">
        <v>471</v>
      </c>
    </row>
    <row r="9" ht="18.75" customHeight="1">
      <c r="B9" s="28" t="s">
        <v>472</v>
      </c>
      <c r="D9" s="25"/>
      <c r="E9" s="26" t="s">
        <v>127</v>
      </c>
      <c r="F9" s="28">
        <f>PI()*F5^4/64</f>
        <v>0.04908738521</v>
      </c>
      <c r="G9" s="28" t="s">
        <v>473</v>
      </c>
    </row>
    <row r="10" ht="14.25" customHeight="1">
      <c r="D10" s="25"/>
    </row>
    <row r="11" ht="14.25" customHeight="1">
      <c r="B11" s="28" t="s">
        <v>474</v>
      </c>
      <c r="D11" s="25"/>
      <c r="E11" s="26" t="s">
        <v>127</v>
      </c>
      <c r="F11" s="28" t="s">
        <v>475</v>
      </c>
      <c r="K11" s="28" t="s">
        <v>476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477</v>
      </c>
      <c r="F13" s="29" t="s">
        <v>143</v>
      </c>
      <c r="G13" s="29" t="s">
        <v>478</v>
      </c>
      <c r="H13" s="29" t="s">
        <v>479</v>
      </c>
    </row>
    <row r="14" ht="18.0" customHeight="1">
      <c r="B14" s="31">
        <v>1.0</v>
      </c>
      <c r="C14" s="31" t="s">
        <v>146</v>
      </c>
      <c r="D14" s="32">
        <v>2.0</v>
      </c>
      <c r="E14" s="33">
        <v>400000.0</v>
      </c>
      <c r="F14" s="32">
        <v>0.25</v>
      </c>
      <c r="G14" s="34">
        <f t="shared" ref="G14:G24" si="1">ROUND(1*(E14*F$5^4/(F$8*F$9))^(1/12)*E14/(1-F14^2),0)</f>
        <v>386783</v>
      </c>
      <c r="H14" s="34">
        <f>G14*$F$5*0.5</f>
        <v>193391.5</v>
      </c>
      <c r="N14" s="35"/>
    </row>
    <row r="15" ht="18.0" customHeight="1">
      <c r="B15" s="37"/>
      <c r="C15" s="37"/>
      <c r="D15" s="32">
        <f t="shared" ref="D15:D24" si="2">D14+1</f>
        <v>3</v>
      </c>
      <c r="E15" s="33">
        <v>400000.0</v>
      </c>
      <c r="F15" s="32">
        <v>0.25</v>
      </c>
      <c r="G15" s="34">
        <f t="shared" si="1"/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7"/>
      <c r="C16" s="37"/>
      <c r="D16" s="32">
        <f t="shared" si="2"/>
        <v>4</v>
      </c>
      <c r="E16" s="33">
        <v>400000.0</v>
      </c>
      <c r="F16" s="32">
        <v>0.25</v>
      </c>
      <c r="G16" s="34">
        <f t="shared" si="1"/>
        <v>386783</v>
      </c>
      <c r="H16" s="34">
        <f t="shared" si="3"/>
        <v>386783</v>
      </c>
      <c r="J16" s="28">
        <v>400.0</v>
      </c>
      <c r="K16" s="28">
        <f t="shared" ref="K16:K18" si="4">J16*1000</f>
        <v>400000</v>
      </c>
      <c r="N16" s="35"/>
      <c r="O16" s="35"/>
      <c r="P16" s="35"/>
    </row>
    <row r="17" ht="18.0" customHeight="1">
      <c r="B17" s="37"/>
      <c r="C17" s="37"/>
      <c r="D17" s="32">
        <f t="shared" si="2"/>
        <v>5</v>
      </c>
      <c r="E17" s="33">
        <v>400000.0</v>
      </c>
      <c r="F17" s="32">
        <v>0.25</v>
      </c>
      <c r="G17" s="34">
        <f t="shared" si="1"/>
        <v>386783</v>
      </c>
      <c r="H17" s="34">
        <f t="shared" si="3"/>
        <v>386783</v>
      </c>
      <c r="J17" s="28">
        <v>1700.0</v>
      </c>
      <c r="K17" s="28">
        <f t="shared" si="4"/>
        <v>1700000</v>
      </c>
      <c r="N17" s="35"/>
      <c r="O17" s="35"/>
      <c r="P17" s="35"/>
    </row>
    <row r="18" ht="18.0" customHeight="1">
      <c r="B18" s="36"/>
      <c r="C18" s="36"/>
      <c r="D18" s="32">
        <f t="shared" si="2"/>
        <v>6</v>
      </c>
      <c r="E18" s="33">
        <v>400000.0</v>
      </c>
      <c r="F18" s="32">
        <v>0.25</v>
      </c>
      <c r="G18" s="34">
        <f t="shared" si="1"/>
        <v>386783</v>
      </c>
      <c r="H18" s="34">
        <f t="shared" si="3"/>
        <v>386783</v>
      </c>
      <c r="J18" s="28">
        <v>3000.0</v>
      </c>
      <c r="K18" s="28">
        <f t="shared" si="4"/>
        <v>3000000</v>
      </c>
      <c r="N18" s="38"/>
    </row>
    <row r="19" ht="14.25" customHeight="1">
      <c r="B19" s="31">
        <v>2.0</v>
      </c>
      <c r="C19" s="31" t="s">
        <v>182</v>
      </c>
      <c r="D19" s="32">
        <f t="shared" si="2"/>
        <v>7</v>
      </c>
      <c r="E19" s="33">
        <v>1700000.0</v>
      </c>
      <c r="F19" s="32">
        <v>0.17</v>
      </c>
      <c r="G19" s="34">
        <f t="shared" si="1"/>
        <v>1790314</v>
      </c>
      <c r="H19" s="34">
        <f t="shared" si="3"/>
        <v>1790314</v>
      </c>
    </row>
    <row r="20" ht="14.25" customHeight="1">
      <c r="B20" s="36"/>
      <c r="C20" s="36"/>
      <c r="D20" s="32">
        <f t="shared" si="2"/>
        <v>8</v>
      </c>
      <c r="E20" s="33">
        <v>1700000.0</v>
      </c>
      <c r="F20" s="32">
        <v>0.17</v>
      </c>
      <c r="G20" s="34">
        <f t="shared" si="1"/>
        <v>1790314</v>
      </c>
      <c r="H20" s="34">
        <f t="shared" si="3"/>
        <v>1790314</v>
      </c>
      <c r="S20" s="28" t="s">
        <v>149</v>
      </c>
    </row>
    <row r="21" ht="14.25" customHeight="1">
      <c r="B21" s="31">
        <v>3.0</v>
      </c>
      <c r="C21" s="31" t="s">
        <v>148</v>
      </c>
      <c r="D21" s="32">
        <f t="shared" si="2"/>
        <v>9</v>
      </c>
      <c r="E21" s="33">
        <v>3000000.0</v>
      </c>
      <c r="F21" s="32">
        <v>0.17</v>
      </c>
      <c r="G21" s="34">
        <f t="shared" si="1"/>
        <v>3312512</v>
      </c>
      <c r="H21" s="34">
        <f t="shared" si="3"/>
        <v>3312512</v>
      </c>
      <c r="S21" s="28" t="s">
        <v>129</v>
      </c>
    </row>
    <row r="22" ht="14.25" customHeight="1">
      <c r="B22" s="37"/>
      <c r="C22" s="37"/>
      <c r="D22" s="32">
        <f t="shared" si="2"/>
        <v>10</v>
      </c>
      <c r="E22" s="33">
        <v>3000000.0</v>
      </c>
      <c r="F22" s="32">
        <v>0.17</v>
      </c>
      <c r="G22" s="34">
        <f t="shared" si="1"/>
        <v>3312512</v>
      </c>
      <c r="H22" s="34">
        <f t="shared" si="3"/>
        <v>3312512</v>
      </c>
      <c r="S22" s="28" t="s">
        <v>480</v>
      </c>
    </row>
    <row r="23" ht="14.25" customHeight="1">
      <c r="B23" s="37"/>
      <c r="C23" s="37"/>
      <c r="D23" s="32">
        <f t="shared" si="2"/>
        <v>11</v>
      </c>
      <c r="E23" s="33">
        <v>3000000.0</v>
      </c>
      <c r="F23" s="32">
        <v>0.17</v>
      </c>
      <c r="G23" s="34">
        <f t="shared" si="1"/>
        <v>3312512</v>
      </c>
      <c r="H23" s="34">
        <f t="shared" si="3"/>
        <v>3312512</v>
      </c>
      <c r="S23" s="28" t="s">
        <v>481</v>
      </c>
    </row>
    <row r="24" ht="14.25" customHeight="1">
      <c r="B24" s="36"/>
      <c r="C24" s="36"/>
      <c r="D24" s="32">
        <f t="shared" si="2"/>
        <v>12</v>
      </c>
      <c r="E24" s="33">
        <v>3000000.0</v>
      </c>
      <c r="F24" s="32">
        <v>0.17</v>
      </c>
      <c r="G24" s="34">
        <f t="shared" si="1"/>
        <v>3312512</v>
      </c>
      <c r="H24" s="34">
        <f t="shared" si="3"/>
        <v>3312512</v>
      </c>
      <c r="S24" s="28" t="s">
        <v>482</v>
      </c>
    </row>
    <row r="25" ht="14.25" customHeight="1">
      <c r="D25" s="25"/>
      <c r="S25" s="28" t="s">
        <v>483</v>
      </c>
    </row>
    <row r="26" ht="14.25" customHeight="1">
      <c r="D26" s="25"/>
      <c r="S26" s="28" t="s">
        <v>154</v>
      </c>
    </row>
    <row r="27" ht="14.25" customHeight="1">
      <c r="D27" s="25"/>
    </row>
    <row r="28" ht="14.25" customHeight="1">
      <c r="D28" s="25"/>
      <c r="E28" s="28" t="s">
        <v>484</v>
      </c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B14:B18"/>
    <mergeCell ref="C14:C18"/>
    <mergeCell ref="N14:P14"/>
    <mergeCell ref="N18:P18"/>
    <mergeCell ref="B19:B20"/>
    <mergeCell ref="C19:C20"/>
    <mergeCell ref="B21:B24"/>
    <mergeCell ref="C21:C24"/>
  </mergeCells>
  <printOptions/>
  <pageMargins bottom="1.0" footer="0.0" header="0.0" left="1.315" right="0.75" top="1.0"/>
  <pageSetup paperSize="9" scale="113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485</v>
      </c>
      <c r="D8" s="25"/>
      <c r="E8" s="26" t="s">
        <v>127</v>
      </c>
      <c r="F8" s="28">
        <f>5000*(F7)^0.5*1000</f>
        <v>26457513.11</v>
      </c>
      <c r="G8" s="28" t="s">
        <v>486</v>
      </c>
    </row>
    <row r="9" ht="18.75" customHeight="1">
      <c r="B9" s="28" t="s">
        <v>487</v>
      </c>
      <c r="D9" s="25"/>
      <c r="E9" s="26" t="s">
        <v>127</v>
      </c>
      <c r="F9" s="28">
        <f>PI()*F5^4/64</f>
        <v>0.04908738521</v>
      </c>
      <c r="G9" s="28" t="s">
        <v>488</v>
      </c>
    </row>
    <row r="10" ht="14.25" customHeight="1">
      <c r="D10" s="25"/>
    </row>
    <row r="11" ht="14.25" customHeight="1">
      <c r="B11" s="28" t="s">
        <v>489</v>
      </c>
      <c r="D11" s="25"/>
      <c r="E11" s="26" t="s">
        <v>127</v>
      </c>
      <c r="F11" s="28" t="s">
        <v>490</v>
      </c>
      <c r="K11" s="28" t="s">
        <v>491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492</v>
      </c>
      <c r="F13" s="29" t="s">
        <v>143</v>
      </c>
      <c r="G13" s="29" t="s">
        <v>493</v>
      </c>
      <c r="H13" s="29" t="s">
        <v>494</v>
      </c>
    </row>
    <row r="14" ht="18.0" customHeight="1">
      <c r="B14" s="31">
        <v>1.0</v>
      </c>
      <c r="C14" s="41" t="s">
        <v>165</v>
      </c>
      <c r="D14" s="32">
        <v>2.0</v>
      </c>
      <c r="E14" s="47"/>
      <c r="F14" s="47"/>
      <c r="G14" s="34"/>
      <c r="H14" s="34">
        <v>4500.0</v>
      </c>
      <c r="N14" s="35"/>
    </row>
    <row r="15" ht="18.0" customHeight="1">
      <c r="B15" s="37"/>
      <c r="C15" s="37"/>
      <c r="D15" s="32">
        <f t="shared" ref="D15:D33" si="1">D14+1</f>
        <v>3</v>
      </c>
      <c r="E15" s="47"/>
      <c r="F15" s="47"/>
      <c r="G15" s="34"/>
      <c r="H15" s="34">
        <v>4500.0</v>
      </c>
      <c r="N15" s="35"/>
      <c r="O15" s="35"/>
      <c r="P15" s="35"/>
    </row>
    <row r="16" ht="18.0" customHeight="1">
      <c r="B16" s="37"/>
      <c r="C16" s="37"/>
      <c r="D16" s="32">
        <f t="shared" si="1"/>
        <v>4</v>
      </c>
      <c r="E16" s="47"/>
      <c r="F16" s="47"/>
      <c r="G16" s="34"/>
      <c r="H16" s="34">
        <v>4500.0</v>
      </c>
      <c r="J16" s="28">
        <v>400.0</v>
      </c>
      <c r="K16" s="28">
        <f t="shared" ref="K16:K22" si="2">J16*1000</f>
        <v>400000</v>
      </c>
      <c r="N16" s="35"/>
      <c r="O16" s="35"/>
      <c r="P16" s="35"/>
    </row>
    <row r="17" ht="18.0" customHeight="1">
      <c r="B17" s="36"/>
      <c r="C17" s="36"/>
      <c r="D17" s="32">
        <f t="shared" si="1"/>
        <v>5</v>
      </c>
      <c r="E17" s="47"/>
      <c r="F17" s="47"/>
      <c r="G17" s="34"/>
      <c r="H17" s="34">
        <v>4500.0</v>
      </c>
      <c r="J17" s="28">
        <v>1900.0</v>
      </c>
      <c r="K17" s="28">
        <f t="shared" si="2"/>
        <v>1900000</v>
      </c>
      <c r="N17" s="35"/>
      <c r="O17" s="35"/>
      <c r="P17" s="35"/>
    </row>
    <row r="18" ht="18.0" customHeight="1">
      <c r="B18" s="31">
        <v>2.0</v>
      </c>
      <c r="C18" s="31" t="s">
        <v>146</v>
      </c>
      <c r="D18" s="32">
        <f t="shared" si="1"/>
        <v>6</v>
      </c>
      <c r="E18" s="33">
        <v>400000.0</v>
      </c>
      <c r="F18" s="32">
        <v>0.25</v>
      </c>
      <c r="G18" s="34">
        <f t="shared" ref="G18:G33" si="3">ROUND(1*(E18*F$5^4/(F$8*F$9))^(1/12)*E18/(1-F18^2),0)</f>
        <v>386783</v>
      </c>
      <c r="H18" s="34">
        <f t="shared" ref="H18:H33" si="4">G18*$F$5</f>
        <v>386783</v>
      </c>
      <c r="J18" s="28">
        <v>2600.0</v>
      </c>
      <c r="K18" s="28">
        <f t="shared" si="2"/>
        <v>2600000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400000.0</v>
      </c>
      <c r="F19" s="32">
        <v>0.25</v>
      </c>
      <c r="G19" s="34">
        <f t="shared" si="3"/>
        <v>386783</v>
      </c>
      <c r="H19" s="34">
        <f t="shared" si="4"/>
        <v>386783</v>
      </c>
      <c r="J19" s="28">
        <v>6600.0</v>
      </c>
      <c r="K19" s="28">
        <f t="shared" si="2"/>
        <v>6600000</v>
      </c>
      <c r="N19" s="35"/>
      <c r="O19" s="35"/>
      <c r="P19" s="35"/>
    </row>
    <row r="20" ht="18.0" customHeight="1">
      <c r="B20" s="36"/>
      <c r="C20" s="36"/>
      <c r="D20" s="32">
        <f t="shared" si="1"/>
        <v>8</v>
      </c>
      <c r="E20" s="33">
        <v>400000.0</v>
      </c>
      <c r="F20" s="32">
        <v>0.25</v>
      </c>
      <c r="G20" s="34">
        <f t="shared" si="3"/>
        <v>386783</v>
      </c>
      <c r="H20" s="34">
        <f t="shared" si="4"/>
        <v>386783</v>
      </c>
      <c r="J20" s="28">
        <v>3800.0</v>
      </c>
      <c r="K20" s="28">
        <f t="shared" si="2"/>
        <v>3800000</v>
      </c>
      <c r="N20" s="38"/>
    </row>
    <row r="21" ht="14.25" customHeight="1">
      <c r="B21" s="31">
        <v>3.0</v>
      </c>
      <c r="C21" s="31" t="s">
        <v>182</v>
      </c>
      <c r="D21" s="32">
        <f t="shared" si="1"/>
        <v>9</v>
      </c>
      <c r="E21" s="33">
        <v>1900000.0</v>
      </c>
      <c r="F21" s="32">
        <v>0.17</v>
      </c>
      <c r="G21" s="34">
        <f t="shared" si="3"/>
        <v>2019571</v>
      </c>
      <c r="H21" s="34">
        <f t="shared" si="4"/>
        <v>2019571</v>
      </c>
      <c r="J21" s="28">
        <v>1400.0</v>
      </c>
      <c r="K21" s="28">
        <f t="shared" si="2"/>
        <v>1400000</v>
      </c>
    </row>
    <row r="22" ht="14.25" customHeight="1">
      <c r="B22" s="37"/>
      <c r="C22" s="37"/>
      <c r="D22" s="32">
        <f t="shared" si="1"/>
        <v>10</v>
      </c>
      <c r="E22" s="33">
        <v>2600000.0</v>
      </c>
      <c r="F22" s="32">
        <v>0.17</v>
      </c>
      <c r="G22" s="34">
        <f t="shared" si="3"/>
        <v>2836812</v>
      </c>
      <c r="H22" s="34">
        <f t="shared" si="4"/>
        <v>2836812</v>
      </c>
      <c r="J22" s="28">
        <v>4900.0</v>
      </c>
      <c r="K22" s="28">
        <f t="shared" si="2"/>
        <v>4900000</v>
      </c>
      <c r="S22" s="28" t="s">
        <v>149</v>
      </c>
    </row>
    <row r="23" ht="14.25" customHeight="1">
      <c r="B23" s="36"/>
      <c r="C23" s="36"/>
      <c r="D23" s="32">
        <f t="shared" si="1"/>
        <v>11</v>
      </c>
      <c r="E23" s="33">
        <v>2600000.0</v>
      </c>
      <c r="F23" s="32">
        <v>0.17</v>
      </c>
      <c r="G23" s="34">
        <f t="shared" si="3"/>
        <v>2836812</v>
      </c>
      <c r="H23" s="34">
        <f t="shared" si="4"/>
        <v>2836812</v>
      </c>
      <c r="S23" s="28" t="s">
        <v>129</v>
      </c>
    </row>
    <row r="24" ht="14.25" customHeight="1">
      <c r="B24" s="31">
        <v>4.0</v>
      </c>
      <c r="C24" s="31" t="s">
        <v>148</v>
      </c>
      <c r="D24" s="32">
        <f t="shared" si="1"/>
        <v>12</v>
      </c>
      <c r="E24" s="33">
        <v>6600000.0</v>
      </c>
      <c r="F24" s="32">
        <v>0.17</v>
      </c>
      <c r="G24" s="34">
        <f t="shared" si="3"/>
        <v>7782433</v>
      </c>
      <c r="H24" s="34">
        <f t="shared" si="4"/>
        <v>7782433</v>
      </c>
      <c r="S24" s="28" t="s">
        <v>495</v>
      </c>
    </row>
    <row r="25" ht="14.25" customHeight="1">
      <c r="B25" s="37"/>
      <c r="C25" s="37"/>
      <c r="D25" s="32">
        <f t="shared" si="1"/>
        <v>13</v>
      </c>
      <c r="E25" s="33">
        <v>6600000.0</v>
      </c>
      <c r="F25" s="32">
        <v>0.17</v>
      </c>
      <c r="G25" s="34">
        <f t="shared" si="3"/>
        <v>7782433</v>
      </c>
      <c r="H25" s="34">
        <f t="shared" si="4"/>
        <v>7782433</v>
      </c>
      <c r="S25" s="28" t="s">
        <v>496</v>
      </c>
    </row>
    <row r="26" ht="14.25" customHeight="1">
      <c r="B26" s="37"/>
      <c r="C26" s="37"/>
      <c r="D26" s="32">
        <f t="shared" si="1"/>
        <v>14</v>
      </c>
      <c r="E26" s="33">
        <v>6600000.0</v>
      </c>
      <c r="F26" s="32">
        <v>0.17</v>
      </c>
      <c r="G26" s="34">
        <f t="shared" si="3"/>
        <v>7782433</v>
      </c>
      <c r="H26" s="34">
        <f t="shared" si="4"/>
        <v>7782433</v>
      </c>
      <c r="S26" s="28" t="s">
        <v>497</v>
      </c>
    </row>
    <row r="27" ht="14.25" customHeight="1">
      <c r="B27" s="36"/>
      <c r="C27" s="36"/>
      <c r="D27" s="32">
        <f t="shared" si="1"/>
        <v>15</v>
      </c>
      <c r="E27" s="33">
        <v>3800000.0</v>
      </c>
      <c r="F27" s="32">
        <v>0.17</v>
      </c>
      <c r="G27" s="34">
        <f t="shared" si="3"/>
        <v>4279323</v>
      </c>
      <c r="H27" s="34">
        <f t="shared" si="4"/>
        <v>4279323</v>
      </c>
      <c r="S27" s="28" t="s">
        <v>154</v>
      </c>
    </row>
    <row r="28" ht="14.25" customHeight="1">
      <c r="B28" s="31">
        <v>5.0</v>
      </c>
      <c r="C28" s="31" t="s">
        <v>146</v>
      </c>
      <c r="D28" s="32">
        <f t="shared" si="1"/>
        <v>16</v>
      </c>
      <c r="E28" s="33">
        <v>1400000.0</v>
      </c>
      <c r="F28" s="32">
        <v>0.25</v>
      </c>
      <c r="G28" s="34">
        <f t="shared" si="3"/>
        <v>1502707</v>
      </c>
      <c r="H28" s="34">
        <f t="shared" si="4"/>
        <v>1502707</v>
      </c>
    </row>
    <row r="29" ht="14.25" customHeight="1">
      <c r="B29" s="36"/>
      <c r="C29" s="36"/>
      <c r="D29" s="32">
        <f t="shared" si="1"/>
        <v>17</v>
      </c>
      <c r="E29" s="33">
        <v>1400000.0</v>
      </c>
      <c r="F29" s="32">
        <v>0.25</v>
      </c>
      <c r="G29" s="34">
        <f t="shared" si="3"/>
        <v>1502707</v>
      </c>
      <c r="H29" s="34">
        <f t="shared" si="4"/>
        <v>1502707</v>
      </c>
    </row>
    <row r="30" ht="14.25" customHeight="1">
      <c r="B30" s="31">
        <v>6.0</v>
      </c>
      <c r="C30" s="31" t="s">
        <v>148</v>
      </c>
      <c r="D30" s="32">
        <f t="shared" si="1"/>
        <v>18</v>
      </c>
      <c r="E30" s="33">
        <v>4900000.0</v>
      </c>
      <c r="F30" s="32">
        <v>0.17</v>
      </c>
      <c r="G30" s="34">
        <f t="shared" si="3"/>
        <v>5636228</v>
      </c>
      <c r="H30" s="34">
        <f t="shared" si="4"/>
        <v>5636228</v>
      </c>
    </row>
    <row r="31" ht="14.25" customHeight="1">
      <c r="B31" s="37"/>
      <c r="C31" s="37"/>
      <c r="D31" s="32">
        <f t="shared" si="1"/>
        <v>19</v>
      </c>
      <c r="E31" s="33">
        <v>4900000.0</v>
      </c>
      <c r="F31" s="32">
        <v>0.17</v>
      </c>
      <c r="G31" s="34">
        <f t="shared" si="3"/>
        <v>5636228</v>
      </c>
      <c r="H31" s="34">
        <f t="shared" si="4"/>
        <v>5636228</v>
      </c>
    </row>
    <row r="32" ht="14.25" customHeight="1">
      <c r="B32" s="37"/>
      <c r="C32" s="37"/>
      <c r="D32" s="32">
        <f t="shared" si="1"/>
        <v>20</v>
      </c>
      <c r="E32" s="33">
        <v>4900000.0</v>
      </c>
      <c r="F32" s="32">
        <v>0.17</v>
      </c>
      <c r="G32" s="34">
        <f t="shared" si="3"/>
        <v>5636228</v>
      </c>
      <c r="H32" s="34">
        <f t="shared" si="4"/>
        <v>5636228</v>
      </c>
    </row>
    <row r="33" ht="14.25" customHeight="1">
      <c r="B33" s="36"/>
      <c r="C33" s="36"/>
      <c r="D33" s="32">
        <f t="shared" si="1"/>
        <v>21</v>
      </c>
      <c r="E33" s="33">
        <v>4900000.0</v>
      </c>
      <c r="F33" s="32">
        <v>0.17</v>
      </c>
      <c r="G33" s="34">
        <f t="shared" si="3"/>
        <v>5636228</v>
      </c>
      <c r="H33" s="34">
        <f t="shared" si="4"/>
        <v>5636228</v>
      </c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14">
    <mergeCell ref="B21:B23"/>
    <mergeCell ref="B24:B27"/>
    <mergeCell ref="C24:C27"/>
    <mergeCell ref="B28:B29"/>
    <mergeCell ref="C28:C29"/>
    <mergeCell ref="B30:B33"/>
    <mergeCell ref="C30:C33"/>
    <mergeCell ref="B14:B17"/>
    <mergeCell ref="C14:C17"/>
    <mergeCell ref="N14:P14"/>
    <mergeCell ref="B18:B20"/>
    <mergeCell ref="C18:C20"/>
    <mergeCell ref="N20:P20"/>
    <mergeCell ref="C21:C23"/>
  </mergeCells>
  <printOptions/>
  <pageMargins bottom="1.0" footer="0.0" header="0.0" left="1.315" right="0.75" top="1.0"/>
  <pageSetup paperSize="9" scale="113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498</v>
      </c>
      <c r="D8" s="25"/>
      <c r="E8" s="26" t="s">
        <v>127</v>
      </c>
      <c r="F8" s="28">
        <f>5000*(F7)^0.5*1000</f>
        <v>26457513.11</v>
      </c>
      <c r="G8" s="28" t="s">
        <v>499</v>
      </c>
    </row>
    <row r="9" ht="18.75" customHeight="1">
      <c r="B9" s="28" t="s">
        <v>500</v>
      </c>
      <c r="D9" s="25"/>
      <c r="E9" s="26" t="s">
        <v>127</v>
      </c>
      <c r="F9" s="28">
        <f>PI()*F5^4/64</f>
        <v>0.04908738521</v>
      </c>
      <c r="G9" s="28" t="s">
        <v>501</v>
      </c>
    </row>
    <row r="10" ht="14.25" customHeight="1">
      <c r="D10" s="25"/>
    </row>
    <row r="11" ht="14.25" customHeight="1">
      <c r="B11" s="28" t="s">
        <v>502</v>
      </c>
      <c r="D11" s="25"/>
      <c r="E11" s="26" t="s">
        <v>127</v>
      </c>
      <c r="F11" s="28" t="s">
        <v>503</v>
      </c>
      <c r="K11" s="28" t="s">
        <v>504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505</v>
      </c>
      <c r="F13" s="29" t="s">
        <v>143</v>
      </c>
      <c r="G13" s="29" t="s">
        <v>506</v>
      </c>
      <c r="H13" s="29" t="s">
        <v>507</v>
      </c>
    </row>
    <row r="14" ht="18.0" customHeight="1">
      <c r="B14" s="31">
        <v>1.0</v>
      </c>
      <c r="C14" s="32" t="s">
        <v>165</v>
      </c>
      <c r="D14" s="32">
        <v>2.0</v>
      </c>
      <c r="E14" s="47"/>
      <c r="F14" s="47"/>
      <c r="G14" s="34"/>
      <c r="H14" s="34">
        <v>4500.0</v>
      </c>
      <c r="N14" s="35"/>
    </row>
    <row r="15" ht="18.0" customHeight="1">
      <c r="B15" s="36"/>
      <c r="C15" s="31" t="s">
        <v>146</v>
      </c>
      <c r="D15" s="32">
        <f t="shared" ref="D15:D29" si="1">D14+1</f>
        <v>3</v>
      </c>
      <c r="E15" s="33">
        <v>400000.0</v>
      </c>
      <c r="F15" s="32">
        <v>0.25</v>
      </c>
      <c r="G15" s="34">
        <f t="shared" ref="G15:G29" si="2">ROUND(1*(E15*F$5^4/(F$8*F$9))^(1/12)*E15/(1-F15^2),0)</f>
        <v>386783</v>
      </c>
      <c r="H15" s="34">
        <f t="shared" ref="H15:H29" si="3">G15*$F$5</f>
        <v>386783</v>
      </c>
      <c r="N15" s="35"/>
      <c r="O15" s="35"/>
      <c r="P15" s="35"/>
    </row>
    <row r="16" ht="18.0" customHeight="1">
      <c r="B16" s="31">
        <v>2.0</v>
      </c>
      <c r="C16" s="37"/>
      <c r="D16" s="32">
        <f t="shared" si="1"/>
        <v>4</v>
      </c>
      <c r="E16" s="33">
        <v>400000.0</v>
      </c>
      <c r="F16" s="32">
        <v>0.25</v>
      </c>
      <c r="G16" s="34">
        <f t="shared" si="2"/>
        <v>386783</v>
      </c>
      <c r="H16" s="34">
        <f t="shared" si="3"/>
        <v>386783</v>
      </c>
      <c r="J16" s="28">
        <v>400.0</v>
      </c>
      <c r="K16" s="28">
        <f t="shared" ref="K16:K19" si="4">J16*1000</f>
        <v>400000</v>
      </c>
      <c r="N16" s="35"/>
      <c r="O16" s="35"/>
      <c r="P16" s="35"/>
    </row>
    <row r="17" ht="18.0" customHeight="1">
      <c r="B17" s="37"/>
      <c r="C17" s="37"/>
      <c r="D17" s="32">
        <f t="shared" si="1"/>
        <v>5</v>
      </c>
      <c r="E17" s="33">
        <v>400000.0</v>
      </c>
      <c r="F17" s="32">
        <v>0.25</v>
      </c>
      <c r="G17" s="34">
        <f t="shared" si="2"/>
        <v>386783</v>
      </c>
      <c r="H17" s="34">
        <f t="shared" si="3"/>
        <v>386783</v>
      </c>
      <c r="J17" s="28">
        <v>2800.0</v>
      </c>
      <c r="K17" s="28">
        <f t="shared" si="4"/>
        <v>2800000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400000.0</v>
      </c>
      <c r="F18" s="32">
        <v>0.25</v>
      </c>
      <c r="G18" s="34">
        <f t="shared" si="2"/>
        <v>386783</v>
      </c>
      <c r="H18" s="34">
        <f t="shared" si="3"/>
        <v>386783</v>
      </c>
      <c r="J18" s="28">
        <v>1900.0</v>
      </c>
      <c r="K18" s="28">
        <f t="shared" si="4"/>
        <v>1900000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400000.0</v>
      </c>
      <c r="F19" s="32">
        <v>0.25</v>
      </c>
      <c r="G19" s="34">
        <f t="shared" si="2"/>
        <v>386783</v>
      </c>
      <c r="H19" s="34">
        <f t="shared" si="3"/>
        <v>386783</v>
      </c>
      <c r="J19" s="28">
        <v>5400.0</v>
      </c>
      <c r="K19" s="28">
        <f t="shared" si="4"/>
        <v>5400000</v>
      </c>
      <c r="N19" s="35"/>
      <c r="O19" s="35"/>
      <c r="P19" s="35"/>
    </row>
    <row r="20" ht="18.0" customHeight="1">
      <c r="B20" s="37"/>
      <c r="C20" s="37"/>
      <c r="D20" s="32">
        <f t="shared" si="1"/>
        <v>8</v>
      </c>
      <c r="E20" s="33">
        <v>400000.0</v>
      </c>
      <c r="F20" s="32">
        <v>0.25</v>
      </c>
      <c r="G20" s="34">
        <f t="shared" si="2"/>
        <v>386783</v>
      </c>
      <c r="H20" s="34">
        <f t="shared" si="3"/>
        <v>386783</v>
      </c>
      <c r="N20" s="38"/>
    </row>
    <row r="21" ht="14.25" customHeight="1">
      <c r="B21" s="37"/>
      <c r="C21" s="37"/>
      <c r="D21" s="32">
        <f t="shared" si="1"/>
        <v>9</v>
      </c>
      <c r="E21" s="33">
        <v>400000.0</v>
      </c>
      <c r="F21" s="32">
        <v>0.25</v>
      </c>
      <c r="G21" s="34">
        <f t="shared" si="2"/>
        <v>386783</v>
      </c>
      <c r="H21" s="34">
        <f t="shared" si="3"/>
        <v>386783</v>
      </c>
    </row>
    <row r="22" ht="14.25" customHeight="1">
      <c r="B22" s="37"/>
      <c r="C22" s="37"/>
      <c r="D22" s="32">
        <f t="shared" si="1"/>
        <v>10</v>
      </c>
      <c r="E22" s="33">
        <v>400000.0</v>
      </c>
      <c r="F22" s="32">
        <v>0.25</v>
      </c>
      <c r="G22" s="34">
        <f t="shared" si="2"/>
        <v>386783</v>
      </c>
      <c r="H22" s="34">
        <f t="shared" si="3"/>
        <v>386783</v>
      </c>
      <c r="S22" s="28" t="s">
        <v>149</v>
      </c>
    </row>
    <row r="23" ht="14.25" customHeight="1">
      <c r="B23" s="37"/>
      <c r="C23" s="37"/>
      <c r="D23" s="32">
        <f t="shared" si="1"/>
        <v>11</v>
      </c>
      <c r="E23" s="33">
        <v>400000.0</v>
      </c>
      <c r="F23" s="32">
        <v>0.25</v>
      </c>
      <c r="G23" s="34">
        <f t="shared" si="2"/>
        <v>386783</v>
      </c>
      <c r="H23" s="34">
        <f t="shared" si="3"/>
        <v>386783</v>
      </c>
      <c r="S23" s="28" t="s">
        <v>129</v>
      </c>
    </row>
    <row r="24" ht="14.25" customHeight="1">
      <c r="B24" s="36"/>
      <c r="C24" s="36"/>
      <c r="D24" s="32">
        <f t="shared" si="1"/>
        <v>12</v>
      </c>
      <c r="E24" s="33">
        <v>400000.0</v>
      </c>
      <c r="F24" s="32">
        <v>0.25</v>
      </c>
      <c r="G24" s="34">
        <f t="shared" si="2"/>
        <v>386783</v>
      </c>
      <c r="H24" s="34">
        <f t="shared" si="3"/>
        <v>386783</v>
      </c>
      <c r="S24" s="28" t="s">
        <v>508</v>
      </c>
    </row>
    <row r="25" ht="14.25" customHeight="1">
      <c r="B25" s="31">
        <v>3.0</v>
      </c>
      <c r="C25" s="31" t="s">
        <v>148</v>
      </c>
      <c r="D25" s="32">
        <f t="shared" si="1"/>
        <v>13</v>
      </c>
      <c r="E25" s="33">
        <v>2800000.0</v>
      </c>
      <c r="F25" s="32">
        <v>0.17</v>
      </c>
      <c r="G25" s="34">
        <f t="shared" si="2"/>
        <v>3073954</v>
      </c>
      <c r="H25" s="34">
        <f t="shared" si="3"/>
        <v>3073954</v>
      </c>
      <c r="S25" s="28" t="s">
        <v>509</v>
      </c>
    </row>
    <row r="26" ht="14.25" customHeight="1">
      <c r="B26" s="36"/>
      <c r="C26" s="36"/>
      <c r="D26" s="32">
        <f t="shared" si="1"/>
        <v>14</v>
      </c>
      <c r="E26" s="33">
        <v>2800000.0</v>
      </c>
      <c r="F26" s="32">
        <v>0.17</v>
      </c>
      <c r="G26" s="34">
        <f t="shared" si="2"/>
        <v>3073954</v>
      </c>
      <c r="H26" s="34">
        <f t="shared" si="3"/>
        <v>3073954</v>
      </c>
      <c r="S26" s="28" t="s">
        <v>510</v>
      </c>
    </row>
    <row r="27" ht="14.25" customHeight="1">
      <c r="B27" s="48">
        <v>4.0</v>
      </c>
      <c r="C27" s="44" t="s">
        <v>182</v>
      </c>
      <c r="D27" s="32">
        <f t="shared" si="1"/>
        <v>15</v>
      </c>
      <c r="E27" s="33">
        <v>1900000.0</v>
      </c>
      <c r="F27" s="32">
        <v>0.17</v>
      </c>
      <c r="G27" s="34">
        <f t="shared" si="2"/>
        <v>2019571</v>
      </c>
      <c r="H27" s="34">
        <f t="shared" si="3"/>
        <v>2019571</v>
      </c>
      <c r="S27" s="28" t="s">
        <v>154</v>
      </c>
    </row>
    <row r="28" ht="14.25" customHeight="1">
      <c r="B28" s="31">
        <v>5.0</v>
      </c>
      <c r="C28" s="31" t="s">
        <v>148</v>
      </c>
      <c r="D28" s="32">
        <f t="shared" si="1"/>
        <v>16</v>
      </c>
      <c r="E28" s="33">
        <v>5400000.0</v>
      </c>
      <c r="F28" s="32">
        <v>0.17</v>
      </c>
      <c r="G28" s="34">
        <f t="shared" si="2"/>
        <v>6261851</v>
      </c>
      <c r="H28" s="34">
        <f t="shared" si="3"/>
        <v>6261851</v>
      </c>
    </row>
    <row r="29" ht="14.25" customHeight="1">
      <c r="B29" s="36"/>
      <c r="C29" s="36"/>
      <c r="D29" s="32">
        <f t="shared" si="1"/>
        <v>17</v>
      </c>
      <c r="E29" s="33">
        <v>5400000.0</v>
      </c>
      <c r="F29" s="32">
        <v>0.17</v>
      </c>
      <c r="G29" s="34">
        <f t="shared" si="2"/>
        <v>6261851</v>
      </c>
      <c r="H29" s="34">
        <f t="shared" si="3"/>
        <v>6261851</v>
      </c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9">
    <mergeCell ref="B28:B29"/>
    <mergeCell ref="C28:C29"/>
    <mergeCell ref="B14:B15"/>
    <mergeCell ref="N14:P14"/>
    <mergeCell ref="C15:C24"/>
    <mergeCell ref="B16:B24"/>
    <mergeCell ref="N20:P20"/>
    <mergeCell ref="B25:B26"/>
    <mergeCell ref="C25:C26"/>
  </mergeCells>
  <printOptions/>
  <pageMargins bottom="1.0" footer="0.0" header="0.0" left="1.315" right="0.75" top="1.0"/>
  <pageSetup paperSize="9" scale="113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511</v>
      </c>
      <c r="D8" s="25"/>
      <c r="E8" s="26" t="s">
        <v>127</v>
      </c>
      <c r="F8" s="28">
        <f>5000*(F7)^0.5*1000</f>
        <v>26457513.11</v>
      </c>
      <c r="G8" s="28" t="s">
        <v>512</v>
      </c>
    </row>
    <row r="9" ht="18.75" customHeight="1">
      <c r="B9" s="28" t="s">
        <v>513</v>
      </c>
      <c r="D9" s="25"/>
      <c r="E9" s="26" t="s">
        <v>127</v>
      </c>
      <c r="F9" s="28">
        <f>PI()*F5^4/64</f>
        <v>0.04908738521</v>
      </c>
      <c r="G9" s="28" t="s">
        <v>514</v>
      </c>
    </row>
    <row r="10" ht="14.25" customHeight="1">
      <c r="D10" s="25"/>
    </row>
    <row r="11" ht="14.25" customHeight="1">
      <c r="B11" s="28" t="s">
        <v>515</v>
      </c>
      <c r="D11" s="25"/>
      <c r="E11" s="26" t="s">
        <v>127</v>
      </c>
      <c r="F11" s="28" t="s">
        <v>516</v>
      </c>
      <c r="K11" s="28" t="s">
        <v>517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518</v>
      </c>
      <c r="F13" s="29" t="s">
        <v>143</v>
      </c>
      <c r="G13" s="29" t="s">
        <v>519</v>
      </c>
      <c r="H13" s="29" t="s">
        <v>520</v>
      </c>
    </row>
    <row r="14" ht="18.0" customHeight="1">
      <c r="B14" s="31">
        <v>1.0</v>
      </c>
      <c r="C14" s="41" t="s">
        <v>165</v>
      </c>
      <c r="D14" s="32">
        <v>2.0</v>
      </c>
      <c r="E14" s="47"/>
      <c r="F14" s="47"/>
      <c r="G14" s="34"/>
      <c r="H14" s="34">
        <v>4500.0</v>
      </c>
      <c r="N14" s="35"/>
    </row>
    <row r="15" ht="18.0" customHeight="1">
      <c r="B15" s="37"/>
      <c r="C15" s="37"/>
      <c r="D15" s="32">
        <f t="shared" ref="D15:D30" si="1">D14+1</f>
        <v>3</v>
      </c>
      <c r="E15" s="47"/>
      <c r="F15" s="47"/>
      <c r="G15" s="34"/>
      <c r="H15" s="34">
        <v>4500.0</v>
      </c>
      <c r="N15" s="35"/>
      <c r="O15" s="35"/>
      <c r="P15" s="35"/>
    </row>
    <row r="16" ht="18.0" customHeight="1">
      <c r="B16" s="36"/>
      <c r="C16" s="36"/>
      <c r="D16" s="32">
        <f t="shared" si="1"/>
        <v>4</v>
      </c>
      <c r="E16" s="47"/>
      <c r="F16" s="47"/>
      <c r="G16" s="34"/>
      <c r="H16" s="34">
        <v>4500.0</v>
      </c>
      <c r="J16" s="28">
        <v>400.0</v>
      </c>
      <c r="K16" s="28">
        <f t="shared" ref="K16:K20" si="2">J16*1000</f>
        <v>400000</v>
      </c>
      <c r="N16" s="35"/>
      <c r="O16" s="35"/>
      <c r="P16" s="35"/>
    </row>
    <row r="17" ht="18.0" customHeight="1">
      <c r="B17" s="31">
        <v>2.0</v>
      </c>
      <c r="C17" s="31" t="s">
        <v>146</v>
      </c>
      <c r="D17" s="32">
        <f t="shared" si="1"/>
        <v>5</v>
      </c>
      <c r="E17" s="33">
        <v>400000.0</v>
      </c>
      <c r="F17" s="32">
        <v>0.25</v>
      </c>
      <c r="G17" s="34">
        <f t="shared" ref="G17:G30" si="3">ROUND(1*(E17*F$5^4/(F$8*F$9))^(1/12)*E17/(1-F17^2),0)</f>
        <v>386783</v>
      </c>
      <c r="H17" s="34">
        <f t="shared" ref="H17:H30" si="4">G17*$F$5</f>
        <v>386783</v>
      </c>
      <c r="J17" s="28">
        <v>1700.0</v>
      </c>
      <c r="K17" s="28">
        <f t="shared" si="2"/>
        <v>1700000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400000.0</v>
      </c>
      <c r="F18" s="32">
        <v>0.25</v>
      </c>
      <c r="G18" s="34">
        <f t="shared" si="3"/>
        <v>386783</v>
      </c>
      <c r="H18" s="34">
        <f t="shared" si="4"/>
        <v>386783</v>
      </c>
      <c r="J18" s="28">
        <v>3500.0</v>
      </c>
      <c r="K18" s="28">
        <f t="shared" si="2"/>
        <v>3500000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400000.0</v>
      </c>
      <c r="F19" s="32">
        <v>0.25</v>
      </c>
      <c r="G19" s="34">
        <f t="shared" si="3"/>
        <v>386783</v>
      </c>
      <c r="H19" s="34">
        <f t="shared" si="4"/>
        <v>386783</v>
      </c>
      <c r="J19" s="28">
        <v>2400.0</v>
      </c>
      <c r="K19" s="28">
        <f t="shared" si="2"/>
        <v>2400000</v>
      </c>
      <c r="N19" s="35"/>
      <c r="O19" s="35"/>
      <c r="P19" s="35"/>
    </row>
    <row r="20" ht="18.0" customHeight="1">
      <c r="B20" s="37"/>
      <c r="C20" s="37"/>
      <c r="D20" s="32">
        <f t="shared" si="1"/>
        <v>8</v>
      </c>
      <c r="E20" s="33">
        <v>400000.0</v>
      </c>
      <c r="F20" s="32">
        <v>0.25</v>
      </c>
      <c r="G20" s="34">
        <f t="shared" si="3"/>
        <v>386783</v>
      </c>
      <c r="H20" s="34">
        <f t="shared" si="4"/>
        <v>386783</v>
      </c>
      <c r="J20" s="28">
        <v>3800.0</v>
      </c>
      <c r="K20" s="28">
        <f t="shared" si="2"/>
        <v>3800000</v>
      </c>
      <c r="N20" s="38"/>
    </row>
    <row r="21" ht="14.25" customHeight="1">
      <c r="B21" s="37"/>
      <c r="C21" s="37"/>
      <c r="D21" s="32">
        <f t="shared" si="1"/>
        <v>9</v>
      </c>
      <c r="E21" s="33">
        <v>400000.0</v>
      </c>
      <c r="F21" s="32">
        <v>0.25</v>
      </c>
      <c r="G21" s="34">
        <f t="shared" si="3"/>
        <v>386783</v>
      </c>
      <c r="H21" s="34">
        <f t="shared" si="4"/>
        <v>386783</v>
      </c>
    </row>
    <row r="22" ht="14.25" customHeight="1">
      <c r="B22" s="37"/>
      <c r="C22" s="37"/>
      <c r="D22" s="32">
        <f t="shared" si="1"/>
        <v>10</v>
      </c>
      <c r="E22" s="33">
        <v>1700000.0</v>
      </c>
      <c r="F22" s="32">
        <v>0.25</v>
      </c>
      <c r="G22" s="34">
        <f t="shared" si="3"/>
        <v>1854479</v>
      </c>
      <c r="H22" s="34">
        <f t="shared" si="4"/>
        <v>1854479</v>
      </c>
      <c r="S22" s="28" t="s">
        <v>149</v>
      </c>
    </row>
    <row r="23" ht="14.25" customHeight="1">
      <c r="B23" s="37"/>
      <c r="C23" s="37"/>
      <c r="D23" s="32">
        <f t="shared" si="1"/>
        <v>11</v>
      </c>
      <c r="E23" s="33">
        <v>1700000.0</v>
      </c>
      <c r="F23" s="32">
        <v>0.25</v>
      </c>
      <c r="G23" s="34">
        <f t="shared" si="3"/>
        <v>1854479</v>
      </c>
      <c r="H23" s="34">
        <f t="shared" si="4"/>
        <v>1854479</v>
      </c>
      <c r="S23" s="28" t="s">
        <v>129</v>
      </c>
    </row>
    <row r="24" ht="14.25" customHeight="1">
      <c r="B24" s="36"/>
      <c r="C24" s="36"/>
      <c r="D24" s="32">
        <f t="shared" si="1"/>
        <v>12</v>
      </c>
      <c r="E24" s="33">
        <v>1700000.0</v>
      </c>
      <c r="F24" s="32">
        <v>0.25</v>
      </c>
      <c r="G24" s="34">
        <f t="shared" si="3"/>
        <v>1854479</v>
      </c>
      <c r="H24" s="34">
        <f t="shared" si="4"/>
        <v>1854479</v>
      </c>
      <c r="S24" s="28" t="s">
        <v>521</v>
      </c>
    </row>
    <row r="25" ht="14.25" customHeight="1">
      <c r="B25" s="31">
        <v>3.0</v>
      </c>
      <c r="C25" s="31" t="s">
        <v>148</v>
      </c>
      <c r="D25" s="32">
        <f t="shared" si="1"/>
        <v>13</v>
      </c>
      <c r="E25" s="33">
        <v>3500000.0</v>
      </c>
      <c r="F25" s="32">
        <v>0.17</v>
      </c>
      <c r="G25" s="34">
        <f t="shared" si="3"/>
        <v>3914562</v>
      </c>
      <c r="H25" s="34">
        <f t="shared" si="4"/>
        <v>3914562</v>
      </c>
      <c r="S25" s="28" t="s">
        <v>522</v>
      </c>
    </row>
    <row r="26" ht="14.25" customHeight="1">
      <c r="B26" s="37"/>
      <c r="C26" s="37"/>
      <c r="D26" s="32">
        <f t="shared" si="1"/>
        <v>14</v>
      </c>
      <c r="E26" s="33">
        <v>3500000.0</v>
      </c>
      <c r="F26" s="32">
        <v>0.17</v>
      </c>
      <c r="G26" s="34">
        <f t="shared" si="3"/>
        <v>3914562</v>
      </c>
      <c r="H26" s="34">
        <f t="shared" si="4"/>
        <v>3914562</v>
      </c>
      <c r="S26" s="28" t="s">
        <v>523</v>
      </c>
    </row>
    <row r="27" ht="14.25" customHeight="1">
      <c r="B27" s="36"/>
      <c r="C27" s="36"/>
      <c r="D27" s="32">
        <f t="shared" si="1"/>
        <v>15</v>
      </c>
      <c r="E27" s="33">
        <v>3500000.0</v>
      </c>
      <c r="F27" s="32">
        <v>0.17</v>
      </c>
      <c r="G27" s="34">
        <f t="shared" si="3"/>
        <v>3914562</v>
      </c>
      <c r="H27" s="34">
        <f t="shared" si="4"/>
        <v>3914562</v>
      </c>
      <c r="S27" s="28" t="s">
        <v>154</v>
      </c>
    </row>
    <row r="28" ht="14.25" customHeight="1">
      <c r="B28" s="31">
        <v>4.0</v>
      </c>
      <c r="C28" s="31" t="s">
        <v>182</v>
      </c>
      <c r="D28" s="32">
        <f t="shared" si="1"/>
        <v>16</v>
      </c>
      <c r="E28" s="33">
        <v>2400000.0</v>
      </c>
      <c r="F28" s="32">
        <v>0.17</v>
      </c>
      <c r="G28" s="34">
        <f t="shared" si="3"/>
        <v>2601187</v>
      </c>
      <c r="H28" s="34">
        <f t="shared" si="4"/>
        <v>2601187</v>
      </c>
    </row>
    <row r="29" ht="14.25" customHeight="1">
      <c r="B29" s="36"/>
      <c r="C29" s="36"/>
      <c r="D29" s="32">
        <f t="shared" si="1"/>
        <v>17</v>
      </c>
      <c r="E29" s="33">
        <v>2400000.0</v>
      </c>
      <c r="F29" s="32">
        <v>0.17</v>
      </c>
      <c r="G29" s="34">
        <f t="shared" si="3"/>
        <v>2601187</v>
      </c>
      <c r="H29" s="34">
        <f t="shared" si="4"/>
        <v>2601187</v>
      </c>
    </row>
    <row r="30" ht="14.25" customHeight="1">
      <c r="B30" s="44">
        <v>5.0</v>
      </c>
      <c r="C30" s="44" t="s">
        <v>148</v>
      </c>
      <c r="D30" s="32">
        <f t="shared" si="1"/>
        <v>18</v>
      </c>
      <c r="E30" s="33">
        <v>3800000.0</v>
      </c>
      <c r="F30" s="32">
        <v>0.17</v>
      </c>
      <c r="G30" s="34">
        <f t="shared" si="3"/>
        <v>4279323</v>
      </c>
      <c r="H30" s="34">
        <f t="shared" si="4"/>
        <v>4279323</v>
      </c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10">
    <mergeCell ref="B25:B27"/>
    <mergeCell ref="B28:B29"/>
    <mergeCell ref="C28:C29"/>
    <mergeCell ref="B14:B16"/>
    <mergeCell ref="C14:C16"/>
    <mergeCell ref="N14:P14"/>
    <mergeCell ref="B17:B24"/>
    <mergeCell ref="C17:C24"/>
    <mergeCell ref="N20:P20"/>
    <mergeCell ref="C25:C27"/>
  </mergeCells>
  <printOptions/>
  <pageMargins bottom="1.0" footer="0.0" header="0.0" left="1.315" right="0.75" top="1.0"/>
  <pageSetup paperSize="9" scale="113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13" width="8.63"/>
    <col customWidth="1" min="14" max="14" width="11.13"/>
    <col customWidth="1" min="15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155</v>
      </c>
      <c r="D8" s="25"/>
      <c r="E8" s="26" t="s">
        <v>127</v>
      </c>
      <c r="F8" s="28">
        <f>5000*(F7)^0.5*1000</f>
        <v>26457513.11</v>
      </c>
      <c r="G8" s="28" t="s">
        <v>156</v>
      </c>
    </row>
    <row r="9" ht="18.75" customHeight="1">
      <c r="B9" s="28" t="s">
        <v>157</v>
      </c>
      <c r="D9" s="25"/>
      <c r="E9" s="26" t="s">
        <v>127</v>
      </c>
      <c r="F9" s="28">
        <f>PI()*F5^4/64</f>
        <v>0.04908738521</v>
      </c>
      <c r="G9" s="28" t="s">
        <v>158</v>
      </c>
    </row>
    <row r="10" ht="14.25" customHeight="1">
      <c r="D10" s="25"/>
    </row>
    <row r="11" ht="14.25" customHeight="1">
      <c r="B11" s="28" t="s">
        <v>159</v>
      </c>
      <c r="D11" s="25"/>
      <c r="E11" s="26" t="s">
        <v>127</v>
      </c>
      <c r="F11" s="28" t="s">
        <v>160</v>
      </c>
      <c r="K11" s="28" t="s">
        <v>161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162</v>
      </c>
      <c r="F13" s="29" t="s">
        <v>143</v>
      </c>
      <c r="G13" s="29" t="s">
        <v>163</v>
      </c>
      <c r="H13" s="29" t="s">
        <v>164</v>
      </c>
      <c r="M13" s="39"/>
      <c r="N13" s="39"/>
      <c r="O13" s="40"/>
      <c r="P13" s="39"/>
      <c r="Q13" s="39"/>
    </row>
    <row r="14" ht="18.0" customHeight="1">
      <c r="B14" s="31">
        <v>1.0</v>
      </c>
      <c r="C14" s="41" t="s">
        <v>165</v>
      </c>
      <c r="D14" s="32">
        <v>2.0</v>
      </c>
      <c r="E14" s="33" t="s">
        <v>166</v>
      </c>
      <c r="F14" s="33" t="s">
        <v>166</v>
      </c>
      <c r="G14" s="33" t="s">
        <v>166</v>
      </c>
      <c r="H14" s="34">
        <v>1710.0</v>
      </c>
      <c r="M14" s="42"/>
      <c r="N14" s="43"/>
      <c r="O14" s="43"/>
      <c r="P14" s="43"/>
      <c r="Q14" s="43"/>
    </row>
    <row r="15" ht="18.0" customHeight="1">
      <c r="B15" s="37"/>
      <c r="C15" s="37"/>
      <c r="D15" s="32">
        <f t="shared" ref="D15:D24" si="1">D14+1</f>
        <v>3</v>
      </c>
      <c r="E15" s="33" t="s">
        <v>166</v>
      </c>
      <c r="F15" s="33" t="s">
        <v>166</v>
      </c>
      <c r="G15" s="33" t="s">
        <v>166</v>
      </c>
      <c r="H15" s="34">
        <v>1710.0</v>
      </c>
      <c r="N15" s="35"/>
      <c r="O15" s="35"/>
      <c r="P15" s="35"/>
    </row>
    <row r="16" ht="18.0" customHeight="1">
      <c r="B16" s="37"/>
      <c r="C16" s="37"/>
      <c r="D16" s="32">
        <f t="shared" si="1"/>
        <v>4</v>
      </c>
      <c r="E16" s="33" t="s">
        <v>166</v>
      </c>
      <c r="F16" s="33" t="s">
        <v>166</v>
      </c>
      <c r="G16" s="33" t="s">
        <v>166</v>
      </c>
      <c r="H16" s="34">
        <v>2430.0</v>
      </c>
      <c r="N16" s="35"/>
      <c r="O16" s="35"/>
      <c r="P16" s="35"/>
    </row>
    <row r="17" ht="18.0" customHeight="1">
      <c r="B17" s="36"/>
      <c r="C17" s="36"/>
      <c r="D17" s="32">
        <f t="shared" si="1"/>
        <v>5</v>
      </c>
      <c r="E17" s="33" t="s">
        <v>166</v>
      </c>
      <c r="F17" s="33" t="s">
        <v>166</v>
      </c>
      <c r="G17" s="33" t="s">
        <v>166</v>
      </c>
      <c r="H17" s="34">
        <v>2430.0</v>
      </c>
      <c r="N17" s="35"/>
      <c r="O17" s="35"/>
      <c r="P17" s="35"/>
    </row>
    <row r="18" ht="18.0" customHeight="1">
      <c r="B18" s="31">
        <v>2.0</v>
      </c>
      <c r="C18" s="31" t="s">
        <v>146</v>
      </c>
      <c r="D18" s="32">
        <f t="shared" si="1"/>
        <v>6</v>
      </c>
      <c r="E18" s="33">
        <v>400000.0</v>
      </c>
      <c r="F18" s="32">
        <v>0.25</v>
      </c>
      <c r="G18" s="34">
        <f t="shared" ref="G18:G24" si="2">ROUND(1*(E18*F$5^4/(F$8*F$9))^(1/12)*E18/(1-F18^2),0)</f>
        <v>386783</v>
      </c>
      <c r="H18" s="34">
        <f t="shared" ref="H18:H24" si="3">G18*$F$5</f>
        <v>386783</v>
      </c>
      <c r="N18" s="38"/>
    </row>
    <row r="19" ht="14.25" customHeight="1">
      <c r="B19" s="37"/>
      <c r="C19" s="37"/>
      <c r="D19" s="32">
        <f t="shared" si="1"/>
        <v>7</v>
      </c>
      <c r="E19" s="33">
        <v>400000.0</v>
      </c>
      <c r="F19" s="32">
        <v>0.25</v>
      </c>
      <c r="G19" s="34">
        <f t="shared" si="2"/>
        <v>386783</v>
      </c>
      <c r="H19" s="34">
        <f t="shared" si="3"/>
        <v>386783</v>
      </c>
    </row>
    <row r="20" ht="14.25" customHeight="1">
      <c r="B20" s="37"/>
      <c r="C20" s="37"/>
      <c r="D20" s="32">
        <f t="shared" si="1"/>
        <v>8</v>
      </c>
      <c r="E20" s="33">
        <v>400000.0</v>
      </c>
      <c r="F20" s="32">
        <v>0.25</v>
      </c>
      <c r="G20" s="34">
        <f t="shared" si="2"/>
        <v>386783</v>
      </c>
      <c r="H20" s="34">
        <f t="shared" si="3"/>
        <v>386783</v>
      </c>
    </row>
    <row r="21" ht="14.25" customHeight="1">
      <c r="B21" s="37"/>
      <c r="C21" s="37"/>
      <c r="D21" s="32">
        <f t="shared" si="1"/>
        <v>9</v>
      </c>
      <c r="E21" s="33">
        <v>400000.0</v>
      </c>
      <c r="F21" s="32">
        <v>0.25</v>
      </c>
      <c r="G21" s="34">
        <f t="shared" si="2"/>
        <v>386783</v>
      </c>
      <c r="H21" s="34">
        <f t="shared" si="3"/>
        <v>386783</v>
      </c>
    </row>
    <row r="22" ht="14.25" customHeight="1">
      <c r="B22" s="37"/>
      <c r="C22" s="37"/>
      <c r="D22" s="32">
        <f t="shared" si="1"/>
        <v>10</v>
      </c>
      <c r="E22" s="33">
        <v>1400000.0</v>
      </c>
      <c r="F22" s="32">
        <v>0.25</v>
      </c>
      <c r="G22" s="34">
        <f t="shared" si="2"/>
        <v>1502707</v>
      </c>
      <c r="H22" s="34">
        <f t="shared" si="3"/>
        <v>1502707</v>
      </c>
    </row>
    <row r="23" ht="14.25" customHeight="1">
      <c r="B23" s="36"/>
      <c r="C23" s="36"/>
      <c r="D23" s="32">
        <f t="shared" si="1"/>
        <v>11</v>
      </c>
      <c r="E23" s="33">
        <v>1400000.0</v>
      </c>
      <c r="F23" s="32">
        <v>0.25</v>
      </c>
      <c r="G23" s="34">
        <f t="shared" si="2"/>
        <v>1502707</v>
      </c>
      <c r="H23" s="34">
        <f t="shared" si="3"/>
        <v>1502707</v>
      </c>
    </row>
    <row r="24" ht="14.25" customHeight="1">
      <c r="B24" s="44">
        <v>3.0</v>
      </c>
      <c r="C24" s="44" t="s">
        <v>148</v>
      </c>
      <c r="D24" s="32">
        <f t="shared" si="1"/>
        <v>12</v>
      </c>
      <c r="E24" s="33">
        <v>2800000.0</v>
      </c>
      <c r="F24" s="32">
        <v>0.17</v>
      </c>
      <c r="G24" s="34">
        <f t="shared" si="2"/>
        <v>3073954</v>
      </c>
      <c r="H24" s="34">
        <f t="shared" si="3"/>
        <v>3073954</v>
      </c>
    </row>
    <row r="25" ht="14.25" customHeight="1">
      <c r="D25" s="25"/>
    </row>
    <row r="26" ht="14.25" customHeight="1">
      <c r="B26" s="28" t="s">
        <v>167</v>
      </c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  <c r="S30" s="28" t="s">
        <v>149</v>
      </c>
    </row>
    <row r="31" ht="14.25" customHeight="1">
      <c r="D31" s="25"/>
      <c r="S31" s="28" t="s">
        <v>129</v>
      </c>
    </row>
    <row r="32" ht="14.25" customHeight="1">
      <c r="D32" s="25"/>
      <c r="S32" s="28" t="s">
        <v>168</v>
      </c>
    </row>
    <row r="33" ht="14.25" customHeight="1">
      <c r="D33" s="25"/>
      <c r="S33" s="28" t="s">
        <v>169</v>
      </c>
    </row>
    <row r="34" ht="14.25" customHeight="1">
      <c r="D34" s="25"/>
      <c r="S34" s="28" t="s">
        <v>170</v>
      </c>
    </row>
    <row r="35" ht="14.25" customHeight="1">
      <c r="D35" s="25"/>
      <c r="S35" s="28" t="s">
        <v>171</v>
      </c>
    </row>
    <row r="36" ht="14.25" customHeight="1">
      <c r="D36" s="25"/>
      <c r="S36" s="28" t="s">
        <v>154</v>
      </c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5">
    <mergeCell ref="B14:B17"/>
    <mergeCell ref="C14:C17"/>
    <mergeCell ref="B18:B23"/>
    <mergeCell ref="C18:C23"/>
    <mergeCell ref="N18:P18"/>
  </mergeCells>
  <printOptions/>
  <pageMargins bottom="1.0" footer="0.0" header="0.0" left="1.315" right="0.75" top="1.0"/>
  <pageSetup paperSize="9" scale="113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524</v>
      </c>
      <c r="D8" s="25"/>
      <c r="E8" s="26" t="s">
        <v>127</v>
      </c>
      <c r="F8" s="28">
        <f>5000*(F7)^0.5*1000</f>
        <v>26457513.11</v>
      </c>
      <c r="G8" s="28" t="s">
        <v>525</v>
      </c>
    </row>
    <row r="9" ht="18.75" customHeight="1">
      <c r="B9" s="28" t="s">
        <v>526</v>
      </c>
      <c r="D9" s="25"/>
      <c r="E9" s="26" t="s">
        <v>127</v>
      </c>
      <c r="F9" s="28">
        <f>PI()*F5^4/64</f>
        <v>0.04908738521</v>
      </c>
      <c r="G9" s="28" t="s">
        <v>527</v>
      </c>
    </row>
    <row r="10" ht="14.25" customHeight="1">
      <c r="D10" s="25"/>
    </row>
    <row r="11" ht="14.25" customHeight="1">
      <c r="B11" s="28" t="s">
        <v>528</v>
      </c>
      <c r="D11" s="25"/>
      <c r="E11" s="26" t="s">
        <v>127</v>
      </c>
      <c r="F11" s="28" t="s">
        <v>529</v>
      </c>
      <c r="K11" s="28" t="s">
        <v>530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531</v>
      </c>
      <c r="F13" s="29" t="s">
        <v>143</v>
      </c>
      <c r="G13" s="29" t="s">
        <v>532</v>
      </c>
      <c r="H13" s="29" t="s">
        <v>533</v>
      </c>
    </row>
    <row r="14" ht="18.0" customHeight="1">
      <c r="B14" s="44">
        <v>1.0</v>
      </c>
      <c r="C14" s="32" t="s">
        <v>165</v>
      </c>
      <c r="D14" s="32">
        <v>2.0</v>
      </c>
      <c r="E14" s="47" t="s">
        <v>166</v>
      </c>
      <c r="F14" s="47" t="s">
        <v>166</v>
      </c>
      <c r="G14" s="47" t="s">
        <v>166</v>
      </c>
      <c r="H14" s="34">
        <v>4500.0</v>
      </c>
      <c r="N14" s="35"/>
    </row>
    <row r="15" ht="18.0" customHeight="1">
      <c r="B15" s="31">
        <v>2.0</v>
      </c>
      <c r="C15" s="31" t="s">
        <v>146</v>
      </c>
      <c r="D15" s="32">
        <f t="shared" ref="D15:D22" si="1">D14+1</f>
        <v>3</v>
      </c>
      <c r="E15" s="33">
        <v>400000.0</v>
      </c>
      <c r="F15" s="32">
        <v>0.25</v>
      </c>
      <c r="G15" s="34">
        <f t="shared" ref="G15:G22" si="2">ROUND(1*(E15*F$5^4/(F$8*F$9))^(1/12)*E15/(1-F15^2),0)</f>
        <v>386783</v>
      </c>
      <c r="H15" s="34">
        <f t="shared" ref="H15:H22" si="3">G15*$F$5</f>
        <v>386783</v>
      </c>
      <c r="N15" s="35"/>
      <c r="O15" s="35"/>
      <c r="P15" s="35"/>
    </row>
    <row r="16" ht="18.0" customHeight="1">
      <c r="B16" s="36"/>
      <c r="C16" s="36"/>
      <c r="D16" s="32">
        <f t="shared" si="1"/>
        <v>4</v>
      </c>
      <c r="E16" s="33">
        <v>400000.0</v>
      </c>
      <c r="F16" s="32">
        <v>0.25</v>
      </c>
      <c r="G16" s="34">
        <f t="shared" si="2"/>
        <v>386783</v>
      </c>
      <c r="H16" s="34">
        <f t="shared" si="3"/>
        <v>386783</v>
      </c>
      <c r="N16" s="35"/>
      <c r="O16" s="35"/>
      <c r="P16" s="35"/>
    </row>
    <row r="17" ht="18.0" customHeight="1">
      <c r="B17" s="31">
        <v>3.0</v>
      </c>
      <c r="C17" s="31" t="s">
        <v>148</v>
      </c>
      <c r="D17" s="32">
        <f t="shared" si="1"/>
        <v>5</v>
      </c>
      <c r="E17" s="33">
        <v>1.24E7</v>
      </c>
      <c r="F17" s="32">
        <v>0.17</v>
      </c>
      <c r="G17" s="34">
        <f t="shared" si="2"/>
        <v>15410485</v>
      </c>
      <c r="H17" s="34">
        <f t="shared" si="3"/>
        <v>15410485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1.24E7</v>
      </c>
      <c r="F18" s="32">
        <v>0.17</v>
      </c>
      <c r="G18" s="34">
        <f t="shared" si="2"/>
        <v>15410485</v>
      </c>
      <c r="H18" s="34">
        <f t="shared" si="3"/>
        <v>15410485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1.24E7</v>
      </c>
      <c r="F19" s="32">
        <v>0.17</v>
      </c>
      <c r="G19" s="34">
        <f t="shared" si="2"/>
        <v>15410485</v>
      </c>
      <c r="H19" s="34">
        <f t="shared" si="3"/>
        <v>15410485</v>
      </c>
      <c r="N19" s="35"/>
      <c r="O19" s="35"/>
      <c r="P19" s="35"/>
    </row>
    <row r="20" ht="18.0" customHeight="1">
      <c r="B20" s="37"/>
      <c r="C20" s="37"/>
      <c r="D20" s="32">
        <f t="shared" si="1"/>
        <v>8</v>
      </c>
      <c r="E20" s="33">
        <v>1.24E7</v>
      </c>
      <c r="F20" s="32">
        <v>0.17</v>
      </c>
      <c r="G20" s="34">
        <f t="shared" si="2"/>
        <v>15410485</v>
      </c>
      <c r="H20" s="34">
        <f t="shared" si="3"/>
        <v>15410485</v>
      </c>
      <c r="N20" s="38"/>
    </row>
    <row r="21" ht="14.25" customHeight="1">
      <c r="B21" s="37"/>
      <c r="C21" s="37"/>
      <c r="D21" s="32">
        <f t="shared" si="1"/>
        <v>9</v>
      </c>
      <c r="E21" s="33">
        <v>1.24E7</v>
      </c>
      <c r="F21" s="32">
        <v>0.17</v>
      </c>
      <c r="G21" s="34">
        <f t="shared" si="2"/>
        <v>15410485</v>
      </c>
      <c r="H21" s="34">
        <f t="shared" si="3"/>
        <v>15410485</v>
      </c>
    </row>
    <row r="22" ht="14.25" customHeight="1">
      <c r="B22" s="36"/>
      <c r="C22" s="36"/>
      <c r="D22" s="32">
        <f t="shared" si="1"/>
        <v>10</v>
      </c>
      <c r="E22" s="33">
        <v>1.24E7</v>
      </c>
      <c r="F22" s="32">
        <v>0.17</v>
      </c>
      <c r="G22" s="34">
        <f t="shared" si="2"/>
        <v>15410485</v>
      </c>
      <c r="H22" s="34">
        <f t="shared" si="3"/>
        <v>15410485</v>
      </c>
      <c r="S22" s="28" t="s">
        <v>149</v>
      </c>
    </row>
    <row r="23" ht="14.25" customHeight="1">
      <c r="D23" s="25"/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N14:P14"/>
    <mergeCell ref="B15:B16"/>
    <mergeCell ref="C15:C16"/>
    <mergeCell ref="B17:B22"/>
    <mergeCell ref="C17:C22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534</v>
      </c>
      <c r="D8" s="25"/>
      <c r="E8" s="26" t="s">
        <v>127</v>
      </c>
      <c r="F8" s="28">
        <f>5000*(F7)^0.5*1000</f>
        <v>26457513.11</v>
      </c>
      <c r="G8" s="28" t="s">
        <v>535</v>
      </c>
    </row>
    <row r="9" ht="18.75" customHeight="1">
      <c r="B9" s="28" t="s">
        <v>536</v>
      </c>
      <c r="D9" s="25"/>
      <c r="E9" s="26" t="s">
        <v>127</v>
      </c>
      <c r="F9" s="28">
        <f>PI()*F5^4/64</f>
        <v>0.04908738521</v>
      </c>
      <c r="G9" s="28" t="s">
        <v>537</v>
      </c>
    </row>
    <row r="10" ht="14.25" customHeight="1">
      <c r="D10" s="25"/>
    </row>
    <row r="11" ht="14.25" customHeight="1">
      <c r="B11" s="28" t="s">
        <v>538</v>
      </c>
      <c r="D11" s="25"/>
      <c r="E11" s="26" t="s">
        <v>127</v>
      </c>
      <c r="F11" s="28" t="s">
        <v>539</v>
      </c>
      <c r="K11" s="28" t="s">
        <v>540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541</v>
      </c>
      <c r="F13" s="29" t="s">
        <v>143</v>
      </c>
      <c r="G13" s="29" t="s">
        <v>542</v>
      </c>
      <c r="H13" s="29" t="s">
        <v>543</v>
      </c>
    </row>
    <row r="14" ht="18.0" customHeight="1">
      <c r="B14" s="44">
        <v>1.0</v>
      </c>
      <c r="C14" s="32" t="s">
        <v>165</v>
      </c>
      <c r="D14" s="32">
        <v>2.0</v>
      </c>
      <c r="E14" s="47" t="s">
        <v>166</v>
      </c>
      <c r="F14" s="47" t="s">
        <v>166</v>
      </c>
      <c r="G14" s="47" t="s">
        <v>166</v>
      </c>
      <c r="H14" s="34">
        <v>4500.0</v>
      </c>
      <c r="N14" s="35"/>
    </row>
    <row r="15" ht="18.0" customHeight="1">
      <c r="B15" s="44">
        <v>2.0</v>
      </c>
      <c r="C15" s="44" t="s">
        <v>146</v>
      </c>
      <c r="D15" s="32">
        <f t="shared" ref="D15:D21" si="1">D14+1</f>
        <v>3</v>
      </c>
      <c r="E15" s="33">
        <v>400000.0</v>
      </c>
      <c r="F15" s="32">
        <v>0.25</v>
      </c>
      <c r="G15" s="34">
        <f t="shared" ref="G15:G21" si="2">ROUND(1*(E15*F$5^4/(F$8*F$9))^(1/12)*E15/(1-F15^2),0)</f>
        <v>386783</v>
      </c>
      <c r="H15" s="34">
        <f t="shared" ref="H15:H21" si="3">G15*$F$5</f>
        <v>386783</v>
      </c>
      <c r="N15" s="35"/>
      <c r="O15" s="35"/>
      <c r="P15" s="35"/>
    </row>
    <row r="16" ht="18.0" customHeight="1">
      <c r="B16" s="31">
        <v>3.0</v>
      </c>
      <c r="C16" s="31" t="s">
        <v>148</v>
      </c>
      <c r="D16" s="32">
        <f t="shared" si="1"/>
        <v>4</v>
      </c>
      <c r="E16" s="33">
        <v>3600000.0</v>
      </c>
      <c r="F16" s="32">
        <v>0.17</v>
      </c>
      <c r="G16" s="34">
        <f t="shared" si="2"/>
        <v>4035870</v>
      </c>
      <c r="H16" s="34">
        <f t="shared" si="3"/>
        <v>4035870</v>
      </c>
      <c r="N16" s="35"/>
      <c r="O16" s="35"/>
      <c r="P16" s="35"/>
    </row>
    <row r="17" ht="18.0" customHeight="1">
      <c r="B17" s="37"/>
      <c r="C17" s="37"/>
      <c r="D17" s="32">
        <f t="shared" si="1"/>
        <v>5</v>
      </c>
      <c r="E17" s="33">
        <v>3600000.0</v>
      </c>
      <c r="F17" s="32">
        <v>0.17</v>
      </c>
      <c r="G17" s="34">
        <f t="shared" si="2"/>
        <v>4035870</v>
      </c>
      <c r="H17" s="34">
        <f t="shared" si="3"/>
        <v>4035870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3600000.0</v>
      </c>
      <c r="F18" s="32">
        <v>0.17</v>
      </c>
      <c r="G18" s="34">
        <f t="shared" si="2"/>
        <v>4035870</v>
      </c>
      <c r="H18" s="34">
        <f t="shared" si="3"/>
        <v>4035870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8600000.0</v>
      </c>
      <c r="F19" s="32">
        <v>0.17</v>
      </c>
      <c r="G19" s="34">
        <f t="shared" si="2"/>
        <v>10366913</v>
      </c>
      <c r="H19" s="34">
        <f t="shared" si="3"/>
        <v>10366913</v>
      </c>
      <c r="N19" s="35"/>
      <c r="O19" s="35"/>
      <c r="P19" s="35"/>
    </row>
    <row r="20" ht="18.0" customHeight="1">
      <c r="B20" s="37"/>
      <c r="C20" s="37"/>
      <c r="D20" s="32">
        <f t="shared" si="1"/>
        <v>8</v>
      </c>
      <c r="E20" s="33">
        <v>8600000.0</v>
      </c>
      <c r="F20" s="32">
        <v>0.17</v>
      </c>
      <c r="G20" s="34">
        <f t="shared" si="2"/>
        <v>10366913</v>
      </c>
      <c r="H20" s="34">
        <f t="shared" si="3"/>
        <v>10366913</v>
      </c>
      <c r="N20" s="38"/>
    </row>
    <row r="21" ht="14.25" customHeight="1">
      <c r="B21" s="36"/>
      <c r="C21" s="36"/>
      <c r="D21" s="32">
        <f t="shared" si="1"/>
        <v>9</v>
      </c>
      <c r="E21" s="33">
        <v>8600000.0</v>
      </c>
      <c r="F21" s="32">
        <v>0.17</v>
      </c>
      <c r="G21" s="34">
        <f t="shared" si="2"/>
        <v>10366913</v>
      </c>
      <c r="H21" s="34">
        <f t="shared" si="3"/>
        <v>10366913</v>
      </c>
    </row>
    <row r="22" ht="14.25" customHeight="1">
      <c r="D22" s="25"/>
    </row>
    <row r="23" ht="14.25" customHeight="1">
      <c r="D23" s="25"/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4">
    <mergeCell ref="N14:P14"/>
    <mergeCell ref="B16:B21"/>
    <mergeCell ref="C16:C21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544</v>
      </c>
      <c r="D8" s="25"/>
      <c r="E8" s="26" t="s">
        <v>127</v>
      </c>
      <c r="F8" s="28">
        <f>5000*(F7)^0.5*1000</f>
        <v>26457513.11</v>
      </c>
      <c r="G8" s="28" t="s">
        <v>545</v>
      </c>
    </row>
    <row r="9" ht="18.75" customHeight="1">
      <c r="B9" s="28" t="s">
        <v>546</v>
      </c>
      <c r="D9" s="25"/>
      <c r="E9" s="26" t="s">
        <v>127</v>
      </c>
      <c r="F9" s="28">
        <f>PI()*F5^4/64</f>
        <v>0.04908738521</v>
      </c>
      <c r="G9" s="28" t="s">
        <v>547</v>
      </c>
    </row>
    <row r="10" ht="14.25" customHeight="1">
      <c r="D10" s="25"/>
    </row>
    <row r="11" ht="14.25" customHeight="1">
      <c r="B11" s="28" t="s">
        <v>548</v>
      </c>
      <c r="D11" s="25"/>
      <c r="E11" s="26" t="s">
        <v>127</v>
      </c>
      <c r="F11" s="28" t="s">
        <v>549</v>
      </c>
      <c r="K11" s="28" t="s">
        <v>550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551</v>
      </c>
      <c r="F13" s="29" t="s">
        <v>143</v>
      </c>
      <c r="G13" s="29" t="s">
        <v>552</v>
      </c>
      <c r="H13" s="29" t="s">
        <v>553</v>
      </c>
    </row>
    <row r="14" ht="18.0" customHeight="1">
      <c r="B14" s="31">
        <v>1.0</v>
      </c>
      <c r="C14" s="41" t="s">
        <v>165</v>
      </c>
      <c r="D14" s="32">
        <v>2.0</v>
      </c>
      <c r="E14" s="47" t="s">
        <v>166</v>
      </c>
      <c r="F14" s="47" t="s">
        <v>166</v>
      </c>
      <c r="G14" s="47" t="s">
        <v>166</v>
      </c>
      <c r="H14" s="34">
        <v>4500.0</v>
      </c>
      <c r="N14" s="35"/>
    </row>
    <row r="15" ht="18.0" customHeight="1">
      <c r="B15" s="36"/>
      <c r="C15" s="36"/>
      <c r="D15" s="32">
        <f t="shared" ref="D15:D21" si="1">D14+1</f>
        <v>3</v>
      </c>
      <c r="E15" s="47" t="s">
        <v>166</v>
      </c>
      <c r="F15" s="47" t="s">
        <v>166</v>
      </c>
      <c r="G15" s="47" t="s">
        <v>166</v>
      </c>
      <c r="H15" s="34">
        <v>4500.0</v>
      </c>
      <c r="N15" s="35"/>
      <c r="O15" s="35"/>
      <c r="P15" s="35"/>
    </row>
    <row r="16" ht="18.0" customHeight="1">
      <c r="B16" s="31">
        <v>2.0</v>
      </c>
      <c r="C16" s="31" t="s">
        <v>146</v>
      </c>
      <c r="D16" s="32">
        <f t="shared" si="1"/>
        <v>4</v>
      </c>
      <c r="E16" s="33">
        <v>2700000.0</v>
      </c>
      <c r="F16" s="32">
        <v>0.25</v>
      </c>
      <c r="G16" s="34">
        <f t="shared" ref="G16:G21" si="2">ROUND(1*(E16*F$5^4/(F$8*F$9))^(1/12)*E16/(1-F16^2),0)</f>
        <v>3061114</v>
      </c>
      <c r="H16" s="34">
        <f t="shared" ref="H16:H21" si="3">G16*$F$5</f>
        <v>3061114</v>
      </c>
      <c r="N16" s="35"/>
      <c r="O16" s="35"/>
      <c r="P16" s="35"/>
    </row>
    <row r="17" ht="18.0" customHeight="1">
      <c r="B17" s="36"/>
      <c r="C17" s="36"/>
      <c r="D17" s="32">
        <f t="shared" si="1"/>
        <v>5</v>
      </c>
      <c r="E17" s="33">
        <v>2700000.0</v>
      </c>
      <c r="F17" s="32">
        <v>0.25</v>
      </c>
      <c r="G17" s="34">
        <f t="shared" si="2"/>
        <v>3061114</v>
      </c>
      <c r="H17" s="34">
        <f t="shared" si="3"/>
        <v>3061114</v>
      </c>
      <c r="N17" s="35"/>
      <c r="O17" s="35"/>
      <c r="P17" s="35"/>
    </row>
    <row r="18" ht="18.0" customHeight="1">
      <c r="B18" s="31">
        <v>3.0</v>
      </c>
      <c r="C18" s="31" t="s">
        <v>148</v>
      </c>
      <c r="D18" s="32">
        <f t="shared" si="1"/>
        <v>6</v>
      </c>
      <c r="E18" s="33">
        <v>5800000.0</v>
      </c>
      <c r="F18" s="32">
        <v>0.17</v>
      </c>
      <c r="G18" s="34">
        <f t="shared" si="2"/>
        <v>6765862</v>
      </c>
      <c r="H18" s="34">
        <f t="shared" si="3"/>
        <v>6765862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5800000.0</v>
      </c>
      <c r="F19" s="32">
        <v>0.17</v>
      </c>
      <c r="G19" s="34">
        <f t="shared" si="2"/>
        <v>6765862</v>
      </c>
      <c r="H19" s="34">
        <f t="shared" si="3"/>
        <v>6765862</v>
      </c>
      <c r="N19" s="35"/>
      <c r="O19" s="35"/>
      <c r="P19" s="35"/>
    </row>
    <row r="20" ht="18.0" customHeight="1">
      <c r="B20" s="37"/>
      <c r="C20" s="37"/>
      <c r="D20" s="32">
        <f t="shared" si="1"/>
        <v>8</v>
      </c>
      <c r="E20" s="33">
        <v>5800000.0</v>
      </c>
      <c r="F20" s="32">
        <v>0.17</v>
      </c>
      <c r="G20" s="34">
        <f t="shared" si="2"/>
        <v>6765862</v>
      </c>
      <c r="H20" s="34">
        <f t="shared" si="3"/>
        <v>6765862</v>
      </c>
      <c r="N20" s="38"/>
    </row>
    <row r="21" ht="14.25" customHeight="1">
      <c r="B21" s="36"/>
      <c r="C21" s="36"/>
      <c r="D21" s="32">
        <f t="shared" si="1"/>
        <v>9</v>
      </c>
      <c r="E21" s="33">
        <v>5800000.0</v>
      </c>
      <c r="F21" s="32">
        <v>0.17</v>
      </c>
      <c r="G21" s="34">
        <f t="shared" si="2"/>
        <v>6765862</v>
      </c>
      <c r="H21" s="34">
        <f t="shared" si="3"/>
        <v>6765862</v>
      </c>
    </row>
    <row r="22" ht="14.25" customHeight="1">
      <c r="D22" s="25"/>
    </row>
    <row r="23" ht="14.25" customHeight="1">
      <c r="D23" s="25"/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B14:B15"/>
    <mergeCell ref="C14:C15"/>
    <mergeCell ref="N14:P14"/>
    <mergeCell ref="B16:B17"/>
    <mergeCell ref="C16:C17"/>
    <mergeCell ref="B18:B21"/>
    <mergeCell ref="C18:C21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554</v>
      </c>
      <c r="D8" s="25"/>
      <c r="E8" s="26" t="s">
        <v>127</v>
      </c>
      <c r="F8" s="28">
        <f>5000*(F7)^0.5*1000</f>
        <v>26457513.11</v>
      </c>
      <c r="G8" s="28" t="s">
        <v>555</v>
      </c>
    </row>
    <row r="9" ht="18.75" customHeight="1">
      <c r="B9" s="28" t="s">
        <v>556</v>
      </c>
      <c r="D9" s="25"/>
      <c r="E9" s="26" t="s">
        <v>127</v>
      </c>
      <c r="F9" s="28">
        <f>PI()*F5^4/64</f>
        <v>0.04908738521</v>
      </c>
      <c r="G9" s="28" t="s">
        <v>557</v>
      </c>
    </row>
    <row r="10" ht="14.25" customHeight="1">
      <c r="D10" s="25"/>
    </row>
    <row r="11" ht="14.25" customHeight="1">
      <c r="B11" s="28" t="s">
        <v>558</v>
      </c>
      <c r="D11" s="25"/>
      <c r="E11" s="26" t="s">
        <v>127</v>
      </c>
      <c r="F11" s="28" t="s">
        <v>559</v>
      </c>
      <c r="K11" s="28" t="s">
        <v>560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561</v>
      </c>
      <c r="F13" s="29" t="s">
        <v>143</v>
      </c>
      <c r="G13" s="29" t="s">
        <v>562</v>
      </c>
      <c r="H13" s="29" t="s">
        <v>563</v>
      </c>
    </row>
    <row r="14" ht="18.0" customHeight="1">
      <c r="B14" s="44">
        <v>1.0</v>
      </c>
      <c r="C14" s="32" t="s">
        <v>165</v>
      </c>
      <c r="D14" s="32">
        <v>2.0</v>
      </c>
      <c r="E14" s="47" t="s">
        <v>166</v>
      </c>
      <c r="F14" s="47" t="s">
        <v>166</v>
      </c>
      <c r="G14" s="47" t="s">
        <v>166</v>
      </c>
      <c r="H14" s="34">
        <v>4500.0</v>
      </c>
      <c r="N14" s="35"/>
    </row>
    <row r="15" ht="18.0" customHeight="1">
      <c r="B15" s="31">
        <v>2.0</v>
      </c>
      <c r="C15" s="31" t="s">
        <v>146</v>
      </c>
      <c r="D15" s="32">
        <f t="shared" ref="D15:D21" si="1">D14+1</f>
        <v>3</v>
      </c>
      <c r="E15" s="33">
        <v>400000.0</v>
      </c>
      <c r="F15" s="32">
        <v>0.25</v>
      </c>
      <c r="G15" s="34">
        <f t="shared" ref="G15:G21" si="2">ROUND(1*(E15*F$5^4/(F$8*F$9))^(1/12)*E15/(1-F15^2),0)</f>
        <v>386783</v>
      </c>
      <c r="H15" s="34">
        <f t="shared" ref="H15:H21" si="3">G15*$F$5</f>
        <v>386783</v>
      </c>
      <c r="N15" s="35"/>
      <c r="O15" s="35"/>
      <c r="P15" s="35"/>
    </row>
    <row r="16" ht="18.0" customHeight="1">
      <c r="B16" s="37"/>
      <c r="C16" s="37"/>
      <c r="D16" s="32">
        <f t="shared" si="1"/>
        <v>4</v>
      </c>
      <c r="E16" s="33">
        <v>1000000.0</v>
      </c>
      <c r="F16" s="32">
        <v>0.25</v>
      </c>
      <c r="G16" s="34">
        <f t="shared" si="2"/>
        <v>1043683</v>
      </c>
      <c r="H16" s="34">
        <f t="shared" si="3"/>
        <v>1043683</v>
      </c>
      <c r="N16" s="35"/>
      <c r="O16" s="35"/>
      <c r="P16" s="35"/>
    </row>
    <row r="17" ht="18.0" customHeight="1">
      <c r="B17" s="36"/>
      <c r="C17" s="36"/>
      <c r="D17" s="32">
        <f t="shared" si="1"/>
        <v>5</v>
      </c>
      <c r="E17" s="33">
        <v>1000000.0</v>
      </c>
      <c r="F17" s="32">
        <v>0.25</v>
      </c>
      <c r="G17" s="34">
        <f t="shared" si="2"/>
        <v>1043683</v>
      </c>
      <c r="H17" s="34">
        <f t="shared" si="3"/>
        <v>1043683</v>
      </c>
      <c r="N17" s="35"/>
      <c r="O17" s="35"/>
      <c r="P17" s="35"/>
    </row>
    <row r="18" ht="18.0" customHeight="1">
      <c r="B18" s="31">
        <v>3.0</v>
      </c>
      <c r="C18" s="31" t="s">
        <v>148</v>
      </c>
      <c r="D18" s="32">
        <f t="shared" si="1"/>
        <v>6</v>
      </c>
      <c r="E18" s="33">
        <v>8700000.0</v>
      </c>
      <c r="F18" s="32">
        <v>0.17</v>
      </c>
      <c r="G18" s="34">
        <f t="shared" si="2"/>
        <v>10497567</v>
      </c>
      <c r="H18" s="34">
        <f t="shared" si="3"/>
        <v>10497567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8700000.0</v>
      </c>
      <c r="F19" s="32">
        <v>0.17</v>
      </c>
      <c r="G19" s="34">
        <f t="shared" si="2"/>
        <v>10497567</v>
      </c>
      <c r="H19" s="34">
        <f t="shared" si="3"/>
        <v>10497567</v>
      </c>
      <c r="N19" s="35"/>
      <c r="O19" s="35"/>
      <c r="P19" s="35"/>
    </row>
    <row r="20" ht="18.0" customHeight="1">
      <c r="B20" s="37"/>
      <c r="C20" s="37"/>
      <c r="D20" s="32">
        <f t="shared" si="1"/>
        <v>8</v>
      </c>
      <c r="E20" s="33">
        <v>8700000.0</v>
      </c>
      <c r="F20" s="32">
        <v>0.17</v>
      </c>
      <c r="G20" s="34">
        <f t="shared" si="2"/>
        <v>10497567</v>
      </c>
      <c r="H20" s="34">
        <f t="shared" si="3"/>
        <v>10497567</v>
      </c>
      <c r="N20" s="38"/>
    </row>
    <row r="21" ht="14.25" customHeight="1">
      <c r="B21" s="36"/>
      <c r="C21" s="36"/>
      <c r="D21" s="32">
        <f t="shared" si="1"/>
        <v>9</v>
      </c>
      <c r="E21" s="33">
        <v>8700000.0</v>
      </c>
      <c r="F21" s="32">
        <v>0.17</v>
      </c>
      <c r="G21" s="34">
        <f t="shared" si="2"/>
        <v>10497567</v>
      </c>
      <c r="H21" s="34">
        <f t="shared" si="3"/>
        <v>10497567</v>
      </c>
    </row>
    <row r="22" ht="14.25" customHeight="1">
      <c r="D22" s="25"/>
    </row>
    <row r="23" ht="14.25" customHeight="1">
      <c r="D23" s="25"/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N14:P14"/>
    <mergeCell ref="B15:B17"/>
    <mergeCell ref="C15:C17"/>
    <mergeCell ref="B18:B21"/>
    <mergeCell ref="C18:C21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564</v>
      </c>
      <c r="D8" s="25"/>
      <c r="E8" s="26" t="s">
        <v>127</v>
      </c>
      <c r="F8" s="28">
        <f>5000*(F7)^0.5*1000</f>
        <v>26457513.11</v>
      </c>
      <c r="G8" s="28" t="s">
        <v>565</v>
      </c>
    </row>
    <row r="9" ht="18.75" customHeight="1">
      <c r="B9" s="28" t="s">
        <v>566</v>
      </c>
      <c r="D9" s="25"/>
      <c r="E9" s="26" t="s">
        <v>127</v>
      </c>
      <c r="F9" s="28">
        <f>PI()*F5^4/64</f>
        <v>0.04908738521</v>
      </c>
      <c r="G9" s="28" t="s">
        <v>567</v>
      </c>
    </row>
    <row r="10" ht="14.25" customHeight="1">
      <c r="D10" s="25"/>
    </row>
    <row r="11" ht="14.25" customHeight="1">
      <c r="B11" s="28" t="s">
        <v>568</v>
      </c>
      <c r="D11" s="25"/>
      <c r="E11" s="26" t="s">
        <v>127</v>
      </c>
      <c r="F11" s="28" t="s">
        <v>569</v>
      </c>
      <c r="K11" s="28" t="s">
        <v>570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571</v>
      </c>
      <c r="F13" s="29" t="s">
        <v>143</v>
      </c>
      <c r="G13" s="29" t="s">
        <v>572</v>
      </c>
      <c r="H13" s="29" t="s">
        <v>573</v>
      </c>
    </row>
    <row r="14" ht="18.0" customHeight="1">
      <c r="B14" s="44">
        <v>1.0</v>
      </c>
      <c r="C14" s="32" t="s">
        <v>165</v>
      </c>
      <c r="D14" s="32">
        <v>2.0</v>
      </c>
      <c r="E14" s="47" t="s">
        <v>166</v>
      </c>
      <c r="F14" s="47" t="s">
        <v>166</v>
      </c>
      <c r="G14" s="47" t="s">
        <v>166</v>
      </c>
      <c r="H14" s="34">
        <v>4500.0</v>
      </c>
      <c r="N14" s="35"/>
    </row>
    <row r="15" ht="18.0" customHeight="1">
      <c r="B15" s="44">
        <v>2.0</v>
      </c>
      <c r="C15" s="44" t="s">
        <v>146</v>
      </c>
      <c r="D15" s="32">
        <f t="shared" ref="D15:D22" si="1">D14+1</f>
        <v>3</v>
      </c>
      <c r="E15" s="33">
        <v>400000.0</v>
      </c>
      <c r="F15" s="32">
        <v>0.25</v>
      </c>
      <c r="G15" s="34">
        <f t="shared" ref="G15:G22" si="2">ROUND(1*(E15*F$5^4/(F$8*F$9))^(1/12)*E15/(1-F15^2),0)</f>
        <v>386783</v>
      </c>
      <c r="H15" s="34">
        <f t="shared" ref="H15:H22" si="3">G15*$F$5</f>
        <v>386783</v>
      </c>
      <c r="N15" s="35"/>
      <c r="O15" s="35"/>
      <c r="P15" s="35"/>
    </row>
    <row r="16" ht="18.0" customHeight="1">
      <c r="B16" s="31">
        <v>3.0</v>
      </c>
      <c r="C16" s="31" t="s">
        <v>148</v>
      </c>
      <c r="D16" s="32">
        <f t="shared" si="1"/>
        <v>4</v>
      </c>
      <c r="E16" s="33">
        <v>1.042E7</v>
      </c>
      <c r="F16" s="32">
        <v>0.17</v>
      </c>
      <c r="G16" s="34">
        <f t="shared" si="2"/>
        <v>12763394</v>
      </c>
      <c r="H16" s="34">
        <f t="shared" si="3"/>
        <v>12763394</v>
      </c>
      <c r="N16" s="35"/>
      <c r="O16" s="35"/>
      <c r="P16" s="35"/>
    </row>
    <row r="17" ht="18.0" customHeight="1">
      <c r="B17" s="37"/>
      <c r="C17" s="37"/>
      <c r="D17" s="32">
        <f t="shared" si="1"/>
        <v>5</v>
      </c>
      <c r="E17" s="33">
        <v>1.042E7</v>
      </c>
      <c r="F17" s="32">
        <v>0.17</v>
      </c>
      <c r="G17" s="34">
        <f t="shared" si="2"/>
        <v>12763394</v>
      </c>
      <c r="H17" s="34">
        <f t="shared" si="3"/>
        <v>12763394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1.042E7</v>
      </c>
      <c r="F18" s="32">
        <v>0.17</v>
      </c>
      <c r="G18" s="34">
        <f t="shared" si="2"/>
        <v>12763394</v>
      </c>
      <c r="H18" s="34">
        <f t="shared" si="3"/>
        <v>12763394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1637000.0</v>
      </c>
      <c r="F19" s="32">
        <v>0.17</v>
      </c>
      <c r="G19" s="34">
        <f t="shared" si="2"/>
        <v>1718550</v>
      </c>
      <c r="H19" s="34">
        <f t="shared" si="3"/>
        <v>1718550</v>
      </c>
      <c r="N19" s="35"/>
      <c r="O19" s="35"/>
      <c r="P19" s="35"/>
    </row>
    <row r="20" ht="18.0" customHeight="1">
      <c r="B20" s="37"/>
      <c r="C20" s="37"/>
      <c r="D20" s="32">
        <f t="shared" si="1"/>
        <v>8</v>
      </c>
      <c r="E20" s="33">
        <v>1637000.0</v>
      </c>
      <c r="F20" s="32">
        <v>0.17</v>
      </c>
      <c r="G20" s="34">
        <f t="shared" si="2"/>
        <v>1718550</v>
      </c>
      <c r="H20" s="34">
        <f t="shared" si="3"/>
        <v>1718550</v>
      </c>
      <c r="N20" s="38"/>
    </row>
    <row r="21" ht="14.25" customHeight="1">
      <c r="B21" s="37"/>
      <c r="C21" s="37"/>
      <c r="D21" s="32">
        <f t="shared" si="1"/>
        <v>9</v>
      </c>
      <c r="E21" s="33">
        <v>9500000.0</v>
      </c>
      <c r="F21" s="32">
        <v>0.17</v>
      </c>
      <c r="G21" s="34">
        <f t="shared" si="2"/>
        <v>11547201</v>
      </c>
      <c r="H21" s="34">
        <f t="shared" si="3"/>
        <v>11547201</v>
      </c>
    </row>
    <row r="22" ht="14.25" customHeight="1">
      <c r="B22" s="36"/>
      <c r="C22" s="36"/>
      <c r="D22" s="32">
        <f t="shared" si="1"/>
        <v>10</v>
      </c>
      <c r="E22" s="33">
        <v>9500000.0</v>
      </c>
      <c r="F22" s="32">
        <v>0.17</v>
      </c>
      <c r="G22" s="34">
        <f t="shared" si="2"/>
        <v>11547201</v>
      </c>
      <c r="H22" s="34">
        <f t="shared" si="3"/>
        <v>11547201</v>
      </c>
    </row>
    <row r="23" ht="14.25" customHeight="1">
      <c r="D23" s="25"/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4">
    <mergeCell ref="N14:P14"/>
    <mergeCell ref="B16:B22"/>
    <mergeCell ref="C16:C22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574</v>
      </c>
      <c r="D8" s="25"/>
      <c r="E8" s="26" t="s">
        <v>127</v>
      </c>
      <c r="F8" s="28">
        <f>5000*(F7)^0.5*1000</f>
        <v>26457513.11</v>
      </c>
      <c r="G8" s="28" t="s">
        <v>575</v>
      </c>
    </row>
    <row r="9" ht="18.75" customHeight="1">
      <c r="B9" s="28" t="s">
        <v>576</v>
      </c>
      <c r="D9" s="25"/>
      <c r="E9" s="26" t="s">
        <v>127</v>
      </c>
      <c r="F9" s="28">
        <f>PI()*F5^4/64</f>
        <v>0.04908738521</v>
      </c>
      <c r="G9" s="28" t="s">
        <v>577</v>
      </c>
    </row>
    <row r="10" ht="14.25" customHeight="1">
      <c r="D10" s="25"/>
    </row>
    <row r="11" ht="14.25" customHeight="1">
      <c r="B11" s="28" t="s">
        <v>578</v>
      </c>
      <c r="D11" s="25"/>
      <c r="E11" s="26" t="s">
        <v>127</v>
      </c>
      <c r="F11" s="28" t="s">
        <v>579</v>
      </c>
      <c r="K11" s="28" t="s">
        <v>580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581</v>
      </c>
      <c r="F13" s="29" t="s">
        <v>143</v>
      </c>
      <c r="G13" s="29" t="s">
        <v>582</v>
      </c>
      <c r="H13" s="29" t="s">
        <v>583</v>
      </c>
    </row>
    <row r="14" ht="18.0" customHeight="1">
      <c r="B14" s="31">
        <v>1.0</v>
      </c>
      <c r="C14" s="41" t="s">
        <v>182</v>
      </c>
      <c r="D14" s="32">
        <v>2.0</v>
      </c>
      <c r="E14" s="33">
        <v>4600000.0</v>
      </c>
      <c r="F14" s="32">
        <v>0.17</v>
      </c>
      <c r="G14" s="34">
        <f t="shared" ref="G14:G21" si="1">ROUND(1*(E14*F$5^4/(F$8*F$9))^(1/12)*E14/(1-F14^2),0)</f>
        <v>5263369</v>
      </c>
      <c r="H14" s="34">
        <f t="shared" ref="H14:H21" si="2">G14*$F$5</f>
        <v>5263369</v>
      </c>
      <c r="N14" s="35"/>
    </row>
    <row r="15" ht="18.0" customHeight="1">
      <c r="B15" s="36"/>
      <c r="C15" s="36"/>
      <c r="D15" s="32">
        <f t="shared" ref="D15:D21" si="3">D14+1</f>
        <v>3</v>
      </c>
      <c r="E15" s="33">
        <v>4600000.0</v>
      </c>
      <c r="F15" s="32">
        <v>0.17</v>
      </c>
      <c r="G15" s="34">
        <f t="shared" si="1"/>
        <v>5263369</v>
      </c>
      <c r="H15" s="34">
        <f t="shared" si="2"/>
        <v>5263369</v>
      </c>
      <c r="N15" s="35"/>
      <c r="O15" s="35"/>
      <c r="P15" s="35"/>
    </row>
    <row r="16" ht="18.0" customHeight="1">
      <c r="B16" s="31">
        <v>2.0</v>
      </c>
      <c r="C16" s="31" t="s">
        <v>148</v>
      </c>
      <c r="D16" s="32">
        <f t="shared" si="3"/>
        <v>4</v>
      </c>
      <c r="E16" s="33">
        <v>4000000.0</v>
      </c>
      <c r="F16" s="32">
        <v>0.17</v>
      </c>
      <c r="G16" s="34">
        <f t="shared" si="1"/>
        <v>4523846</v>
      </c>
      <c r="H16" s="34">
        <f t="shared" si="2"/>
        <v>4523846</v>
      </c>
      <c r="N16" s="35"/>
      <c r="O16" s="35"/>
      <c r="P16" s="35"/>
    </row>
    <row r="17" ht="18.0" customHeight="1">
      <c r="B17" s="37"/>
      <c r="C17" s="37"/>
      <c r="D17" s="32">
        <f t="shared" si="3"/>
        <v>5</v>
      </c>
      <c r="E17" s="33">
        <v>4000000.0</v>
      </c>
      <c r="F17" s="32">
        <v>0.17</v>
      </c>
      <c r="G17" s="34">
        <f t="shared" si="1"/>
        <v>4523846</v>
      </c>
      <c r="H17" s="34">
        <f t="shared" si="2"/>
        <v>4523846</v>
      </c>
      <c r="N17" s="35"/>
      <c r="O17" s="35"/>
      <c r="P17" s="35"/>
    </row>
    <row r="18" ht="18.0" customHeight="1">
      <c r="B18" s="37"/>
      <c r="C18" s="37"/>
      <c r="D18" s="32">
        <f t="shared" si="3"/>
        <v>6</v>
      </c>
      <c r="E18" s="33">
        <v>4000000.0</v>
      </c>
      <c r="F18" s="32">
        <v>0.17</v>
      </c>
      <c r="G18" s="34">
        <f t="shared" si="1"/>
        <v>4523846</v>
      </c>
      <c r="H18" s="34">
        <f t="shared" si="2"/>
        <v>4523846</v>
      </c>
      <c r="N18" s="35"/>
      <c r="O18" s="35"/>
      <c r="P18" s="35"/>
    </row>
    <row r="19" ht="18.0" customHeight="1">
      <c r="B19" s="37"/>
      <c r="C19" s="37"/>
      <c r="D19" s="32">
        <f t="shared" si="3"/>
        <v>7</v>
      </c>
      <c r="E19" s="33">
        <v>4000000.0</v>
      </c>
      <c r="F19" s="32">
        <v>0.17</v>
      </c>
      <c r="G19" s="34">
        <f t="shared" si="1"/>
        <v>4523846</v>
      </c>
      <c r="H19" s="34">
        <f t="shared" si="2"/>
        <v>4523846</v>
      </c>
      <c r="N19" s="35"/>
      <c r="O19" s="35"/>
      <c r="P19" s="35"/>
    </row>
    <row r="20" ht="18.0" customHeight="1">
      <c r="B20" s="37"/>
      <c r="C20" s="37"/>
      <c r="D20" s="32">
        <f t="shared" si="3"/>
        <v>8</v>
      </c>
      <c r="E20" s="33">
        <v>4000000.0</v>
      </c>
      <c r="F20" s="32">
        <v>0.17</v>
      </c>
      <c r="G20" s="34">
        <f t="shared" si="1"/>
        <v>4523846</v>
      </c>
      <c r="H20" s="34">
        <f t="shared" si="2"/>
        <v>4523846</v>
      </c>
      <c r="N20" s="38"/>
    </row>
    <row r="21" ht="14.25" customHeight="1">
      <c r="B21" s="36"/>
      <c r="C21" s="36"/>
      <c r="D21" s="32">
        <f t="shared" si="3"/>
        <v>9</v>
      </c>
      <c r="E21" s="33">
        <v>8200000.0</v>
      </c>
      <c r="F21" s="32">
        <v>0.17</v>
      </c>
      <c r="G21" s="34">
        <f t="shared" si="1"/>
        <v>9845576</v>
      </c>
      <c r="H21" s="34">
        <f t="shared" si="2"/>
        <v>9845576</v>
      </c>
    </row>
    <row r="22" ht="14.25" customHeight="1">
      <c r="D22" s="25"/>
    </row>
    <row r="23" ht="14.25" customHeight="1">
      <c r="D23" s="25"/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B14:B15"/>
    <mergeCell ref="C14:C15"/>
    <mergeCell ref="N14:P14"/>
    <mergeCell ref="B16:B21"/>
    <mergeCell ref="C16:C21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584</v>
      </c>
      <c r="D8" s="25"/>
      <c r="E8" s="26" t="s">
        <v>127</v>
      </c>
      <c r="F8" s="28">
        <f>5000*(F7)^0.5*1000</f>
        <v>26457513.11</v>
      </c>
      <c r="G8" s="28" t="s">
        <v>585</v>
      </c>
    </row>
    <row r="9" ht="18.75" customHeight="1">
      <c r="B9" s="28" t="s">
        <v>586</v>
      </c>
      <c r="D9" s="25"/>
      <c r="E9" s="26" t="s">
        <v>127</v>
      </c>
      <c r="F9" s="28">
        <f>PI()*F5^4/64</f>
        <v>0.04908738521</v>
      </c>
      <c r="G9" s="28" t="s">
        <v>587</v>
      </c>
    </row>
    <row r="10" ht="14.25" customHeight="1">
      <c r="D10" s="25"/>
    </row>
    <row r="11" ht="14.25" customHeight="1">
      <c r="B11" s="28" t="s">
        <v>588</v>
      </c>
      <c r="D11" s="25"/>
      <c r="E11" s="26" t="s">
        <v>127</v>
      </c>
      <c r="F11" s="28" t="s">
        <v>589</v>
      </c>
      <c r="K11" s="28" t="s">
        <v>590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591</v>
      </c>
      <c r="F13" s="29" t="s">
        <v>143</v>
      </c>
      <c r="G13" s="29" t="s">
        <v>592</v>
      </c>
      <c r="H13" s="29" t="s">
        <v>593</v>
      </c>
    </row>
    <row r="14" ht="18.0" customHeight="1">
      <c r="B14" s="44">
        <v>1.0</v>
      </c>
      <c r="C14" s="32" t="s">
        <v>165</v>
      </c>
      <c r="D14" s="32">
        <v>2.0</v>
      </c>
      <c r="E14" s="47" t="s">
        <v>166</v>
      </c>
      <c r="F14" s="47" t="s">
        <v>166</v>
      </c>
      <c r="G14" s="47" t="s">
        <v>166</v>
      </c>
      <c r="H14" s="34">
        <v>4500.0</v>
      </c>
      <c r="N14" s="35"/>
    </row>
    <row r="15" ht="18.0" customHeight="1">
      <c r="B15" s="31">
        <v>2.0</v>
      </c>
      <c r="C15" s="31" t="s">
        <v>148</v>
      </c>
      <c r="D15" s="32">
        <f t="shared" ref="D15:D22" si="1">D14+1</f>
        <v>3</v>
      </c>
      <c r="E15" s="33">
        <v>400000.0</v>
      </c>
      <c r="F15" s="32">
        <v>0.25</v>
      </c>
      <c r="G15" s="34">
        <f t="shared" ref="G15:G22" si="2">ROUND(1*(E15*F$5^4/(F$8*F$9))^(1/12)*E15/(1-F15^2),0)</f>
        <v>386783</v>
      </c>
      <c r="H15" s="34">
        <f t="shared" ref="H15:H22" si="3">G15*$F$5</f>
        <v>386783</v>
      </c>
      <c r="N15" s="35"/>
      <c r="O15" s="35"/>
      <c r="P15" s="35"/>
    </row>
    <row r="16" ht="18.0" customHeight="1">
      <c r="B16" s="37"/>
      <c r="C16" s="37"/>
      <c r="D16" s="32">
        <f t="shared" si="1"/>
        <v>4</v>
      </c>
      <c r="E16" s="33">
        <v>2600000.0</v>
      </c>
      <c r="F16" s="32">
        <v>0.17</v>
      </c>
      <c r="G16" s="34">
        <f t="shared" si="2"/>
        <v>2836812</v>
      </c>
      <c r="H16" s="34">
        <f t="shared" si="3"/>
        <v>2836812</v>
      </c>
      <c r="N16" s="35"/>
      <c r="O16" s="35"/>
      <c r="P16" s="35"/>
    </row>
    <row r="17" ht="18.0" customHeight="1">
      <c r="B17" s="37"/>
      <c r="C17" s="37"/>
      <c r="D17" s="32">
        <f t="shared" si="1"/>
        <v>5</v>
      </c>
      <c r="E17" s="33">
        <v>2600000.0</v>
      </c>
      <c r="F17" s="32">
        <v>0.17</v>
      </c>
      <c r="G17" s="34">
        <f t="shared" si="2"/>
        <v>2836812</v>
      </c>
      <c r="H17" s="34">
        <f t="shared" si="3"/>
        <v>2836812</v>
      </c>
      <c r="N17" s="35"/>
      <c r="O17" s="35"/>
      <c r="P17" s="35"/>
    </row>
    <row r="18" ht="18.0" customHeight="1">
      <c r="B18" s="37"/>
      <c r="C18" s="37"/>
      <c r="D18" s="49">
        <f t="shared" si="1"/>
        <v>6</v>
      </c>
      <c r="E18" s="50">
        <v>6.4955E7</v>
      </c>
      <c r="F18" s="49">
        <v>0.17</v>
      </c>
      <c r="G18" s="51">
        <f t="shared" si="2"/>
        <v>92670130</v>
      </c>
      <c r="H18" s="51">
        <f t="shared" si="3"/>
        <v>92670130</v>
      </c>
      <c r="N18" s="35"/>
      <c r="O18" s="35"/>
      <c r="P18" s="35"/>
    </row>
    <row r="19" ht="18.0" customHeight="1">
      <c r="B19" s="37"/>
      <c r="C19" s="37"/>
      <c r="D19" s="32">
        <f t="shared" si="1"/>
        <v>7</v>
      </c>
      <c r="E19" s="33">
        <v>2800000.0</v>
      </c>
      <c r="F19" s="32">
        <v>0.17</v>
      </c>
      <c r="G19" s="34">
        <f t="shared" si="2"/>
        <v>3073954</v>
      </c>
      <c r="H19" s="34">
        <f t="shared" si="3"/>
        <v>3073954</v>
      </c>
      <c r="N19" s="35"/>
      <c r="O19" s="35"/>
      <c r="P19" s="35"/>
    </row>
    <row r="20" ht="18.0" customHeight="1">
      <c r="B20" s="36"/>
      <c r="C20" s="36"/>
      <c r="D20" s="32">
        <f t="shared" si="1"/>
        <v>8</v>
      </c>
      <c r="E20" s="33">
        <v>2800000.0</v>
      </c>
      <c r="F20" s="32">
        <v>0.17</v>
      </c>
      <c r="G20" s="34">
        <f t="shared" si="2"/>
        <v>3073954</v>
      </c>
      <c r="H20" s="34">
        <f t="shared" si="3"/>
        <v>3073954</v>
      </c>
      <c r="N20" s="38"/>
    </row>
    <row r="21" ht="14.25" customHeight="1">
      <c r="B21" s="44">
        <v>3.0</v>
      </c>
      <c r="C21" s="44" t="s">
        <v>182</v>
      </c>
      <c r="D21" s="32">
        <f t="shared" si="1"/>
        <v>9</v>
      </c>
      <c r="E21" s="33">
        <v>2800000.0</v>
      </c>
      <c r="F21" s="32">
        <v>0.17</v>
      </c>
      <c r="G21" s="34">
        <f t="shared" si="2"/>
        <v>3073954</v>
      </c>
      <c r="H21" s="34">
        <f t="shared" si="3"/>
        <v>3073954</v>
      </c>
    </row>
    <row r="22" ht="14.25" customHeight="1">
      <c r="B22" s="44">
        <v>4.0</v>
      </c>
      <c r="C22" s="44" t="s">
        <v>148</v>
      </c>
      <c r="D22" s="32">
        <f t="shared" si="1"/>
        <v>10</v>
      </c>
      <c r="E22" s="33">
        <v>2800000.0</v>
      </c>
      <c r="F22" s="32">
        <v>0.17</v>
      </c>
      <c r="G22" s="34">
        <f t="shared" si="2"/>
        <v>3073954</v>
      </c>
      <c r="H22" s="34">
        <f t="shared" si="3"/>
        <v>3073954</v>
      </c>
    </row>
    <row r="23" ht="14.25" customHeight="1">
      <c r="D23" s="25"/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4">
    <mergeCell ref="N14:P14"/>
    <mergeCell ref="B15:B20"/>
    <mergeCell ref="C15:C20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594</v>
      </c>
      <c r="D8" s="25"/>
      <c r="E8" s="26" t="s">
        <v>127</v>
      </c>
      <c r="F8" s="28">
        <f>5000*(F7)^0.5*1000</f>
        <v>26457513.11</v>
      </c>
      <c r="G8" s="28" t="s">
        <v>595</v>
      </c>
    </row>
    <row r="9" ht="18.75" customHeight="1">
      <c r="B9" s="28" t="s">
        <v>596</v>
      </c>
      <c r="D9" s="25"/>
      <c r="E9" s="26" t="s">
        <v>127</v>
      </c>
      <c r="F9" s="28">
        <f>PI()*F5^4/64</f>
        <v>0.04908738521</v>
      </c>
      <c r="G9" s="28" t="s">
        <v>597</v>
      </c>
    </row>
    <row r="10" ht="14.25" customHeight="1">
      <c r="D10" s="25"/>
    </row>
    <row r="11" ht="14.25" customHeight="1">
      <c r="B11" s="28" t="s">
        <v>598</v>
      </c>
      <c r="D11" s="25"/>
      <c r="E11" s="26" t="s">
        <v>127</v>
      </c>
      <c r="F11" s="28" t="s">
        <v>599</v>
      </c>
      <c r="K11" s="28" t="s">
        <v>600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601</v>
      </c>
      <c r="F13" s="29" t="s">
        <v>143</v>
      </c>
      <c r="G13" s="29" t="s">
        <v>602</v>
      </c>
      <c r="H13" s="29" t="s">
        <v>603</v>
      </c>
    </row>
    <row r="14" ht="18.0" customHeight="1">
      <c r="B14" s="44">
        <v>1.0</v>
      </c>
      <c r="C14" s="32" t="s">
        <v>146</v>
      </c>
      <c r="D14" s="32">
        <v>2.0</v>
      </c>
      <c r="E14" s="33">
        <v>3600000.0</v>
      </c>
      <c r="F14" s="32">
        <v>0.25</v>
      </c>
      <c r="G14" s="34">
        <f t="shared" ref="G14:G22" si="1">ROUND(1*(E14*F$5^4/(F$8*F$9))^(1/12)*E14/(1-F14^2),0)</f>
        <v>4180516</v>
      </c>
      <c r="H14" s="34">
        <f t="shared" ref="H14:H22" si="2">G14*$F$5</f>
        <v>4180516</v>
      </c>
      <c r="N14" s="35"/>
    </row>
    <row r="15" ht="18.0" customHeight="1">
      <c r="B15" s="44">
        <v>2.0</v>
      </c>
      <c r="C15" s="44" t="s">
        <v>182</v>
      </c>
      <c r="D15" s="32">
        <f t="shared" ref="D15:D22" si="3">D14+1</f>
        <v>3</v>
      </c>
      <c r="E15" s="33">
        <v>7500000.0</v>
      </c>
      <c r="F15" s="32">
        <v>0.17</v>
      </c>
      <c r="G15" s="34">
        <f t="shared" si="1"/>
        <v>8938387</v>
      </c>
      <c r="H15" s="34">
        <f t="shared" si="2"/>
        <v>8938387</v>
      </c>
      <c r="N15" s="35"/>
      <c r="O15" s="35"/>
      <c r="P15" s="35"/>
    </row>
    <row r="16" ht="18.0" customHeight="1">
      <c r="B16" s="31">
        <v>3.0</v>
      </c>
      <c r="C16" s="31" t="s">
        <v>148</v>
      </c>
      <c r="D16" s="32">
        <f t="shared" si="3"/>
        <v>4</v>
      </c>
      <c r="E16" s="33">
        <v>3700000.0</v>
      </c>
      <c r="F16" s="32">
        <v>0.17</v>
      </c>
      <c r="G16" s="34">
        <f t="shared" si="1"/>
        <v>4157459</v>
      </c>
      <c r="H16" s="34">
        <f t="shared" si="2"/>
        <v>4157459</v>
      </c>
      <c r="N16" s="35"/>
      <c r="O16" s="35"/>
      <c r="P16" s="35"/>
    </row>
    <row r="17" ht="18.0" customHeight="1">
      <c r="B17" s="37"/>
      <c r="C17" s="37"/>
      <c r="D17" s="32">
        <f t="shared" si="3"/>
        <v>5</v>
      </c>
      <c r="E17" s="33">
        <v>3700000.0</v>
      </c>
      <c r="F17" s="32">
        <v>0.17</v>
      </c>
      <c r="G17" s="34">
        <f t="shared" si="1"/>
        <v>4157459</v>
      </c>
      <c r="H17" s="34">
        <f t="shared" si="2"/>
        <v>4157459</v>
      </c>
      <c r="N17" s="35"/>
      <c r="O17" s="35"/>
      <c r="P17" s="35"/>
    </row>
    <row r="18" ht="18.0" customHeight="1">
      <c r="B18" s="37"/>
      <c r="C18" s="37"/>
      <c r="D18" s="49">
        <f t="shared" si="3"/>
        <v>6</v>
      </c>
      <c r="E18" s="50">
        <v>3700000.0</v>
      </c>
      <c r="F18" s="49">
        <v>0.17</v>
      </c>
      <c r="G18" s="51">
        <f t="shared" si="1"/>
        <v>4157459</v>
      </c>
      <c r="H18" s="51">
        <f t="shared" si="2"/>
        <v>4157459</v>
      </c>
      <c r="N18" s="35"/>
      <c r="O18" s="35"/>
      <c r="P18" s="35"/>
    </row>
    <row r="19" ht="18.0" customHeight="1">
      <c r="B19" s="37"/>
      <c r="C19" s="37"/>
      <c r="D19" s="32">
        <f t="shared" si="3"/>
        <v>7</v>
      </c>
      <c r="E19" s="33">
        <v>3700000.0</v>
      </c>
      <c r="F19" s="32">
        <v>0.17</v>
      </c>
      <c r="G19" s="34">
        <f t="shared" si="1"/>
        <v>4157459</v>
      </c>
      <c r="H19" s="34">
        <f t="shared" si="2"/>
        <v>4157459</v>
      </c>
      <c r="N19" s="35"/>
      <c r="O19" s="35"/>
      <c r="P19" s="35"/>
    </row>
    <row r="20" ht="18.0" customHeight="1">
      <c r="B20" s="37"/>
      <c r="C20" s="37"/>
      <c r="D20" s="32">
        <f t="shared" si="3"/>
        <v>8</v>
      </c>
      <c r="E20" s="33">
        <v>3700000.0</v>
      </c>
      <c r="F20" s="32">
        <v>0.17</v>
      </c>
      <c r="G20" s="34">
        <f t="shared" si="1"/>
        <v>4157459</v>
      </c>
      <c r="H20" s="34">
        <f t="shared" si="2"/>
        <v>4157459</v>
      </c>
      <c r="N20" s="38"/>
    </row>
    <row r="21" ht="14.25" customHeight="1">
      <c r="B21" s="37"/>
      <c r="C21" s="37"/>
      <c r="D21" s="32">
        <f t="shared" si="3"/>
        <v>9</v>
      </c>
      <c r="E21" s="33">
        <v>3700000.0</v>
      </c>
      <c r="F21" s="32">
        <v>0.17</v>
      </c>
      <c r="G21" s="34">
        <f t="shared" si="1"/>
        <v>4157459</v>
      </c>
      <c r="H21" s="34">
        <f t="shared" si="2"/>
        <v>4157459</v>
      </c>
    </row>
    <row r="22" ht="14.25" customHeight="1">
      <c r="B22" s="36"/>
      <c r="C22" s="36"/>
      <c r="D22" s="32">
        <f t="shared" si="3"/>
        <v>10</v>
      </c>
      <c r="E22" s="33">
        <v>3000000.0</v>
      </c>
      <c r="F22" s="32">
        <v>0.17</v>
      </c>
      <c r="G22" s="34">
        <f t="shared" si="1"/>
        <v>3312512</v>
      </c>
      <c r="H22" s="34">
        <f t="shared" si="2"/>
        <v>3312512</v>
      </c>
    </row>
    <row r="23" ht="14.25" customHeight="1">
      <c r="D23" s="25"/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4">
    <mergeCell ref="N14:P14"/>
    <mergeCell ref="B16:B22"/>
    <mergeCell ref="C16:C22"/>
    <mergeCell ref="N20:P20"/>
  </mergeCells>
  <printOptions/>
  <pageMargins bottom="1.0" footer="0.0" header="0.0" left="1.315" right="0.75" top="1.0"/>
  <pageSetup paperSize="9" scale="113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38"/>
    <col customWidth="1" min="4" max="4" width="8.88"/>
    <col customWidth="1" min="5" max="5" width="9.25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/>
    <row r="2" ht="14.25" customHeight="1"/>
    <row r="3" ht="14.25" customHeight="1">
      <c r="E3" s="26"/>
      <c r="F3" s="27"/>
    </row>
    <row r="4" ht="14.25" customHeight="1">
      <c r="E4" s="26"/>
      <c r="F4" s="27"/>
    </row>
    <row r="5" ht="18.75" customHeight="1">
      <c r="B5" s="28" t="s">
        <v>126</v>
      </c>
      <c r="E5" s="26" t="s">
        <v>127</v>
      </c>
      <c r="F5" s="27">
        <v>2.0</v>
      </c>
      <c r="K5" s="28" t="s">
        <v>128</v>
      </c>
    </row>
    <row r="6" ht="18.75" customHeight="1">
      <c r="B6" s="28" t="s">
        <v>129</v>
      </c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E7" s="26" t="s">
        <v>127</v>
      </c>
      <c r="F7" s="27">
        <f>45*0.8</f>
        <v>36</v>
      </c>
    </row>
    <row r="8" ht="18.75" customHeight="1">
      <c r="B8" s="28" t="s">
        <v>604</v>
      </c>
      <c r="E8" s="26" t="s">
        <v>127</v>
      </c>
      <c r="F8" s="28">
        <f>5000*(F7)^0.5*1000</f>
        <v>30000000</v>
      </c>
      <c r="G8" s="28" t="s">
        <v>605</v>
      </c>
    </row>
    <row r="9" ht="18.75" customHeight="1">
      <c r="B9" s="28" t="s">
        <v>606</v>
      </c>
      <c r="E9" s="26" t="s">
        <v>127</v>
      </c>
      <c r="F9" s="28">
        <f>PI()*F5^4/64</f>
        <v>0.7853981634</v>
      </c>
      <c r="G9" s="28" t="s">
        <v>607</v>
      </c>
    </row>
    <row r="10" ht="14.25" customHeight="1"/>
    <row r="11" ht="14.25" customHeight="1">
      <c r="B11" s="28" t="s">
        <v>608</v>
      </c>
      <c r="E11" s="26" t="s">
        <v>127</v>
      </c>
      <c r="F11" s="28" t="s">
        <v>609</v>
      </c>
      <c r="K11" s="28" t="s">
        <v>610</v>
      </c>
    </row>
    <row r="12" ht="14.25" customHeight="1"/>
    <row r="13" ht="78.0" customHeight="1">
      <c r="B13" s="52" t="s">
        <v>139</v>
      </c>
      <c r="C13" s="52" t="s">
        <v>140</v>
      </c>
      <c r="D13" s="53" t="s">
        <v>611</v>
      </c>
      <c r="E13" s="52" t="s">
        <v>612</v>
      </c>
      <c r="F13" s="52" t="s">
        <v>143</v>
      </c>
      <c r="G13" s="29" t="s">
        <v>613</v>
      </c>
      <c r="H13" s="52" t="s">
        <v>614</v>
      </c>
    </row>
    <row r="14" ht="18.0" customHeight="1">
      <c r="B14" s="54">
        <v>1.0</v>
      </c>
      <c r="C14" s="31" t="s">
        <v>615</v>
      </c>
      <c r="D14" s="55">
        <v>3.0</v>
      </c>
      <c r="E14" s="56">
        <v>300000.0</v>
      </c>
      <c r="F14" s="55">
        <v>0.25</v>
      </c>
      <c r="G14" s="57">
        <f t="shared" ref="G14:G26" si="1">ROUND(1*(E14*F$5^4/(F$8*F$9))^(1/12)*E14/(1-F14^2),0)</f>
        <v>280265</v>
      </c>
      <c r="H14" s="57">
        <f>G14*$F$5*0.5</f>
        <v>280265</v>
      </c>
      <c r="N14" s="58"/>
    </row>
    <row r="15" ht="18.0" customHeight="1">
      <c r="B15" s="37"/>
      <c r="C15" s="37"/>
      <c r="D15" s="55">
        <f t="shared" ref="D15:D26" si="2">D14+1</f>
        <v>4</v>
      </c>
      <c r="E15" s="56">
        <v>300000.0</v>
      </c>
      <c r="F15" s="55">
        <v>0.25</v>
      </c>
      <c r="G15" s="57">
        <f t="shared" si="1"/>
        <v>280265</v>
      </c>
      <c r="H15" s="57">
        <f t="shared" ref="H15:H26" si="3">G15*$F$5</f>
        <v>560530</v>
      </c>
      <c r="N15" s="38"/>
    </row>
    <row r="16" ht="18.0" customHeight="1">
      <c r="B16" s="37"/>
      <c r="C16" s="37"/>
      <c r="D16" s="55">
        <f t="shared" si="2"/>
        <v>5</v>
      </c>
      <c r="E16" s="56">
        <v>300000.0</v>
      </c>
      <c r="F16" s="55">
        <v>0.25</v>
      </c>
      <c r="G16" s="57">
        <f t="shared" si="1"/>
        <v>280265</v>
      </c>
      <c r="H16" s="57">
        <f t="shared" si="3"/>
        <v>560530</v>
      </c>
      <c r="N16" s="38"/>
    </row>
    <row r="17" ht="18.0" customHeight="1">
      <c r="B17" s="36"/>
      <c r="C17" s="36"/>
      <c r="D17" s="55">
        <f t="shared" si="2"/>
        <v>6</v>
      </c>
      <c r="E17" s="56">
        <v>300000.0</v>
      </c>
      <c r="F17" s="55">
        <v>0.25</v>
      </c>
      <c r="G17" s="57">
        <f t="shared" si="1"/>
        <v>280265</v>
      </c>
      <c r="H17" s="57">
        <f t="shared" si="3"/>
        <v>560530</v>
      </c>
      <c r="I17" s="59"/>
      <c r="N17" s="38"/>
    </row>
    <row r="18" ht="18.75" customHeight="1">
      <c r="B18" s="54">
        <v>2.0</v>
      </c>
      <c r="C18" s="31" t="s">
        <v>615</v>
      </c>
      <c r="D18" s="55">
        <f t="shared" si="2"/>
        <v>7</v>
      </c>
      <c r="E18" s="56">
        <v>400000.0</v>
      </c>
      <c r="F18" s="55">
        <v>0.25</v>
      </c>
      <c r="G18" s="57">
        <f t="shared" si="1"/>
        <v>382754</v>
      </c>
      <c r="H18" s="57">
        <f t="shared" si="3"/>
        <v>765508</v>
      </c>
    </row>
    <row r="19" ht="18.0" customHeight="1">
      <c r="B19" s="37"/>
      <c r="C19" s="37"/>
      <c r="D19" s="55">
        <f t="shared" si="2"/>
        <v>8</v>
      </c>
      <c r="E19" s="56">
        <v>400000.0</v>
      </c>
      <c r="F19" s="55">
        <v>0.25</v>
      </c>
      <c r="G19" s="57">
        <f t="shared" si="1"/>
        <v>382754</v>
      </c>
      <c r="H19" s="57">
        <f t="shared" si="3"/>
        <v>765508</v>
      </c>
    </row>
    <row r="20" ht="18.0" customHeight="1">
      <c r="B20" s="37"/>
      <c r="C20" s="37"/>
      <c r="D20" s="55">
        <f t="shared" si="2"/>
        <v>9</v>
      </c>
      <c r="E20" s="56">
        <v>400000.0</v>
      </c>
      <c r="F20" s="55">
        <v>0.25</v>
      </c>
      <c r="G20" s="57">
        <f t="shared" si="1"/>
        <v>382754</v>
      </c>
      <c r="H20" s="57">
        <f t="shared" si="3"/>
        <v>765508</v>
      </c>
    </row>
    <row r="21" ht="18.0" customHeight="1">
      <c r="B21" s="36"/>
      <c r="C21" s="36"/>
      <c r="D21" s="55">
        <f t="shared" si="2"/>
        <v>10</v>
      </c>
      <c r="E21" s="56">
        <v>400000.0</v>
      </c>
      <c r="F21" s="55">
        <v>0.25</v>
      </c>
      <c r="G21" s="57">
        <f t="shared" si="1"/>
        <v>382754</v>
      </c>
      <c r="H21" s="57">
        <f t="shared" si="3"/>
        <v>765508</v>
      </c>
    </row>
    <row r="22" ht="18.0" customHeight="1">
      <c r="B22" s="54">
        <v>3.0</v>
      </c>
      <c r="C22" s="31" t="s">
        <v>616</v>
      </c>
      <c r="D22" s="55">
        <f t="shared" si="2"/>
        <v>11</v>
      </c>
      <c r="E22" s="60">
        <v>3900000.0</v>
      </c>
      <c r="F22" s="55">
        <v>0.25</v>
      </c>
      <c r="G22" s="57">
        <f t="shared" si="1"/>
        <v>4511709</v>
      </c>
      <c r="H22" s="57">
        <f t="shared" si="3"/>
        <v>9023418</v>
      </c>
    </row>
    <row r="23" ht="18.0" customHeight="1">
      <c r="B23" s="36"/>
      <c r="C23" s="36"/>
      <c r="D23" s="55">
        <f t="shared" si="2"/>
        <v>12</v>
      </c>
      <c r="E23" s="60">
        <v>3900000.0</v>
      </c>
      <c r="F23" s="55">
        <v>0.25</v>
      </c>
      <c r="G23" s="57">
        <f t="shared" si="1"/>
        <v>4511709</v>
      </c>
      <c r="H23" s="57">
        <f t="shared" si="3"/>
        <v>9023418</v>
      </c>
    </row>
    <row r="24" ht="18.0" customHeight="1">
      <c r="B24" s="54">
        <v>4.0</v>
      </c>
      <c r="C24" s="31" t="s">
        <v>617</v>
      </c>
      <c r="D24" s="55">
        <f t="shared" si="2"/>
        <v>13</v>
      </c>
      <c r="E24" s="60">
        <v>6400000.0</v>
      </c>
      <c r="F24" s="55">
        <v>0.2</v>
      </c>
      <c r="G24" s="57">
        <f t="shared" si="1"/>
        <v>7534992</v>
      </c>
      <c r="H24" s="57">
        <f t="shared" si="3"/>
        <v>15069984</v>
      </c>
    </row>
    <row r="25" ht="18.0" customHeight="1">
      <c r="B25" s="37"/>
      <c r="C25" s="37"/>
      <c r="D25" s="55">
        <f t="shared" si="2"/>
        <v>14</v>
      </c>
      <c r="E25" s="60">
        <v>6400000.0</v>
      </c>
      <c r="F25" s="55">
        <v>0.2</v>
      </c>
      <c r="G25" s="57">
        <f t="shared" si="1"/>
        <v>7534992</v>
      </c>
      <c r="H25" s="57">
        <f t="shared" si="3"/>
        <v>15069984</v>
      </c>
    </row>
    <row r="26" ht="14.25" customHeight="1">
      <c r="B26" s="36"/>
      <c r="C26" s="36"/>
      <c r="D26" s="55">
        <f t="shared" si="2"/>
        <v>15</v>
      </c>
      <c r="E26" s="60">
        <v>6400000.0</v>
      </c>
      <c r="F26" s="55">
        <v>0.2</v>
      </c>
      <c r="G26" s="57">
        <f t="shared" si="1"/>
        <v>7534992</v>
      </c>
      <c r="H26" s="57">
        <f t="shared" si="3"/>
        <v>15069984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B18:B21"/>
    <mergeCell ref="B22:B23"/>
    <mergeCell ref="C22:C23"/>
    <mergeCell ref="B24:B26"/>
    <mergeCell ref="C24:C26"/>
    <mergeCell ref="B14:B17"/>
    <mergeCell ref="C14:C17"/>
    <mergeCell ref="N14:P14"/>
    <mergeCell ref="N15:P15"/>
    <mergeCell ref="N16:P16"/>
    <mergeCell ref="N17:P17"/>
    <mergeCell ref="C18:C21"/>
  </mergeCells>
  <printOptions/>
  <pageMargins bottom="1.0" footer="0.0" header="0.0" left="0.75" right="0.75" top="1.0"/>
  <pageSetup scale="90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38"/>
    <col customWidth="1" min="4" max="4" width="8.88"/>
    <col customWidth="1" min="5" max="5" width="9.25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/>
    <row r="2" ht="14.25" customHeight="1"/>
    <row r="3" ht="14.25" customHeight="1">
      <c r="E3" s="26"/>
      <c r="F3" s="27"/>
    </row>
    <row r="4" ht="14.25" customHeight="1">
      <c r="E4" s="26"/>
      <c r="F4" s="27"/>
    </row>
    <row r="5" ht="18.75" customHeight="1">
      <c r="B5" s="28" t="s">
        <v>126</v>
      </c>
      <c r="E5" s="26" t="s">
        <v>127</v>
      </c>
      <c r="F5" s="27">
        <v>2.0</v>
      </c>
      <c r="K5" s="28" t="s">
        <v>128</v>
      </c>
    </row>
    <row r="6" ht="18.75" customHeight="1">
      <c r="B6" s="28" t="s">
        <v>129</v>
      </c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E7" s="26" t="s">
        <v>127</v>
      </c>
      <c r="F7" s="27">
        <f>45*0.8</f>
        <v>36</v>
      </c>
    </row>
    <row r="8" ht="18.75" customHeight="1">
      <c r="B8" s="28" t="s">
        <v>618</v>
      </c>
      <c r="E8" s="26" t="s">
        <v>127</v>
      </c>
      <c r="F8" s="28">
        <f>5000*(F7)^0.5*1000</f>
        <v>30000000</v>
      </c>
      <c r="G8" s="28" t="s">
        <v>619</v>
      </c>
    </row>
    <row r="9" ht="18.75" customHeight="1">
      <c r="B9" s="28" t="s">
        <v>620</v>
      </c>
      <c r="E9" s="26" t="s">
        <v>127</v>
      </c>
      <c r="F9" s="28">
        <f>PI()*F5^4/64</f>
        <v>0.7853981634</v>
      </c>
      <c r="G9" s="28" t="s">
        <v>621</v>
      </c>
    </row>
    <row r="10" ht="14.25" customHeight="1"/>
    <row r="11" ht="14.25" customHeight="1">
      <c r="B11" s="28" t="s">
        <v>622</v>
      </c>
      <c r="E11" s="26" t="s">
        <v>127</v>
      </c>
      <c r="F11" s="28" t="s">
        <v>623</v>
      </c>
      <c r="K11" s="28" t="s">
        <v>624</v>
      </c>
    </row>
    <row r="12" ht="14.25" customHeight="1"/>
    <row r="13" ht="78.0" customHeight="1">
      <c r="B13" s="52" t="s">
        <v>139</v>
      </c>
      <c r="C13" s="52" t="s">
        <v>140</v>
      </c>
      <c r="D13" s="53" t="s">
        <v>611</v>
      </c>
      <c r="E13" s="52" t="s">
        <v>625</v>
      </c>
      <c r="F13" s="52" t="s">
        <v>143</v>
      </c>
      <c r="G13" s="29" t="s">
        <v>626</v>
      </c>
      <c r="H13" s="52" t="s">
        <v>627</v>
      </c>
    </row>
    <row r="14" ht="18.0" customHeight="1">
      <c r="B14" s="54">
        <v>1.0</v>
      </c>
      <c r="C14" s="31" t="s">
        <v>615</v>
      </c>
      <c r="D14" s="55">
        <v>0.0</v>
      </c>
      <c r="E14" s="56">
        <v>300000.0</v>
      </c>
      <c r="F14" s="55">
        <v>0.25</v>
      </c>
      <c r="G14" s="57">
        <f t="shared" ref="G14:G29" si="1">ROUND(1*(E14*F$5^4/(F$8*F$9))^(1/12)*E14/(1-F14^2),0)</f>
        <v>280265</v>
      </c>
      <c r="H14" s="57">
        <f>G14*$F$5*0.5</f>
        <v>280265</v>
      </c>
      <c r="N14" s="58"/>
    </row>
    <row r="15" ht="18.0" customHeight="1">
      <c r="B15" s="37"/>
      <c r="C15" s="37"/>
      <c r="D15" s="55">
        <f t="shared" ref="D15:D29" si="2">D14+1</f>
        <v>1</v>
      </c>
      <c r="E15" s="56">
        <v>300000.0</v>
      </c>
      <c r="F15" s="55">
        <v>0.25</v>
      </c>
      <c r="G15" s="57">
        <f t="shared" si="1"/>
        <v>280265</v>
      </c>
      <c r="H15" s="57">
        <f t="shared" ref="H15:H29" si="3">G15*$F$5</f>
        <v>560530</v>
      </c>
      <c r="N15" s="58"/>
      <c r="O15" s="58"/>
      <c r="P15" s="58"/>
    </row>
    <row r="16" ht="18.0" customHeight="1">
      <c r="B16" s="37"/>
      <c r="C16" s="37"/>
      <c r="D16" s="55">
        <f t="shared" si="2"/>
        <v>2</v>
      </c>
      <c r="E16" s="56">
        <v>300000.0</v>
      </c>
      <c r="F16" s="55">
        <v>0.25</v>
      </c>
      <c r="G16" s="57">
        <f t="shared" si="1"/>
        <v>280265</v>
      </c>
      <c r="H16" s="57">
        <f t="shared" si="3"/>
        <v>560530</v>
      </c>
      <c r="N16" s="58"/>
      <c r="O16" s="58"/>
      <c r="P16" s="58"/>
    </row>
    <row r="17" ht="18.0" customHeight="1">
      <c r="B17" s="37"/>
      <c r="C17" s="37"/>
      <c r="D17" s="55">
        <f t="shared" si="2"/>
        <v>3</v>
      </c>
      <c r="E17" s="56">
        <v>300000.0</v>
      </c>
      <c r="F17" s="55">
        <v>0.25</v>
      </c>
      <c r="G17" s="57">
        <f t="shared" si="1"/>
        <v>280265</v>
      </c>
      <c r="H17" s="57">
        <f t="shared" si="3"/>
        <v>560530</v>
      </c>
      <c r="N17" s="58"/>
      <c r="O17" s="58"/>
      <c r="P17" s="58"/>
    </row>
    <row r="18" ht="18.0" customHeight="1">
      <c r="B18" s="37"/>
      <c r="C18" s="37"/>
      <c r="D18" s="55">
        <f t="shared" si="2"/>
        <v>4</v>
      </c>
      <c r="E18" s="56">
        <v>300000.0</v>
      </c>
      <c r="F18" s="55">
        <v>0.25</v>
      </c>
      <c r="G18" s="57">
        <f t="shared" si="1"/>
        <v>280265</v>
      </c>
      <c r="H18" s="57">
        <f t="shared" si="3"/>
        <v>560530</v>
      </c>
      <c r="N18" s="38"/>
    </row>
    <row r="19" ht="18.0" customHeight="1">
      <c r="B19" s="37"/>
      <c r="C19" s="37"/>
      <c r="D19" s="55">
        <f t="shared" si="2"/>
        <v>5</v>
      </c>
      <c r="E19" s="56">
        <v>300000.0</v>
      </c>
      <c r="F19" s="55">
        <v>0.25</v>
      </c>
      <c r="G19" s="57">
        <f t="shared" si="1"/>
        <v>280265</v>
      </c>
      <c r="H19" s="57">
        <f t="shared" si="3"/>
        <v>560530</v>
      </c>
      <c r="N19" s="38"/>
    </row>
    <row r="20" ht="18.0" customHeight="1">
      <c r="B20" s="36"/>
      <c r="C20" s="36"/>
      <c r="D20" s="55">
        <f t="shared" si="2"/>
        <v>6</v>
      </c>
      <c r="E20" s="56">
        <v>300000.0</v>
      </c>
      <c r="F20" s="55">
        <v>0.25</v>
      </c>
      <c r="G20" s="57">
        <f t="shared" si="1"/>
        <v>280265</v>
      </c>
      <c r="H20" s="57">
        <f t="shared" si="3"/>
        <v>560530</v>
      </c>
      <c r="I20" s="59"/>
      <c r="N20" s="38"/>
    </row>
    <row r="21" ht="18.75" customHeight="1">
      <c r="B21" s="54">
        <v>2.0</v>
      </c>
      <c r="C21" s="31" t="s">
        <v>615</v>
      </c>
      <c r="D21" s="55">
        <f t="shared" si="2"/>
        <v>7</v>
      </c>
      <c r="E21" s="56">
        <v>400000.0</v>
      </c>
      <c r="F21" s="55">
        <v>0.25</v>
      </c>
      <c r="G21" s="57">
        <f t="shared" si="1"/>
        <v>382754</v>
      </c>
      <c r="H21" s="57">
        <f t="shared" si="3"/>
        <v>765508</v>
      </c>
    </row>
    <row r="22" ht="18.0" customHeight="1">
      <c r="B22" s="37"/>
      <c r="C22" s="37"/>
      <c r="D22" s="55">
        <f t="shared" si="2"/>
        <v>8</v>
      </c>
      <c r="E22" s="56">
        <v>400000.0</v>
      </c>
      <c r="F22" s="55">
        <v>0.25</v>
      </c>
      <c r="G22" s="57">
        <f t="shared" si="1"/>
        <v>382754</v>
      </c>
      <c r="H22" s="57">
        <f t="shared" si="3"/>
        <v>765508</v>
      </c>
    </row>
    <row r="23" ht="18.0" customHeight="1">
      <c r="B23" s="37"/>
      <c r="C23" s="37"/>
      <c r="D23" s="55">
        <f t="shared" si="2"/>
        <v>9</v>
      </c>
      <c r="E23" s="56">
        <v>400000.0</v>
      </c>
      <c r="F23" s="55">
        <v>0.25</v>
      </c>
      <c r="G23" s="57">
        <f t="shared" si="1"/>
        <v>382754</v>
      </c>
      <c r="H23" s="57">
        <f t="shared" si="3"/>
        <v>765508</v>
      </c>
    </row>
    <row r="24" ht="18.0" customHeight="1">
      <c r="B24" s="36"/>
      <c r="C24" s="36"/>
      <c r="D24" s="55">
        <f t="shared" si="2"/>
        <v>10</v>
      </c>
      <c r="E24" s="56">
        <v>400000.0</v>
      </c>
      <c r="F24" s="55">
        <v>0.25</v>
      </c>
      <c r="G24" s="57">
        <f t="shared" si="1"/>
        <v>382754</v>
      </c>
      <c r="H24" s="57">
        <f t="shared" si="3"/>
        <v>765508</v>
      </c>
    </row>
    <row r="25" ht="18.0" customHeight="1">
      <c r="B25" s="54">
        <v>3.0</v>
      </c>
      <c r="C25" s="31" t="s">
        <v>628</v>
      </c>
      <c r="D25" s="55">
        <f t="shared" si="2"/>
        <v>11</v>
      </c>
      <c r="E25" s="60">
        <v>3900000.0</v>
      </c>
      <c r="F25" s="55">
        <v>0.25</v>
      </c>
      <c r="G25" s="57">
        <f t="shared" si="1"/>
        <v>4511709</v>
      </c>
      <c r="H25" s="57">
        <f t="shared" si="3"/>
        <v>9023418</v>
      </c>
    </row>
    <row r="26" ht="18.0" customHeight="1">
      <c r="B26" s="36"/>
      <c r="C26" s="36"/>
      <c r="D26" s="55">
        <f t="shared" si="2"/>
        <v>12</v>
      </c>
      <c r="E26" s="60">
        <v>3900000.0</v>
      </c>
      <c r="F26" s="55">
        <v>0.25</v>
      </c>
      <c r="G26" s="57">
        <f t="shared" si="1"/>
        <v>4511709</v>
      </c>
      <c r="H26" s="57">
        <f t="shared" si="3"/>
        <v>9023418</v>
      </c>
    </row>
    <row r="27" ht="18.0" customHeight="1">
      <c r="B27" s="54">
        <v>4.0</v>
      </c>
      <c r="C27" s="31" t="s">
        <v>629</v>
      </c>
      <c r="D27" s="55">
        <f t="shared" si="2"/>
        <v>13</v>
      </c>
      <c r="E27" s="60">
        <v>6400000.0</v>
      </c>
      <c r="F27" s="55">
        <v>0.2</v>
      </c>
      <c r="G27" s="57">
        <f t="shared" si="1"/>
        <v>7534992</v>
      </c>
      <c r="H27" s="57">
        <f t="shared" si="3"/>
        <v>15069984</v>
      </c>
    </row>
    <row r="28" ht="18.0" customHeight="1">
      <c r="B28" s="37"/>
      <c r="C28" s="37"/>
      <c r="D28" s="55">
        <f t="shared" si="2"/>
        <v>14</v>
      </c>
      <c r="E28" s="60">
        <v>6400000.0</v>
      </c>
      <c r="F28" s="55">
        <v>0.2</v>
      </c>
      <c r="G28" s="57">
        <f t="shared" si="1"/>
        <v>7534992</v>
      </c>
      <c r="H28" s="57">
        <f t="shared" si="3"/>
        <v>15069984</v>
      </c>
    </row>
    <row r="29" ht="14.25" customHeight="1">
      <c r="B29" s="36"/>
      <c r="C29" s="36"/>
      <c r="D29" s="55">
        <f t="shared" si="2"/>
        <v>15</v>
      </c>
      <c r="E29" s="60">
        <v>6400000.0</v>
      </c>
      <c r="F29" s="55">
        <v>0.2</v>
      </c>
      <c r="G29" s="57">
        <f t="shared" si="1"/>
        <v>7534992</v>
      </c>
      <c r="H29" s="57">
        <f t="shared" si="3"/>
        <v>15069984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B21:B24"/>
    <mergeCell ref="B25:B26"/>
    <mergeCell ref="C25:C26"/>
    <mergeCell ref="B27:B29"/>
    <mergeCell ref="C27:C29"/>
    <mergeCell ref="B14:B20"/>
    <mergeCell ref="C14:C20"/>
    <mergeCell ref="N14:P14"/>
    <mergeCell ref="N18:P18"/>
    <mergeCell ref="N19:P19"/>
    <mergeCell ref="N20:P20"/>
    <mergeCell ref="C21:C24"/>
  </mergeCells>
  <printOptions/>
  <pageMargins bottom="1.0" footer="0.0" header="0.0" left="0.75" right="0.75" top="1.0"/>
  <pageSetup scale="9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13" width="8.63"/>
    <col customWidth="1" min="14" max="14" width="11.13"/>
    <col customWidth="1" min="15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172</v>
      </c>
      <c r="D8" s="25"/>
      <c r="E8" s="26" t="s">
        <v>127</v>
      </c>
      <c r="F8" s="28">
        <f>5000*(F7)^0.5*1000</f>
        <v>26457513.11</v>
      </c>
      <c r="G8" s="28" t="s">
        <v>173</v>
      </c>
    </row>
    <row r="9" ht="18.75" customHeight="1">
      <c r="B9" s="28" t="s">
        <v>174</v>
      </c>
      <c r="D9" s="25"/>
      <c r="E9" s="26" t="s">
        <v>127</v>
      </c>
      <c r="F9" s="28">
        <f>PI()*F5^4/64</f>
        <v>0.04908738521</v>
      </c>
      <c r="G9" s="28" t="s">
        <v>175</v>
      </c>
    </row>
    <row r="10" ht="14.25" customHeight="1">
      <c r="D10" s="25"/>
    </row>
    <row r="11" ht="14.25" customHeight="1">
      <c r="B11" s="28" t="s">
        <v>176</v>
      </c>
      <c r="D11" s="25"/>
      <c r="E11" s="26" t="s">
        <v>127</v>
      </c>
      <c r="F11" s="28" t="s">
        <v>177</v>
      </c>
      <c r="K11" s="28" t="s">
        <v>178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179</v>
      </c>
      <c r="F13" s="29" t="s">
        <v>143</v>
      </c>
      <c r="G13" s="29" t="s">
        <v>180</v>
      </c>
      <c r="H13" s="29" t="s">
        <v>181</v>
      </c>
      <c r="M13" s="39"/>
      <c r="N13" s="39"/>
      <c r="O13" s="40"/>
      <c r="P13" s="39"/>
      <c r="Q13" s="39"/>
    </row>
    <row r="14" ht="18.0" customHeight="1">
      <c r="B14" s="31">
        <v>1.0</v>
      </c>
      <c r="C14" s="41" t="s">
        <v>165</v>
      </c>
      <c r="D14" s="32">
        <v>2.0</v>
      </c>
      <c r="E14" s="33" t="s">
        <v>166</v>
      </c>
      <c r="F14" s="33" t="s">
        <v>166</v>
      </c>
      <c r="G14" s="33" t="s">
        <v>166</v>
      </c>
      <c r="H14" s="34">
        <v>4500.0</v>
      </c>
      <c r="M14" s="42"/>
      <c r="N14" s="43"/>
      <c r="O14" s="43"/>
      <c r="P14" s="43"/>
      <c r="Q14" s="43"/>
    </row>
    <row r="15" ht="18.0" customHeight="1">
      <c r="B15" s="37"/>
      <c r="C15" s="37"/>
      <c r="D15" s="32">
        <f t="shared" ref="D15:D24" si="1">D14+1</f>
        <v>3</v>
      </c>
      <c r="E15" s="33" t="s">
        <v>166</v>
      </c>
      <c r="F15" s="33" t="s">
        <v>166</v>
      </c>
      <c r="G15" s="33" t="s">
        <v>166</v>
      </c>
      <c r="H15" s="34">
        <v>4500.0</v>
      </c>
      <c r="L15" s="28">
        <v>400.0</v>
      </c>
      <c r="M15" s="28">
        <f t="shared" ref="M15:M18" si="2">L15*1000</f>
        <v>400000</v>
      </c>
      <c r="N15" s="35"/>
      <c r="O15" s="35"/>
      <c r="P15" s="35"/>
    </row>
    <row r="16" ht="18.0" customHeight="1">
      <c r="B16" s="45">
        <v>2.0</v>
      </c>
      <c r="C16" s="31" t="s">
        <v>146</v>
      </c>
      <c r="D16" s="32">
        <f t="shared" si="1"/>
        <v>4</v>
      </c>
      <c r="E16" s="33">
        <v>400000.0</v>
      </c>
      <c r="F16" s="32">
        <v>0.25</v>
      </c>
      <c r="G16" s="34">
        <f t="shared" ref="G16:G24" si="3">ROUND(1*(E16*F$5^4/(F$8*F$9))^(1/12)*E16/(1-F16^2),0)</f>
        <v>386783</v>
      </c>
      <c r="H16" s="34">
        <f t="shared" ref="H16:H24" si="4">G16*$F$5</f>
        <v>386783</v>
      </c>
      <c r="L16" s="28">
        <v>1600.0</v>
      </c>
      <c r="M16" s="28">
        <f t="shared" si="2"/>
        <v>1600000</v>
      </c>
      <c r="N16" s="35"/>
      <c r="O16" s="35"/>
      <c r="P16" s="35"/>
    </row>
    <row r="17" ht="18.0" customHeight="1">
      <c r="B17" s="36"/>
      <c r="C17" s="36"/>
      <c r="D17" s="32">
        <f t="shared" si="1"/>
        <v>5</v>
      </c>
      <c r="E17" s="33">
        <v>400000.0</v>
      </c>
      <c r="F17" s="32">
        <v>0.25</v>
      </c>
      <c r="G17" s="34">
        <f t="shared" si="3"/>
        <v>386783</v>
      </c>
      <c r="H17" s="34">
        <f t="shared" si="4"/>
        <v>386783</v>
      </c>
      <c r="L17" s="28">
        <v>3400.0</v>
      </c>
      <c r="M17" s="28">
        <f t="shared" si="2"/>
        <v>3400000</v>
      </c>
      <c r="N17" s="35"/>
      <c r="O17" s="35"/>
      <c r="P17" s="35"/>
    </row>
    <row r="18" ht="18.0" customHeight="1">
      <c r="B18" s="46">
        <v>3.0</v>
      </c>
      <c r="C18" s="31" t="s">
        <v>182</v>
      </c>
      <c r="D18" s="32">
        <f t="shared" si="1"/>
        <v>6</v>
      </c>
      <c r="E18" s="33">
        <v>1600000.0</v>
      </c>
      <c r="F18" s="32">
        <v>0.17</v>
      </c>
      <c r="G18" s="34">
        <f t="shared" si="3"/>
        <v>1676510</v>
      </c>
      <c r="H18" s="34">
        <f t="shared" si="4"/>
        <v>1676510</v>
      </c>
      <c r="L18" s="28">
        <v>2300.0</v>
      </c>
      <c r="M18" s="28">
        <f t="shared" si="2"/>
        <v>2300000</v>
      </c>
      <c r="N18" s="38"/>
    </row>
    <row r="19" ht="14.25" customHeight="1">
      <c r="B19" s="45">
        <v>4.0</v>
      </c>
      <c r="C19" s="31" t="s">
        <v>148</v>
      </c>
      <c r="D19" s="32">
        <f t="shared" si="1"/>
        <v>7</v>
      </c>
      <c r="E19" s="33">
        <v>3400000.0</v>
      </c>
      <c r="F19" s="32">
        <v>0.17</v>
      </c>
      <c r="G19" s="34">
        <f t="shared" si="3"/>
        <v>3793543</v>
      </c>
      <c r="H19" s="34">
        <f t="shared" si="4"/>
        <v>3793543</v>
      </c>
    </row>
    <row r="20" ht="14.25" customHeight="1">
      <c r="B20" s="37"/>
      <c r="C20" s="37"/>
      <c r="D20" s="32">
        <f t="shared" si="1"/>
        <v>8</v>
      </c>
      <c r="E20" s="33">
        <v>3400000.0</v>
      </c>
      <c r="F20" s="32">
        <v>0.17</v>
      </c>
      <c r="G20" s="34">
        <f t="shared" si="3"/>
        <v>3793543</v>
      </c>
      <c r="H20" s="34">
        <f t="shared" si="4"/>
        <v>3793543</v>
      </c>
    </row>
    <row r="21" ht="14.25" customHeight="1">
      <c r="B21" s="37"/>
      <c r="C21" s="37"/>
      <c r="D21" s="32">
        <f t="shared" si="1"/>
        <v>9</v>
      </c>
      <c r="E21" s="33">
        <v>2300000.0</v>
      </c>
      <c r="F21" s="32">
        <v>0.17</v>
      </c>
      <c r="G21" s="34">
        <f t="shared" si="3"/>
        <v>2483979</v>
      </c>
      <c r="H21" s="34">
        <f t="shared" si="4"/>
        <v>2483979</v>
      </c>
    </row>
    <row r="22" ht="14.25" customHeight="1">
      <c r="B22" s="37"/>
      <c r="C22" s="37"/>
      <c r="D22" s="32">
        <f t="shared" si="1"/>
        <v>10</v>
      </c>
      <c r="E22" s="33">
        <v>2300000.0</v>
      </c>
      <c r="F22" s="32">
        <v>0.17</v>
      </c>
      <c r="G22" s="34">
        <f t="shared" si="3"/>
        <v>2483979</v>
      </c>
      <c r="H22" s="34">
        <f t="shared" si="4"/>
        <v>2483979</v>
      </c>
    </row>
    <row r="23" ht="14.25" customHeight="1">
      <c r="B23" s="37"/>
      <c r="C23" s="37"/>
      <c r="D23" s="32">
        <f t="shared" si="1"/>
        <v>11</v>
      </c>
      <c r="E23" s="33">
        <v>2300000.0</v>
      </c>
      <c r="F23" s="32">
        <v>0.17</v>
      </c>
      <c r="G23" s="34">
        <f t="shared" si="3"/>
        <v>2483979</v>
      </c>
      <c r="H23" s="34">
        <f t="shared" si="4"/>
        <v>2483979</v>
      </c>
    </row>
    <row r="24" ht="14.25" customHeight="1">
      <c r="B24" s="36"/>
      <c r="C24" s="36"/>
      <c r="D24" s="32">
        <f t="shared" si="1"/>
        <v>12</v>
      </c>
      <c r="E24" s="33">
        <v>2300000.0</v>
      </c>
      <c r="F24" s="32">
        <v>0.17</v>
      </c>
      <c r="G24" s="34">
        <f t="shared" si="3"/>
        <v>2483979</v>
      </c>
      <c r="H24" s="34">
        <f t="shared" si="4"/>
        <v>2483979</v>
      </c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  <c r="S30" s="28" t="s">
        <v>149</v>
      </c>
    </row>
    <row r="31" ht="14.25" customHeight="1">
      <c r="D31" s="25"/>
      <c r="S31" s="28" t="s">
        <v>129</v>
      </c>
    </row>
    <row r="32" ht="14.25" customHeight="1">
      <c r="D32" s="25"/>
      <c r="S32" s="28" t="s">
        <v>183</v>
      </c>
    </row>
    <row r="33" ht="14.25" customHeight="1">
      <c r="D33" s="25"/>
      <c r="S33" s="28" t="s">
        <v>184</v>
      </c>
    </row>
    <row r="34" ht="14.25" customHeight="1">
      <c r="D34" s="25"/>
      <c r="S34" s="28" t="s">
        <v>185</v>
      </c>
    </row>
    <row r="35" ht="14.25" customHeight="1">
      <c r="D35" s="25"/>
      <c r="S35" s="28" t="s">
        <v>186</v>
      </c>
    </row>
    <row r="36" ht="14.25" customHeight="1">
      <c r="D36" s="25"/>
      <c r="S36" s="28" t="s">
        <v>154</v>
      </c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7">
    <mergeCell ref="B14:B15"/>
    <mergeCell ref="C14:C15"/>
    <mergeCell ref="B16:B17"/>
    <mergeCell ref="C16:C17"/>
    <mergeCell ref="N18:P18"/>
    <mergeCell ref="B19:B24"/>
    <mergeCell ref="C19:C24"/>
  </mergeCells>
  <printOptions/>
  <pageMargins bottom="1.0" footer="0.0" header="0.0" left="1.315" right="0.75" top="1.0"/>
  <pageSetup paperSize="9" scale="113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13" width="8.63"/>
    <col customWidth="1" min="14" max="14" width="11.13"/>
    <col customWidth="1" min="15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187</v>
      </c>
      <c r="D8" s="25"/>
      <c r="E8" s="26" t="s">
        <v>127</v>
      </c>
      <c r="F8" s="28">
        <f>5000*(F7)^0.5*1000</f>
        <v>26457513.11</v>
      </c>
      <c r="G8" s="28" t="s">
        <v>188</v>
      </c>
    </row>
    <row r="9" ht="18.75" customHeight="1">
      <c r="B9" s="28" t="s">
        <v>189</v>
      </c>
      <c r="D9" s="25"/>
      <c r="E9" s="26" t="s">
        <v>127</v>
      </c>
      <c r="F9" s="28">
        <f>PI()*F5^4/64</f>
        <v>0.04908738521</v>
      </c>
      <c r="G9" s="28" t="s">
        <v>190</v>
      </c>
    </row>
    <row r="10" ht="14.25" customHeight="1">
      <c r="D10" s="25"/>
    </row>
    <row r="11" ht="14.25" customHeight="1">
      <c r="B11" s="28" t="s">
        <v>191</v>
      </c>
      <c r="D11" s="25"/>
      <c r="E11" s="26" t="s">
        <v>127</v>
      </c>
      <c r="F11" s="28" t="s">
        <v>192</v>
      </c>
      <c r="K11" s="28" t="s">
        <v>193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194</v>
      </c>
      <c r="F13" s="29" t="s">
        <v>143</v>
      </c>
      <c r="G13" s="29" t="s">
        <v>195</v>
      </c>
      <c r="H13" s="29" t="s">
        <v>196</v>
      </c>
      <c r="M13" s="39"/>
      <c r="N13" s="39"/>
      <c r="O13" s="40"/>
      <c r="P13" s="39"/>
      <c r="Q13" s="39"/>
    </row>
    <row r="14" ht="18.0" customHeight="1">
      <c r="B14" s="44">
        <v>1.0</v>
      </c>
      <c r="C14" s="32" t="s">
        <v>165</v>
      </c>
      <c r="D14" s="32">
        <v>2.0</v>
      </c>
      <c r="E14" s="33" t="s">
        <v>166</v>
      </c>
      <c r="F14" s="33" t="s">
        <v>166</v>
      </c>
      <c r="G14" s="33" t="s">
        <v>166</v>
      </c>
      <c r="H14" s="34">
        <v>4500.0</v>
      </c>
      <c r="M14" s="42"/>
      <c r="N14" s="43"/>
      <c r="O14" s="43"/>
      <c r="P14" s="43"/>
      <c r="Q14" s="43"/>
    </row>
    <row r="15" ht="18.0" customHeight="1">
      <c r="B15" s="31">
        <v>2.0</v>
      </c>
      <c r="C15" s="31" t="s">
        <v>146</v>
      </c>
      <c r="D15" s="32">
        <f t="shared" ref="D15:D23" si="1">D14+1</f>
        <v>3</v>
      </c>
      <c r="E15" s="33">
        <v>400000.0</v>
      </c>
      <c r="F15" s="32">
        <v>0.25</v>
      </c>
      <c r="G15" s="34">
        <f t="shared" ref="G15:G23" si="2">ROUND(1*(E15*F$5^4/(F$8*F$9))^(1/12)*E15/(1-F15^2),0)</f>
        <v>386783</v>
      </c>
      <c r="H15" s="34">
        <f t="shared" ref="H15:H23" si="3">G15*$F$5</f>
        <v>386783</v>
      </c>
      <c r="N15" s="35"/>
      <c r="O15" s="35"/>
      <c r="P15" s="35"/>
    </row>
    <row r="16" ht="18.0" customHeight="1">
      <c r="B16" s="37"/>
      <c r="C16" s="37"/>
      <c r="D16" s="32">
        <f t="shared" si="1"/>
        <v>4</v>
      </c>
      <c r="E16" s="33">
        <v>400000.0</v>
      </c>
      <c r="F16" s="32">
        <v>0.25</v>
      </c>
      <c r="G16" s="34">
        <f t="shared" si="2"/>
        <v>386783</v>
      </c>
      <c r="H16" s="34">
        <f t="shared" si="3"/>
        <v>386783</v>
      </c>
      <c r="N16" s="35"/>
      <c r="O16" s="35"/>
      <c r="P16" s="35"/>
    </row>
    <row r="17" ht="18.0" customHeight="1">
      <c r="B17" s="36"/>
      <c r="C17" s="36"/>
      <c r="D17" s="32">
        <f t="shared" si="1"/>
        <v>5</v>
      </c>
      <c r="E17" s="33">
        <v>400000.0</v>
      </c>
      <c r="F17" s="32">
        <v>0.25</v>
      </c>
      <c r="G17" s="34">
        <f t="shared" si="2"/>
        <v>386783</v>
      </c>
      <c r="H17" s="34">
        <f t="shared" si="3"/>
        <v>386783</v>
      </c>
      <c r="N17" s="35"/>
      <c r="O17" s="35"/>
      <c r="P17" s="35"/>
    </row>
    <row r="18" ht="18.0" customHeight="1">
      <c r="B18" s="44">
        <v>3.0</v>
      </c>
      <c r="C18" s="44" t="s">
        <v>182</v>
      </c>
      <c r="D18" s="32">
        <f t="shared" si="1"/>
        <v>6</v>
      </c>
      <c r="E18" s="33">
        <v>2400000.0</v>
      </c>
      <c r="F18" s="32">
        <v>0.17</v>
      </c>
      <c r="G18" s="34">
        <f t="shared" si="2"/>
        <v>2601187</v>
      </c>
      <c r="H18" s="34">
        <f t="shared" si="3"/>
        <v>2601187</v>
      </c>
      <c r="N18" s="38"/>
    </row>
    <row r="19" ht="14.25" customHeight="1">
      <c r="B19" s="31">
        <v>4.0</v>
      </c>
      <c r="C19" s="31" t="s">
        <v>148</v>
      </c>
      <c r="D19" s="32">
        <f t="shared" si="1"/>
        <v>7</v>
      </c>
      <c r="E19" s="33">
        <v>5800000.0</v>
      </c>
      <c r="F19" s="32">
        <v>0.17</v>
      </c>
      <c r="G19" s="34">
        <f t="shared" si="2"/>
        <v>6765862</v>
      </c>
      <c r="H19" s="34">
        <f t="shared" si="3"/>
        <v>6765862</v>
      </c>
    </row>
    <row r="20" ht="14.25" customHeight="1">
      <c r="B20" s="37"/>
      <c r="C20" s="37"/>
      <c r="D20" s="32">
        <f t="shared" si="1"/>
        <v>8</v>
      </c>
      <c r="E20" s="33">
        <v>5800000.0</v>
      </c>
      <c r="F20" s="32">
        <v>0.17</v>
      </c>
      <c r="G20" s="34">
        <f t="shared" si="2"/>
        <v>6765862</v>
      </c>
      <c r="H20" s="34">
        <f t="shared" si="3"/>
        <v>6765862</v>
      </c>
    </row>
    <row r="21" ht="14.25" customHeight="1">
      <c r="B21" s="37"/>
      <c r="C21" s="37"/>
      <c r="D21" s="32">
        <f t="shared" si="1"/>
        <v>9</v>
      </c>
      <c r="E21" s="33">
        <v>5800000.0</v>
      </c>
      <c r="F21" s="32">
        <v>0.17</v>
      </c>
      <c r="G21" s="34">
        <f t="shared" si="2"/>
        <v>6765862</v>
      </c>
      <c r="H21" s="34">
        <f t="shared" si="3"/>
        <v>6765862</v>
      </c>
    </row>
    <row r="22" ht="14.25" customHeight="1">
      <c r="B22" s="37"/>
      <c r="C22" s="37"/>
      <c r="D22" s="32">
        <f t="shared" si="1"/>
        <v>10</v>
      </c>
      <c r="E22" s="33">
        <v>5800000.0</v>
      </c>
      <c r="F22" s="32">
        <v>0.17</v>
      </c>
      <c r="G22" s="34">
        <f t="shared" si="2"/>
        <v>6765862</v>
      </c>
      <c r="H22" s="34">
        <f t="shared" si="3"/>
        <v>6765862</v>
      </c>
    </row>
    <row r="23" ht="14.25" customHeight="1">
      <c r="B23" s="36"/>
      <c r="C23" s="36"/>
      <c r="D23" s="32">
        <f t="shared" si="1"/>
        <v>11</v>
      </c>
      <c r="E23" s="33">
        <v>5800000.0</v>
      </c>
      <c r="F23" s="32">
        <v>0.17</v>
      </c>
      <c r="G23" s="34">
        <f t="shared" si="2"/>
        <v>6765862</v>
      </c>
      <c r="H23" s="34">
        <f t="shared" si="3"/>
        <v>6765862</v>
      </c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  <c r="S29" s="28" t="s">
        <v>149</v>
      </c>
    </row>
    <row r="30" ht="14.25" customHeight="1">
      <c r="D30" s="25"/>
      <c r="S30" s="28" t="s">
        <v>129</v>
      </c>
    </row>
    <row r="31" ht="14.25" customHeight="1">
      <c r="D31" s="25"/>
      <c r="S31" s="28" t="s">
        <v>197</v>
      </c>
    </row>
    <row r="32" ht="14.25" customHeight="1">
      <c r="D32" s="25"/>
      <c r="S32" s="28" t="s">
        <v>198</v>
      </c>
    </row>
    <row r="33" ht="14.25" customHeight="1">
      <c r="D33" s="25"/>
      <c r="S33" s="28" t="s">
        <v>199</v>
      </c>
    </row>
    <row r="34" ht="14.25" customHeight="1">
      <c r="D34" s="25"/>
      <c r="S34" s="28" t="s">
        <v>200</v>
      </c>
    </row>
    <row r="35" ht="14.25" customHeight="1">
      <c r="D35" s="25"/>
      <c r="S35" s="28" t="s">
        <v>154</v>
      </c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5">
    <mergeCell ref="B15:B17"/>
    <mergeCell ref="C15:C17"/>
    <mergeCell ref="N18:P18"/>
    <mergeCell ref="B19:B23"/>
    <mergeCell ref="C19:C23"/>
  </mergeCells>
  <printOptions/>
  <pageMargins bottom="1.0" footer="0.0" header="0.0" left="1.315" right="0.75" top="1.0"/>
  <pageSetup paperSize="9" scale="113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13" width="8.63"/>
    <col customWidth="1" min="14" max="14" width="11.13"/>
    <col customWidth="1" min="15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201</v>
      </c>
      <c r="D8" s="25"/>
      <c r="E8" s="26" t="s">
        <v>127</v>
      </c>
      <c r="F8" s="28">
        <f>5000*(F7)^0.5*1000</f>
        <v>26457513.11</v>
      </c>
      <c r="G8" s="28" t="s">
        <v>202</v>
      </c>
    </row>
    <row r="9" ht="18.75" customHeight="1">
      <c r="B9" s="28" t="s">
        <v>203</v>
      </c>
      <c r="D9" s="25"/>
      <c r="E9" s="26" t="s">
        <v>127</v>
      </c>
      <c r="F9" s="28">
        <f>PI()*F5^4/64</f>
        <v>0.04908738521</v>
      </c>
      <c r="G9" s="28" t="s">
        <v>204</v>
      </c>
    </row>
    <row r="10" ht="14.25" customHeight="1">
      <c r="D10" s="25"/>
    </row>
    <row r="11" ht="14.25" customHeight="1">
      <c r="B11" s="28" t="s">
        <v>205</v>
      </c>
      <c r="D11" s="25"/>
      <c r="E11" s="26" t="s">
        <v>127</v>
      </c>
      <c r="F11" s="28" t="s">
        <v>206</v>
      </c>
      <c r="K11" s="28" t="s">
        <v>207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208</v>
      </c>
      <c r="F13" s="29" t="s">
        <v>143</v>
      </c>
      <c r="G13" s="29" t="s">
        <v>209</v>
      </c>
      <c r="H13" s="29" t="s">
        <v>210</v>
      </c>
      <c r="M13" s="39"/>
      <c r="N13" s="39"/>
      <c r="O13" s="40"/>
      <c r="P13" s="39"/>
      <c r="Q13" s="39"/>
    </row>
    <row r="14" ht="18.0" customHeight="1">
      <c r="B14" s="44">
        <v>1.0</v>
      </c>
      <c r="C14" s="32" t="s">
        <v>165</v>
      </c>
      <c r="D14" s="32">
        <v>2.0</v>
      </c>
      <c r="E14" s="33" t="s">
        <v>166</v>
      </c>
      <c r="F14" s="33" t="s">
        <v>166</v>
      </c>
      <c r="G14" s="33" t="s">
        <v>166</v>
      </c>
      <c r="H14" s="34">
        <v>4500.0</v>
      </c>
      <c r="M14" s="42"/>
      <c r="N14" s="43"/>
      <c r="O14" s="43"/>
      <c r="P14" s="43"/>
      <c r="Q14" s="43"/>
    </row>
    <row r="15" ht="18.0" customHeight="1">
      <c r="B15" s="31">
        <v>2.0</v>
      </c>
      <c r="C15" s="31" t="s">
        <v>146</v>
      </c>
      <c r="D15" s="32">
        <f t="shared" ref="D15:D23" si="1">D14+1</f>
        <v>3</v>
      </c>
      <c r="E15" s="33">
        <v>400000.0</v>
      </c>
      <c r="F15" s="32">
        <v>0.25</v>
      </c>
      <c r="G15" s="34">
        <f t="shared" ref="G15:G23" si="2">ROUND(1*(E15*F$5^4/(F$8*F$9))^(1/12)*E15/(1-F15^2),0)</f>
        <v>386783</v>
      </c>
      <c r="H15" s="34">
        <f t="shared" ref="H15:H23" si="3">G15*$F$5</f>
        <v>386783</v>
      </c>
      <c r="L15" s="28">
        <v>400.0</v>
      </c>
      <c r="M15" s="28">
        <f t="shared" ref="M15:M18" si="4">L15*1000</f>
        <v>400000</v>
      </c>
      <c r="N15" s="35"/>
      <c r="O15" s="35"/>
      <c r="P15" s="35"/>
    </row>
    <row r="16" ht="18.0" customHeight="1">
      <c r="B16" s="37"/>
      <c r="C16" s="37"/>
      <c r="D16" s="32">
        <f t="shared" si="1"/>
        <v>4</v>
      </c>
      <c r="E16" s="33">
        <v>400000.0</v>
      </c>
      <c r="F16" s="32">
        <v>0.25</v>
      </c>
      <c r="G16" s="34">
        <f t="shared" si="2"/>
        <v>386783</v>
      </c>
      <c r="H16" s="34">
        <f t="shared" si="3"/>
        <v>386783</v>
      </c>
      <c r="L16" s="28">
        <v>2100.0</v>
      </c>
      <c r="M16" s="28">
        <f t="shared" si="4"/>
        <v>2100000</v>
      </c>
      <c r="N16" s="35"/>
      <c r="O16" s="35"/>
      <c r="P16" s="35"/>
    </row>
    <row r="17" ht="18.0" customHeight="1">
      <c r="B17" s="37"/>
      <c r="C17" s="37"/>
      <c r="D17" s="32">
        <f t="shared" si="1"/>
        <v>5</v>
      </c>
      <c r="E17" s="33">
        <v>400000.0</v>
      </c>
      <c r="F17" s="32">
        <v>0.25</v>
      </c>
      <c r="G17" s="34">
        <f t="shared" si="2"/>
        <v>386783</v>
      </c>
      <c r="H17" s="34">
        <f t="shared" si="3"/>
        <v>386783</v>
      </c>
      <c r="L17" s="28">
        <v>2200.0</v>
      </c>
      <c r="M17" s="28">
        <f t="shared" si="4"/>
        <v>2200000</v>
      </c>
      <c r="N17" s="35"/>
      <c r="O17" s="35"/>
      <c r="P17" s="35"/>
    </row>
    <row r="18" ht="18.0" customHeight="1">
      <c r="B18" s="36"/>
      <c r="C18" s="36"/>
      <c r="D18" s="32">
        <f t="shared" si="1"/>
        <v>6</v>
      </c>
      <c r="E18" s="33">
        <v>2100000.0</v>
      </c>
      <c r="F18" s="32">
        <v>0.25</v>
      </c>
      <c r="G18" s="34">
        <f t="shared" si="2"/>
        <v>2331523</v>
      </c>
      <c r="H18" s="34">
        <f t="shared" si="3"/>
        <v>2331523</v>
      </c>
      <c r="L18" s="28">
        <v>2600.0</v>
      </c>
      <c r="M18" s="28">
        <f t="shared" si="4"/>
        <v>2600000</v>
      </c>
      <c r="N18" s="38"/>
    </row>
    <row r="19" ht="14.25" customHeight="1">
      <c r="B19" s="31">
        <v>3.0</v>
      </c>
      <c r="C19" s="31" t="s">
        <v>182</v>
      </c>
      <c r="D19" s="32">
        <f t="shared" si="1"/>
        <v>7</v>
      </c>
      <c r="E19" s="33">
        <v>2200000.0</v>
      </c>
      <c r="F19" s="32">
        <v>0.17</v>
      </c>
      <c r="G19" s="34">
        <f t="shared" si="2"/>
        <v>2367195</v>
      </c>
      <c r="H19" s="34">
        <f t="shared" si="3"/>
        <v>2367195</v>
      </c>
    </row>
    <row r="20" ht="14.25" customHeight="1">
      <c r="B20" s="36"/>
      <c r="C20" s="36"/>
      <c r="D20" s="32">
        <f t="shared" si="1"/>
        <v>8</v>
      </c>
      <c r="E20" s="33">
        <v>2200000.0</v>
      </c>
      <c r="F20" s="32">
        <v>0.17</v>
      </c>
      <c r="G20" s="34">
        <f t="shared" si="2"/>
        <v>2367195</v>
      </c>
      <c r="H20" s="34">
        <f t="shared" si="3"/>
        <v>2367195</v>
      </c>
    </row>
    <row r="21" ht="14.25" customHeight="1">
      <c r="B21" s="31">
        <v>4.0</v>
      </c>
      <c r="C21" s="31" t="s">
        <v>148</v>
      </c>
      <c r="D21" s="32">
        <f t="shared" si="1"/>
        <v>9</v>
      </c>
      <c r="E21" s="33">
        <v>2600000.0</v>
      </c>
      <c r="F21" s="32">
        <v>0.17</v>
      </c>
      <c r="G21" s="34">
        <f t="shared" si="2"/>
        <v>2836812</v>
      </c>
      <c r="H21" s="34">
        <f t="shared" si="3"/>
        <v>2836812</v>
      </c>
    </row>
    <row r="22" ht="14.25" customHeight="1">
      <c r="B22" s="37"/>
      <c r="C22" s="37"/>
      <c r="D22" s="32">
        <f t="shared" si="1"/>
        <v>10</v>
      </c>
      <c r="E22" s="33">
        <v>2600000.0</v>
      </c>
      <c r="F22" s="32">
        <v>0.17</v>
      </c>
      <c r="G22" s="34">
        <f t="shared" si="2"/>
        <v>2836812</v>
      </c>
      <c r="H22" s="34">
        <f t="shared" si="3"/>
        <v>2836812</v>
      </c>
    </row>
    <row r="23" ht="14.25" customHeight="1">
      <c r="B23" s="36"/>
      <c r="C23" s="36"/>
      <c r="D23" s="32">
        <f t="shared" si="1"/>
        <v>11</v>
      </c>
      <c r="E23" s="33">
        <v>2600000.0</v>
      </c>
      <c r="F23" s="32">
        <v>0.17</v>
      </c>
      <c r="G23" s="34">
        <f t="shared" si="2"/>
        <v>2836812</v>
      </c>
      <c r="H23" s="34">
        <f t="shared" si="3"/>
        <v>2836812</v>
      </c>
    </row>
    <row r="24" ht="14.25" customHeight="1">
      <c r="D24" s="25"/>
    </row>
    <row r="25" ht="14.25" customHeight="1">
      <c r="D25" s="25"/>
    </row>
    <row r="26" ht="14.25" customHeight="1">
      <c r="D26" s="25"/>
    </row>
    <row r="27" ht="14.25" customHeight="1">
      <c r="D27" s="25"/>
    </row>
    <row r="28" ht="14.25" customHeight="1">
      <c r="D28" s="25"/>
    </row>
    <row r="29" ht="14.25" customHeight="1">
      <c r="D29" s="25"/>
      <c r="S29" s="28" t="s">
        <v>149</v>
      </c>
    </row>
    <row r="30" ht="14.25" customHeight="1">
      <c r="D30" s="25"/>
      <c r="S30" s="28" t="s">
        <v>129</v>
      </c>
    </row>
    <row r="31" ht="14.25" customHeight="1">
      <c r="D31" s="25"/>
      <c r="S31" s="28" t="s">
        <v>211</v>
      </c>
    </row>
    <row r="32" ht="14.25" customHeight="1">
      <c r="D32" s="25"/>
      <c r="S32" s="28" t="s">
        <v>212</v>
      </c>
    </row>
    <row r="33" ht="14.25" customHeight="1">
      <c r="D33" s="25"/>
      <c r="S33" s="28" t="s">
        <v>213</v>
      </c>
    </row>
    <row r="34" ht="14.25" customHeight="1">
      <c r="D34" s="25"/>
      <c r="S34" s="28" t="s">
        <v>214</v>
      </c>
    </row>
    <row r="35" ht="14.25" customHeight="1">
      <c r="D35" s="25"/>
      <c r="S35" s="28" t="s">
        <v>154</v>
      </c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7">
    <mergeCell ref="B15:B18"/>
    <mergeCell ref="C15:C18"/>
    <mergeCell ref="N18:P18"/>
    <mergeCell ref="B19:B20"/>
    <mergeCell ref="C19:C20"/>
    <mergeCell ref="B21:B23"/>
    <mergeCell ref="C21:C23"/>
  </mergeCells>
  <printOptions/>
  <pageMargins bottom="1.0" footer="0.0" header="0.0" left="1.315" right="0.75" top="1.0"/>
  <pageSetup paperSize="9" scale="113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215</v>
      </c>
      <c r="D8" s="25"/>
      <c r="E8" s="26" t="s">
        <v>127</v>
      </c>
      <c r="F8" s="28">
        <f>5000*(F7)^0.5*1000</f>
        <v>26457513.11</v>
      </c>
      <c r="G8" s="28" t="s">
        <v>216</v>
      </c>
    </row>
    <row r="9" ht="18.75" customHeight="1">
      <c r="B9" s="28" t="s">
        <v>217</v>
      </c>
      <c r="D9" s="25"/>
      <c r="E9" s="26" t="s">
        <v>127</v>
      </c>
      <c r="F9" s="28">
        <f>PI()*F5^4/64</f>
        <v>0.04908738521</v>
      </c>
      <c r="G9" s="28" t="s">
        <v>218</v>
      </c>
    </row>
    <row r="10" ht="14.25" customHeight="1">
      <c r="D10" s="25"/>
    </row>
    <row r="11" ht="14.25" customHeight="1">
      <c r="B11" s="28" t="s">
        <v>219</v>
      </c>
      <c r="D11" s="25"/>
      <c r="E11" s="26" t="s">
        <v>127</v>
      </c>
      <c r="F11" s="28" t="s">
        <v>220</v>
      </c>
      <c r="K11" s="28" t="s">
        <v>221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222</v>
      </c>
      <c r="F13" s="29" t="s">
        <v>143</v>
      </c>
      <c r="G13" s="29" t="s">
        <v>223</v>
      </c>
      <c r="H13" s="29" t="s">
        <v>224</v>
      </c>
    </row>
    <row r="14" ht="18.0" customHeight="1">
      <c r="B14" s="46">
        <v>1.0</v>
      </c>
      <c r="C14" s="31" t="s">
        <v>165</v>
      </c>
      <c r="D14" s="32">
        <v>2.0</v>
      </c>
      <c r="E14" s="33" t="s">
        <v>166</v>
      </c>
      <c r="F14" s="33" t="s">
        <v>166</v>
      </c>
      <c r="G14" s="33" t="s">
        <v>166</v>
      </c>
      <c r="H14" s="34">
        <v>4500.0</v>
      </c>
      <c r="N14" s="35"/>
    </row>
    <row r="15" ht="18.0" customHeight="1">
      <c r="B15" s="45">
        <v>2.0</v>
      </c>
      <c r="C15" s="31" t="s">
        <v>146</v>
      </c>
      <c r="D15" s="32">
        <f t="shared" ref="D15:D24" si="1">D14+1</f>
        <v>3</v>
      </c>
      <c r="E15" s="33">
        <v>400000.0</v>
      </c>
      <c r="F15" s="32">
        <v>0.25</v>
      </c>
      <c r="G15" s="34">
        <f t="shared" ref="G15:G24" si="2">ROUND(1*(E15*F$5^4/(F$8*F$9))^(1/12)*E15/(1-F15^2),0)</f>
        <v>386783</v>
      </c>
      <c r="H15" s="34">
        <f t="shared" ref="H15:H24" si="3">G15*$F$5</f>
        <v>386783</v>
      </c>
      <c r="N15" s="35"/>
      <c r="O15" s="35"/>
      <c r="P15" s="35"/>
    </row>
    <row r="16" ht="18.0" customHeight="1">
      <c r="B16" s="37"/>
      <c r="C16" s="37"/>
      <c r="D16" s="32">
        <f t="shared" si="1"/>
        <v>4</v>
      </c>
      <c r="E16" s="33">
        <v>3600000.0</v>
      </c>
      <c r="F16" s="32">
        <v>0.25</v>
      </c>
      <c r="G16" s="34">
        <f t="shared" si="2"/>
        <v>4180516</v>
      </c>
      <c r="H16" s="34">
        <f t="shared" si="3"/>
        <v>4180516</v>
      </c>
      <c r="N16" s="35"/>
      <c r="O16" s="35"/>
      <c r="P16" s="35"/>
    </row>
    <row r="17" ht="18.0" customHeight="1">
      <c r="B17" s="36"/>
      <c r="C17" s="36"/>
      <c r="D17" s="32">
        <f t="shared" si="1"/>
        <v>5</v>
      </c>
      <c r="E17" s="33">
        <v>3600000.0</v>
      </c>
      <c r="F17" s="32">
        <v>0.25</v>
      </c>
      <c r="G17" s="34">
        <f t="shared" si="2"/>
        <v>4180516</v>
      </c>
      <c r="H17" s="34">
        <f t="shared" si="3"/>
        <v>4180516</v>
      </c>
      <c r="N17" s="35"/>
      <c r="O17" s="35"/>
      <c r="P17" s="35"/>
    </row>
    <row r="18" ht="18.0" customHeight="1">
      <c r="B18" s="31">
        <v>3.0</v>
      </c>
      <c r="C18" s="31" t="s">
        <v>182</v>
      </c>
      <c r="D18" s="32">
        <f t="shared" si="1"/>
        <v>6</v>
      </c>
      <c r="E18" s="33">
        <v>5600000.0</v>
      </c>
      <c r="F18" s="32">
        <v>0.17</v>
      </c>
      <c r="G18" s="34">
        <f t="shared" si="2"/>
        <v>6513481</v>
      </c>
      <c r="H18" s="34">
        <f t="shared" si="3"/>
        <v>6513481</v>
      </c>
      <c r="N18" s="38"/>
    </row>
    <row r="19" ht="14.25" customHeight="1">
      <c r="B19" s="37"/>
      <c r="C19" s="37"/>
      <c r="D19" s="32">
        <f t="shared" si="1"/>
        <v>7</v>
      </c>
      <c r="E19" s="33">
        <v>7500000.0</v>
      </c>
      <c r="F19" s="32">
        <v>0.17</v>
      </c>
      <c r="G19" s="34">
        <f t="shared" si="2"/>
        <v>8938387</v>
      </c>
      <c r="H19" s="34">
        <f t="shared" si="3"/>
        <v>8938387</v>
      </c>
    </row>
    <row r="20" ht="14.25" customHeight="1">
      <c r="B20" s="37"/>
      <c r="C20" s="36"/>
      <c r="D20" s="32">
        <f t="shared" si="1"/>
        <v>8</v>
      </c>
      <c r="E20" s="33">
        <v>7500000.0</v>
      </c>
      <c r="F20" s="32">
        <v>0.17</v>
      </c>
      <c r="G20" s="34">
        <f t="shared" si="2"/>
        <v>8938387</v>
      </c>
      <c r="H20" s="34">
        <f t="shared" si="3"/>
        <v>8938387</v>
      </c>
      <c r="S20" s="28" t="s">
        <v>149</v>
      </c>
    </row>
    <row r="21" ht="14.25" customHeight="1">
      <c r="B21" s="45">
        <v>4.0</v>
      </c>
      <c r="C21" s="31" t="s">
        <v>148</v>
      </c>
      <c r="D21" s="32">
        <f t="shared" si="1"/>
        <v>9</v>
      </c>
      <c r="E21" s="33">
        <v>1.1661E7</v>
      </c>
      <c r="F21" s="32">
        <v>0.17</v>
      </c>
      <c r="G21" s="34">
        <f t="shared" si="2"/>
        <v>14418052</v>
      </c>
      <c r="H21" s="34">
        <f t="shared" si="3"/>
        <v>14418052</v>
      </c>
      <c r="S21" s="28" t="s">
        <v>129</v>
      </c>
    </row>
    <row r="22" ht="14.25" customHeight="1">
      <c r="B22" s="37"/>
      <c r="C22" s="37"/>
      <c r="D22" s="32">
        <f t="shared" si="1"/>
        <v>10</v>
      </c>
      <c r="E22" s="33">
        <v>1.1661E7</v>
      </c>
      <c r="F22" s="32">
        <v>0.17</v>
      </c>
      <c r="G22" s="34">
        <f t="shared" si="2"/>
        <v>14418052</v>
      </c>
      <c r="H22" s="34">
        <f t="shared" si="3"/>
        <v>14418052</v>
      </c>
      <c r="S22" s="28" t="s">
        <v>225</v>
      </c>
    </row>
    <row r="23" ht="14.25" customHeight="1">
      <c r="B23" s="37"/>
      <c r="C23" s="37"/>
      <c r="D23" s="32">
        <f t="shared" si="1"/>
        <v>11</v>
      </c>
      <c r="E23" s="33">
        <v>1.1661E7</v>
      </c>
      <c r="F23" s="32">
        <v>0.17</v>
      </c>
      <c r="G23" s="34">
        <f t="shared" si="2"/>
        <v>14418052</v>
      </c>
      <c r="H23" s="34">
        <f t="shared" si="3"/>
        <v>14418052</v>
      </c>
      <c r="S23" s="28" t="s">
        <v>226</v>
      </c>
    </row>
    <row r="24" ht="14.25" customHeight="1">
      <c r="B24" s="36"/>
      <c r="C24" s="36"/>
      <c r="D24" s="32">
        <f t="shared" si="1"/>
        <v>12</v>
      </c>
      <c r="E24" s="33">
        <v>3951000.0</v>
      </c>
      <c r="F24" s="32">
        <v>0.17</v>
      </c>
      <c r="G24" s="34">
        <f t="shared" si="2"/>
        <v>4463841</v>
      </c>
      <c r="H24" s="34">
        <f t="shared" si="3"/>
        <v>4463841</v>
      </c>
      <c r="S24" s="28" t="s">
        <v>227</v>
      </c>
    </row>
    <row r="25" ht="14.25" customHeight="1">
      <c r="D25" s="25"/>
      <c r="S25" s="28" t="s">
        <v>228</v>
      </c>
    </row>
    <row r="26" ht="14.25" customHeight="1">
      <c r="D26" s="25"/>
      <c r="S26" s="28" t="s">
        <v>154</v>
      </c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N14:P14"/>
    <mergeCell ref="B15:B17"/>
    <mergeCell ref="C15:C17"/>
    <mergeCell ref="B18:B20"/>
    <mergeCell ref="C18:C20"/>
    <mergeCell ref="N18:P18"/>
    <mergeCell ref="B21:B24"/>
    <mergeCell ref="C21:C24"/>
  </mergeCells>
  <printOptions/>
  <pageMargins bottom="1.0" footer="0.0" header="0.0" left="1.315" right="0.75" top="1.0"/>
  <pageSetup paperSize="9" scale="113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229</v>
      </c>
      <c r="D8" s="25"/>
      <c r="E8" s="26" t="s">
        <v>127</v>
      </c>
      <c r="F8" s="28">
        <f>5000*(F7)^0.5*1000</f>
        <v>26457513.11</v>
      </c>
      <c r="G8" s="28" t="s">
        <v>230</v>
      </c>
    </row>
    <row r="9" ht="18.75" customHeight="1">
      <c r="B9" s="28" t="s">
        <v>231</v>
      </c>
      <c r="D9" s="25"/>
      <c r="E9" s="26" t="s">
        <v>127</v>
      </c>
      <c r="F9" s="28">
        <f>PI()*F5^4/64</f>
        <v>0.04908738521</v>
      </c>
      <c r="G9" s="28" t="s">
        <v>232</v>
      </c>
    </row>
    <row r="10" ht="14.25" customHeight="1">
      <c r="D10" s="25"/>
    </row>
    <row r="11" ht="14.25" customHeight="1">
      <c r="B11" s="28" t="s">
        <v>233</v>
      </c>
      <c r="D11" s="25"/>
      <c r="E11" s="26" t="s">
        <v>127</v>
      </c>
      <c r="F11" s="28" t="s">
        <v>234</v>
      </c>
      <c r="K11" s="28" t="s">
        <v>235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236</v>
      </c>
      <c r="F13" s="29" t="s">
        <v>143</v>
      </c>
      <c r="G13" s="29" t="s">
        <v>237</v>
      </c>
      <c r="H13" s="29" t="s">
        <v>238</v>
      </c>
    </row>
    <row r="14" ht="18.0" customHeight="1">
      <c r="B14" s="44">
        <v>1.0</v>
      </c>
      <c r="C14" s="44" t="s">
        <v>165</v>
      </c>
      <c r="D14" s="32">
        <v>2.0</v>
      </c>
      <c r="E14" s="33" t="s">
        <v>166</v>
      </c>
      <c r="F14" s="33" t="s">
        <v>166</v>
      </c>
      <c r="G14" s="33" t="s">
        <v>166</v>
      </c>
      <c r="H14" s="34">
        <v>4500.0</v>
      </c>
      <c r="N14" s="35"/>
    </row>
    <row r="15" ht="18.0" customHeight="1">
      <c r="B15" s="31">
        <v>2.0</v>
      </c>
      <c r="C15" s="31" t="s">
        <v>182</v>
      </c>
      <c r="D15" s="32">
        <f t="shared" ref="D15:D24" si="1">D14+1</f>
        <v>3</v>
      </c>
      <c r="E15" s="33">
        <v>3200000.0</v>
      </c>
      <c r="F15" s="32">
        <v>0.17</v>
      </c>
      <c r="G15" s="34">
        <f t="shared" ref="G15:G24" si="2">ROUND(1*(E15*F$5^4/(F$8*F$9))^(1/12)*E15/(1-F15^2),0)</f>
        <v>3552401</v>
      </c>
      <c r="H15" s="34">
        <f t="shared" ref="H15:H24" si="3">G15*$F$5</f>
        <v>3552401</v>
      </c>
      <c r="N15" s="35"/>
      <c r="O15" s="35"/>
      <c r="P15" s="35"/>
    </row>
    <row r="16" ht="18.0" customHeight="1">
      <c r="B16" s="36"/>
      <c r="C16" s="36"/>
      <c r="D16" s="32">
        <f t="shared" si="1"/>
        <v>4</v>
      </c>
      <c r="E16" s="33">
        <v>3200000.0</v>
      </c>
      <c r="F16" s="32">
        <v>0.17</v>
      </c>
      <c r="G16" s="34">
        <f t="shared" si="2"/>
        <v>3552401</v>
      </c>
      <c r="H16" s="34">
        <f t="shared" si="3"/>
        <v>3552401</v>
      </c>
      <c r="N16" s="35"/>
      <c r="O16" s="35"/>
      <c r="P16" s="35"/>
    </row>
    <row r="17" ht="18.0" customHeight="1">
      <c r="B17" s="31">
        <v>3.0</v>
      </c>
      <c r="C17" s="31" t="s">
        <v>148</v>
      </c>
      <c r="D17" s="32">
        <f t="shared" si="1"/>
        <v>5</v>
      </c>
      <c r="E17" s="33">
        <v>4600000.0</v>
      </c>
      <c r="F17" s="32">
        <v>0.17</v>
      </c>
      <c r="G17" s="34">
        <f t="shared" si="2"/>
        <v>5263369</v>
      </c>
      <c r="H17" s="34">
        <f t="shared" si="3"/>
        <v>5263369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4600000.0</v>
      </c>
      <c r="F18" s="32">
        <v>0.17</v>
      </c>
      <c r="G18" s="34">
        <f t="shared" si="2"/>
        <v>5263369</v>
      </c>
      <c r="H18" s="34">
        <f t="shared" si="3"/>
        <v>5263369</v>
      </c>
      <c r="N18" s="38"/>
    </row>
    <row r="19" ht="14.25" customHeight="1">
      <c r="B19" s="36"/>
      <c r="C19" s="36"/>
      <c r="D19" s="32">
        <f t="shared" si="1"/>
        <v>7</v>
      </c>
      <c r="E19" s="33">
        <v>4600000.0</v>
      </c>
      <c r="F19" s="32">
        <v>0.17</v>
      </c>
      <c r="G19" s="34">
        <f t="shared" si="2"/>
        <v>5263369</v>
      </c>
      <c r="H19" s="34">
        <f t="shared" si="3"/>
        <v>5263369</v>
      </c>
    </row>
    <row r="20" ht="14.25" customHeight="1">
      <c r="B20" s="44">
        <v>4.0</v>
      </c>
      <c r="C20" s="44" t="s">
        <v>182</v>
      </c>
      <c r="D20" s="32">
        <f t="shared" si="1"/>
        <v>8</v>
      </c>
      <c r="E20" s="33">
        <v>3500000.0</v>
      </c>
      <c r="F20" s="32">
        <v>0.17</v>
      </c>
      <c r="G20" s="34">
        <f t="shared" si="2"/>
        <v>3914562</v>
      </c>
      <c r="H20" s="34">
        <f t="shared" si="3"/>
        <v>3914562</v>
      </c>
      <c r="S20" s="28" t="s">
        <v>149</v>
      </c>
    </row>
    <row r="21" ht="14.25" customHeight="1">
      <c r="B21" s="31">
        <v>5.0</v>
      </c>
      <c r="C21" s="31" t="s">
        <v>148</v>
      </c>
      <c r="D21" s="32">
        <f t="shared" si="1"/>
        <v>9</v>
      </c>
      <c r="E21" s="33">
        <v>4200000.0</v>
      </c>
      <c r="F21" s="32">
        <v>0.17</v>
      </c>
      <c r="G21" s="34">
        <f t="shared" si="2"/>
        <v>4769390</v>
      </c>
      <c r="H21" s="34">
        <f t="shared" si="3"/>
        <v>4769390</v>
      </c>
      <c r="S21" s="28" t="s">
        <v>129</v>
      </c>
    </row>
    <row r="22" ht="14.25" customHeight="1">
      <c r="B22" s="37"/>
      <c r="C22" s="37"/>
      <c r="D22" s="32">
        <f t="shared" si="1"/>
        <v>10</v>
      </c>
      <c r="E22" s="33">
        <v>4200000.0</v>
      </c>
      <c r="F22" s="32">
        <v>0.17</v>
      </c>
      <c r="G22" s="34">
        <f t="shared" si="2"/>
        <v>4769390</v>
      </c>
      <c r="H22" s="34">
        <f t="shared" si="3"/>
        <v>4769390</v>
      </c>
      <c r="S22" s="28" t="s">
        <v>239</v>
      </c>
    </row>
    <row r="23" ht="14.25" customHeight="1">
      <c r="B23" s="37"/>
      <c r="C23" s="37"/>
      <c r="D23" s="32">
        <f t="shared" si="1"/>
        <v>11</v>
      </c>
      <c r="E23" s="33">
        <v>4200000.0</v>
      </c>
      <c r="F23" s="32">
        <v>0.17</v>
      </c>
      <c r="G23" s="34">
        <f t="shared" si="2"/>
        <v>4769390</v>
      </c>
      <c r="H23" s="34">
        <f t="shared" si="3"/>
        <v>4769390</v>
      </c>
      <c r="S23" s="28" t="s">
        <v>240</v>
      </c>
    </row>
    <row r="24" ht="14.25" customHeight="1">
      <c r="B24" s="36"/>
      <c r="C24" s="36"/>
      <c r="D24" s="32">
        <f t="shared" si="1"/>
        <v>12</v>
      </c>
      <c r="E24" s="33">
        <v>6700000.0</v>
      </c>
      <c r="F24" s="32">
        <v>0.17</v>
      </c>
      <c r="G24" s="34">
        <f t="shared" si="2"/>
        <v>7910255</v>
      </c>
      <c r="H24" s="34">
        <f t="shared" si="3"/>
        <v>7910255</v>
      </c>
      <c r="S24" s="28" t="s">
        <v>241</v>
      </c>
    </row>
    <row r="25" ht="14.25" customHeight="1">
      <c r="D25" s="25"/>
      <c r="S25" s="28" t="s">
        <v>242</v>
      </c>
    </row>
    <row r="26" ht="14.25" customHeight="1">
      <c r="D26" s="25"/>
      <c r="S26" s="28" t="s">
        <v>154</v>
      </c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8">
    <mergeCell ref="N14:P14"/>
    <mergeCell ref="B15:B16"/>
    <mergeCell ref="C15:C16"/>
    <mergeCell ref="B17:B19"/>
    <mergeCell ref="C17:C19"/>
    <mergeCell ref="N18:P18"/>
    <mergeCell ref="B21:B24"/>
    <mergeCell ref="C21:C24"/>
  </mergeCells>
  <printOptions/>
  <pageMargins bottom="1.0" footer="0.0" header="0.0" left="1.315" right="0.75" top="1.0"/>
  <pageSetup paperSize="9" scale="113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6.13"/>
    <col customWidth="1" min="3" max="3" width="31.0"/>
    <col customWidth="1" min="4" max="4" width="8.88"/>
    <col customWidth="1" min="5" max="5" width="11.13"/>
    <col customWidth="1" min="6" max="6" width="8.88"/>
    <col customWidth="1" min="7" max="7" width="9.5"/>
    <col customWidth="1" min="8" max="8" width="9.88"/>
    <col customWidth="1" min="9" max="26" width="8.63"/>
  </cols>
  <sheetData>
    <row r="1" ht="14.25" customHeight="1">
      <c r="D1" s="25"/>
    </row>
    <row r="2" ht="14.25" customHeight="1">
      <c r="D2" s="25"/>
    </row>
    <row r="3" ht="14.25" customHeight="1">
      <c r="D3" s="25"/>
      <c r="E3" s="26"/>
      <c r="F3" s="27"/>
    </row>
    <row r="4" ht="14.25" customHeight="1">
      <c r="D4" s="25"/>
      <c r="E4" s="26"/>
      <c r="F4" s="27"/>
    </row>
    <row r="5" ht="18.75" customHeight="1">
      <c r="B5" s="28" t="s">
        <v>126</v>
      </c>
      <c r="D5" s="25"/>
      <c r="E5" s="26" t="s">
        <v>127</v>
      </c>
      <c r="F5" s="27">
        <v>1.0</v>
      </c>
      <c r="K5" s="28" t="s">
        <v>128</v>
      </c>
    </row>
    <row r="6" ht="18.75" customHeight="1">
      <c r="B6" s="28" t="s">
        <v>129</v>
      </c>
      <c r="D6" s="25"/>
      <c r="E6" s="26" t="s">
        <v>127</v>
      </c>
      <c r="F6" s="28">
        <v>1.0</v>
      </c>
      <c r="G6" s="28" t="s">
        <v>130</v>
      </c>
    </row>
    <row r="7" ht="18.75" customHeight="1">
      <c r="B7" s="28" t="s">
        <v>131</v>
      </c>
      <c r="D7" s="25"/>
      <c r="E7" s="26" t="s">
        <v>127</v>
      </c>
      <c r="F7" s="27">
        <f>0.8*35</f>
        <v>28</v>
      </c>
    </row>
    <row r="8" ht="18.75" customHeight="1">
      <c r="B8" s="28" t="s">
        <v>243</v>
      </c>
      <c r="D8" s="25"/>
      <c r="E8" s="26" t="s">
        <v>127</v>
      </c>
      <c r="F8" s="28">
        <f>5000*(F7)^0.5*1000</f>
        <v>26457513.11</v>
      </c>
      <c r="G8" s="28" t="s">
        <v>244</v>
      </c>
    </row>
    <row r="9" ht="18.75" customHeight="1">
      <c r="B9" s="28" t="s">
        <v>245</v>
      </c>
      <c r="D9" s="25"/>
      <c r="E9" s="26" t="s">
        <v>127</v>
      </c>
      <c r="F9" s="28">
        <f>PI()*F5^4/64</f>
        <v>0.04908738521</v>
      </c>
      <c r="G9" s="28" t="s">
        <v>246</v>
      </c>
    </row>
    <row r="10" ht="14.25" customHeight="1">
      <c r="D10" s="25"/>
    </row>
    <row r="11" ht="14.25" customHeight="1">
      <c r="B11" s="28" t="s">
        <v>247</v>
      </c>
      <c r="D11" s="25"/>
      <c r="E11" s="26" t="s">
        <v>127</v>
      </c>
      <c r="F11" s="28" t="s">
        <v>248</v>
      </c>
      <c r="K11" s="28" t="s">
        <v>249</v>
      </c>
    </row>
    <row r="12" ht="14.25" customHeight="1">
      <c r="D12" s="25"/>
    </row>
    <row r="13" ht="78.0" customHeight="1">
      <c r="B13" s="29" t="s">
        <v>139</v>
      </c>
      <c r="C13" s="29" t="s">
        <v>140</v>
      </c>
      <c r="D13" s="30" t="s">
        <v>141</v>
      </c>
      <c r="E13" s="29" t="s">
        <v>250</v>
      </c>
      <c r="F13" s="29" t="s">
        <v>143</v>
      </c>
      <c r="G13" s="29" t="s">
        <v>251</v>
      </c>
      <c r="H13" s="29" t="s">
        <v>252</v>
      </c>
    </row>
    <row r="14" ht="18.0" customHeight="1">
      <c r="B14" s="31">
        <v>1.0</v>
      </c>
      <c r="C14" s="31" t="s">
        <v>165</v>
      </c>
      <c r="D14" s="32">
        <v>2.0</v>
      </c>
      <c r="E14" s="33" t="s">
        <v>166</v>
      </c>
      <c r="F14" s="33" t="s">
        <v>166</v>
      </c>
      <c r="G14" s="33" t="s">
        <v>166</v>
      </c>
      <c r="H14" s="34">
        <v>4500.0</v>
      </c>
      <c r="N14" s="35"/>
    </row>
    <row r="15" ht="18.0" customHeight="1">
      <c r="B15" s="36"/>
      <c r="C15" s="36"/>
      <c r="D15" s="32">
        <f t="shared" ref="D15:D24" si="1">D14+1</f>
        <v>3</v>
      </c>
      <c r="E15" s="33" t="s">
        <v>166</v>
      </c>
      <c r="F15" s="33" t="s">
        <v>166</v>
      </c>
      <c r="G15" s="33" t="s">
        <v>166</v>
      </c>
      <c r="H15" s="34">
        <v>4500.0</v>
      </c>
      <c r="N15" s="35"/>
      <c r="O15" s="35"/>
      <c r="P15" s="35"/>
    </row>
    <row r="16" ht="18.0" customHeight="1">
      <c r="B16" s="31">
        <v>2.0</v>
      </c>
      <c r="C16" s="44" t="s">
        <v>182</v>
      </c>
      <c r="D16" s="32">
        <f t="shared" si="1"/>
        <v>4</v>
      </c>
      <c r="E16" s="33">
        <v>1400000.0</v>
      </c>
      <c r="F16" s="32">
        <v>0.17</v>
      </c>
      <c r="G16" s="34">
        <f t="shared" ref="G16:G24" si="2">ROUND(1*(E16*F$5^4/(F$8*F$9))^(1/12)*E16/(1-F16^2),0)</f>
        <v>1450713</v>
      </c>
      <c r="H16" s="34">
        <f t="shared" ref="H16:H24" si="3">G16*$F$5</f>
        <v>1450713</v>
      </c>
      <c r="N16" s="35"/>
      <c r="O16" s="35"/>
      <c r="P16" s="35"/>
    </row>
    <row r="17" ht="18.0" customHeight="1">
      <c r="B17" s="31">
        <v>3.0</v>
      </c>
      <c r="C17" s="31" t="s">
        <v>148</v>
      </c>
      <c r="D17" s="32">
        <f t="shared" si="1"/>
        <v>5</v>
      </c>
      <c r="E17" s="33">
        <v>5000000.0</v>
      </c>
      <c r="F17" s="32">
        <v>0.17</v>
      </c>
      <c r="G17" s="34">
        <f t="shared" si="2"/>
        <v>5760944</v>
      </c>
      <c r="H17" s="34">
        <f t="shared" si="3"/>
        <v>5760944</v>
      </c>
      <c r="N17" s="35"/>
      <c r="O17" s="35"/>
      <c r="P17" s="35"/>
    </row>
    <row r="18" ht="18.0" customHeight="1">
      <c r="B18" s="37"/>
      <c r="C18" s="37"/>
      <c r="D18" s="32">
        <f t="shared" si="1"/>
        <v>6</v>
      </c>
      <c r="E18" s="33">
        <v>5000000.0</v>
      </c>
      <c r="F18" s="32">
        <v>0.17</v>
      </c>
      <c r="G18" s="34">
        <f t="shared" si="2"/>
        <v>5760944</v>
      </c>
      <c r="H18" s="34">
        <f t="shared" si="3"/>
        <v>5760944</v>
      </c>
      <c r="N18" s="38"/>
    </row>
    <row r="19" ht="14.25" customHeight="1">
      <c r="B19" s="37"/>
      <c r="C19" s="37"/>
      <c r="D19" s="32">
        <f t="shared" si="1"/>
        <v>7</v>
      </c>
      <c r="E19" s="33">
        <v>5000000.0</v>
      </c>
      <c r="F19" s="32">
        <v>0.17</v>
      </c>
      <c r="G19" s="34">
        <f t="shared" si="2"/>
        <v>5760944</v>
      </c>
      <c r="H19" s="34">
        <f t="shared" si="3"/>
        <v>5760944</v>
      </c>
    </row>
    <row r="20" ht="14.25" customHeight="1">
      <c r="B20" s="37"/>
      <c r="C20" s="37"/>
      <c r="D20" s="32">
        <f t="shared" si="1"/>
        <v>8</v>
      </c>
      <c r="E20" s="33">
        <v>5000000.0</v>
      </c>
      <c r="F20" s="32">
        <v>0.17</v>
      </c>
      <c r="G20" s="34">
        <f t="shared" si="2"/>
        <v>5760944</v>
      </c>
      <c r="H20" s="34">
        <f t="shared" si="3"/>
        <v>5760944</v>
      </c>
      <c r="S20" s="28" t="s">
        <v>149</v>
      </c>
    </row>
    <row r="21" ht="14.25" customHeight="1">
      <c r="B21" s="37"/>
      <c r="C21" s="37"/>
      <c r="D21" s="32">
        <f t="shared" si="1"/>
        <v>9</v>
      </c>
      <c r="E21" s="33">
        <v>8400000.0</v>
      </c>
      <c r="F21" s="32">
        <v>0.17</v>
      </c>
      <c r="G21" s="34">
        <f t="shared" si="2"/>
        <v>10105986</v>
      </c>
      <c r="H21" s="34">
        <f t="shared" si="3"/>
        <v>10105986</v>
      </c>
      <c r="S21" s="28" t="s">
        <v>129</v>
      </c>
    </row>
    <row r="22" ht="14.25" customHeight="1">
      <c r="B22" s="37"/>
      <c r="C22" s="37"/>
      <c r="D22" s="32">
        <f t="shared" si="1"/>
        <v>10</v>
      </c>
      <c r="E22" s="33">
        <v>3076000.0</v>
      </c>
      <c r="F22" s="32">
        <v>0.17</v>
      </c>
      <c r="G22" s="34">
        <f t="shared" si="2"/>
        <v>3403518</v>
      </c>
      <c r="H22" s="34">
        <f t="shared" si="3"/>
        <v>3403518</v>
      </c>
      <c r="S22" s="28" t="s">
        <v>253</v>
      </c>
    </row>
    <row r="23" ht="14.25" customHeight="1">
      <c r="B23" s="37"/>
      <c r="C23" s="37"/>
      <c r="D23" s="32">
        <f t="shared" si="1"/>
        <v>11</v>
      </c>
      <c r="E23" s="33">
        <v>3076000.0</v>
      </c>
      <c r="F23" s="32">
        <v>0.17</v>
      </c>
      <c r="G23" s="34">
        <f t="shared" si="2"/>
        <v>3403518</v>
      </c>
      <c r="H23" s="34">
        <f t="shared" si="3"/>
        <v>3403518</v>
      </c>
      <c r="S23" s="28" t="s">
        <v>254</v>
      </c>
    </row>
    <row r="24" ht="14.25" customHeight="1">
      <c r="B24" s="36"/>
      <c r="C24" s="36"/>
      <c r="D24" s="32">
        <f t="shared" si="1"/>
        <v>12</v>
      </c>
      <c r="E24" s="33">
        <v>3076000.0</v>
      </c>
      <c r="F24" s="32">
        <v>0.17</v>
      </c>
      <c r="G24" s="34">
        <f t="shared" si="2"/>
        <v>3403518</v>
      </c>
      <c r="H24" s="34">
        <f t="shared" si="3"/>
        <v>3403518</v>
      </c>
      <c r="S24" s="28" t="s">
        <v>255</v>
      </c>
    </row>
    <row r="25" ht="14.25" customHeight="1">
      <c r="D25" s="25"/>
      <c r="S25" s="28" t="s">
        <v>256</v>
      </c>
    </row>
    <row r="26" ht="14.25" customHeight="1">
      <c r="D26" s="25"/>
      <c r="S26" s="28" t="s">
        <v>154</v>
      </c>
    </row>
    <row r="27" ht="14.25" customHeight="1">
      <c r="D27" s="25"/>
    </row>
    <row r="28" ht="14.25" customHeight="1">
      <c r="D28" s="25"/>
    </row>
    <row r="29" ht="14.25" customHeight="1">
      <c r="D29" s="25"/>
    </row>
    <row r="30" ht="14.25" customHeight="1">
      <c r="D30" s="25"/>
    </row>
    <row r="31" ht="14.25" customHeight="1">
      <c r="D31" s="25"/>
    </row>
    <row r="32" ht="14.25" customHeight="1">
      <c r="D32" s="25"/>
    </row>
    <row r="33" ht="14.25" customHeight="1">
      <c r="D33" s="25"/>
    </row>
    <row r="34" ht="14.25" customHeight="1">
      <c r="D34" s="25"/>
    </row>
    <row r="35" ht="14.25" customHeight="1">
      <c r="D35" s="25"/>
    </row>
    <row r="36" ht="14.25" customHeight="1">
      <c r="D36" s="25"/>
    </row>
    <row r="37" ht="14.25" customHeight="1">
      <c r="D37" s="25"/>
    </row>
    <row r="38" ht="14.25" customHeight="1">
      <c r="D38" s="25"/>
    </row>
    <row r="39" ht="14.25" customHeight="1">
      <c r="D39" s="25"/>
    </row>
    <row r="40" ht="14.25" customHeight="1">
      <c r="D40" s="25"/>
    </row>
    <row r="41" ht="14.25" customHeight="1">
      <c r="D41" s="25"/>
    </row>
    <row r="42" ht="14.25" customHeight="1">
      <c r="D42" s="25"/>
    </row>
    <row r="43" ht="14.25" customHeight="1">
      <c r="D43" s="25"/>
    </row>
    <row r="44" ht="14.25" customHeight="1">
      <c r="D44" s="25"/>
    </row>
    <row r="45" ht="14.25" customHeight="1">
      <c r="D45" s="25"/>
    </row>
    <row r="46" ht="14.25" customHeight="1">
      <c r="D46" s="25"/>
    </row>
    <row r="47" ht="14.25" customHeight="1">
      <c r="D47" s="25"/>
    </row>
    <row r="48" ht="14.25" customHeight="1">
      <c r="D48" s="25"/>
    </row>
    <row r="49" ht="14.25" customHeight="1">
      <c r="D49" s="25"/>
    </row>
    <row r="50" ht="14.25" customHeight="1">
      <c r="D50" s="25"/>
    </row>
    <row r="51" ht="14.25" customHeight="1">
      <c r="D51" s="25"/>
    </row>
    <row r="52" ht="14.25" customHeight="1">
      <c r="D52" s="25"/>
    </row>
    <row r="53" ht="14.25" customHeight="1">
      <c r="D53" s="25"/>
    </row>
    <row r="54" ht="14.25" customHeight="1">
      <c r="D54" s="25"/>
    </row>
    <row r="55" ht="14.25" customHeight="1">
      <c r="D55" s="25"/>
    </row>
    <row r="56" ht="14.25" customHeight="1">
      <c r="D56" s="25"/>
    </row>
    <row r="57" ht="14.25" customHeight="1">
      <c r="D57" s="25"/>
    </row>
    <row r="58" ht="14.25" customHeight="1">
      <c r="D58" s="25"/>
    </row>
    <row r="59" ht="14.25" customHeight="1">
      <c r="D59" s="25"/>
    </row>
    <row r="60" ht="14.25" customHeight="1">
      <c r="D60" s="25"/>
    </row>
    <row r="61" ht="14.25" customHeight="1">
      <c r="D61" s="25"/>
    </row>
    <row r="62" ht="14.25" customHeight="1">
      <c r="D62" s="25"/>
    </row>
    <row r="63" ht="14.25" customHeight="1">
      <c r="D63" s="25"/>
    </row>
    <row r="64" ht="14.25" customHeight="1">
      <c r="D64" s="25"/>
    </row>
    <row r="65" ht="14.25" customHeight="1">
      <c r="D65" s="25"/>
    </row>
    <row r="66" ht="14.25" customHeight="1">
      <c r="D66" s="25"/>
    </row>
    <row r="67" ht="14.25" customHeight="1">
      <c r="D67" s="25"/>
    </row>
    <row r="68" ht="14.25" customHeight="1">
      <c r="D68" s="25"/>
    </row>
    <row r="69" ht="14.25" customHeight="1">
      <c r="D69" s="25"/>
    </row>
    <row r="70" ht="14.25" customHeight="1">
      <c r="D70" s="25"/>
    </row>
    <row r="71" ht="14.25" customHeight="1">
      <c r="D71" s="25"/>
    </row>
    <row r="72" ht="14.25" customHeight="1">
      <c r="D72" s="25"/>
    </row>
    <row r="73" ht="14.25" customHeight="1">
      <c r="D73" s="25"/>
    </row>
    <row r="74" ht="14.25" customHeight="1">
      <c r="D74" s="25"/>
    </row>
    <row r="75" ht="14.25" customHeight="1">
      <c r="D75" s="25"/>
    </row>
    <row r="76" ht="14.25" customHeight="1">
      <c r="D76" s="25"/>
    </row>
    <row r="77" ht="14.25" customHeight="1">
      <c r="D77" s="25"/>
    </row>
    <row r="78" ht="14.25" customHeight="1">
      <c r="D78" s="25"/>
    </row>
    <row r="79" ht="14.25" customHeight="1">
      <c r="D79" s="25"/>
    </row>
    <row r="80" ht="14.25" customHeight="1">
      <c r="D80" s="25"/>
    </row>
    <row r="81" ht="14.25" customHeight="1">
      <c r="D81" s="25"/>
    </row>
    <row r="82" ht="14.25" customHeight="1">
      <c r="D82" s="25"/>
    </row>
    <row r="83" ht="14.25" customHeight="1">
      <c r="D83" s="25"/>
    </row>
    <row r="84" ht="14.25" customHeight="1">
      <c r="D84" s="25"/>
    </row>
    <row r="85" ht="14.25" customHeight="1">
      <c r="D85" s="25"/>
    </row>
    <row r="86" ht="14.25" customHeight="1">
      <c r="D86" s="25"/>
    </row>
    <row r="87" ht="14.25" customHeight="1">
      <c r="D87" s="25"/>
    </row>
    <row r="88" ht="14.25" customHeight="1">
      <c r="D88" s="25"/>
    </row>
    <row r="89" ht="14.25" customHeight="1">
      <c r="D89" s="25"/>
    </row>
    <row r="90" ht="14.25" customHeight="1">
      <c r="D90" s="25"/>
    </row>
    <row r="91" ht="14.25" customHeight="1">
      <c r="D91" s="25"/>
    </row>
    <row r="92" ht="14.25" customHeight="1">
      <c r="D92" s="25"/>
    </row>
    <row r="93" ht="14.25" customHeight="1">
      <c r="D93" s="25"/>
    </row>
    <row r="94" ht="14.25" customHeight="1">
      <c r="D94" s="25"/>
    </row>
    <row r="95" ht="14.25" customHeight="1">
      <c r="D95" s="25"/>
    </row>
    <row r="96" ht="14.25" customHeight="1">
      <c r="D96" s="25"/>
    </row>
    <row r="97" ht="14.25" customHeight="1">
      <c r="D97" s="25"/>
    </row>
    <row r="98" ht="14.25" customHeight="1">
      <c r="D98" s="25"/>
    </row>
    <row r="99" ht="14.25" customHeight="1">
      <c r="D99" s="25"/>
    </row>
    <row r="100" ht="14.25" customHeight="1">
      <c r="D100" s="25"/>
    </row>
    <row r="101" ht="14.25" customHeight="1">
      <c r="D101" s="25"/>
    </row>
    <row r="102" ht="14.25" customHeight="1">
      <c r="D102" s="25"/>
    </row>
    <row r="103" ht="14.25" customHeight="1">
      <c r="D103" s="25"/>
    </row>
    <row r="104" ht="14.25" customHeight="1">
      <c r="D104" s="25"/>
    </row>
    <row r="105" ht="14.25" customHeight="1">
      <c r="D105" s="25"/>
    </row>
    <row r="106" ht="14.25" customHeight="1">
      <c r="D106" s="25"/>
    </row>
    <row r="107" ht="14.25" customHeight="1">
      <c r="D107" s="25"/>
    </row>
    <row r="108" ht="14.25" customHeight="1">
      <c r="D108" s="25"/>
    </row>
    <row r="109" ht="14.25" customHeight="1">
      <c r="D109" s="25"/>
    </row>
    <row r="110" ht="14.25" customHeight="1">
      <c r="D110" s="25"/>
    </row>
    <row r="111" ht="14.25" customHeight="1">
      <c r="D111" s="25"/>
    </row>
    <row r="112" ht="14.25" customHeight="1">
      <c r="D112" s="25"/>
    </row>
    <row r="113" ht="14.25" customHeight="1">
      <c r="D113" s="25"/>
    </row>
    <row r="114" ht="14.25" customHeight="1">
      <c r="D114" s="25"/>
    </row>
    <row r="115" ht="14.25" customHeight="1">
      <c r="D115" s="25"/>
    </row>
    <row r="116" ht="14.25" customHeight="1">
      <c r="D116" s="25"/>
    </row>
    <row r="117" ht="14.25" customHeight="1">
      <c r="D117" s="25"/>
    </row>
    <row r="118" ht="14.25" customHeight="1">
      <c r="D118" s="25"/>
    </row>
    <row r="119" ht="14.25" customHeight="1">
      <c r="D119" s="25"/>
    </row>
    <row r="120" ht="14.25" customHeight="1">
      <c r="D120" s="25"/>
    </row>
    <row r="121" ht="14.25" customHeight="1">
      <c r="D121" s="25"/>
    </row>
    <row r="122" ht="14.25" customHeight="1">
      <c r="D122" s="25"/>
    </row>
    <row r="123" ht="14.25" customHeight="1">
      <c r="D123" s="25"/>
    </row>
    <row r="124" ht="14.25" customHeight="1">
      <c r="D124" s="25"/>
    </row>
    <row r="125" ht="14.25" customHeight="1">
      <c r="D125" s="25"/>
    </row>
    <row r="126" ht="14.25" customHeight="1">
      <c r="D126" s="25"/>
    </row>
    <row r="127" ht="14.25" customHeight="1">
      <c r="D127" s="25"/>
    </row>
    <row r="128" ht="14.25" customHeight="1">
      <c r="D128" s="25"/>
    </row>
    <row r="129" ht="14.25" customHeight="1">
      <c r="D129" s="25"/>
    </row>
    <row r="130" ht="14.25" customHeight="1">
      <c r="D130" s="25"/>
    </row>
    <row r="131" ht="14.25" customHeight="1">
      <c r="D131" s="25"/>
    </row>
    <row r="132" ht="14.25" customHeight="1">
      <c r="D132" s="25"/>
    </row>
    <row r="133" ht="14.25" customHeight="1">
      <c r="D133" s="25"/>
    </row>
    <row r="134" ht="14.25" customHeight="1">
      <c r="D134" s="25"/>
    </row>
    <row r="135" ht="14.25" customHeight="1">
      <c r="D135" s="25"/>
    </row>
    <row r="136" ht="14.25" customHeight="1">
      <c r="D136" s="25"/>
    </row>
    <row r="137" ht="14.25" customHeight="1">
      <c r="D137" s="25"/>
    </row>
    <row r="138" ht="14.25" customHeight="1">
      <c r="D138" s="25"/>
    </row>
    <row r="139" ht="14.25" customHeight="1">
      <c r="D139" s="25"/>
    </row>
    <row r="140" ht="14.25" customHeight="1">
      <c r="D140" s="25"/>
    </row>
    <row r="141" ht="14.25" customHeight="1">
      <c r="D141" s="25"/>
    </row>
    <row r="142" ht="14.25" customHeight="1">
      <c r="D142" s="25"/>
    </row>
    <row r="143" ht="14.25" customHeight="1">
      <c r="D143" s="25"/>
    </row>
    <row r="144" ht="14.25" customHeight="1">
      <c r="D144" s="25"/>
    </row>
    <row r="145" ht="14.25" customHeight="1">
      <c r="D145" s="25"/>
    </row>
    <row r="146" ht="14.25" customHeight="1">
      <c r="D146" s="25"/>
    </row>
    <row r="147" ht="14.25" customHeight="1">
      <c r="D147" s="25"/>
    </row>
    <row r="148" ht="14.25" customHeight="1">
      <c r="D148" s="25"/>
    </row>
    <row r="149" ht="14.25" customHeight="1">
      <c r="D149" s="25"/>
    </row>
    <row r="150" ht="14.25" customHeight="1">
      <c r="D150" s="25"/>
    </row>
    <row r="151" ht="14.25" customHeight="1">
      <c r="D151" s="25"/>
    </row>
    <row r="152" ht="14.25" customHeight="1">
      <c r="D152" s="25"/>
    </row>
    <row r="153" ht="14.25" customHeight="1">
      <c r="D153" s="25"/>
    </row>
    <row r="154" ht="14.25" customHeight="1">
      <c r="D154" s="25"/>
    </row>
    <row r="155" ht="14.25" customHeight="1">
      <c r="D155" s="25"/>
    </row>
    <row r="156" ht="14.25" customHeight="1">
      <c r="D156" s="25"/>
    </row>
    <row r="157" ht="14.25" customHeight="1">
      <c r="D157" s="25"/>
    </row>
    <row r="158" ht="14.25" customHeight="1">
      <c r="D158" s="25"/>
    </row>
    <row r="159" ht="14.25" customHeight="1">
      <c r="D159" s="25"/>
    </row>
    <row r="160" ht="14.25" customHeight="1">
      <c r="D160" s="25"/>
    </row>
    <row r="161" ht="14.25" customHeight="1">
      <c r="D161" s="25"/>
    </row>
    <row r="162" ht="14.25" customHeight="1">
      <c r="D162" s="25"/>
    </row>
    <row r="163" ht="14.25" customHeight="1">
      <c r="D163" s="25"/>
    </row>
    <row r="164" ht="14.25" customHeight="1">
      <c r="D164" s="25"/>
    </row>
    <row r="165" ht="14.25" customHeight="1">
      <c r="D165" s="25"/>
    </row>
    <row r="166" ht="14.25" customHeight="1">
      <c r="D166" s="25"/>
    </row>
    <row r="167" ht="14.25" customHeight="1">
      <c r="D167" s="25"/>
    </row>
    <row r="168" ht="14.25" customHeight="1">
      <c r="D168" s="25"/>
    </row>
    <row r="169" ht="14.25" customHeight="1">
      <c r="D169" s="25"/>
    </row>
    <row r="170" ht="14.25" customHeight="1">
      <c r="D170" s="25"/>
    </row>
    <row r="171" ht="14.25" customHeight="1">
      <c r="D171" s="25"/>
    </row>
    <row r="172" ht="14.25" customHeight="1">
      <c r="D172" s="25"/>
    </row>
    <row r="173" ht="14.25" customHeight="1">
      <c r="D173" s="25"/>
    </row>
    <row r="174" ht="14.25" customHeight="1">
      <c r="D174" s="25"/>
    </row>
    <row r="175" ht="14.25" customHeight="1">
      <c r="D175" s="25"/>
    </row>
    <row r="176" ht="14.25" customHeight="1">
      <c r="D176" s="25"/>
    </row>
    <row r="177" ht="14.25" customHeight="1">
      <c r="D177" s="25"/>
    </row>
    <row r="178" ht="14.25" customHeight="1">
      <c r="D178" s="25"/>
    </row>
    <row r="179" ht="14.25" customHeight="1">
      <c r="D179" s="25"/>
    </row>
    <row r="180" ht="14.25" customHeight="1">
      <c r="D180" s="25"/>
    </row>
    <row r="181" ht="14.25" customHeight="1">
      <c r="D181" s="25"/>
    </row>
    <row r="182" ht="14.25" customHeight="1">
      <c r="D182" s="25"/>
    </row>
    <row r="183" ht="14.25" customHeight="1">
      <c r="D183" s="25"/>
    </row>
    <row r="184" ht="14.25" customHeight="1">
      <c r="D184" s="25"/>
    </row>
    <row r="185" ht="14.25" customHeight="1">
      <c r="D185" s="25"/>
    </row>
    <row r="186" ht="14.25" customHeight="1">
      <c r="D186" s="25"/>
    </row>
    <row r="187" ht="14.25" customHeight="1">
      <c r="D187" s="25"/>
    </row>
    <row r="188" ht="14.25" customHeight="1">
      <c r="D188" s="25"/>
    </row>
    <row r="189" ht="14.25" customHeight="1">
      <c r="D189" s="25"/>
    </row>
    <row r="190" ht="14.25" customHeight="1">
      <c r="D190" s="25"/>
    </row>
    <row r="191" ht="14.25" customHeight="1">
      <c r="D191" s="25"/>
    </row>
    <row r="192" ht="14.25" customHeight="1">
      <c r="D192" s="25"/>
    </row>
    <row r="193" ht="14.25" customHeight="1">
      <c r="D193" s="25"/>
    </row>
    <row r="194" ht="14.25" customHeight="1">
      <c r="D194" s="25"/>
    </row>
    <row r="195" ht="14.25" customHeight="1">
      <c r="D195" s="25"/>
    </row>
    <row r="196" ht="14.25" customHeight="1">
      <c r="D196" s="25"/>
    </row>
    <row r="197" ht="14.25" customHeight="1">
      <c r="D197" s="25"/>
    </row>
    <row r="198" ht="14.25" customHeight="1">
      <c r="D198" s="25"/>
    </row>
    <row r="199" ht="14.25" customHeight="1">
      <c r="D199" s="25"/>
    </row>
    <row r="200" ht="14.25" customHeight="1">
      <c r="D200" s="25"/>
    </row>
    <row r="201" ht="14.25" customHeight="1">
      <c r="D201" s="25"/>
    </row>
    <row r="202" ht="14.25" customHeight="1">
      <c r="D202" s="25"/>
    </row>
    <row r="203" ht="14.25" customHeight="1">
      <c r="D203" s="25"/>
    </row>
    <row r="204" ht="14.25" customHeight="1">
      <c r="D204" s="25"/>
    </row>
    <row r="205" ht="14.25" customHeight="1">
      <c r="D205" s="25"/>
    </row>
    <row r="206" ht="14.25" customHeight="1">
      <c r="D206" s="25"/>
    </row>
    <row r="207" ht="14.25" customHeight="1">
      <c r="D207" s="25"/>
    </row>
    <row r="208" ht="14.25" customHeight="1">
      <c r="D208" s="25"/>
    </row>
    <row r="209" ht="14.25" customHeight="1">
      <c r="D209" s="25"/>
    </row>
    <row r="210" ht="14.25" customHeight="1">
      <c r="D210" s="25"/>
    </row>
    <row r="211" ht="14.25" customHeight="1">
      <c r="D211" s="25"/>
    </row>
    <row r="212" ht="14.25" customHeight="1">
      <c r="D212" s="25"/>
    </row>
    <row r="213" ht="14.25" customHeight="1">
      <c r="D213" s="25"/>
    </row>
    <row r="214" ht="14.25" customHeight="1">
      <c r="D214" s="25"/>
    </row>
    <row r="215" ht="14.25" customHeight="1">
      <c r="D215" s="25"/>
    </row>
    <row r="216" ht="14.25" customHeight="1">
      <c r="D216" s="25"/>
    </row>
    <row r="217" ht="14.25" customHeight="1">
      <c r="D217" s="25"/>
    </row>
    <row r="218" ht="14.25" customHeight="1">
      <c r="D218" s="25"/>
    </row>
    <row r="219" ht="14.25" customHeight="1">
      <c r="D219" s="25"/>
    </row>
    <row r="220" ht="14.25" customHeight="1">
      <c r="D220" s="25"/>
    </row>
    <row r="221" ht="14.25" customHeight="1">
      <c r="D221" s="25"/>
    </row>
    <row r="222" ht="14.25" customHeight="1">
      <c r="D222" s="25"/>
    </row>
    <row r="223" ht="14.25" customHeight="1">
      <c r="D223" s="25"/>
    </row>
    <row r="224" ht="14.25" customHeight="1">
      <c r="D224" s="25"/>
    </row>
    <row r="225" ht="14.25" customHeight="1">
      <c r="D225" s="25"/>
    </row>
    <row r="226" ht="14.25" customHeight="1">
      <c r="D226" s="25"/>
    </row>
    <row r="227" ht="14.25" customHeight="1">
      <c r="D227" s="25"/>
    </row>
    <row r="228" ht="14.25" customHeight="1">
      <c r="D228" s="25"/>
    </row>
    <row r="229" ht="14.25" customHeight="1">
      <c r="D229" s="25"/>
    </row>
    <row r="230" ht="14.25" customHeight="1">
      <c r="D230" s="25"/>
    </row>
    <row r="231" ht="14.25" customHeight="1">
      <c r="D231" s="25"/>
    </row>
    <row r="232" ht="14.25" customHeight="1">
      <c r="D232" s="25"/>
    </row>
    <row r="233" ht="14.25" customHeight="1">
      <c r="D233" s="25"/>
    </row>
    <row r="234" ht="14.25" customHeight="1">
      <c r="D234" s="25"/>
    </row>
    <row r="235" ht="14.25" customHeight="1">
      <c r="D235" s="25"/>
    </row>
    <row r="236" ht="14.25" customHeight="1">
      <c r="D236" s="25"/>
    </row>
    <row r="237" ht="14.25" customHeight="1">
      <c r="D237" s="25"/>
    </row>
    <row r="238" ht="14.25" customHeight="1">
      <c r="D238" s="25"/>
    </row>
    <row r="239" ht="14.2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</sheetData>
  <mergeCells count="6">
    <mergeCell ref="B14:B15"/>
    <mergeCell ref="C14:C15"/>
    <mergeCell ref="N14:P14"/>
    <mergeCell ref="B17:B24"/>
    <mergeCell ref="C17:C24"/>
    <mergeCell ref="N18:P18"/>
  </mergeCells>
  <printOptions/>
  <pageMargins bottom="1.0" footer="0.0" header="0.0" left="1.315" right="0.75" top="1.0"/>
  <pageSetup paperSize="9" scale="113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2016-11-25T09:47:16Z</dcterms:created>
  <dc:creator>user126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0x010100D048D6AC12E1DA458236A38BCC8BE66E</vt:lpwstr>
  </property>
</Properties>
</file>