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stocratgamingind-my.sharepoint.com/personal/kavya_sabu_aristocrat_com/Documents/Desktop/Aristocrat/Math/MSDK/LinesGameTemplate/Game/input/"/>
    </mc:Choice>
  </mc:AlternateContent>
  <xr:revisionPtr revIDLastSave="813" documentId="8_{4071F84E-C33D-4F4F-970D-74DD6B042D09}" xr6:coauthVersionLast="47" xr6:coauthVersionMax="47" xr10:uidLastSave="{0791DF11-41CC-44CF-A0CC-6537823C8869}"/>
  <bookViews>
    <workbookView xWindow="-96" yWindow="-96" windowWidth="23232" windowHeight="13872" activeTab="2" xr2:uid="{D2334BB6-2B59-4146-8A9C-CDC18731075D}"/>
  </bookViews>
  <sheets>
    <sheet name="Summary" sheetId="1" r:id="rId1"/>
    <sheet name="Base Game" sheetId="2" r:id="rId2"/>
    <sheet name="Free Game" sheetId="3" r:id="rId3"/>
    <sheet name="Hold &amp; Sp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3" l="1"/>
  <c r="U6" i="3"/>
  <c r="U7" i="3"/>
  <c r="U8" i="3"/>
  <c r="U9" i="3"/>
  <c r="U10" i="3"/>
  <c r="U11" i="3"/>
  <c r="U12" i="3"/>
  <c r="U13" i="3"/>
  <c r="U14" i="3"/>
  <c r="U15" i="3"/>
  <c r="U16" i="3"/>
  <c r="U4" i="3"/>
  <c r="X40" i="4"/>
  <c r="X17" i="4"/>
  <c r="B14" i="4"/>
  <c r="B28" i="1" s="1"/>
  <c r="P16" i="4"/>
  <c r="P15" i="4"/>
  <c r="P14" i="4"/>
  <c r="P13" i="4"/>
  <c r="P12" i="4"/>
  <c r="P11" i="4"/>
  <c r="P10" i="4"/>
  <c r="P9" i="4"/>
  <c r="P8" i="4"/>
  <c r="P7" i="4"/>
  <c r="P6" i="4"/>
  <c r="P5" i="4"/>
  <c r="P4" i="4"/>
  <c r="B15" i="1"/>
  <c r="B12" i="2"/>
  <c r="B7" i="2"/>
  <c r="B6" i="2"/>
  <c r="C23" i="1"/>
  <c r="B24" i="1"/>
  <c r="B23" i="1"/>
  <c r="B22" i="1"/>
  <c r="B21" i="1"/>
  <c r="B20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B38" i="3"/>
  <c r="B27" i="1"/>
  <c r="B26" i="1"/>
  <c r="B13" i="4"/>
  <c r="B12" i="4"/>
  <c r="B37" i="3"/>
  <c r="B36" i="3"/>
  <c r="P33" i="3"/>
  <c r="P32" i="3"/>
  <c r="Q31" i="3"/>
  <c r="P31" i="3"/>
  <c r="Q30" i="3"/>
  <c r="P30" i="3"/>
  <c r="Q29" i="3"/>
  <c r="P29" i="3"/>
  <c r="P28" i="3"/>
  <c r="P27" i="3"/>
  <c r="P26" i="3"/>
  <c r="Q25" i="3"/>
  <c r="P25" i="3"/>
  <c r="Q24" i="3"/>
  <c r="P24" i="3"/>
  <c r="Q23" i="3"/>
  <c r="P23" i="3"/>
  <c r="P22" i="3"/>
  <c r="P21" i="3"/>
  <c r="P20" i="3"/>
  <c r="Q19" i="3"/>
  <c r="P19" i="3"/>
  <c r="Q18" i="3"/>
  <c r="P18" i="3"/>
  <c r="Q17" i="3"/>
  <c r="P17" i="3"/>
  <c r="P16" i="3"/>
  <c r="P15" i="3"/>
  <c r="P14" i="3"/>
  <c r="Q13" i="3"/>
  <c r="P13" i="3"/>
  <c r="Q12" i="3"/>
  <c r="P12" i="3"/>
  <c r="Q11" i="3"/>
  <c r="P11" i="3"/>
  <c r="P10" i="3"/>
  <c r="P9" i="3"/>
  <c r="P8" i="3"/>
  <c r="Q7" i="3"/>
  <c r="P7" i="3"/>
  <c r="Q6" i="3"/>
  <c r="P6" i="3"/>
  <c r="Q5" i="3"/>
  <c r="P5" i="3"/>
  <c r="P4" i="3"/>
  <c r="B2" i="3"/>
  <c r="C22" i="4"/>
  <c r="L31" i="2"/>
  <c r="L23" i="2"/>
  <c r="L22" i="2"/>
  <c r="L21" i="2"/>
  <c r="L20" i="2"/>
  <c r="L19" i="2"/>
  <c r="B5" i="1"/>
  <c r="B4" i="2" s="1"/>
  <c r="B34" i="4"/>
  <c r="B32" i="4"/>
  <c r="X39" i="4"/>
  <c r="B9" i="3"/>
  <c r="B8" i="3"/>
  <c r="B1" i="3"/>
  <c r="B30" i="3" s="1"/>
  <c r="B1" i="2"/>
  <c r="B3" i="2"/>
  <c r="B5" i="3" s="1"/>
  <c r="C31" i="3"/>
  <c r="C30" i="3"/>
  <c r="C29" i="3"/>
  <c r="C28" i="3"/>
  <c r="A31" i="3"/>
  <c r="A30" i="3"/>
  <c r="A29" i="3"/>
  <c r="A28" i="3"/>
  <c r="B37" i="1"/>
  <c r="A40" i="1"/>
  <c r="A39" i="1"/>
  <c r="A38" i="1"/>
  <c r="A37" i="1"/>
  <c r="B25" i="1" l="1"/>
  <c r="L8" i="2"/>
  <c r="L9" i="2"/>
  <c r="Q9" i="3"/>
  <c r="Q15" i="3"/>
  <c r="Q21" i="3"/>
  <c r="Q27" i="3"/>
  <c r="Q33" i="3"/>
  <c r="B35" i="3"/>
  <c r="L10" i="2"/>
  <c r="L11" i="2"/>
  <c r="Q4" i="3"/>
  <c r="Q10" i="3"/>
  <c r="Q16" i="3"/>
  <c r="Q22" i="3"/>
  <c r="Q28" i="3"/>
  <c r="L32" i="2"/>
  <c r="L7" i="2"/>
  <c r="L33" i="2"/>
  <c r="Q8" i="3"/>
  <c r="Q14" i="3"/>
  <c r="Q20" i="3"/>
  <c r="Q26" i="3"/>
  <c r="Q32" i="3"/>
  <c r="L13" i="2"/>
  <c r="L14" i="2"/>
  <c r="L26" i="2"/>
  <c r="L15" i="2"/>
  <c r="L27" i="2"/>
  <c r="L12" i="2"/>
  <c r="L25" i="2"/>
  <c r="L4" i="2"/>
  <c r="L16" i="2"/>
  <c r="L28" i="2"/>
  <c r="L5" i="2"/>
  <c r="L17" i="2"/>
  <c r="L29" i="2"/>
  <c r="L24" i="2"/>
  <c r="L6" i="2"/>
  <c r="L18" i="2"/>
  <c r="L30" i="2"/>
  <c r="B6" i="3"/>
  <c r="B4" i="4" s="1"/>
  <c r="B31" i="3"/>
  <c r="B28" i="3"/>
  <c r="C18" i="3"/>
  <c r="B29" i="3"/>
  <c r="C30" i="2" l="1"/>
  <c r="C29" i="2"/>
  <c r="C28" i="2"/>
  <c r="C27" i="2"/>
  <c r="C26" i="2"/>
  <c r="B30" i="2"/>
  <c r="B29" i="2"/>
  <c r="B28" i="2"/>
  <c r="B27" i="2"/>
  <c r="B26" i="2"/>
  <c r="A26" i="4" l="1"/>
  <c r="C26" i="4"/>
  <c r="C25" i="4"/>
  <c r="A25" i="4"/>
  <c r="C24" i="4"/>
  <c r="A24" i="4"/>
  <c r="C23" i="4"/>
  <c r="A23" i="4"/>
  <c r="A22" i="4"/>
  <c r="C18" i="2"/>
  <c r="C17" i="2"/>
  <c r="C16" i="2"/>
  <c r="B8" i="1" l="1"/>
  <c r="K3" i="4"/>
  <c r="H3" i="4"/>
  <c r="B2" i="4"/>
  <c r="B31" i="4" s="1"/>
  <c r="B1" i="4"/>
  <c r="K24" i="2" l="1"/>
  <c r="K12" i="2"/>
  <c r="K32" i="2"/>
  <c r="B16" i="2"/>
  <c r="K7" i="2"/>
  <c r="K30" i="2"/>
  <c r="K6" i="2"/>
  <c r="K16" i="2"/>
  <c r="K23" i="2"/>
  <c r="K11" i="2"/>
  <c r="K10" i="2"/>
  <c r="K26" i="2"/>
  <c r="K14" i="2"/>
  <c r="K13" i="2"/>
  <c r="K22" i="2"/>
  <c r="K8" i="2"/>
  <c r="K19" i="2"/>
  <c r="K18" i="2"/>
  <c r="B18" i="2"/>
  <c r="K33" i="2"/>
  <c r="K21" i="2"/>
  <c r="K9" i="2"/>
  <c r="K29" i="2"/>
  <c r="K5" i="2"/>
  <c r="K15" i="2"/>
  <c r="B17" i="2"/>
  <c r="K20" i="2"/>
  <c r="K31" i="2"/>
  <c r="K17" i="2"/>
  <c r="K28" i="2"/>
  <c r="K4" i="2"/>
  <c r="K27" i="2"/>
  <c r="K25" i="2"/>
  <c r="K13" i="4"/>
  <c r="H11" i="4"/>
  <c r="B22" i="4"/>
  <c r="K12" i="4"/>
  <c r="H10" i="4"/>
  <c r="K11" i="4"/>
  <c r="H9" i="4"/>
  <c r="K7" i="4"/>
  <c r="K10" i="4"/>
  <c r="H8" i="4"/>
  <c r="H5" i="4"/>
  <c r="D22" i="4"/>
  <c r="K9" i="4"/>
  <c r="H7" i="4"/>
  <c r="K8" i="4"/>
  <c r="H6" i="4"/>
  <c r="K5" i="4"/>
  <c r="K6" i="4"/>
  <c r="H4" i="4"/>
  <c r="K4" i="4"/>
  <c r="H13" i="4"/>
  <c r="H12" i="4"/>
  <c r="B14" i="3"/>
  <c r="B18" i="3" s="1"/>
  <c r="D31" i="3"/>
  <c r="D30" i="3"/>
  <c r="D29" i="3"/>
  <c r="B20" i="3"/>
  <c r="B19" i="3"/>
  <c r="D28" i="3"/>
  <c r="D30" i="2"/>
  <c r="D28" i="2"/>
  <c r="D27" i="2"/>
  <c r="D29" i="2"/>
  <c r="D26" i="2"/>
  <c r="D23" i="4"/>
  <c r="D26" i="4"/>
  <c r="B23" i="4"/>
  <c r="B26" i="4"/>
  <c r="D25" i="4"/>
  <c r="D24" i="4"/>
  <c r="B25" i="4"/>
  <c r="B24" i="4"/>
  <c r="B30" i="4"/>
  <c r="C26" i="1" s="1"/>
  <c r="B35" i="4"/>
  <c r="C12" i="4"/>
  <c r="B19" i="1"/>
  <c r="B33" i="4" l="1"/>
  <c r="B39" i="4" s="1"/>
  <c r="B36" i="4" s="1"/>
  <c r="B38" i="4"/>
  <c r="B9" i="4"/>
  <c r="A14" i="4"/>
  <c r="A13" i="4"/>
  <c r="A20" i="3"/>
  <c r="A19" i="3"/>
  <c r="A5" i="3"/>
  <c r="A17" i="2"/>
  <c r="A3" i="2"/>
  <c r="A18" i="2"/>
  <c r="A28" i="1"/>
  <c r="A27" i="1"/>
  <c r="A24" i="1"/>
  <c r="A25" i="1"/>
  <c r="A22" i="1"/>
  <c r="A21" i="1"/>
  <c r="A4" i="1"/>
</calcChain>
</file>

<file path=xl/sharedStrings.xml><?xml version="1.0" encoding="utf-8"?>
<sst xmlns="http://schemas.openxmlformats.org/spreadsheetml/2006/main" count="255" uniqueCount="121">
  <si>
    <t>Total Coin In</t>
  </si>
  <si>
    <t>Total Coin Out</t>
  </si>
  <si>
    <t>Upper Limit</t>
  </si>
  <si>
    <t>Lower Limit</t>
  </si>
  <si>
    <t>Base Game</t>
  </si>
  <si>
    <t>Free Games</t>
  </si>
  <si>
    <t>Hold And Spin</t>
  </si>
  <si>
    <t xml:space="preserve">Total Game </t>
  </si>
  <si>
    <t>RTP</t>
  </si>
  <si>
    <t>Hit Rate</t>
  </si>
  <si>
    <t>No. of Simulation</t>
  </si>
  <si>
    <t>Bet</t>
  </si>
  <si>
    <t>Game Name</t>
  </si>
  <si>
    <t>Reel Window Configuration</t>
  </si>
  <si>
    <t>Total Game</t>
  </si>
  <si>
    <t>Free Game</t>
  </si>
  <si>
    <t>90% Confidence Interval</t>
  </si>
  <si>
    <t>90% V.I Total Game</t>
  </si>
  <si>
    <t>Game Type</t>
  </si>
  <si>
    <t>Lines</t>
  </si>
  <si>
    <t>Jackpots (With inc)</t>
  </si>
  <si>
    <t>Values</t>
  </si>
  <si>
    <t>AverageAward</t>
  </si>
  <si>
    <t>Grand</t>
  </si>
  <si>
    <t>Major</t>
  </si>
  <si>
    <t>Minor</t>
  </si>
  <si>
    <t>Mini</t>
  </si>
  <si>
    <t>Combo metrics</t>
  </si>
  <si>
    <t>Combination</t>
  </si>
  <si>
    <t>Coin out</t>
  </si>
  <si>
    <t>Hits</t>
  </si>
  <si>
    <t>5 Pic1s</t>
  </si>
  <si>
    <t>4 Pic1s</t>
  </si>
  <si>
    <t>3 Pic1s</t>
  </si>
  <si>
    <t>5 Pic2s</t>
  </si>
  <si>
    <t>4 Pic2s</t>
  </si>
  <si>
    <t>3 Pic2s</t>
  </si>
  <si>
    <t>5 Pic3s</t>
  </si>
  <si>
    <t>4 Pic3s</t>
  </si>
  <si>
    <t>3 Pic3s</t>
  </si>
  <si>
    <t>5 Pic4s</t>
  </si>
  <si>
    <t>4 Pic4s</t>
  </si>
  <si>
    <t>3 Pic4s</t>
  </si>
  <si>
    <t>5 Aces</t>
  </si>
  <si>
    <t>4 Aces</t>
  </si>
  <si>
    <t>3 Aces</t>
  </si>
  <si>
    <t>5 Kings</t>
  </si>
  <si>
    <t>4 Kings</t>
  </si>
  <si>
    <t>3 Kings</t>
  </si>
  <si>
    <t>5 Queens</t>
  </si>
  <si>
    <t>4 Queens</t>
  </si>
  <si>
    <t>3 Queens</t>
  </si>
  <si>
    <t>5 Jacks</t>
  </si>
  <si>
    <t>4 Jacks</t>
  </si>
  <si>
    <t>3 Jacks</t>
  </si>
  <si>
    <t>5 Tens</t>
  </si>
  <si>
    <t>4 Tens</t>
  </si>
  <si>
    <t>3 Tens</t>
  </si>
  <si>
    <t>5 Nines</t>
  </si>
  <si>
    <t>4 Nines</t>
  </si>
  <si>
    <t>3 Nines</t>
  </si>
  <si>
    <t>MLHF%</t>
  </si>
  <si>
    <t>Win Freq.(%)</t>
  </si>
  <si>
    <t>90% V.I Base Game</t>
  </si>
  <si>
    <t>No. of Simulations</t>
  </si>
  <si>
    <t>No. of Free Game Sessions</t>
  </si>
  <si>
    <t>90% V.I Free Game</t>
  </si>
  <si>
    <t>Hit Rate from BG</t>
  </si>
  <si>
    <t>Average Pay</t>
  </si>
  <si>
    <t>Average Spins</t>
  </si>
  <si>
    <t>Single Spin RTP</t>
  </si>
  <si>
    <t>No. of H&amp;S Sessions</t>
  </si>
  <si>
    <t>Bin</t>
  </si>
  <si>
    <t>Hit%</t>
  </si>
  <si>
    <t>Bin Histogram</t>
  </si>
  <si>
    <t>Avg. COR award</t>
  </si>
  <si>
    <t>90% V.I Hold And Spin</t>
  </si>
  <si>
    <t>Avg. CORs Won</t>
  </si>
  <si>
    <t>Hit Rate with Full Locks</t>
  </si>
  <si>
    <t>Avg. COR per Spin</t>
  </si>
  <si>
    <t>Av No. Starting COR</t>
  </si>
  <si>
    <t>Av COR Added During H&amp;S</t>
  </si>
  <si>
    <t>HS Win Parameters</t>
  </si>
  <si>
    <t>Value</t>
  </si>
  <si>
    <t>Entry COR Probability</t>
  </si>
  <si>
    <t>Exit COR Probability</t>
  </si>
  <si>
    <t>No. of CORs</t>
  </si>
  <si>
    <t>RAW DATA</t>
  </si>
  <si>
    <t>BG Lines CoinOut</t>
  </si>
  <si>
    <t>BG Scatter CoinOut</t>
  </si>
  <si>
    <t>FG Lines/Ways CoinOut</t>
  </si>
  <si>
    <t>FG Scatter CoinOut</t>
  </si>
  <si>
    <t>HS Coin Out</t>
  </si>
  <si>
    <t>HS Credits Coin Out</t>
  </si>
  <si>
    <t>HS Jackpots Coin Out</t>
  </si>
  <si>
    <t>BG Total CoinOut</t>
  </si>
  <si>
    <t>FG Total CoinOut</t>
  </si>
  <si>
    <t>---</t>
  </si>
  <si>
    <t>Raw Data</t>
  </si>
  <si>
    <t>HS Total Spins</t>
  </si>
  <si>
    <t>HS Total CORs</t>
  </si>
  <si>
    <t xml:space="preserve">Pay Out </t>
  </si>
  <si>
    <t>Credits</t>
  </si>
  <si>
    <t>Jackpots</t>
  </si>
  <si>
    <t>Entry COR Frequency</t>
  </si>
  <si>
    <t>Exit COR Frequency</t>
  </si>
  <si>
    <t>Frequency</t>
  </si>
  <si>
    <t>HS Hits</t>
  </si>
  <si>
    <t>Full Screen Grand</t>
  </si>
  <si>
    <t>Average Award</t>
  </si>
  <si>
    <t>FG Total Spins</t>
  </si>
  <si>
    <t>FG Hits</t>
  </si>
  <si>
    <t>BG Line Hits</t>
  </si>
  <si>
    <t>BG Line Win Hits</t>
  </si>
  <si>
    <t>FG Lines Hits</t>
  </si>
  <si>
    <t>FG Line Win Hits</t>
  </si>
  <si>
    <t>No. of Rows</t>
  </si>
  <si>
    <t>No. of Columns</t>
  </si>
  <si>
    <t>No. of Cols</t>
  </si>
  <si>
    <t>No of Rows</t>
  </si>
  <si>
    <t>No of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</si>
</sst>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9" fontId="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2" fontId="5" fillId="0" borderId="0" xfId="1" applyNumberFormat="1" applyFont="1" applyAlignment="1">
      <alignment horizontal="left"/>
    </xf>
    <xf numFmtId="10" fontId="5" fillId="0" borderId="0" xfId="3" applyNumberFormat="1" applyFont="1" applyAlignment="1">
      <alignment horizontal="left"/>
    </xf>
    <xf numFmtId="9" fontId="0" fillId="0" borderId="0" xfId="4" applyFont="1" applyAlignment="1">
      <alignment horizontal="left"/>
    </xf>
    <xf numFmtId="10" fontId="0" fillId="6" borderId="0" xfId="4" applyNumberFormat="1" applyFont="1" applyFill="1" applyAlignment="1">
      <alignment horizontal="left"/>
    </xf>
    <xf numFmtId="10" fontId="0" fillId="0" borderId="0" xfId="4" applyNumberFormat="1" applyFont="1" applyAlignment="1">
      <alignment horizontal="left"/>
    </xf>
    <xf numFmtId="9" fontId="5" fillId="0" borderId="0" xfId="4" applyFont="1" applyAlignment="1">
      <alignment horizontal="left" vertical="center"/>
    </xf>
    <xf numFmtId="10" fontId="5" fillId="0" borderId="0" xfId="4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5" borderId="0" xfId="0" applyFont="1" applyFill="1" applyAlignment="1">
      <alignment horizontal="left"/>
    </xf>
    <xf numFmtId="0" fontId="1" fillId="4" borderId="0" xfId="2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6" borderId="0" xfId="0" applyFill="1" applyAlignment="1">
      <alignment horizontal="left"/>
    </xf>
    <xf numFmtId="0" fontId="4" fillId="0" borderId="0" xfId="0" quotePrefix="1" applyFont="1" applyAlignment="1">
      <alignment horizontal="left"/>
    </xf>
    <xf numFmtId="0" fontId="1" fillId="5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0" fillId="8" borderId="0" xfId="0" applyFill="1" applyAlignment="1">
      <alignment horizontal="left"/>
    </xf>
    <xf numFmtId="10" fontId="1" fillId="7" borderId="0" xfId="3" applyNumberFormat="1" applyFill="1" applyAlignment="1">
      <alignment horizontal="left"/>
    </xf>
    <xf numFmtId="2" fontId="0" fillId="7" borderId="0" xfId="0" applyNumberFormat="1" applyFill="1" applyAlignment="1">
      <alignment horizontal="left"/>
    </xf>
    <xf numFmtId="10" fontId="1" fillId="0" borderId="0" xfId="4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0" fillId="7" borderId="0" xfId="0" applyFill="1" applyAlignment="1">
      <alignment horizontal="left"/>
    </xf>
    <xf numFmtId="9" fontId="1" fillId="0" borderId="0" xfId="4" applyFont="1" applyBorder="1" applyAlignment="1">
      <alignment horizontal="left"/>
    </xf>
    <xf numFmtId="2" fontId="0" fillId="0" borderId="0" xfId="0" applyNumberFormat="1" applyAlignment="1">
      <alignment horizontal="left"/>
    </xf>
    <xf numFmtId="10" fontId="1" fillId="0" borderId="0" xfId="3" applyNumberFormat="1" applyAlignment="1">
      <alignment horizontal="left"/>
    </xf>
    <xf numFmtId="0" fontId="1" fillId="0" borderId="0" xfId="2" applyFont="1" applyAlignment="1">
      <alignment horizontal="left"/>
    </xf>
    <xf numFmtId="0" fontId="0" fillId="0" borderId="0" xfId="0" quotePrefix="1" applyAlignment="1">
      <alignment horizontal="left"/>
    </xf>
    <xf numFmtId="0" fontId="0" fillId="6" borderId="0" xfId="0" quotePrefix="1" applyFill="1" applyAlignment="1">
      <alignment horizontal="left"/>
    </xf>
    <xf numFmtId="10" fontId="5" fillId="0" borderId="0" xfId="4" applyNumberFormat="1" applyFont="1" applyAlignment="1">
      <alignment horizontal="left"/>
    </xf>
    <xf numFmtId="9" fontId="1" fillId="6" borderId="0" xfId="4" applyFont="1" applyFill="1" applyBorder="1" applyAlignment="1">
      <alignment horizontal="left"/>
    </xf>
    <xf numFmtId="9" fontId="5" fillId="0" borderId="0" xfId="4" applyFont="1" applyBorder="1" applyAlignment="1">
      <alignment horizontal="left"/>
    </xf>
    <xf numFmtId="164" fontId="5" fillId="0" borderId="0" xfId="4" applyNumberFormat="1" applyFont="1" applyAlignment="1">
      <alignment horizontal="left" vertical="center"/>
    </xf>
    <xf numFmtId="9" fontId="1" fillId="0" borderId="0" xfId="4" applyFont="1" applyFill="1" applyBorder="1" applyAlignment="1">
      <alignment horizontal="left"/>
    </xf>
    <xf numFmtId="10" fontId="1" fillId="6" borderId="0" xfId="4" applyNumberFormat="1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1" applyFont="1" applyFill="1" applyAlignment="1">
      <alignment horizontal="left"/>
    </xf>
    <xf numFmtId="0" fontId="1" fillId="0" borderId="0" xfId="2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2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5">
    <cellStyle name="Normal" xfId="0" builtinId="0"/>
    <cellStyle name="Normal 2" xfId="1" xr:uid="{4A711871-2B0F-4F32-90A3-CDB3778B9126}"/>
    <cellStyle name="Normal 3" xfId="2" xr:uid="{EAB21F5A-C809-4C34-BE99-214EE91118E2}"/>
    <cellStyle name="Percent" xfId="4" builtinId="5"/>
    <cellStyle name="Percent 2" xfId="3" xr:uid="{8D00F15D-D01E-422D-8E8C-F9CCC6CFB238}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CCF9-E358-488F-B408-86C6235ACA26}">
  <sheetPr>
    <tabColor rgb="FF7030A0"/>
  </sheetPr>
  <dimension ref="A1:V40"/>
  <sheetViews>
    <sheetView workbookViewId="0">
      <selection activeCell="B27" sqref="B27"/>
    </sheetView>
  </sheetViews>
  <sheetFormatPr defaultRowHeight="14.4" x14ac:dyDescent="0.55000000000000004"/>
  <cols>
    <col min="1" max="1" width="23.3125" style="13" bestFit="1" customWidth="1"/>
    <col min="2" max="2" width="13.05078125" style="13" customWidth="1"/>
    <col min="3" max="3" width="13.41796875" style="13" customWidth="1"/>
    <col min="4" max="4" width="10.20703125" style="13" bestFit="1" customWidth="1"/>
    <col min="5" max="6" width="8.83984375" style="13"/>
    <col min="7" max="7" width="10.83984375" style="13" customWidth="1"/>
    <col min="8" max="9" width="0" style="13" hidden="1" customWidth="1"/>
    <col min="10" max="13" width="8.83984375" style="13"/>
    <col min="14" max="14" width="0" style="13" hidden="1" customWidth="1"/>
    <col min="15" max="19" width="8.83984375" style="13"/>
    <col min="20" max="20" width="20.89453125" style="13" bestFit="1" customWidth="1"/>
    <col min="21" max="16384" width="8.83984375" style="13"/>
  </cols>
  <sheetData>
    <row r="1" spans="1:22" x14ac:dyDescent="0.55000000000000004">
      <c r="A1" s="13" t="s">
        <v>12</v>
      </c>
      <c r="T1" s="13" t="s">
        <v>87</v>
      </c>
    </row>
    <row r="2" spans="1:22" x14ac:dyDescent="0.55000000000000004">
      <c r="A2" s="13" t="s">
        <v>18</v>
      </c>
      <c r="B2" s="13" t="s">
        <v>19</v>
      </c>
      <c r="G2" s="44"/>
      <c r="H2" s="44"/>
      <c r="I2" s="44"/>
      <c r="J2" s="44"/>
      <c r="K2" s="44"/>
      <c r="M2" s="45" t="s">
        <v>74</v>
      </c>
      <c r="N2" s="45"/>
      <c r="O2" s="45"/>
    </row>
    <row r="3" spans="1:22" x14ac:dyDescent="0.55000000000000004">
      <c r="A3" s="13" t="s">
        <v>11</v>
      </c>
      <c r="G3" s="33"/>
      <c r="H3" s="33"/>
      <c r="I3" s="33"/>
      <c r="J3" s="33"/>
      <c r="K3" s="33"/>
      <c r="M3" s="15" t="s">
        <v>72</v>
      </c>
      <c r="N3" s="15" t="s">
        <v>30</v>
      </c>
      <c r="O3" s="15" t="s">
        <v>73</v>
      </c>
      <c r="T3" s="13" t="s">
        <v>116</v>
      </c>
    </row>
    <row r="4" spans="1:22" x14ac:dyDescent="0.55000000000000004">
      <c r="A4" s="13" t="str">
        <f>"No. of "&amp;B2</f>
        <v>No. of Lines</v>
      </c>
      <c r="J4" s="32"/>
      <c r="K4" s="31"/>
      <c r="M4" s="13">
        <v>0</v>
      </c>
      <c r="O4" s="13" t="str">
        <f>IFERROR(N4/$B$7,"")</f>
        <v/>
      </c>
      <c r="T4" s="13" t="s">
        <v>117</v>
      </c>
    </row>
    <row r="5" spans="1:22" x14ac:dyDescent="0.55000000000000004">
      <c r="A5" s="13" t="s">
        <v>13</v>
      </c>
      <c r="B5" s="13" t="str">
        <f>U3&amp;"x"&amp;U4</f>
        <v>x</v>
      </c>
      <c r="J5" s="32"/>
      <c r="K5" s="31"/>
      <c r="M5" s="13">
        <v>1</v>
      </c>
      <c r="O5" s="13" t="str">
        <f t="shared" ref="O5:O16" si="0">IFERROR(N5/$B$7,"")</f>
        <v/>
      </c>
    </row>
    <row r="6" spans="1:22" x14ac:dyDescent="0.55000000000000004">
      <c r="J6" s="32"/>
      <c r="K6" s="31"/>
      <c r="M6" s="13">
        <v>2</v>
      </c>
      <c r="O6" s="13" t="str">
        <f t="shared" si="0"/>
        <v/>
      </c>
    </row>
    <row r="7" spans="1:22" x14ac:dyDescent="0.55000000000000004">
      <c r="A7" s="13" t="s">
        <v>10</v>
      </c>
      <c r="J7" s="32"/>
      <c r="K7" s="31"/>
      <c r="M7" s="13">
        <v>3</v>
      </c>
      <c r="O7" s="13" t="str">
        <f t="shared" si="0"/>
        <v/>
      </c>
    </row>
    <row r="8" spans="1:22" x14ac:dyDescent="0.55000000000000004">
      <c r="A8" s="13" t="s">
        <v>0</v>
      </c>
      <c r="B8" s="13">
        <f>B7*B3</f>
        <v>0</v>
      </c>
      <c r="J8" s="32"/>
      <c r="K8" s="31"/>
      <c r="M8" s="13">
        <v>4</v>
      </c>
      <c r="O8" s="13" t="str">
        <f t="shared" si="0"/>
        <v/>
      </c>
      <c r="U8" s="13" t="s">
        <v>101</v>
      </c>
      <c r="V8" s="13" t="s">
        <v>30</v>
      </c>
    </row>
    <row r="9" spans="1:22" x14ac:dyDescent="0.55000000000000004">
      <c r="A9" s="13" t="s">
        <v>1</v>
      </c>
      <c r="B9" s="12"/>
      <c r="J9" s="32"/>
      <c r="K9" s="31"/>
      <c r="M9" s="13">
        <v>5</v>
      </c>
      <c r="O9" s="13" t="str">
        <f t="shared" si="0"/>
        <v/>
      </c>
      <c r="T9" s="13" t="s">
        <v>23</v>
      </c>
    </row>
    <row r="10" spans="1:22" x14ac:dyDescent="0.55000000000000004">
      <c r="A10" s="13" t="s">
        <v>17</v>
      </c>
      <c r="J10" s="32"/>
      <c r="K10" s="31"/>
      <c r="M10" s="13">
        <v>10</v>
      </c>
      <c r="O10" s="13" t="str">
        <f t="shared" si="0"/>
        <v/>
      </c>
      <c r="T10" s="13" t="s">
        <v>24</v>
      </c>
      <c r="V10" s="13">
        <v>0</v>
      </c>
    </row>
    <row r="11" spans="1:22" x14ac:dyDescent="0.55000000000000004">
      <c r="J11" s="32"/>
      <c r="K11" s="31"/>
      <c r="M11" s="13">
        <v>15</v>
      </c>
      <c r="O11" s="13" t="str">
        <f t="shared" si="0"/>
        <v/>
      </c>
      <c r="T11" s="13" t="s">
        <v>25</v>
      </c>
    </row>
    <row r="12" spans="1:22" x14ac:dyDescent="0.55000000000000004">
      <c r="J12" s="32"/>
      <c r="K12" s="31"/>
      <c r="M12" s="13">
        <v>20</v>
      </c>
      <c r="O12" s="13" t="str">
        <f t="shared" si="0"/>
        <v/>
      </c>
      <c r="T12" s="13" t="s">
        <v>26</v>
      </c>
    </row>
    <row r="13" spans="1:22" x14ac:dyDescent="0.55000000000000004">
      <c r="A13" s="42" t="s">
        <v>16</v>
      </c>
      <c r="B13" s="42"/>
      <c r="C13" s="42"/>
      <c r="D13" s="42"/>
      <c r="J13" s="32"/>
      <c r="K13" s="31"/>
      <c r="M13" s="13">
        <v>30</v>
      </c>
      <c r="O13" s="13" t="str">
        <f t="shared" si="0"/>
        <v/>
      </c>
    </row>
    <row r="14" spans="1:22" x14ac:dyDescent="0.55000000000000004">
      <c r="A14" s="16"/>
      <c r="B14" s="16" t="s">
        <v>8</v>
      </c>
      <c r="C14" s="17" t="s">
        <v>3</v>
      </c>
      <c r="D14" s="17" t="s">
        <v>2</v>
      </c>
      <c r="J14" s="32"/>
      <c r="K14" s="31"/>
      <c r="M14" s="13">
        <v>50</v>
      </c>
      <c r="O14" s="13" t="str">
        <f t="shared" si="0"/>
        <v/>
      </c>
    </row>
    <row r="15" spans="1:22" x14ac:dyDescent="0.55000000000000004">
      <c r="A15" s="18" t="s">
        <v>14</v>
      </c>
      <c r="B15" s="10" t="str">
        <f>IFERROR(B9/B8,"")</f>
        <v/>
      </c>
      <c r="J15" s="32"/>
      <c r="K15" s="31"/>
      <c r="M15" s="13">
        <v>100</v>
      </c>
      <c r="O15" s="13" t="str">
        <f t="shared" si="0"/>
        <v/>
      </c>
    </row>
    <row r="16" spans="1:22" x14ac:dyDescent="0.55000000000000004">
      <c r="J16" s="32"/>
      <c r="K16" s="31"/>
      <c r="M16" s="13">
        <v>200</v>
      </c>
      <c r="O16" s="13" t="str">
        <f t="shared" si="0"/>
        <v/>
      </c>
    </row>
    <row r="17" spans="1:11" x14ac:dyDescent="0.55000000000000004">
      <c r="J17" s="32"/>
      <c r="K17" s="31"/>
    </row>
    <row r="18" spans="1:11" x14ac:dyDescent="0.55000000000000004">
      <c r="A18" s="3"/>
      <c r="B18" s="3" t="s">
        <v>8</v>
      </c>
      <c r="C18" s="3" t="s">
        <v>9</v>
      </c>
      <c r="J18" s="32"/>
      <c r="K18" s="31"/>
    </row>
    <row r="19" spans="1:11" x14ac:dyDescent="0.55000000000000004">
      <c r="A19" s="13" t="s">
        <v>7</v>
      </c>
      <c r="B19" s="30" t="str">
        <f>B15</f>
        <v/>
      </c>
      <c r="C19" s="34" t="s">
        <v>97</v>
      </c>
      <c r="J19" s="32"/>
      <c r="K19" s="31"/>
    </row>
    <row r="20" spans="1:11" x14ac:dyDescent="0.55000000000000004">
      <c r="A20" s="20" t="s">
        <v>4</v>
      </c>
      <c r="B20" s="37" t="str">
        <f>IFERROR('Base Game'!T3/B$8,"")</f>
        <v/>
      </c>
      <c r="C20" s="35" t="s">
        <v>97</v>
      </c>
      <c r="J20" s="32"/>
      <c r="K20" s="31"/>
    </row>
    <row r="21" spans="1:11" x14ac:dyDescent="0.55000000000000004">
      <c r="A21" s="21" t="str">
        <f>"   -"&amp;B2&amp;"   RTP"</f>
        <v xml:space="preserve">   -Lines   RTP</v>
      </c>
      <c r="B21" s="40" t="str">
        <f>IFERROR('Base Game'!T4/B$8,"")</f>
        <v/>
      </c>
      <c r="C21" s="34" t="s">
        <v>97</v>
      </c>
      <c r="J21" s="32"/>
      <c r="K21" s="31"/>
    </row>
    <row r="22" spans="1:11" x14ac:dyDescent="0.55000000000000004">
      <c r="A22" s="21" t="str">
        <f>"   -"&amp;"Scatter  RTP"</f>
        <v xml:space="preserve">   -Scatter  RTP</v>
      </c>
      <c r="B22" s="38" t="str">
        <f>IFERROR('Base Game'!T5/B$8,"")</f>
        <v/>
      </c>
      <c r="J22" s="32"/>
      <c r="K22" s="31"/>
    </row>
    <row r="23" spans="1:11" x14ac:dyDescent="0.55000000000000004">
      <c r="A23" s="20" t="s">
        <v>5</v>
      </c>
      <c r="B23" s="37" t="str">
        <f>IFERROR('Free Game'!X7/B$8,"")</f>
        <v/>
      </c>
      <c r="C23" s="20" t="str">
        <f>IFERROR(B7/'Free Game'!B2,"")</f>
        <v/>
      </c>
      <c r="J23" s="32"/>
      <c r="K23" s="31"/>
    </row>
    <row r="24" spans="1:11" x14ac:dyDescent="0.55000000000000004">
      <c r="A24" s="21" t="str">
        <f>"   -"&amp;B2&amp;"   RTP"</f>
        <v xml:space="preserve">   -Lines   RTP</v>
      </c>
      <c r="B24" s="30" t="str">
        <f>IFERROR('Hold &amp; Spin'!X39/B$8,"")</f>
        <v/>
      </c>
      <c r="J24" s="32"/>
      <c r="K24" s="31"/>
    </row>
    <row r="25" spans="1:11" x14ac:dyDescent="0.55000000000000004">
      <c r="A25" s="21" t="str">
        <f>"   -"&amp;"Scatter  RTP"</f>
        <v xml:space="preserve">   -Scatter  RTP</v>
      </c>
      <c r="B25" s="30" t="str">
        <f>IFERROR('Hold &amp; Spin'!X40/B$8,"")</f>
        <v/>
      </c>
      <c r="J25" s="32"/>
      <c r="K25" s="31"/>
    </row>
    <row r="26" spans="1:11" x14ac:dyDescent="0.55000000000000004">
      <c r="A26" s="20" t="s">
        <v>6</v>
      </c>
      <c r="B26" s="20" t="str">
        <f>'Hold &amp; Spin'!B12</f>
        <v>---</v>
      </c>
      <c r="C26" s="20" t="str">
        <f>'Hold &amp; Spin'!B30</f>
        <v>---</v>
      </c>
      <c r="J26" s="32"/>
      <c r="K26" s="31"/>
    </row>
    <row r="27" spans="1:11" x14ac:dyDescent="0.55000000000000004">
      <c r="A27" s="21" t="str">
        <f xml:space="preserve"> "   -Credits   RTP"</f>
        <v xml:space="preserve">   -Credits   RTP</v>
      </c>
      <c r="B27" s="13" t="str">
        <f>'Hold &amp; Spin'!B13</f>
        <v>---</v>
      </c>
      <c r="J27" s="32"/>
      <c r="K27" s="31"/>
    </row>
    <row r="28" spans="1:11" x14ac:dyDescent="0.55000000000000004">
      <c r="A28" s="21" t="str">
        <f>"   -"&amp;"Jackpot RTP"</f>
        <v xml:space="preserve">   -Jackpot RTP</v>
      </c>
      <c r="B28" s="13" t="str">
        <f>'Hold &amp; Spin'!B14</f>
        <v>---</v>
      </c>
      <c r="J28" s="32"/>
      <c r="K28" s="31"/>
    </row>
    <row r="29" spans="1:11" x14ac:dyDescent="0.55000000000000004">
      <c r="J29" s="32"/>
      <c r="K29" s="31"/>
    </row>
    <row r="30" spans="1:11" x14ac:dyDescent="0.55000000000000004">
      <c r="J30" s="32"/>
      <c r="K30" s="31"/>
    </row>
    <row r="31" spans="1:11" x14ac:dyDescent="0.55000000000000004">
      <c r="J31" s="32"/>
      <c r="K31" s="31"/>
    </row>
    <row r="32" spans="1:11" x14ac:dyDescent="0.55000000000000004">
      <c r="J32" s="32"/>
      <c r="K32" s="31"/>
    </row>
    <row r="33" spans="1:11" x14ac:dyDescent="0.55000000000000004">
      <c r="J33" s="32"/>
      <c r="K33" s="31"/>
    </row>
    <row r="35" spans="1:11" x14ac:dyDescent="0.55000000000000004">
      <c r="A35" s="43" t="s">
        <v>20</v>
      </c>
      <c r="B35" s="43"/>
      <c r="C35" s="43"/>
      <c r="D35" s="43"/>
    </row>
    <row r="36" spans="1:11" x14ac:dyDescent="0.55000000000000004">
      <c r="A36" s="22" t="s">
        <v>21</v>
      </c>
      <c r="B36" s="22" t="s">
        <v>9</v>
      </c>
      <c r="C36" s="22" t="s">
        <v>22</v>
      </c>
      <c r="D36" s="22" t="s">
        <v>8</v>
      </c>
    </row>
    <row r="37" spans="1:11" x14ac:dyDescent="0.55000000000000004">
      <c r="A37" s="28" t="str">
        <f>T9</f>
        <v>Grand</v>
      </c>
      <c r="B37" s="5" t="str">
        <f>IFERROR(B$7/V9,"---")</f>
        <v>---</v>
      </c>
      <c r="C37" s="5"/>
      <c r="D37" s="6"/>
    </row>
    <row r="38" spans="1:11" x14ac:dyDescent="0.55000000000000004">
      <c r="A38" s="28" t="str">
        <f t="shared" ref="A38:A40" si="1">T10</f>
        <v>Major</v>
      </c>
      <c r="B38" s="5"/>
      <c r="C38" s="5"/>
      <c r="D38" s="6"/>
    </row>
    <row r="39" spans="1:11" x14ac:dyDescent="0.55000000000000004">
      <c r="A39" s="28" t="str">
        <f t="shared" si="1"/>
        <v>Minor</v>
      </c>
      <c r="B39" s="5"/>
      <c r="C39" s="5"/>
      <c r="D39" s="6"/>
    </row>
    <row r="40" spans="1:11" x14ac:dyDescent="0.55000000000000004">
      <c r="A40" s="28" t="str">
        <f t="shared" si="1"/>
        <v>Mini</v>
      </c>
      <c r="B40" s="5"/>
      <c r="C40" s="5"/>
      <c r="D40" s="6"/>
    </row>
  </sheetData>
  <mergeCells count="4">
    <mergeCell ref="A13:D13"/>
    <mergeCell ref="A35:D35"/>
    <mergeCell ref="G2:K2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57AA-3F7E-4F20-B7C1-7AE0947C89CB}">
  <sheetPr>
    <tabColor theme="4" tint="-0.249977111117893"/>
  </sheetPr>
  <dimension ref="A1:U33"/>
  <sheetViews>
    <sheetView topLeftCell="A2" workbookViewId="0">
      <selection activeCell="F14" sqref="F14"/>
    </sheetView>
  </sheetViews>
  <sheetFormatPr defaultRowHeight="14.4" x14ac:dyDescent="0.55000000000000004"/>
  <cols>
    <col min="1" max="1" width="24.68359375" style="13" customWidth="1"/>
    <col min="2" max="2" width="10" style="13" customWidth="1"/>
    <col min="3" max="3" width="12.578125" style="13" customWidth="1"/>
    <col min="4" max="4" width="10.20703125" style="13" bestFit="1" customWidth="1"/>
    <col min="5" max="5" width="9.7890625" style="13" bestFit="1" customWidth="1"/>
    <col min="6" max="7" width="8.83984375" style="13"/>
    <col min="8" max="8" width="11.15625" style="13" bestFit="1" customWidth="1"/>
    <col min="9" max="18" width="8.83984375" style="13"/>
    <col min="19" max="19" width="15.89453125" style="13" bestFit="1" customWidth="1"/>
    <col min="20" max="16384" width="8.83984375" style="13"/>
  </cols>
  <sheetData>
    <row r="1" spans="1:21" x14ac:dyDescent="0.55000000000000004">
      <c r="A1" s="13" t="s">
        <v>64</v>
      </c>
      <c r="B1" s="13">
        <f>Summary!B7</f>
        <v>0</v>
      </c>
    </row>
    <row r="2" spans="1:21" x14ac:dyDescent="0.55000000000000004">
      <c r="H2" s="46" t="s">
        <v>27</v>
      </c>
      <c r="I2" s="46"/>
      <c r="J2" s="46"/>
      <c r="K2" s="46"/>
      <c r="L2" s="46"/>
      <c r="N2" s="45" t="s">
        <v>74</v>
      </c>
      <c r="O2" s="45"/>
      <c r="P2" s="45"/>
    </row>
    <row r="3" spans="1:21" x14ac:dyDescent="0.55000000000000004">
      <c r="A3" s="13" t="str">
        <f>"No. of "&amp;Summary!B2</f>
        <v>No. of Lines</v>
      </c>
      <c r="B3" s="13">
        <f>Summary!B4</f>
        <v>0</v>
      </c>
      <c r="H3" s="15" t="s">
        <v>28</v>
      </c>
      <c r="I3" s="15" t="s">
        <v>29</v>
      </c>
      <c r="J3" s="15" t="s">
        <v>30</v>
      </c>
      <c r="K3" s="15" t="s">
        <v>8</v>
      </c>
      <c r="L3" s="15" t="s">
        <v>9</v>
      </c>
      <c r="N3" s="15" t="s">
        <v>72</v>
      </c>
      <c r="O3" s="15" t="s">
        <v>30</v>
      </c>
      <c r="P3" s="15" t="s">
        <v>73</v>
      </c>
      <c r="S3" s="13" t="s">
        <v>95</v>
      </c>
    </row>
    <row r="4" spans="1:21" x14ac:dyDescent="0.55000000000000004">
      <c r="A4" s="13" t="s">
        <v>13</v>
      </c>
      <c r="B4" s="13" t="str">
        <f>Summary!B5</f>
        <v>x</v>
      </c>
      <c r="H4" s="29" t="s">
        <v>31</v>
      </c>
      <c r="I4" s="29"/>
      <c r="J4" s="29"/>
      <c r="K4" s="30" t="str">
        <f>IFERROR(I4/Summary!B$8,"---")</f>
        <v>---</v>
      </c>
      <c r="L4" s="31" t="str">
        <f>IFERROR($B$1/J4,"---")</f>
        <v>---</v>
      </c>
      <c r="N4" s="13">
        <v>0</v>
      </c>
      <c r="S4" s="13" t="s">
        <v>88</v>
      </c>
    </row>
    <row r="5" spans="1:21" x14ac:dyDescent="0.55000000000000004">
      <c r="H5" s="29" t="s">
        <v>32</v>
      </c>
      <c r="I5" s="29"/>
      <c r="J5" s="29"/>
      <c r="K5" s="32" t="str">
        <f>IFERROR(I5/Summary!B$8,"---")</f>
        <v>---</v>
      </c>
      <c r="L5" s="31" t="str">
        <f t="shared" ref="L5:L33" si="0">IFERROR($B$1/J5,"---")</f>
        <v>---</v>
      </c>
      <c r="N5" s="13">
        <v>1</v>
      </c>
      <c r="S5" s="13" t="s">
        <v>89</v>
      </c>
    </row>
    <row r="6" spans="1:21" x14ac:dyDescent="0.55000000000000004">
      <c r="A6" s="13" t="s">
        <v>61</v>
      </c>
      <c r="B6" s="13" t="str">
        <f>IFERROR(T$7/B1,"")</f>
        <v/>
      </c>
      <c r="H6" s="29" t="s">
        <v>33</v>
      </c>
      <c r="I6" s="29"/>
      <c r="J6" s="29"/>
      <c r="K6" s="32" t="str">
        <f>IFERROR(I6/Summary!B$8,"---")</f>
        <v>---</v>
      </c>
      <c r="L6" s="31" t="str">
        <f t="shared" si="0"/>
        <v>---</v>
      </c>
      <c r="N6" s="13">
        <v>2</v>
      </c>
    </row>
    <row r="7" spans="1:21" x14ac:dyDescent="0.55000000000000004">
      <c r="A7" s="13" t="s">
        <v>62</v>
      </c>
      <c r="B7" s="13" t="str">
        <f>IFERROR(T$7/B2,"")</f>
        <v/>
      </c>
      <c r="H7" s="29" t="s">
        <v>34</v>
      </c>
      <c r="I7" s="29"/>
      <c r="J7" s="29"/>
      <c r="K7" s="32" t="str">
        <f>IFERROR(I7/Summary!B$8,"---")</f>
        <v>---</v>
      </c>
      <c r="L7" s="31" t="str">
        <f t="shared" si="0"/>
        <v>---</v>
      </c>
      <c r="N7" s="13">
        <v>3</v>
      </c>
      <c r="S7" s="13" t="s">
        <v>112</v>
      </c>
    </row>
    <row r="8" spans="1:21" x14ac:dyDescent="0.55000000000000004">
      <c r="A8" s="13" t="s">
        <v>63</v>
      </c>
      <c r="H8" s="29" t="s">
        <v>35</v>
      </c>
      <c r="I8" s="29"/>
      <c r="J8" s="29"/>
      <c r="K8" s="32" t="str">
        <f>IFERROR(I8/Summary!B$8,"---")</f>
        <v>---</v>
      </c>
      <c r="L8" s="31" t="str">
        <f t="shared" si="0"/>
        <v>---</v>
      </c>
      <c r="N8" s="13">
        <v>4</v>
      </c>
      <c r="S8" s="13" t="s">
        <v>113</v>
      </c>
    </row>
    <row r="9" spans="1:21" x14ac:dyDescent="0.55000000000000004">
      <c r="B9" s="12"/>
      <c r="H9" s="29" t="s">
        <v>36</v>
      </c>
      <c r="I9" s="29"/>
      <c r="J9" s="29"/>
      <c r="K9" s="32" t="str">
        <f>IFERROR(I9/Summary!B$8,"---")</f>
        <v>---</v>
      </c>
      <c r="L9" s="31" t="str">
        <f t="shared" si="0"/>
        <v>---</v>
      </c>
      <c r="N9" s="13">
        <v>5</v>
      </c>
    </row>
    <row r="10" spans="1:21" x14ac:dyDescent="0.55000000000000004">
      <c r="A10" s="42" t="s">
        <v>16</v>
      </c>
      <c r="B10" s="42"/>
      <c r="C10" s="42"/>
      <c r="D10" s="42"/>
      <c r="H10" s="29" t="s">
        <v>37</v>
      </c>
      <c r="I10" s="29"/>
      <c r="J10" s="29"/>
      <c r="K10" s="32" t="str">
        <f>IFERROR(I10/Summary!B$8,"---")</f>
        <v>---</v>
      </c>
      <c r="L10" s="31" t="str">
        <f t="shared" si="0"/>
        <v>---</v>
      </c>
      <c r="N10" s="13">
        <v>10</v>
      </c>
    </row>
    <row r="11" spans="1:21" x14ac:dyDescent="0.55000000000000004">
      <c r="A11" s="16"/>
      <c r="B11" s="16" t="s">
        <v>8</v>
      </c>
      <c r="C11" s="17" t="s">
        <v>3</v>
      </c>
      <c r="D11" s="17" t="s">
        <v>2</v>
      </c>
      <c r="H11" s="29" t="s">
        <v>38</v>
      </c>
      <c r="I11" s="29"/>
      <c r="J11" s="29"/>
      <c r="K11" s="32" t="str">
        <f>IFERROR(I11/Summary!B$8,"---")</f>
        <v>---</v>
      </c>
      <c r="L11" s="31" t="str">
        <f t="shared" si="0"/>
        <v>---</v>
      </c>
      <c r="N11" s="13">
        <v>15</v>
      </c>
      <c r="T11" s="13" t="s">
        <v>101</v>
      </c>
      <c r="U11" s="13" t="s">
        <v>30</v>
      </c>
    </row>
    <row r="12" spans="1:21" x14ac:dyDescent="0.55000000000000004">
      <c r="A12" s="18" t="s">
        <v>4</v>
      </c>
      <c r="B12" s="39" t="str">
        <f>IFERROR(T3/B$1/Summary!B$3,"")</f>
        <v/>
      </c>
      <c r="H12" s="29" t="s">
        <v>39</v>
      </c>
      <c r="I12" s="29"/>
      <c r="J12" s="29"/>
      <c r="K12" s="32" t="str">
        <f>IFERROR(I12/Summary!B$8,"---")</f>
        <v>---</v>
      </c>
      <c r="L12" s="31" t="str">
        <f t="shared" si="0"/>
        <v>---</v>
      </c>
      <c r="N12" s="13">
        <v>20</v>
      </c>
      <c r="S12" s="13" t="s">
        <v>23</v>
      </c>
    </row>
    <row r="13" spans="1:21" x14ac:dyDescent="0.55000000000000004">
      <c r="H13" s="29" t="s">
        <v>40</v>
      </c>
      <c r="I13" s="29"/>
      <c r="J13" s="29"/>
      <c r="K13" s="32" t="str">
        <f>IFERROR(I13/Summary!B$8,"---")</f>
        <v>---</v>
      </c>
      <c r="L13" s="31" t="str">
        <f t="shared" si="0"/>
        <v>---</v>
      </c>
      <c r="N13" s="13">
        <v>30</v>
      </c>
      <c r="S13" s="13" t="s">
        <v>24</v>
      </c>
      <c r="U13" s="13">
        <v>0</v>
      </c>
    </row>
    <row r="14" spans="1:21" x14ac:dyDescent="0.55000000000000004">
      <c r="H14" s="29" t="s">
        <v>41</v>
      </c>
      <c r="I14" s="29"/>
      <c r="J14" s="29"/>
      <c r="K14" s="32" t="str">
        <f>IFERROR(I14/Summary!B$8,"---")</f>
        <v>---</v>
      </c>
      <c r="L14" s="31" t="str">
        <f t="shared" si="0"/>
        <v>---</v>
      </c>
      <c r="N14" s="13">
        <v>50</v>
      </c>
      <c r="S14" s="13" t="s">
        <v>25</v>
      </c>
    </row>
    <row r="15" spans="1:21" x14ac:dyDescent="0.55000000000000004">
      <c r="A15" s="3"/>
      <c r="B15" s="3" t="s">
        <v>8</v>
      </c>
      <c r="C15" s="3" t="s">
        <v>9</v>
      </c>
      <c r="H15" s="29" t="s">
        <v>42</v>
      </c>
      <c r="I15" s="29"/>
      <c r="J15" s="29"/>
      <c r="K15" s="32" t="str">
        <f>IFERROR(I15/Summary!B$8,"---")</f>
        <v>---</v>
      </c>
      <c r="L15" s="31" t="str">
        <f t="shared" si="0"/>
        <v>---</v>
      </c>
      <c r="N15" s="13">
        <v>100</v>
      </c>
      <c r="S15" s="13" t="s">
        <v>26</v>
      </c>
    </row>
    <row r="16" spans="1:21" x14ac:dyDescent="0.55000000000000004">
      <c r="A16" s="20" t="s">
        <v>4</v>
      </c>
      <c r="B16" s="8" t="str">
        <f>IFERROR(T3/Summary!$B$8,"---")</f>
        <v>---</v>
      </c>
      <c r="C16" s="20" t="str">
        <f>Summary!C20</f>
        <v>---</v>
      </c>
      <c r="H16" s="29" t="s">
        <v>43</v>
      </c>
      <c r="I16" s="29"/>
      <c r="J16" s="29"/>
      <c r="K16" s="32" t="str">
        <f>IFERROR(I16/Summary!B$8,"---")</f>
        <v>---</v>
      </c>
      <c r="L16" s="31" t="str">
        <f t="shared" si="0"/>
        <v>---</v>
      </c>
      <c r="N16" s="13">
        <v>200</v>
      </c>
    </row>
    <row r="17" spans="1:12" x14ac:dyDescent="0.55000000000000004">
      <c r="A17" s="21" t="str">
        <f>"   -"&amp;Summary!B2&amp;"   RTP"</f>
        <v xml:space="preserve">   -Lines   RTP</v>
      </c>
      <c r="B17" s="9" t="str">
        <f>IFERROR(T4/Summary!$B$8,"---")</f>
        <v>---</v>
      </c>
      <c r="C17" s="13" t="str">
        <f>Summary!C21</f>
        <v>---</v>
      </c>
      <c r="H17" s="29" t="s">
        <v>44</v>
      </c>
      <c r="I17" s="29"/>
      <c r="J17" s="29"/>
      <c r="K17" s="32" t="str">
        <f>IFERROR(I17/Summary!B$8,"---")</f>
        <v>---</v>
      </c>
      <c r="L17" s="31" t="str">
        <f t="shared" si="0"/>
        <v>---</v>
      </c>
    </row>
    <row r="18" spans="1:12" x14ac:dyDescent="0.55000000000000004">
      <c r="A18" s="21" t="str">
        <f>"   -"&amp;"Scatter  RTP"</f>
        <v xml:space="preserve">   -Scatter  RTP</v>
      </c>
      <c r="B18" s="9" t="str">
        <f>IFERROR(T5/Summary!$B$8,"---")</f>
        <v>---</v>
      </c>
      <c r="C18" s="13">
        <f>Summary!C22</f>
        <v>0</v>
      </c>
      <c r="H18" s="29" t="s">
        <v>45</v>
      </c>
      <c r="I18" s="29"/>
      <c r="J18" s="29"/>
      <c r="K18" s="32" t="str">
        <f>IFERROR(I18/Summary!B$8,"---")</f>
        <v>---</v>
      </c>
      <c r="L18" s="31" t="str">
        <f t="shared" si="0"/>
        <v>---</v>
      </c>
    </row>
    <row r="19" spans="1:12" x14ac:dyDescent="0.55000000000000004">
      <c r="H19" s="29" t="s">
        <v>46</v>
      </c>
      <c r="I19" s="29"/>
      <c r="J19" s="29"/>
      <c r="K19" s="32" t="str">
        <f>IFERROR(I19/Summary!B$8,"---")</f>
        <v>---</v>
      </c>
      <c r="L19" s="31" t="str">
        <f t="shared" si="0"/>
        <v>---</v>
      </c>
    </row>
    <row r="20" spans="1:12" x14ac:dyDescent="0.55000000000000004">
      <c r="H20" s="29" t="s">
        <v>47</v>
      </c>
      <c r="I20" s="29"/>
      <c r="J20" s="29"/>
      <c r="K20" s="32" t="str">
        <f>IFERROR(I20/Summary!B$8,"---")</f>
        <v>---</v>
      </c>
      <c r="L20" s="31" t="str">
        <f t="shared" si="0"/>
        <v>---</v>
      </c>
    </row>
    <row r="21" spans="1:12" x14ac:dyDescent="0.55000000000000004">
      <c r="H21" s="29" t="s">
        <v>48</v>
      </c>
      <c r="I21" s="29"/>
      <c r="J21" s="29"/>
      <c r="K21" s="32" t="str">
        <f>IFERROR(I21/Summary!B$8,"---")</f>
        <v>---</v>
      </c>
      <c r="L21" s="31" t="str">
        <f t="shared" si="0"/>
        <v>---</v>
      </c>
    </row>
    <row r="22" spans="1:12" x14ac:dyDescent="0.55000000000000004">
      <c r="B22" s="12"/>
      <c r="H22" s="29" t="s">
        <v>49</v>
      </c>
      <c r="I22" s="29"/>
      <c r="J22" s="29"/>
      <c r="K22" s="32" t="str">
        <f>IFERROR(I22/Summary!B$8,"---")</f>
        <v>---</v>
      </c>
      <c r="L22" s="31" t="str">
        <f t="shared" si="0"/>
        <v>---</v>
      </c>
    </row>
    <row r="23" spans="1:12" x14ac:dyDescent="0.55000000000000004">
      <c r="H23" s="29" t="s">
        <v>50</v>
      </c>
      <c r="I23" s="29"/>
      <c r="J23" s="29"/>
      <c r="K23" s="32" t="str">
        <f>IFERROR(I23/Summary!B$8,"---")</f>
        <v>---</v>
      </c>
      <c r="L23" s="31" t="str">
        <f t="shared" si="0"/>
        <v>---</v>
      </c>
    </row>
    <row r="24" spans="1:12" x14ac:dyDescent="0.55000000000000004">
      <c r="A24" s="43" t="s">
        <v>20</v>
      </c>
      <c r="B24" s="43"/>
      <c r="C24" s="43"/>
      <c r="D24" s="43"/>
      <c r="H24" s="29" t="s">
        <v>51</v>
      </c>
      <c r="I24" s="29"/>
      <c r="J24" s="29"/>
      <c r="K24" s="32" t="str">
        <f>IFERROR(I24/Summary!B$8,"---")</f>
        <v>---</v>
      </c>
      <c r="L24" s="31" t="str">
        <f t="shared" si="0"/>
        <v>---</v>
      </c>
    </row>
    <row r="25" spans="1:12" x14ac:dyDescent="0.55000000000000004">
      <c r="A25" s="22" t="s">
        <v>21</v>
      </c>
      <c r="B25" s="22" t="s">
        <v>9</v>
      </c>
      <c r="C25" s="22" t="s">
        <v>22</v>
      </c>
      <c r="D25" s="22" t="s">
        <v>8</v>
      </c>
      <c r="H25" s="29" t="s">
        <v>52</v>
      </c>
      <c r="I25" s="29"/>
      <c r="J25" s="29"/>
      <c r="K25" s="32" t="str">
        <f>IFERROR(I25/Summary!B$8,"---")</f>
        <v>---</v>
      </c>
      <c r="L25" s="31" t="str">
        <f t="shared" si="0"/>
        <v>---</v>
      </c>
    </row>
    <row r="26" spans="1:12" x14ac:dyDescent="0.55000000000000004">
      <c r="A26" s="28" t="s">
        <v>23</v>
      </c>
      <c r="B26" s="5" t="str">
        <f>IFERROR(B$1/U12,"---")</f>
        <v>---</v>
      </c>
      <c r="C26" s="5" t="str">
        <f>IFERROR(T12/U12/Summary!B$3,"---")</f>
        <v>---</v>
      </c>
      <c r="D26" s="6" t="str">
        <f>IFERROR(T12/Summary!$B$8,"---")</f>
        <v>---</v>
      </c>
      <c r="H26" s="29" t="s">
        <v>53</v>
      </c>
      <c r="I26" s="29"/>
      <c r="J26" s="29"/>
      <c r="K26" s="32" t="str">
        <f>IFERROR(I26/Summary!B$8,"---")</f>
        <v>---</v>
      </c>
      <c r="L26" s="31" t="str">
        <f t="shared" si="0"/>
        <v>---</v>
      </c>
    </row>
    <row r="27" spans="1:12" x14ac:dyDescent="0.55000000000000004">
      <c r="A27" s="28" t="s">
        <v>24</v>
      </c>
      <c r="B27" s="5" t="str">
        <f t="shared" ref="B27:B30" si="1">IFERROR(B$1/U13,"---")</f>
        <v>---</v>
      </c>
      <c r="C27" s="5" t="str">
        <f>IFERROR(T13/U13/Summary!B$3,"---")</f>
        <v>---</v>
      </c>
      <c r="D27" s="6" t="str">
        <f>IFERROR(T13/Summary!$B$8,"---")</f>
        <v>---</v>
      </c>
      <c r="H27" s="29" t="s">
        <v>54</v>
      </c>
      <c r="I27" s="29"/>
      <c r="J27" s="29"/>
      <c r="K27" s="32" t="str">
        <f>IFERROR(I27/Summary!B$8,"---")</f>
        <v>---</v>
      </c>
      <c r="L27" s="31" t="str">
        <f t="shared" si="0"/>
        <v>---</v>
      </c>
    </row>
    <row r="28" spans="1:12" x14ac:dyDescent="0.55000000000000004">
      <c r="A28" s="28" t="s">
        <v>25</v>
      </c>
      <c r="B28" s="5" t="str">
        <f t="shared" si="1"/>
        <v>---</v>
      </c>
      <c r="C28" s="5" t="str">
        <f>IFERROR(T14/U14/Summary!B$3,"---")</f>
        <v>---</v>
      </c>
      <c r="D28" s="6" t="str">
        <f>IFERROR(T14/Summary!$B$8,"---")</f>
        <v>---</v>
      </c>
      <c r="H28" s="29" t="s">
        <v>55</v>
      </c>
      <c r="I28" s="29"/>
      <c r="J28" s="29"/>
      <c r="K28" s="32" t="str">
        <f>IFERROR(I28/Summary!B$8,"---")</f>
        <v>---</v>
      </c>
      <c r="L28" s="31" t="str">
        <f t="shared" si="0"/>
        <v>---</v>
      </c>
    </row>
    <row r="29" spans="1:12" x14ac:dyDescent="0.55000000000000004">
      <c r="A29" s="28" t="s">
        <v>26</v>
      </c>
      <c r="B29" s="5" t="str">
        <f t="shared" si="1"/>
        <v>---</v>
      </c>
      <c r="C29" s="5" t="str">
        <f>IFERROR(T15/U15/Summary!B$3,"---")</f>
        <v>---</v>
      </c>
      <c r="D29" s="6" t="str">
        <f>IFERROR(T15/Summary!$B$8,"---")</f>
        <v>---</v>
      </c>
      <c r="H29" s="29" t="s">
        <v>56</v>
      </c>
      <c r="I29" s="29"/>
      <c r="J29" s="29"/>
      <c r="K29" s="32" t="str">
        <f>IFERROR(I29/Summary!B$8,"---")</f>
        <v>---</v>
      </c>
      <c r="L29" s="31" t="str">
        <f t="shared" si="0"/>
        <v>---</v>
      </c>
    </row>
    <row r="30" spans="1:12" x14ac:dyDescent="0.55000000000000004">
      <c r="B30" s="13" t="str">
        <f t="shared" si="1"/>
        <v>---</v>
      </c>
      <c r="C30" s="13" t="str">
        <f>IFERROR(T16/U16/Summary!B$3,"---")</f>
        <v>---</v>
      </c>
      <c r="D30" s="13" t="str">
        <f>IFERROR(T16/Summary!$B$8,"---")</f>
        <v>---</v>
      </c>
      <c r="H30" s="29" t="s">
        <v>57</v>
      </c>
      <c r="I30" s="29"/>
      <c r="J30" s="29"/>
      <c r="K30" s="32" t="str">
        <f>IFERROR(I30/Summary!B$8,"---")</f>
        <v>---</v>
      </c>
      <c r="L30" s="31" t="str">
        <f t="shared" si="0"/>
        <v>---</v>
      </c>
    </row>
    <row r="31" spans="1:12" x14ac:dyDescent="0.55000000000000004">
      <c r="H31" s="29" t="s">
        <v>58</v>
      </c>
      <c r="I31" s="29"/>
      <c r="J31" s="29"/>
      <c r="K31" s="32" t="str">
        <f>IFERROR(I31/Summary!B$8,"---")</f>
        <v>---</v>
      </c>
      <c r="L31" s="31" t="str">
        <f t="shared" si="0"/>
        <v>---</v>
      </c>
    </row>
    <row r="32" spans="1:12" x14ac:dyDescent="0.55000000000000004">
      <c r="H32" s="29" t="s">
        <v>59</v>
      </c>
      <c r="I32" s="29"/>
      <c r="J32" s="29"/>
      <c r="K32" s="32" t="str">
        <f>IFERROR(I32/Summary!B$8,"---")</f>
        <v>---</v>
      </c>
      <c r="L32" s="31" t="str">
        <f t="shared" si="0"/>
        <v>---</v>
      </c>
    </row>
    <row r="33" spans="8:12" x14ac:dyDescent="0.55000000000000004">
      <c r="H33" s="29" t="s">
        <v>60</v>
      </c>
      <c r="I33" s="29"/>
      <c r="J33" s="29"/>
      <c r="K33" s="32" t="str">
        <f>IFERROR(I33/Summary!B$8,"---")</f>
        <v>---</v>
      </c>
      <c r="L33" s="31" t="str">
        <f t="shared" si="0"/>
        <v>---</v>
      </c>
    </row>
  </sheetData>
  <mergeCells count="4">
    <mergeCell ref="A10:D10"/>
    <mergeCell ref="A24:D24"/>
    <mergeCell ref="H2:L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CBF8-668C-4BF2-B602-5249A7F3276C}">
  <sheetPr>
    <tabColor theme="9" tint="-0.249977111117893"/>
  </sheetPr>
  <dimension ref="A1:Y38"/>
  <sheetViews>
    <sheetView tabSelected="1" workbookViewId="0">
      <selection activeCell="E8" sqref="E8"/>
    </sheetView>
  </sheetViews>
  <sheetFormatPr defaultRowHeight="14.4" x14ac:dyDescent="0.55000000000000004"/>
  <cols>
    <col min="1" max="1" width="23.3125" style="13" bestFit="1" customWidth="1"/>
    <col min="2" max="2" width="8.83984375" style="13"/>
    <col min="3" max="3" width="12.734375" style="13" bestFit="1" customWidth="1"/>
    <col min="4" max="4" width="10.20703125" style="13" bestFit="1" customWidth="1"/>
    <col min="5" max="5" width="9.47265625" style="13" bestFit="1" customWidth="1"/>
    <col min="6" max="6" width="8.83984375" style="13"/>
    <col min="7" max="8" width="10.20703125" style="13" bestFit="1" customWidth="1"/>
    <col min="9" max="22" width="8.83984375" style="13"/>
    <col min="23" max="23" width="19.20703125" style="13" bestFit="1" customWidth="1"/>
    <col min="24" max="24" width="10.9453125" style="13" customWidth="1"/>
    <col min="25" max="25" width="11.5234375" style="13" customWidth="1"/>
    <col min="26" max="16384" width="8.83984375" style="13"/>
  </cols>
  <sheetData>
    <row r="1" spans="1:25" x14ac:dyDescent="0.55000000000000004">
      <c r="A1" s="13" t="s">
        <v>64</v>
      </c>
      <c r="B1" s="13">
        <f>Summary!B7</f>
        <v>0</v>
      </c>
    </row>
    <row r="2" spans="1:25" x14ac:dyDescent="0.55000000000000004">
      <c r="A2" s="13" t="s">
        <v>65</v>
      </c>
      <c r="B2" s="13">
        <f>X5</f>
        <v>0</v>
      </c>
      <c r="M2" s="46" t="s">
        <v>27</v>
      </c>
      <c r="N2" s="46"/>
      <c r="O2" s="46"/>
      <c r="P2" s="46"/>
      <c r="Q2" s="46"/>
      <c r="S2" s="45" t="s">
        <v>74</v>
      </c>
      <c r="T2" s="45"/>
      <c r="U2" s="45"/>
      <c r="W2" s="24" t="s">
        <v>98</v>
      </c>
      <c r="X2" s="24"/>
    </row>
    <row r="3" spans="1:25" x14ac:dyDescent="0.55000000000000004">
      <c r="M3" s="15" t="s">
        <v>28</v>
      </c>
      <c r="N3" s="15" t="s">
        <v>29</v>
      </c>
      <c r="O3" s="15" t="s">
        <v>30</v>
      </c>
      <c r="P3" s="15" t="s">
        <v>8</v>
      </c>
      <c r="Q3" s="15" t="s">
        <v>9</v>
      </c>
      <c r="S3" s="15" t="s">
        <v>72</v>
      </c>
      <c r="T3" s="15" t="s">
        <v>30</v>
      </c>
      <c r="U3" s="15" t="s">
        <v>73</v>
      </c>
    </row>
    <row r="4" spans="1:25" x14ac:dyDescent="0.55000000000000004">
      <c r="M4" s="13" t="s">
        <v>31</v>
      </c>
      <c r="P4" s="30" t="str">
        <f>IFERROR(N4/Summary!G$8,"---")</f>
        <v>---</v>
      </c>
      <c r="Q4" s="31" t="str">
        <f>IFERROR($B$1/O4,"---")</f>
        <v>---</v>
      </c>
      <c r="S4" s="13">
        <v>0</v>
      </c>
      <c r="U4" s="13" t="str">
        <f>IFERROR(T4/$B$1,"")</f>
        <v/>
      </c>
      <c r="W4" s="13" t="s">
        <v>110</v>
      </c>
    </row>
    <row r="5" spans="1:25" x14ac:dyDescent="0.55000000000000004">
      <c r="A5" s="13" t="str">
        <f>"No. of "&amp;Summary!B2</f>
        <v>No. of Lines</v>
      </c>
      <c r="B5" s="13">
        <f>'Base Game'!B3</f>
        <v>0</v>
      </c>
      <c r="M5" s="13" t="s">
        <v>32</v>
      </c>
      <c r="P5" s="25" t="str">
        <f>IFERROR(N5/Summary!G$8,"---")</f>
        <v>---</v>
      </c>
      <c r="Q5" s="26" t="str">
        <f t="shared" ref="Q5:Q33" si="0">IFERROR($B$1/O5,"---")</f>
        <v>---</v>
      </c>
      <c r="S5" s="13">
        <v>1</v>
      </c>
      <c r="U5" s="13" t="str">
        <f t="shared" ref="U5:U16" si="1">IFERROR(T5/$B$1,"")</f>
        <v/>
      </c>
      <c r="W5" s="13" t="s">
        <v>111</v>
      </c>
    </row>
    <row r="6" spans="1:25" x14ac:dyDescent="0.55000000000000004">
      <c r="A6" s="13" t="s">
        <v>13</v>
      </c>
      <c r="B6" s="13" t="str">
        <f>Summary!B5</f>
        <v>x</v>
      </c>
      <c r="M6" s="13" t="s">
        <v>33</v>
      </c>
      <c r="P6" s="25" t="str">
        <f>IFERROR(N6/Summary!G$8,"---")</f>
        <v>---</v>
      </c>
      <c r="Q6" s="26" t="str">
        <f t="shared" si="0"/>
        <v>---</v>
      </c>
      <c r="S6" s="13">
        <v>2</v>
      </c>
      <c r="U6" s="13" t="str">
        <f t="shared" si="1"/>
        <v/>
      </c>
    </row>
    <row r="7" spans="1:25" x14ac:dyDescent="0.55000000000000004">
      <c r="M7" s="13" t="s">
        <v>34</v>
      </c>
      <c r="P7" s="25" t="str">
        <f>IFERROR(N7/Summary!G$8,"---")</f>
        <v>---</v>
      </c>
      <c r="Q7" s="26" t="str">
        <f t="shared" si="0"/>
        <v>---</v>
      </c>
      <c r="S7" s="13">
        <v>3</v>
      </c>
      <c r="U7" s="13" t="str">
        <f t="shared" si="1"/>
        <v/>
      </c>
      <c r="W7" s="13" t="s">
        <v>96</v>
      </c>
    </row>
    <row r="8" spans="1:25" x14ac:dyDescent="0.55000000000000004">
      <c r="A8" s="13" t="s">
        <v>61</v>
      </c>
      <c r="B8" s="27" t="str">
        <f>IFERROR(X11/X4,"---")</f>
        <v>---</v>
      </c>
      <c r="M8" s="13" t="s">
        <v>35</v>
      </c>
      <c r="P8" s="25" t="str">
        <f>IFERROR(N8/Summary!G$8,"---")</f>
        <v>---</v>
      </c>
      <c r="Q8" s="26" t="str">
        <f t="shared" si="0"/>
        <v>---</v>
      </c>
      <c r="S8" s="13">
        <v>4</v>
      </c>
      <c r="U8" s="13" t="str">
        <f t="shared" si="1"/>
        <v/>
      </c>
      <c r="W8" s="13" t="s">
        <v>90</v>
      </c>
    </row>
    <row r="9" spans="1:25" x14ac:dyDescent="0.55000000000000004">
      <c r="A9" s="13" t="s">
        <v>62</v>
      </c>
      <c r="B9" s="36" t="str">
        <f>IFERROR(X12/X4,"---")</f>
        <v>---</v>
      </c>
      <c r="M9" s="13" t="s">
        <v>36</v>
      </c>
      <c r="P9" s="25" t="str">
        <f>IFERROR(N9/Summary!G$8,"---")</f>
        <v>---</v>
      </c>
      <c r="Q9" s="26" t="str">
        <f t="shared" si="0"/>
        <v>---</v>
      </c>
      <c r="S9" s="13">
        <v>5</v>
      </c>
      <c r="U9" s="13" t="str">
        <f t="shared" si="1"/>
        <v/>
      </c>
      <c r="W9" s="13" t="s">
        <v>91</v>
      </c>
    </row>
    <row r="10" spans="1:25" x14ac:dyDescent="0.55000000000000004">
      <c r="A10" s="13" t="s">
        <v>66</v>
      </c>
      <c r="M10" s="13" t="s">
        <v>37</v>
      </c>
      <c r="P10" s="25" t="str">
        <f>IFERROR(N10/Summary!G$8,"---")</f>
        <v>---</v>
      </c>
      <c r="Q10" s="26" t="str">
        <f t="shared" si="0"/>
        <v>---</v>
      </c>
      <c r="S10" s="13">
        <v>10</v>
      </c>
      <c r="U10" s="13" t="str">
        <f t="shared" si="1"/>
        <v/>
      </c>
    </row>
    <row r="11" spans="1:25" x14ac:dyDescent="0.55000000000000004">
      <c r="M11" s="13" t="s">
        <v>38</v>
      </c>
      <c r="P11" s="25" t="str">
        <f>IFERROR(N11/Summary!G$8,"---")</f>
        <v>---</v>
      </c>
      <c r="Q11" s="26" t="str">
        <f t="shared" si="0"/>
        <v>---</v>
      </c>
      <c r="S11" s="13">
        <v>15</v>
      </c>
      <c r="U11" s="13" t="str">
        <f t="shared" si="1"/>
        <v/>
      </c>
      <c r="W11" s="13" t="s">
        <v>114</v>
      </c>
    </row>
    <row r="12" spans="1:25" x14ac:dyDescent="0.55000000000000004">
      <c r="A12" s="42" t="s">
        <v>16</v>
      </c>
      <c r="B12" s="42"/>
      <c r="C12" s="42"/>
      <c r="D12" s="42"/>
      <c r="M12" s="13" t="s">
        <v>39</v>
      </c>
      <c r="P12" s="25" t="str">
        <f>IFERROR(N12/Summary!G$8,"---")</f>
        <v>---</v>
      </c>
      <c r="Q12" s="26" t="str">
        <f t="shared" si="0"/>
        <v>---</v>
      </c>
      <c r="S12" s="13">
        <v>20</v>
      </c>
      <c r="U12" s="13" t="str">
        <f t="shared" si="1"/>
        <v/>
      </c>
      <c r="W12" s="13" t="s">
        <v>115</v>
      </c>
    </row>
    <row r="13" spans="1:25" x14ac:dyDescent="0.55000000000000004">
      <c r="A13" s="16"/>
      <c r="B13" s="16" t="s">
        <v>8</v>
      </c>
      <c r="C13" s="17" t="s">
        <v>3</v>
      </c>
      <c r="D13" s="17" t="s">
        <v>2</v>
      </c>
      <c r="M13" s="13" t="s">
        <v>40</v>
      </c>
      <c r="P13" s="25" t="str">
        <f>IFERROR(N13/Summary!G$8,"---")</f>
        <v>---</v>
      </c>
      <c r="Q13" s="26" t="str">
        <f t="shared" si="0"/>
        <v>---</v>
      </c>
      <c r="S13" s="13">
        <v>30</v>
      </c>
      <c r="U13" s="13" t="str">
        <f t="shared" si="1"/>
        <v/>
      </c>
    </row>
    <row r="14" spans="1:25" x14ac:dyDescent="0.55000000000000004">
      <c r="A14" s="18" t="s">
        <v>15</v>
      </c>
      <c r="B14" s="11" t="str">
        <f>IFERROR(X7/Summary!B$8,"---")</f>
        <v>---</v>
      </c>
      <c r="M14" s="13" t="s">
        <v>41</v>
      </c>
      <c r="P14" s="25" t="str">
        <f>IFERROR(N14/Summary!G$8,"---")</f>
        <v>---</v>
      </c>
      <c r="Q14" s="26" t="str">
        <f t="shared" si="0"/>
        <v>---</v>
      </c>
      <c r="S14" s="13">
        <v>50</v>
      </c>
      <c r="U14" s="13" t="str">
        <f t="shared" si="1"/>
        <v/>
      </c>
      <c r="X14" s="13" t="s">
        <v>101</v>
      </c>
      <c r="Y14" s="13" t="s">
        <v>30</v>
      </c>
    </row>
    <row r="15" spans="1:25" x14ac:dyDescent="0.55000000000000004">
      <c r="A15" s="18"/>
      <c r="B15" s="19"/>
      <c r="M15" s="13" t="s">
        <v>42</v>
      </c>
      <c r="P15" s="25" t="str">
        <f>IFERROR(N15/Summary!G$8,"---")</f>
        <v>---</v>
      </c>
      <c r="Q15" s="26" t="str">
        <f t="shared" si="0"/>
        <v>---</v>
      </c>
      <c r="S15" s="13">
        <v>100</v>
      </c>
      <c r="U15" s="13" t="str">
        <f t="shared" si="1"/>
        <v/>
      </c>
      <c r="W15" s="13" t="s">
        <v>23</v>
      </c>
    </row>
    <row r="16" spans="1:25" x14ac:dyDescent="0.55000000000000004">
      <c r="M16" s="13" t="s">
        <v>43</v>
      </c>
      <c r="P16" s="25" t="str">
        <f>IFERROR(N16/Summary!G$8,"---")</f>
        <v>---</v>
      </c>
      <c r="Q16" s="26" t="str">
        <f t="shared" si="0"/>
        <v>---</v>
      </c>
      <c r="S16" s="13">
        <v>200</v>
      </c>
      <c r="U16" s="13" t="str">
        <f t="shared" si="1"/>
        <v/>
      </c>
      <c r="W16" s="13" t="s">
        <v>24</v>
      </c>
      <c r="Y16" s="13">
        <v>0</v>
      </c>
    </row>
    <row r="17" spans="1:23" x14ac:dyDescent="0.55000000000000004">
      <c r="A17" s="3"/>
      <c r="B17" s="3" t="s">
        <v>8</v>
      </c>
      <c r="C17" s="3" t="s">
        <v>9</v>
      </c>
      <c r="M17" s="13" t="s">
        <v>44</v>
      </c>
      <c r="P17" s="25" t="str">
        <f>IFERROR(N17/Summary!G$8,"---")</f>
        <v>---</v>
      </c>
      <c r="Q17" s="26" t="str">
        <f t="shared" si="0"/>
        <v>---</v>
      </c>
      <c r="W17" s="13" t="s">
        <v>25</v>
      </c>
    </row>
    <row r="18" spans="1:23" x14ac:dyDescent="0.55000000000000004">
      <c r="A18" s="20" t="s">
        <v>15</v>
      </c>
      <c r="B18" s="41" t="str">
        <f>B14</f>
        <v>---</v>
      </c>
      <c r="C18" s="20" t="str">
        <f>IFERROR(B1/B2,"---")</f>
        <v>---</v>
      </c>
      <c r="M18" s="13" t="s">
        <v>45</v>
      </c>
      <c r="P18" s="25" t="str">
        <f>IFERROR(N18/Summary!G$8,"---")</f>
        <v>---</v>
      </c>
      <c r="Q18" s="26" t="str">
        <f t="shared" si="0"/>
        <v>---</v>
      </c>
      <c r="W18" s="13" t="s">
        <v>26</v>
      </c>
    </row>
    <row r="19" spans="1:23" x14ac:dyDescent="0.55000000000000004">
      <c r="A19" s="21" t="str">
        <f>"   -"&amp;Summary!B2&amp;"   RTP"</f>
        <v xml:space="preserve">   -Lines   RTP</v>
      </c>
      <c r="B19" s="27" t="str">
        <f>IFERROR(X8/Summary!B$8,"---")</f>
        <v>---</v>
      </c>
      <c r="M19" s="13" t="s">
        <v>46</v>
      </c>
      <c r="P19" s="25" t="str">
        <f>IFERROR(N19/Summary!G$8,"---")</f>
        <v>---</v>
      </c>
      <c r="Q19" s="26" t="str">
        <f t="shared" si="0"/>
        <v>---</v>
      </c>
    </row>
    <row r="20" spans="1:23" x14ac:dyDescent="0.55000000000000004">
      <c r="A20" s="21" t="str">
        <f>"   -"&amp;"Scatter  RTP"</f>
        <v xml:space="preserve">   -Scatter  RTP</v>
      </c>
      <c r="B20" s="27" t="str">
        <f>IFERROR(X9/Summary!B$8,"---")</f>
        <v>---</v>
      </c>
      <c r="M20" s="13" t="s">
        <v>47</v>
      </c>
      <c r="P20" s="25" t="str">
        <f>IFERROR(N20/Summary!G$8,"---")</f>
        <v>---</v>
      </c>
      <c r="Q20" s="26" t="str">
        <f t="shared" si="0"/>
        <v>---</v>
      </c>
    </row>
    <row r="21" spans="1:23" x14ac:dyDescent="0.55000000000000004">
      <c r="M21" s="13" t="s">
        <v>48</v>
      </c>
      <c r="P21" s="25" t="str">
        <f>IFERROR(N21/Summary!G$8,"---")</f>
        <v>---</v>
      </c>
      <c r="Q21" s="26" t="str">
        <f t="shared" si="0"/>
        <v>---</v>
      </c>
      <c r="W21" s="13" t="s">
        <v>116</v>
      </c>
    </row>
    <row r="22" spans="1:23" x14ac:dyDescent="0.55000000000000004">
      <c r="B22" s="12"/>
      <c r="M22" s="13" t="s">
        <v>49</v>
      </c>
      <c r="P22" s="25" t="str">
        <f>IFERROR(N22/Summary!G$8,"---")</f>
        <v>---</v>
      </c>
      <c r="Q22" s="26" t="str">
        <f t="shared" si="0"/>
        <v>---</v>
      </c>
      <c r="W22" s="13" t="s">
        <v>118</v>
      </c>
    </row>
    <row r="23" spans="1:23" x14ac:dyDescent="0.55000000000000004">
      <c r="M23" s="13" t="s">
        <v>50</v>
      </c>
      <c r="P23" s="25" t="str">
        <f>IFERROR(N23/Summary!G$8,"---")</f>
        <v>---</v>
      </c>
      <c r="Q23" s="26" t="str">
        <f t="shared" si="0"/>
        <v>---</v>
      </c>
    </row>
    <row r="24" spans="1:23" x14ac:dyDescent="0.55000000000000004">
      <c r="M24" s="13" t="s">
        <v>51</v>
      </c>
      <c r="P24" s="25" t="str">
        <f>IFERROR(N24/Summary!G$8,"---")</f>
        <v>---</v>
      </c>
      <c r="Q24" s="26" t="str">
        <f t="shared" si="0"/>
        <v>---</v>
      </c>
    </row>
    <row r="25" spans="1:23" x14ac:dyDescent="0.55000000000000004">
      <c r="M25" s="13" t="s">
        <v>52</v>
      </c>
      <c r="P25" s="25" t="str">
        <f>IFERROR(N25/Summary!G$8,"---")</f>
        <v>---</v>
      </c>
      <c r="Q25" s="26" t="str">
        <f t="shared" si="0"/>
        <v>---</v>
      </c>
    </row>
    <row r="26" spans="1:23" x14ac:dyDescent="0.55000000000000004">
      <c r="A26" s="43" t="s">
        <v>20</v>
      </c>
      <c r="B26" s="43"/>
      <c r="C26" s="43"/>
      <c r="D26" s="43"/>
      <c r="M26" s="13" t="s">
        <v>53</v>
      </c>
      <c r="P26" s="25" t="str">
        <f>IFERROR(N26/Summary!G$8,"---")</f>
        <v>---</v>
      </c>
      <c r="Q26" s="26" t="str">
        <f t="shared" si="0"/>
        <v>---</v>
      </c>
    </row>
    <row r="27" spans="1:23" x14ac:dyDescent="0.55000000000000004">
      <c r="A27" s="22" t="s">
        <v>21</v>
      </c>
      <c r="B27" s="22" t="s">
        <v>9</v>
      </c>
      <c r="C27" s="22" t="s">
        <v>22</v>
      </c>
      <c r="D27" s="22" t="s">
        <v>8</v>
      </c>
      <c r="M27" s="13" t="s">
        <v>54</v>
      </c>
      <c r="P27" s="25" t="str">
        <f>IFERROR(N27/Summary!G$8,"---")</f>
        <v>---</v>
      </c>
      <c r="Q27" s="26" t="str">
        <f t="shared" si="0"/>
        <v>---</v>
      </c>
    </row>
    <row r="28" spans="1:23" x14ac:dyDescent="0.55000000000000004">
      <c r="A28" s="28" t="str">
        <f>W15</f>
        <v>Grand</v>
      </c>
      <c r="B28" s="5" t="str">
        <f>IFERROR($B$1/Y15,"---")</f>
        <v>---</v>
      </c>
      <c r="C28" s="5" t="str">
        <f>IFERROR(X15/Y15/Summary!$B$3,"---")</f>
        <v>---</v>
      </c>
      <c r="D28" s="6" t="str">
        <f>IFERROR(X15/Summary!B$8,"---")</f>
        <v>---</v>
      </c>
      <c r="M28" s="13" t="s">
        <v>55</v>
      </c>
      <c r="P28" s="25" t="str">
        <f>IFERROR(N28/Summary!G$8,"---")</f>
        <v>---</v>
      </c>
      <c r="Q28" s="26" t="str">
        <f t="shared" si="0"/>
        <v>---</v>
      </c>
    </row>
    <row r="29" spans="1:23" x14ac:dyDescent="0.55000000000000004">
      <c r="A29" s="28" t="str">
        <f t="shared" ref="A29:A31" si="2">W16</f>
        <v>Major</v>
      </c>
      <c r="B29" s="5" t="str">
        <f t="shared" ref="B29:B31" si="3">IFERROR($B$1/Y16,"---")</f>
        <v>---</v>
      </c>
      <c r="C29" s="5" t="str">
        <f>IFERROR(X16/Y16/Summary!$B$3,"---")</f>
        <v>---</v>
      </c>
      <c r="D29" s="6" t="str">
        <f>IFERROR(X16/Summary!B$8,"---")</f>
        <v>---</v>
      </c>
      <c r="M29" s="13" t="s">
        <v>56</v>
      </c>
      <c r="P29" s="25" t="str">
        <f>IFERROR(N29/Summary!G$8,"---")</f>
        <v>---</v>
      </c>
      <c r="Q29" s="26" t="str">
        <f t="shared" si="0"/>
        <v>---</v>
      </c>
    </row>
    <row r="30" spans="1:23" x14ac:dyDescent="0.55000000000000004">
      <c r="A30" s="28" t="str">
        <f t="shared" si="2"/>
        <v>Minor</v>
      </c>
      <c r="B30" s="5" t="str">
        <f t="shared" si="3"/>
        <v>---</v>
      </c>
      <c r="C30" s="5" t="str">
        <f>IFERROR(X17/Y17/Summary!$B$3,"---")</f>
        <v>---</v>
      </c>
      <c r="D30" s="6" t="str">
        <f>IFERROR(X17/Summary!B$8,"---")</f>
        <v>---</v>
      </c>
      <c r="M30" s="13" t="s">
        <v>57</v>
      </c>
      <c r="P30" s="25" t="str">
        <f>IFERROR(N30/Summary!G$8,"---")</f>
        <v>---</v>
      </c>
      <c r="Q30" s="26" t="str">
        <f t="shared" si="0"/>
        <v>---</v>
      </c>
    </row>
    <row r="31" spans="1:23" x14ac:dyDescent="0.55000000000000004">
      <c r="A31" s="28" t="str">
        <f t="shared" si="2"/>
        <v>Mini</v>
      </c>
      <c r="B31" s="5" t="str">
        <f t="shared" si="3"/>
        <v>---</v>
      </c>
      <c r="C31" s="5" t="str">
        <f>IFERROR(X18/Y18/Summary!$B$3,"---")</f>
        <v>---</v>
      </c>
      <c r="D31" s="6" t="str">
        <f>IFERROR(X18/Summary!B$8,"---")</f>
        <v>---</v>
      </c>
      <c r="M31" s="13" t="s">
        <v>58</v>
      </c>
      <c r="P31" s="25" t="str">
        <f>IFERROR(N31/Summary!G$8,"---")</f>
        <v>---</v>
      </c>
      <c r="Q31" s="26" t="str">
        <f t="shared" si="0"/>
        <v>---</v>
      </c>
    </row>
    <row r="32" spans="1:23" x14ac:dyDescent="0.55000000000000004">
      <c r="M32" s="13" t="s">
        <v>59</v>
      </c>
      <c r="P32" s="25" t="str">
        <f>IFERROR(N32/Summary!G$8,"---")</f>
        <v>---</v>
      </c>
      <c r="Q32" s="26" t="str">
        <f t="shared" si="0"/>
        <v>---</v>
      </c>
    </row>
    <row r="33" spans="1:17" x14ac:dyDescent="0.55000000000000004">
      <c r="M33" s="13" t="s">
        <v>60</v>
      </c>
      <c r="P33" s="25" t="str">
        <f>IFERROR(N33/Summary!G$8,"---")</f>
        <v>---</v>
      </c>
      <c r="Q33" s="26" t="str">
        <f t="shared" si="0"/>
        <v>---</v>
      </c>
    </row>
    <row r="35" spans="1:17" x14ac:dyDescent="0.55000000000000004">
      <c r="A35" s="13" t="s">
        <v>67</v>
      </c>
      <c r="B35" s="13" t="str">
        <f>IFERROR(B1/B2,"---")</f>
        <v>---</v>
      </c>
    </row>
    <row r="36" spans="1:17" x14ac:dyDescent="0.55000000000000004">
      <c r="A36" s="13" t="s">
        <v>68</v>
      </c>
      <c r="B36" s="13" t="str">
        <f>IFERROR(X7/B2/Summary!B3,"---")</f>
        <v>---</v>
      </c>
    </row>
    <row r="37" spans="1:17" x14ac:dyDescent="0.55000000000000004">
      <c r="A37" s="13" t="s">
        <v>69</v>
      </c>
      <c r="B37" s="13" t="str">
        <f>IFERROR(X4/B2,"---")</f>
        <v>---</v>
      </c>
    </row>
    <row r="38" spans="1:17" x14ac:dyDescent="0.55000000000000004">
      <c r="A38" s="13" t="s">
        <v>70</v>
      </c>
      <c r="B38" s="7" t="str">
        <f>IFERROR(X7/X4/Summary!B3,"---")</f>
        <v>---</v>
      </c>
    </row>
  </sheetData>
  <mergeCells count="4">
    <mergeCell ref="A12:D12"/>
    <mergeCell ref="A26:D26"/>
    <mergeCell ref="M2:Q2"/>
    <mergeCell ref="S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41182-6FDA-4750-9A4B-2C8533CD2D34}">
  <sheetPr>
    <tabColor rgb="FFC00000"/>
  </sheetPr>
  <dimension ref="A1:AA43"/>
  <sheetViews>
    <sheetView topLeftCell="A3" workbookViewId="0">
      <selection activeCell="B32" sqref="B32"/>
    </sheetView>
  </sheetViews>
  <sheetFormatPr defaultRowHeight="14.4" x14ac:dyDescent="0.55000000000000004"/>
  <cols>
    <col min="1" max="1" width="23.3125" style="13" bestFit="1" customWidth="1"/>
    <col min="2" max="2" width="8.83984375" style="13"/>
    <col min="3" max="3" width="14.9453125" style="13" customWidth="1"/>
    <col min="4" max="4" width="10.20703125" style="13" bestFit="1" customWidth="1"/>
    <col min="5" max="5" width="11.62890625" style="13" bestFit="1" customWidth="1"/>
    <col min="6" max="6" width="8.83984375" style="13"/>
    <col min="7" max="7" width="9.20703125" style="13" bestFit="1" customWidth="1"/>
    <col min="8" max="8" width="13.41796875" style="13" bestFit="1" customWidth="1"/>
    <col min="9" max="9" width="8.83984375" style="13"/>
    <col min="10" max="11" width="10.89453125" style="13" customWidth="1"/>
    <col min="12" max="14" width="8.83984375" style="13"/>
    <col min="15" max="15" width="0" style="13" hidden="1" customWidth="1"/>
    <col min="16" max="22" width="8.83984375" style="13"/>
    <col min="23" max="23" width="17.3671875" style="13" bestFit="1" customWidth="1"/>
    <col min="24" max="24" width="13.41796875" style="13" bestFit="1" customWidth="1"/>
    <col min="25" max="25" width="8.83984375" style="13"/>
    <col min="26" max="26" width="9.20703125" style="13" bestFit="1" customWidth="1"/>
    <col min="27" max="27" width="13.41796875" style="13" bestFit="1" customWidth="1"/>
    <col min="28" max="16384" width="8.83984375" style="13"/>
  </cols>
  <sheetData>
    <row r="1" spans="1:25" x14ac:dyDescent="0.55000000000000004">
      <c r="A1" s="13" t="s">
        <v>64</v>
      </c>
      <c r="B1" s="13">
        <f>'Base Game'!B1</f>
        <v>0</v>
      </c>
      <c r="W1" s="13" t="s">
        <v>98</v>
      </c>
    </row>
    <row r="2" spans="1:25" x14ac:dyDescent="0.55000000000000004">
      <c r="A2" s="13" t="s">
        <v>71</v>
      </c>
      <c r="B2" s="13">
        <f>X4</f>
        <v>0</v>
      </c>
      <c r="G2" s="47" t="s">
        <v>84</v>
      </c>
      <c r="H2" s="47"/>
      <c r="I2" s="1"/>
      <c r="J2" s="47" t="s">
        <v>85</v>
      </c>
      <c r="K2" s="47"/>
      <c r="N2" s="45" t="s">
        <v>74</v>
      </c>
      <c r="O2" s="45"/>
      <c r="P2" s="45"/>
    </row>
    <row r="3" spans="1:25" x14ac:dyDescent="0.55000000000000004">
      <c r="G3" s="14" t="s">
        <v>86</v>
      </c>
      <c r="H3" s="14" t="str">
        <f>"Interface Size "&amp;B4</f>
        <v>Interface Size x</v>
      </c>
      <c r="J3" s="14" t="s">
        <v>86</v>
      </c>
      <c r="K3" s="14" t="str">
        <f>"Interface Size "&amp;B4</f>
        <v>Interface Size x</v>
      </c>
      <c r="N3" s="15" t="s">
        <v>72</v>
      </c>
      <c r="O3" s="15" t="s">
        <v>30</v>
      </c>
      <c r="P3" s="15" t="s">
        <v>73</v>
      </c>
      <c r="W3" s="13" t="s">
        <v>99</v>
      </c>
    </row>
    <row r="4" spans="1:25" x14ac:dyDescent="0.55000000000000004">
      <c r="A4" s="13" t="s">
        <v>13</v>
      </c>
      <c r="B4" s="13" t="str">
        <f>'Free Game'!B6</f>
        <v>x</v>
      </c>
      <c r="G4" s="4">
        <v>6</v>
      </c>
      <c r="H4" s="2" t="str">
        <f>IFERROR(X22/$B$1,"---")</f>
        <v>---</v>
      </c>
      <c r="J4" s="4">
        <v>6</v>
      </c>
      <c r="K4" s="2" t="str">
        <f>IFERROR(AA22/$B$1,"---")</f>
        <v>---</v>
      </c>
      <c r="N4" s="13">
        <v>0</v>
      </c>
      <c r="P4" s="13" t="str">
        <f>IFERROR(O4/$B$2,"")</f>
        <v/>
      </c>
      <c r="W4" s="13" t="s">
        <v>100</v>
      </c>
      <c r="Y4" s="13">
        <v>0</v>
      </c>
    </row>
    <row r="5" spans="1:25" x14ac:dyDescent="0.55000000000000004">
      <c r="A5" s="13" t="s">
        <v>76</v>
      </c>
      <c r="G5" s="4">
        <v>7</v>
      </c>
      <c r="H5" s="2" t="str">
        <f t="shared" ref="H5:H13" si="0">IFERROR(X23/$B$1,"---")</f>
        <v>---</v>
      </c>
      <c r="J5" s="4">
        <v>7</v>
      </c>
      <c r="K5" s="2" t="str">
        <f t="shared" ref="K5:K13" si="1">IFERROR(AA23/$B$1,"---")</f>
        <v>---</v>
      </c>
      <c r="N5" s="13">
        <v>1</v>
      </c>
      <c r="P5" s="13" t="str">
        <f t="shared" ref="P5:P16" si="2">IFERROR(O5/$B$2,"")</f>
        <v/>
      </c>
      <c r="W5" s="13" t="s">
        <v>107</v>
      </c>
    </row>
    <row r="6" spans="1:25" x14ac:dyDescent="0.55000000000000004">
      <c r="G6" s="4">
        <v>8</v>
      </c>
      <c r="H6" s="2" t="str">
        <f t="shared" si="0"/>
        <v>---</v>
      </c>
      <c r="J6" s="4">
        <v>8</v>
      </c>
      <c r="K6" s="2" t="str">
        <f t="shared" si="1"/>
        <v>---</v>
      </c>
      <c r="N6" s="13">
        <v>2</v>
      </c>
      <c r="P6" s="13" t="str">
        <f t="shared" si="2"/>
        <v/>
      </c>
    </row>
    <row r="7" spans="1:25" x14ac:dyDescent="0.55000000000000004">
      <c r="A7" s="42" t="s">
        <v>16</v>
      </c>
      <c r="B7" s="42"/>
      <c r="C7" s="42"/>
      <c r="D7" s="42"/>
      <c r="G7" s="4">
        <v>9</v>
      </c>
      <c r="H7" s="2" t="str">
        <f t="shared" si="0"/>
        <v>---</v>
      </c>
      <c r="J7" s="4">
        <v>9</v>
      </c>
      <c r="K7" s="2" t="str">
        <f t="shared" si="1"/>
        <v>---</v>
      </c>
      <c r="N7" s="13">
        <v>3</v>
      </c>
      <c r="P7" s="13" t="str">
        <f t="shared" si="2"/>
        <v/>
      </c>
    </row>
    <row r="8" spans="1:25" x14ac:dyDescent="0.55000000000000004">
      <c r="A8" s="16"/>
      <c r="B8" s="16" t="s">
        <v>8</v>
      </c>
      <c r="C8" s="17" t="s">
        <v>3</v>
      </c>
      <c r="D8" s="17" t="s">
        <v>2</v>
      </c>
      <c r="G8" s="4">
        <v>10</v>
      </c>
      <c r="H8" s="2" t="str">
        <f t="shared" si="0"/>
        <v>---</v>
      </c>
      <c r="J8" s="4">
        <v>10</v>
      </c>
      <c r="K8" s="2" t="str">
        <f t="shared" si="1"/>
        <v>---</v>
      </c>
      <c r="N8" s="13">
        <v>4</v>
      </c>
      <c r="P8" s="13" t="str">
        <f t="shared" si="2"/>
        <v/>
      </c>
      <c r="X8" s="13" t="s">
        <v>101</v>
      </c>
      <c r="Y8" s="13" t="s">
        <v>30</v>
      </c>
    </row>
    <row r="9" spans="1:25" x14ac:dyDescent="0.55000000000000004">
      <c r="A9" s="18" t="s">
        <v>6</v>
      </c>
      <c r="B9" s="10" t="str">
        <f>'Hold &amp; Spin'!B12</f>
        <v>---</v>
      </c>
      <c r="G9" s="4">
        <v>11</v>
      </c>
      <c r="H9" s="2" t="str">
        <f t="shared" si="0"/>
        <v>---</v>
      </c>
      <c r="J9" s="4">
        <v>11</v>
      </c>
      <c r="K9" s="2" t="str">
        <f t="shared" si="1"/>
        <v>---</v>
      </c>
      <c r="N9" s="13">
        <v>5</v>
      </c>
      <c r="P9" s="13" t="str">
        <f t="shared" si="2"/>
        <v/>
      </c>
      <c r="W9" s="13" t="s">
        <v>23</v>
      </c>
    </row>
    <row r="10" spans="1:25" x14ac:dyDescent="0.55000000000000004">
      <c r="G10" s="4">
        <v>12</v>
      </c>
      <c r="H10" s="2" t="str">
        <f t="shared" si="0"/>
        <v>---</v>
      </c>
      <c r="J10" s="4">
        <v>12</v>
      </c>
      <c r="K10" s="2" t="str">
        <f t="shared" si="1"/>
        <v>---</v>
      </c>
      <c r="N10" s="13">
        <v>10</v>
      </c>
      <c r="P10" s="13" t="str">
        <f t="shared" si="2"/>
        <v/>
      </c>
      <c r="W10" s="13" t="s">
        <v>24</v>
      </c>
      <c r="Y10" s="13">
        <v>0</v>
      </c>
    </row>
    <row r="11" spans="1:25" x14ac:dyDescent="0.55000000000000004">
      <c r="A11" s="3"/>
      <c r="B11" s="3" t="s">
        <v>8</v>
      </c>
      <c r="C11" s="3" t="s">
        <v>9</v>
      </c>
      <c r="G11" s="4">
        <v>13</v>
      </c>
      <c r="H11" s="2" t="str">
        <f t="shared" si="0"/>
        <v>---</v>
      </c>
      <c r="J11" s="4">
        <v>13</v>
      </c>
      <c r="K11" s="2" t="str">
        <f t="shared" si="1"/>
        <v>---</v>
      </c>
      <c r="N11" s="13">
        <v>15</v>
      </c>
      <c r="P11" s="13" t="str">
        <f t="shared" si="2"/>
        <v/>
      </c>
      <c r="W11" s="13" t="s">
        <v>25</v>
      </c>
    </row>
    <row r="12" spans="1:25" x14ac:dyDescent="0.55000000000000004">
      <c r="A12" s="20" t="s">
        <v>6</v>
      </c>
      <c r="B12" s="37" t="str">
        <f>IFERROR('Hold &amp; Spin'!X38/Summary!B$8,"---")</f>
        <v>---</v>
      </c>
      <c r="C12" s="20" t="str">
        <f>IFERROR(B1/B2,"---")</f>
        <v>---</v>
      </c>
      <c r="G12" s="4">
        <v>14</v>
      </c>
      <c r="H12" s="2" t="str">
        <f t="shared" si="0"/>
        <v>---</v>
      </c>
      <c r="J12" s="4">
        <v>14</v>
      </c>
      <c r="K12" s="2" t="str">
        <f t="shared" si="1"/>
        <v>---</v>
      </c>
      <c r="N12" s="13">
        <v>20</v>
      </c>
      <c r="P12" s="13" t="str">
        <f t="shared" si="2"/>
        <v/>
      </c>
      <c r="W12" s="13" t="s">
        <v>26</v>
      </c>
    </row>
    <row r="13" spans="1:25" x14ac:dyDescent="0.55000000000000004">
      <c r="A13" s="21" t="str">
        <f>"   -Credits"&amp;"   RTP"</f>
        <v xml:space="preserve">   -Credits   RTP</v>
      </c>
      <c r="B13" s="30" t="str">
        <f>IFERROR('Hold &amp; Spin'!X39/Summary!B$8,"---")</f>
        <v>---</v>
      </c>
      <c r="G13" s="4">
        <v>15</v>
      </c>
      <c r="H13" s="2" t="str">
        <f t="shared" si="0"/>
        <v>---</v>
      </c>
      <c r="J13" s="4">
        <v>15</v>
      </c>
      <c r="K13" s="2" t="str">
        <f t="shared" si="1"/>
        <v>---</v>
      </c>
      <c r="N13" s="13">
        <v>30</v>
      </c>
      <c r="P13" s="13" t="str">
        <f t="shared" si="2"/>
        <v/>
      </c>
    </row>
    <row r="14" spans="1:25" x14ac:dyDescent="0.55000000000000004">
      <c r="A14" s="21" t="str">
        <f>"   -"&amp;"Jackpot RTP"</f>
        <v xml:space="preserve">   -Jackpot RTP</v>
      </c>
      <c r="B14" s="30" t="str">
        <f>IFERROR('Hold &amp; Spin'!X40/Summary!B$8,"---")</f>
        <v>---</v>
      </c>
      <c r="G14" s="4"/>
      <c r="H14" s="4"/>
      <c r="J14" s="4"/>
      <c r="K14" s="4"/>
      <c r="N14" s="13">
        <v>50</v>
      </c>
      <c r="P14" s="13" t="str">
        <f t="shared" si="2"/>
        <v/>
      </c>
    </row>
    <row r="15" spans="1:25" x14ac:dyDescent="0.55000000000000004">
      <c r="G15" s="4"/>
      <c r="H15" s="4"/>
      <c r="J15" s="4"/>
      <c r="K15" s="4"/>
      <c r="N15" s="13">
        <v>100</v>
      </c>
      <c r="P15" s="13" t="str">
        <f t="shared" si="2"/>
        <v/>
      </c>
      <c r="X15" s="13" t="s">
        <v>101</v>
      </c>
      <c r="Y15" s="13" t="s">
        <v>30</v>
      </c>
    </row>
    <row r="16" spans="1:25" x14ac:dyDescent="0.55000000000000004">
      <c r="G16" s="4"/>
      <c r="H16" s="4"/>
      <c r="J16" s="4"/>
      <c r="K16" s="4"/>
      <c r="N16" s="13">
        <v>200</v>
      </c>
      <c r="P16" s="13" t="str">
        <f t="shared" si="2"/>
        <v/>
      </c>
      <c r="W16" s="13" t="s">
        <v>102</v>
      </c>
    </row>
    <row r="17" spans="1:27" x14ac:dyDescent="0.55000000000000004">
      <c r="G17" s="4"/>
      <c r="H17" s="4"/>
      <c r="J17" s="4"/>
      <c r="K17" s="4"/>
      <c r="W17" s="13" t="s">
        <v>103</v>
      </c>
      <c r="X17" s="13">
        <f>SUM(X9:X12)</f>
        <v>0</v>
      </c>
    </row>
    <row r="18" spans="1:27" x14ac:dyDescent="0.55000000000000004">
      <c r="G18" s="4"/>
      <c r="H18" s="4"/>
      <c r="J18" s="4"/>
      <c r="K18" s="4"/>
      <c r="W18" s="13" t="s">
        <v>108</v>
      </c>
    </row>
    <row r="20" spans="1:27" x14ac:dyDescent="0.55000000000000004">
      <c r="A20" s="43" t="s">
        <v>20</v>
      </c>
      <c r="B20" s="43"/>
      <c r="C20" s="43"/>
      <c r="D20" s="43"/>
      <c r="W20" s="47" t="s">
        <v>104</v>
      </c>
      <c r="X20" s="47"/>
      <c r="Y20" s="1"/>
      <c r="Z20" s="47" t="s">
        <v>105</v>
      </c>
      <c r="AA20" s="47"/>
    </row>
    <row r="21" spans="1:27" x14ac:dyDescent="0.55000000000000004">
      <c r="A21" s="22" t="s">
        <v>21</v>
      </c>
      <c r="B21" s="22" t="s">
        <v>9</v>
      </c>
      <c r="C21" s="22" t="s">
        <v>109</v>
      </c>
      <c r="D21" s="22" t="s">
        <v>8</v>
      </c>
      <c r="W21" s="14" t="s">
        <v>86</v>
      </c>
      <c r="X21" s="14" t="s">
        <v>106</v>
      </c>
      <c r="Z21" s="14" t="s">
        <v>86</v>
      </c>
      <c r="AA21" s="14" t="s">
        <v>106</v>
      </c>
    </row>
    <row r="22" spans="1:27" x14ac:dyDescent="0.55000000000000004">
      <c r="A22" s="23" t="str">
        <f>W9</f>
        <v>Grand</v>
      </c>
      <c r="B22" s="5" t="str">
        <f>IFERROR(B$1/(Y9+Y18),"---")</f>
        <v>---</v>
      </c>
      <c r="C22" s="5" t="str">
        <f>IFERROR((X9+X18)/(Y9+Y18)/Summary!B$3,"---")</f>
        <v>---</v>
      </c>
      <c r="D22" s="6" t="str">
        <f>IFERROR((X9+X16)/B$1/Summary!B$3,"---")</f>
        <v>---</v>
      </c>
      <c r="W22" s="4">
        <v>6</v>
      </c>
      <c r="X22" s="4"/>
      <c r="Z22" s="4">
        <v>6</v>
      </c>
      <c r="AA22" s="4"/>
    </row>
    <row r="23" spans="1:27" x14ac:dyDescent="0.55000000000000004">
      <c r="A23" s="23" t="str">
        <f t="shared" ref="A23:A25" si="3">W10</f>
        <v>Major</v>
      </c>
      <c r="B23" s="5" t="str">
        <f>IFERROR(B$1/Y10,"---")</f>
        <v>---</v>
      </c>
      <c r="C23" s="5" t="str">
        <f>IFERROR(X10/Y10/Summary!B$3,"---")</f>
        <v>---</v>
      </c>
      <c r="D23" s="6" t="str">
        <f>IFERROR(X10/B$1/Summary!B$3,"---")</f>
        <v>---</v>
      </c>
      <c r="W23" s="4">
        <v>7</v>
      </c>
      <c r="X23" s="4"/>
      <c r="Z23" s="4">
        <v>7</v>
      </c>
      <c r="AA23" s="4"/>
    </row>
    <row r="24" spans="1:27" x14ac:dyDescent="0.55000000000000004">
      <c r="A24" s="23" t="str">
        <f t="shared" si="3"/>
        <v>Minor</v>
      </c>
      <c r="B24" s="5" t="str">
        <f>IFERROR(B$1/Y11,"---")</f>
        <v>---</v>
      </c>
      <c r="C24" s="5" t="str">
        <f>IFERROR(X11/Y11/Summary!B$3,"---")</f>
        <v>---</v>
      </c>
      <c r="D24" s="6" t="str">
        <f>IFERROR(X11/B$1/Summary!B$3,"---")</f>
        <v>---</v>
      </c>
      <c r="W24" s="4">
        <v>8</v>
      </c>
      <c r="X24" s="4"/>
      <c r="Z24" s="4">
        <v>8</v>
      </c>
      <c r="AA24" s="4"/>
    </row>
    <row r="25" spans="1:27" x14ac:dyDescent="0.55000000000000004">
      <c r="A25" s="23" t="str">
        <f t="shared" si="3"/>
        <v>Mini</v>
      </c>
      <c r="B25" s="5" t="str">
        <f>IFERROR(B$1/Y12,"---")</f>
        <v>---</v>
      </c>
      <c r="C25" s="5" t="str">
        <f>IFERROR(X12/Y12/Summary!B$3,"---")</f>
        <v>---</v>
      </c>
      <c r="D25" s="6" t="str">
        <f>IFERROR(X12/B$1/Summary!B$3,"---")</f>
        <v>---</v>
      </c>
      <c r="W25" s="4">
        <v>9</v>
      </c>
      <c r="X25" s="4"/>
      <c r="Z25" s="4">
        <v>9</v>
      </c>
      <c r="AA25" s="4"/>
    </row>
    <row r="26" spans="1:27" x14ac:dyDescent="0.55000000000000004">
      <c r="A26" s="23">
        <f>IFW13</f>
        <v>0</v>
      </c>
      <c r="B26" s="5" t="str">
        <f>IFERROR(B$1/Y13,"---")</f>
        <v>---</v>
      </c>
      <c r="C26" s="5" t="str">
        <f>IFERROR(X13/Y13/Summary!B$3,"---")</f>
        <v>---</v>
      </c>
      <c r="D26" s="6" t="str">
        <f>IFERROR(X13/B$1/Summary!B$3,"---")</f>
        <v>---</v>
      </c>
      <c r="W26" s="4">
        <v>10</v>
      </c>
      <c r="X26" s="4"/>
      <c r="Z26" s="4">
        <v>10</v>
      </c>
      <c r="AA26" s="4"/>
    </row>
    <row r="27" spans="1:27" x14ac:dyDescent="0.55000000000000004">
      <c r="W27" s="4">
        <v>11</v>
      </c>
      <c r="X27" s="4"/>
      <c r="Z27" s="4">
        <v>11</v>
      </c>
      <c r="AA27" s="4"/>
    </row>
    <row r="28" spans="1:27" x14ac:dyDescent="0.55000000000000004">
      <c r="W28" s="4">
        <v>12</v>
      </c>
      <c r="X28" s="4"/>
      <c r="Z28" s="4">
        <v>12</v>
      </c>
      <c r="AA28" s="4"/>
    </row>
    <row r="29" spans="1:27" x14ac:dyDescent="0.55000000000000004">
      <c r="A29" s="3" t="s">
        <v>82</v>
      </c>
      <c r="B29" s="3" t="s">
        <v>83</v>
      </c>
      <c r="W29" s="4">
        <v>13</v>
      </c>
      <c r="X29" s="4"/>
      <c r="Z29" s="4">
        <v>13</v>
      </c>
      <c r="AA29" s="4"/>
    </row>
    <row r="30" spans="1:27" x14ac:dyDescent="0.55000000000000004">
      <c r="A30" s="13" t="s">
        <v>67</v>
      </c>
      <c r="B30" s="13" t="str">
        <f>IFERROR(B1/B2,"---")</f>
        <v>---</v>
      </c>
      <c r="W30" s="4">
        <v>14</v>
      </c>
      <c r="X30" s="4"/>
      <c r="Z30" s="4">
        <v>14</v>
      </c>
      <c r="AA30" s="4"/>
    </row>
    <row r="31" spans="1:27" x14ac:dyDescent="0.55000000000000004">
      <c r="A31" s="13" t="s">
        <v>68</v>
      </c>
      <c r="B31" s="13" t="str">
        <f>IFERROR('Hold &amp; Spin'!X38/'Hold &amp; Spin'!B2/Summary!B3,"---")</f>
        <v>---</v>
      </c>
      <c r="W31" s="4">
        <v>15</v>
      </c>
      <c r="X31" s="4"/>
      <c r="Z31" s="4">
        <v>15</v>
      </c>
      <c r="AA31" s="4"/>
    </row>
    <row r="32" spans="1:27" x14ac:dyDescent="0.55000000000000004">
      <c r="A32" s="13" t="s">
        <v>69</v>
      </c>
      <c r="B32" s="13" t="str">
        <f>IFERROR(X3/B2,"---")</f>
        <v>---</v>
      </c>
      <c r="W32" s="4">
        <v>17</v>
      </c>
      <c r="X32" s="4"/>
      <c r="Z32" s="4">
        <v>17</v>
      </c>
      <c r="AA32" s="4"/>
    </row>
    <row r="33" spans="1:27" x14ac:dyDescent="0.55000000000000004">
      <c r="A33" s="13" t="s">
        <v>77</v>
      </c>
      <c r="B33" s="13" t="str">
        <f>IFERROR(SUMPRODUCT(J4:J13,K4:K13)/SUM(K4:K13),"---")</f>
        <v>---</v>
      </c>
      <c r="W33" s="4">
        <v>18</v>
      </c>
      <c r="X33" s="4"/>
      <c r="Z33" s="4">
        <v>18</v>
      </c>
      <c r="AA33" s="4"/>
    </row>
    <row r="34" spans="1:27" x14ac:dyDescent="0.55000000000000004">
      <c r="A34" s="13" t="s">
        <v>75</v>
      </c>
      <c r="B34" s="13" t="str">
        <f>IFERROR((X16+X17)/X4/Summary!B3,"---")</f>
        <v>---</v>
      </c>
      <c r="W34" s="4">
        <v>19</v>
      </c>
      <c r="X34" s="4"/>
      <c r="Z34" s="4">
        <v>19</v>
      </c>
      <c r="AA34" s="4"/>
    </row>
    <row r="35" spans="1:27" x14ac:dyDescent="0.55000000000000004">
      <c r="A35" s="13" t="s">
        <v>78</v>
      </c>
      <c r="B35" s="13" t="str">
        <f>IFERROR(B1/Y18,"---")</f>
        <v>---</v>
      </c>
      <c r="W35" s="4">
        <v>20</v>
      </c>
      <c r="X35" s="4"/>
      <c r="Z35" s="4">
        <v>20</v>
      </c>
      <c r="AA35" s="4"/>
    </row>
    <row r="36" spans="1:27" x14ac:dyDescent="0.55000000000000004">
      <c r="A36" s="13" t="s">
        <v>79</v>
      </c>
      <c r="B36" s="13" t="str">
        <f>IFERROR(B39/B32,"---")</f>
        <v>---</v>
      </c>
    </row>
    <row r="38" spans="1:27" x14ac:dyDescent="0.55000000000000004">
      <c r="A38" s="13" t="s">
        <v>80</v>
      </c>
      <c r="B38" s="13" t="str">
        <f>IFERROR(SUMPRODUCT(G4:G13,H4:H13)/SUM(H4:H13),"---")</f>
        <v>---</v>
      </c>
      <c r="W38" s="13" t="s">
        <v>92</v>
      </c>
    </row>
    <row r="39" spans="1:27" x14ac:dyDescent="0.55000000000000004">
      <c r="A39" s="13" t="s">
        <v>81</v>
      </c>
      <c r="B39" s="13" t="str">
        <f>IFERROR(B33-B38,"---")</f>
        <v>---</v>
      </c>
      <c r="W39" s="13" t="s">
        <v>93</v>
      </c>
      <c r="X39" s="13">
        <f>X16</f>
        <v>0</v>
      </c>
    </row>
    <row r="40" spans="1:27" x14ac:dyDescent="0.55000000000000004">
      <c r="W40" s="13" t="s">
        <v>94</v>
      </c>
      <c r="X40" s="13">
        <f>X17+X18</f>
        <v>0</v>
      </c>
    </row>
    <row r="42" spans="1:27" x14ac:dyDescent="0.55000000000000004">
      <c r="W42" s="13" t="s">
        <v>119</v>
      </c>
    </row>
    <row r="43" spans="1:27" x14ac:dyDescent="0.55000000000000004">
      <c r="W43" s="13" t="s">
        <v>120</v>
      </c>
    </row>
  </sheetData>
  <mergeCells count="7">
    <mergeCell ref="W20:X20"/>
    <mergeCell ref="Z20:AA20"/>
    <mergeCell ref="A7:D7"/>
    <mergeCell ref="A20:D20"/>
    <mergeCell ref="N2:P2"/>
    <mergeCell ref="G2:H2"/>
    <mergeCell ref="J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Base Game</vt:lpstr>
      <vt:lpstr>Free Game</vt:lpstr>
      <vt:lpstr>Hold &amp; Spin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Sabu, Kavya</dc:creator>
  <cp:lastModifiedBy>Sabu, Kavya</cp:lastModifiedBy>
  <dcterms:created xsi:type="dcterms:W3CDTF">2023-02-22T06:36:58Z</dcterms:created>
  <dcterms:modified xsi:type="dcterms:W3CDTF">2023-03-09T19:56:18Z</dcterms:modified>
</cp:coreProperties>
</file>