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シート1" sheetId="1" r:id="rId3"/>
    <sheet state="visible" name="Sheet1" sheetId="2" r:id="rId4"/>
    <sheet state="visible" name="Sheet2" sheetId="3" r:id="rId5"/>
    <sheet state="visible" name="Sheet3" sheetId="4" r:id="rId6"/>
    <sheet state="visible" name="Sheet4" sheetId="5" r:id="rId7"/>
    <sheet state="visible" name="Sheet5" sheetId="6" r:id="rId8"/>
    <sheet state="visible" name="Sheet6" sheetId="7" r:id="rId9"/>
    <sheet state="visible" name="Sheet7" sheetId="8" r:id="rId10"/>
    <sheet state="visible" name="Sheet8" sheetId="9" r:id="rId11"/>
    <sheet state="visible" name="シート3" sheetId="10" r:id="rId12"/>
    <sheet state="visible" name="シート2" sheetId="11" r:id="rId13"/>
    <sheet state="visible" name="Sheet1 のコピー" sheetId="12" r:id="rId14"/>
    <sheet state="visible" name="シート4" sheetId="13" r:id="rId15"/>
  </sheets>
  <definedNames/>
  <calcPr/>
</workbook>
</file>

<file path=xl/sharedStrings.xml><?xml version="1.0" encoding="utf-8"?>
<sst xmlns="http://schemas.openxmlformats.org/spreadsheetml/2006/main" count="3450" uniqueCount="2690">
  <si>
    <t>作業手順書等</t>
  </si>
  <si>
    <t>作業時間の見積もり、高速化のためのアイデア</t>
  </si>
  <si>
    <t>ベアリング圧入</t>
  </si>
  <si>
    <t>磁石</t>
  </si>
  <si>
    <t>バイス</t>
  </si>
  <si>
    <t>配線</t>
  </si>
  <si>
    <t>ケーブルタイガン　(電装配線用に</t>
  </si>
  <si>
    <t>アクリル組立</t>
  </si>
  <si>
    <t>レーザーでナンバーを刻印する。アクリルに。</t>
  </si>
  <si>
    <t>アクリル組立治具</t>
  </si>
  <si>
    <t>板の位置決め＆アクリサンデー注入したら垂れていく仕組みに</t>
  </si>
  <si>
    <t>生産数が増えた場合</t>
  </si>
  <si>
    <t>レーザーカッター購入</t>
  </si>
  <si>
    <t>アルミフレームによる土台を外注に依頼</t>
  </si>
  <si>
    <t>丸棒、アングルで見積もりをとっておく</t>
  </si>
  <si>
    <t>todo</t>
  </si>
  <si>
    <t>アクリル用dxf</t>
  </si>
  <si>
    <t>治具設計</t>
  </si>
  <si>
    <t>サイクルタイム</t>
  </si>
  <si>
    <t>項目</t>
  </si>
  <si>
    <t>時間(min)</t>
  </si>
  <si>
    <t>アクリルのカット×4？</t>
  </si>
  <si>
    <t>パイプ組立</t>
  </si>
  <si>
    <t>アクリル組立×２</t>
  </si>
  <si>
    <t>アクリル溶接×２</t>
  </si>
  <si>
    <t>アクリル接着×２</t>
  </si>
  <si>
    <t>ネジ締め</t>
  </si>
  <si>
    <t>キャスターネジ締め</t>
  </si>
  <si>
    <t>アルミフレーム組立</t>
  </si>
  <si>
    <t>モーター組立×5</t>
  </si>
  <si>
    <t>モーター組立×3</t>
  </si>
  <si>
    <t>Raspi設置</t>
  </si>
  <si>
    <t>モーター電気配線×5</t>
  </si>
  <si>
    <t>モーター電気配線×３</t>
  </si>
  <si>
    <t>基盤の電気配線</t>
  </si>
  <si>
    <t>計量器の組立</t>
  </si>
  <si>
    <t>計量器の配線</t>
  </si>
  <si>
    <t>ベアリングネジ締め</t>
  </si>
  <si>
    <t>Raspiの設定</t>
  </si>
  <si>
    <t>アクリル曲げ</t>
  </si>
  <si>
    <t>プラダンカット</t>
  </si>
  <si>
    <t>レーザーカット委託</t>
  </si>
  <si>
    <t>http://www.hyosin-net.com/lazer.html</t>
  </si>
  <si>
    <t>http://www.comnet-network.co.jp/cn/cnfactory/</t>
  </si>
  <si>
    <t>モーターのベアリング用ブラケットは、３Dプリンターでひとまず対応</t>
  </si>
  <si>
    <t>アルミフレームを、パイプ曲げで見積もってみる</t>
  </si>
  <si>
    <t>工数削減</t>
  </si>
  <si>
    <t>部品点数削減</t>
  </si>
  <si>
    <t>足の安定化</t>
  </si>
  <si>
    <t>http://www.st-link.co.jp/technical07.html</t>
  </si>
  <si>
    <t>パイプの嵌合とベンディングを利用。</t>
  </si>
  <si>
    <t>曲げ加工　個人</t>
  </si>
  <si>
    <t>http://tomomori-kogyo.co.jp/TK-09welcome1.htm</t>
  </si>
  <si>
    <t>http://www.nikkal.net/kakou.html</t>
  </si>
  <si>
    <t>http://www.nikkal.net/archives/2009/03/faq.html</t>
  </si>
  <si>
    <t>http://shineitekkoujo.com/</t>
  </si>
  <si>
    <t>http://1as.co.jp/</t>
  </si>
  <si>
    <t>http://www.pipe-senmage.com/pipe.html</t>
  </si>
  <si>
    <t>http://www.taisho-k.co.jp/cgi-bin/taisho/siteup.cgi?category=3&amp;page=3</t>
  </si>
  <si>
    <t>https://www.magekako.com/order_made/</t>
  </si>
  <si>
    <t>予定</t>
  </si>
  <si>
    <t>試作機作成</t>
  </si>
  <si>
    <t>購入部品準備</t>
  </si>
  <si>
    <t>https://www.amazon.co.jp/%E5%85%89-HJ-%E6%B3%A8%E5%B0%84%E5%99%A8-00783491-1/dp/B00AO17PQC</t>
  </si>
  <si>
    <t>加工部品発注</t>
  </si>
  <si>
    <t>設計変更</t>
  </si>
  <si>
    <t>他ワークへの応用を検討する</t>
  </si>
  <si>
    <t>実機作成後確認項目を作製する。</t>
  </si>
  <si>
    <t>ディスプレイの設定場所を検討</t>
  </si>
  <si>
    <t>スタートスイッチの設置と購入</t>
  </si>
  <si>
    <t>モーターに圧入するプレート作成</t>
  </si>
  <si>
    <t>配線購入</t>
  </si>
  <si>
    <t>プリント基板がいくらになるか見積もり</t>
  </si>
  <si>
    <t>http://haido.blog.jp/archives/1008356869.html</t>
  </si>
  <si>
    <t>http://craftsman.gtfm.org/post-377/</t>
  </si>
  <si>
    <t>http://daitokkyu-kiban.com/estimation/index.php?</t>
  </si>
  <si>
    <t>https://tool-lab.com/2014/03/orderd-pcb/</t>
  </si>
  <si>
    <t>２～１千円程度？</t>
  </si>
  <si>
    <t>http://atmel.client.jp/upverter1.html</t>
  </si>
  <si>
    <t>raspiの設定を簡素化出来ないか調査</t>
  </si>
  <si>
    <t>http://www.lukesys.co.jp/index.php?RaspberryPI2_%E8%87%AA%E5%8B%95%E8%B5%B7%E5%8B%95</t>
  </si>
  <si>
    <t>http://www.takunoko.com/blog/raspberry-pi-%E8%B5%B7%E5%8B%95%E6%99%82-%E5%AE%9F%E8%A1%8C%E3%82%B9%E3%82%AF%E3%83%AA%E3%83%97%E3%83%88/</t>
  </si>
  <si>
    <t>自動的にアカウントpiにログイン→自動的にプログラム実行をする必要あり</t>
  </si>
  <si>
    <t>Raspberry Pi3の初期設定をSSHで行なうことができる。</t>
  </si>
  <si>
    <t>https://www.google.co.jp/search?q=raspberry+pi+ssh%E8%A8%AD%E5%AE%9A&amp;biw=1517&amp;bih=735&amp;tbm=vid&amp;source=lnms&amp;sa=X&amp;ved=0ahUKEwi1vJPbl4fRAhULgrwKHQlgDS8Q_AUICCgB&amp;dpr=0.9</t>
  </si>
  <si>
    <t>https://www.youtube.com/watch?v=hxhx0ogPgvA</t>
  </si>
  <si>
    <t>キーボード、マウスの操作を完全にコピーし、繰り返すことができる。</t>
  </si>
  <si>
    <t>http://officezitan.com/?page_id=4200</t>
  </si>
  <si>
    <t>http://karaage.hatenadiary.jp/entry/2015/06/09/080000</t>
  </si>
  <si>
    <t>http://www.amulet.co.jp/shop-blog/?p=5157</t>
  </si>
  <si>
    <t>http://www.moonmile.net/blog/archives/6878</t>
  </si>
  <si>
    <t>アイデア</t>
  </si>
  <si>
    <t>重量表示</t>
  </si>
  <si>
    <t>OK範囲だったら緑、いまいちだったらオレンジ、大きすぎたら赤で重量値の色を替える→見やすく</t>
  </si>
  <si>
    <t>グラフの方がわかりやすい？</t>
  </si>
  <si>
    <t>https://www.google.co.jp/search?q=python%E5%A4%89%E6%95%B0%E8%A1%A8%E7%A4%BA&amp;espv=2&amp;biw=1517&amp;bih=735&amp;source=lnms&amp;sa=X&amp;ved=0ahUKEwi55tyV_qzRAhXGKWMKHcMVB9QQ_AUIBygA&amp;dpr=0.9#q=python+%E3%82%B0%E3%83%A9%E3%83%95%E3%80%80GUI%E3%80%80%E3%83%AA%E3%82%A2%E3%83%AB%E3%82%BF%E3%82%A4%E3%83%A0</t>
  </si>
  <si>
    <t>http://yoheikoga.github.io/2016/04/20/python%E3%81%A7%E3%81%AE%E3%82%B0%E3%83%A9%E3%83%95%E6%8F%8F%E7%94%BB%E3%81%AB%E3%81%A4%E3%81%84%E3%81%A6%E8%AA%BF%E3%81%B9%E3%81%9F/</t>
  </si>
  <si>
    <t>サーボモーター</t>
  </si>
  <si>
    <t>towerpro</t>
  </si>
  <si>
    <t>https://www.amazon.co.jp/TOWER-PRO-%E3%82%BF%E3%83%AF%E3%83%BC%E3%83%97%E3%83%AD-MG958-%E3%83%87%E3%82%B8%E3%82%BF%E3%83%AB%E3%82%B5%E3%83%BC%E3%83%9C/dp/B01LXJ8UG2/ref=sr_1_8?s=hobby&amp;ie=UTF8&amp;qid=1483409606&amp;sr=1-8</t>
  </si>
  <si>
    <t>連続回転ではない。</t>
  </si>
  <si>
    <t>http://www.robotshop.com/jp/ja/metal-gear-continuous-rotation-tower-pro-servo.html</t>
  </si>
  <si>
    <t>双葉社</t>
  </si>
  <si>
    <t>http://akizukidenshi.com/catalog/g/gM-08305/</t>
  </si>
  <si>
    <t>http://qiita.com/yuji_miyano/items/240a1f34a83ce160649f</t>
  </si>
  <si>
    <t>SRC社</t>
  </si>
  <si>
    <t>https://www.amazon.co.jp/SPRINGRC-CONTINUOUS-%E3%83%AD%E3%83%BC%E3%83%86%E3%83%BC%E3%82%B7%E3%83%A7%E3%83%B3-SM-S4315R-%E4%B8%A6%E8%A1%8C%E8%BC%B8%E5%85%A5%E5%93%81/dp/B00IHX6F0Q/ref=sr_1_2?s=hobby&amp;ie=UTF8&amp;qid=1483414812&amp;sr=1-2&amp;keywords=%E3%83%AD%E3%83%BC%E3%83%86%E3%83%BC%E3%82%B7%E3%83%A7%E3%83%B3%E3%82%B5%E3%83%BC%E3%83%9C</t>
  </si>
  <si>
    <t>https://www.robot-r-us.com/vmchk/motor-robot-servo/src-sm-s4315r-continuous-rotation-servo.html</t>
  </si>
  <si>
    <t>http://www.banggood.com/jp/SpringRC-High-Torque-Servo-Continuous-Rotation-SM-S4315R-p-86658.html</t>
  </si>
  <si>
    <t>トルク高いが、信用できない？</t>
  </si>
  <si>
    <t>めーかー不明</t>
  </si>
  <si>
    <t>http://store.shopping.yahoo.co.jp/robotshop/4562179396255.html?sc_e=slga_pla</t>
  </si>
  <si>
    <t>自作</t>
  </si>
  <si>
    <t>http://d.hatena.ne.jp/licheng/20140822/p1</t>
  </si>
  <si>
    <t>廉価でトルク高いが、自作なので品質が安定しない＆工数がかかる</t>
  </si>
  <si>
    <t>複数（3つ）のサーボモーターでかこんでトルク合成させる</t>
  </si>
  <si>
    <t>http://q.hatena.ne.jp/1428571414</t>
  </si>
  <si>
    <t>まずは当面の計画どおりものを作る。サーボモーターもやってみる</t>
  </si>
  <si>
    <t>DCモーターデメリット</t>
  </si>
  <si>
    <t>消費電流が大きくなってしまう</t>
  </si>
  <si>
    <t>速度の調整が細かくできない(止まってしまう？)</t>
  </si>
  <si>
    <t>位置がデタラメ</t>
  </si>
  <si>
    <t>サーボデメ</t>
  </si>
  <si>
    <t>一個の出力小さい</t>
  </si>
  <si>
    <t>初動トルクが小さい？</t>
  </si>
  <si>
    <t>モーターの配線の太さは現物を見て確認。</t>
  </si>
  <si>
    <t>計量用、スイッチも同じ</t>
  </si>
  <si>
    <t>そっから圧着端子を購入する。</t>
  </si>
  <si>
    <t>I2Cのプログラムが動くか確認。サーボを動かしてみた後、コードを改変する。</t>
  </si>
  <si>
    <t>https://www.youtube.com/watch?v=WtO1xwW_LlQ</t>
  </si>
  <si>
    <t>https://www.youtube.com/watch?v=aaqH7SDQirk</t>
  </si>
  <si>
    <t>https://www.youtube.com/watch?v=k4BGfhNUJX4</t>
  </si>
  <si>
    <t>https://www.youtube.com/watch?v=J9R7fEwxFtk</t>
  </si>
  <si>
    <t>https://www.youtube.com/watch?v=TSH02iAObUI</t>
  </si>
  <si>
    <t>https://www.youtube.com/watch?v=fK_tdQDFcMs</t>
  </si>
  <si>
    <t>https://www.youtube.com/watch?v=5hTommxOO38</t>
  </si>
  <si>
    <t>https://www.youtube.com/watch?v=5v9R8cQ2OfA</t>
  </si>
  <si>
    <t>https://www.youtube.com/watch?v=ASC6qZDWSlU</t>
  </si>
  <si>
    <t>https://www.youtube.com/watch?v=GmQVMbFEJWU</t>
  </si>
  <si>
    <t>https://www.youtube.com/watch?v=uulG1HiotpY</t>
  </si>
  <si>
    <t>https://www.youtube.com/watch?v=Cbm5u9xCU9s</t>
  </si>
  <si>
    <t>https://www.youtube.com/watch?v=Mg_n4L3qgYg</t>
  </si>
  <si>
    <t>https://www.youtube.com/watch?v=DoHVy3Qp3hg</t>
  </si>
  <si>
    <t>http://www.shinnouki.co.jp/report/doc/h19follow_up.pdf</t>
  </si>
  <si>
    <t>http://nejiketa.seesaa.net/article/410985934.html</t>
  </si>
  <si>
    <t>http://arkouji.cocolog-nifty.com/blog/2014/05/raspberry-pi10-.html</t>
  </si>
  <si>
    <t>http://raspuser.blog.fc2.com/blog-entry-8.html</t>
  </si>
  <si>
    <t>https://upverter.com/eda/#tool=schematic,designId=d4089474f717f361</t>
  </si>
  <si>
    <t>https://sites.google.com/site/soundp2015/kiban1</t>
  </si>
  <si>
    <t>http://makezine.jp/blog/2009/12/ask_make_3.html</t>
  </si>
  <si>
    <t>http://fritzing.org/media/fritzing-repo/projects/f/fireplace/code/Adafruit_PWM_Servo_Driver.py</t>
  </si>
  <si>
    <t>https://tool-lab.com/make/raspberrypi-startup-22/</t>
  </si>
  <si>
    <t>https://github.com/adafruit/Adafruit_Python_PCA9685</t>
  </si>
  <si>
    <t>モーターの消音の必要あり。</t>
  </si>
  <si>
    <t>MG966R</t>
  </si>
  <si>
    <t>nehalem.blog.shinobi.jp/サーボ/mg996rってサーボの話</t>
  </si>
  <si>
    <t>http://neo-sahara.com/wp/wp-content/uploads/2015/05/MG996R_Tower-Pro-1.pdf</t>
  </si>
  <si>
    <t>モーター消費電力</t>
  </si>
  <si>
    <t>500～900mAが4つ</t>
  </si>
  <si>
    <t>DCモーターは定動時2.4A</t>
  </si>
  <si>
    <t>A以上のアダプターが必要</t>
  </si>
  <si>
    <t>Raspiも含めるのであれば、5V2.5A</t>
  </si>
  <si>
    <t>タッチパネルは2A程度？</t>
  </si>
  <si>
    <t>http://raspibb.blogspot.jp/2015/11/raspberry-pi.html</t>
  </si>
  <si>
    <t>A以上必要。</t>
  </si>
  <si>
    <t>複数ポートのUSBなら12Aもある。</t>
  </si>
  <si>
    <t>https://www.google.co.jp/search?sclient=psy-ab&amp;biw=1517&amp;bih=735&amp;q=usb%20%E5%85%85%E9%9B%BB%E5%99%A8%2012a&amp;oq=USB%20&amp;gs_l=serp.1.1.35i39k1l2j0i131k1j0j0i131k1j0l3.3756065.3756359.3.3759049.3.3.0.0.0.0.185.512.0j3.3.0....0...1.1.64.psy-ab..1.2.341.RTJ3iZxpUTM&amp;pbx=1&amp;ion=1&amp;cad=cbv&amp;bvch=u&amp;sei=p6FtWJbxJsuY0gSa9IGYDg&amp;rct=j</t>
  </si>
  <si>
    <t>配線がごちゃるので、以下のをつかって、2つのポートを使用する。</t>
  </si>
  <si>
    <t>https://www.amazon.co.jp/PI%E3%81%84%E3%81%84-DC5-5%E3%82%AA%E3%82%B9to-USB%E3%82%AA%E3%82%B9-%E5%85%85%E9%9B%BB%E7%94%A8%E3%82%B1%E3%83%BC%E3%83%96%E3%83%AB-70cm/dp/B0154OQDYS</t>
  </si>
  <si>
    <t>熱棒用の治具設計、作成</t>
  </si>
  <si>
    <t>タブレットホルダーを見繕って購入</t>
  </si>
  <si>
    <t>はんだごて用のツールクリッパー購入</t>
  </si>
  <si>
    <t>デバッガをインストールする</t>
  </si>
  <si>
    <t>http://momijiame.tumblr.com/post/79011616659/python-%E3%81%AE-cui-%E3%83%87%E3%83%90%E3%83%83%E3%82%AC-pudb-%E3%81%8C%E4%BE%BF%E5%88%A9%E3%81%99%E3%81%8E%E3%81%9F%E4%BB%B6</t>
  </si>
  <si>
    <t>raspiでプログラム起動。デバックを行なう。</t>
  </si>
  <si>
    <t>グラフの表記を行えるか確認。</t>
  </si>
  <si>
    <t>12日</t>
  </si>
  <si>
    <t>✓</t>
  </si>
  <si>
    <t>配線図面の変更(TA7291Pの配線など)</t>
  </si>
  <si>
    <t>部品表</t>
  </si>
  <si>
    <t xml:space="preserve">499:1 金属ギヤードモータ 25Dx58L mm LP 6V </t>
  </si>
  <si>
    <t>499:1金属製ギアボックス(精密ギア比498.87:1)を搭載したスパーギヤモーターです。Dカットされた出力軸の長さは12.5mm、直径は4mmとなっています。</t>
  </si>
  <si>
    <t>主要な仕様(6V時)：無負荷時 11rpm 250mA 停動時 30kgf-cm 2.4A</t>
  </si>
  <si>
    <t>DCモーター、センサー、PWM基盤への配線をからげて半田ごて</t>
  </si>
  <si>
    <t>ユニバーサル基板配線</t>
  </si>
  <si>
    <t>DCモーターを固定</t>
  </si>
  <si>
    <t>上プレートをセットカラーを使って固定</t>
  </si>
  <si>
    <t>セットカラーのボルトを皿に変更(頭がぶつかるため）</t>
  </si>
  <si>
    <t>DCモータープログラムで動かしてみる。</t>
  </si>
  <si>
    <t>DCドライバーの電源について確認(ちゃんと入っているか)</t>
  </si>
  <si>
    <t>MG996R メタルギア・デジタルサーボ</t>
  </si>
  <si>
    <t>以下のURLと同じようにする(Vrefの配線など)</t>
  </si>
  <si>
    <t>電源の配線が間違えている(＋ではなく－を取っている）ので、修正する</t>
  </si>
  <si>
    <t>質量: 55g、 本体大きさ: 40.7×19.7×42.9mm、コード長さ: 32cm</t>
  </si>
  <si>
    <t>Vrefの配線について確認。</t>
  </si>
  <si>
    <t>オリジナルのプログラムで実行</t>
  </si>
  <si>
    <t>だめならネットのプログラムで実行</t>
  </si>
  <si>
    <t>動作速度: 0.19sec/60degree (4.8v); 0.15sec/60degree (6.0v)</t>
  </si>
  <si>
    <t>http://kaiware007.hatenablog.jp/entry/2015/07/07/024930</t>
  </si>
  <si>
    <t>ストール・トルク: 9.4kg/cm (4.8v); 11kg/cm (6.0v)、デッドバンド幅: 1μs</t>
  </si>
  <si>
    <t>動作電圧: 4.8~ 6.6v</t>
  </si>
  <si>
    <t>プラグ形状: JR (JR 及び Futaba に適合)、ギア材質: 金属、付属品: ホーン、ビスほか</t>
  </si>
  <si>
    <t>DCモーター土台を引っこ抜いて8mmカットする</t>
  </si>
  <si>
    <t>接着剤でサーボの土台を補強</t>
  </si>
  <si>
    <t>サーボモーター用のブラケットの曲げ加工(曲げ方向確認)、ベアリング組み付け</t>
  </si>
  <si>
    <t>排出台を反転</t>
  </si>
  <si>
    <t>パイプ組立(溶液とガムテを組合せて)</t>
  </si>
  <si>
    <t>テーブルの固定</t>
  </si>
  <si>
    <t>樹脂穴あけ</t>
  </si>
  <si>
    <t>結束バンドを使って土台組み付ける</t>
  </si>
  <si>
    <t>☓</t>
  </si>
  <si>
    <t>カッターでテーブルの修正</t>
  </si>
  <si>
    <t>カットした破片は内側にくっつけて強度アップ</t>
  </si>
  <si>
    <t>DCモーターをゆっくり回転させるようにプログラム変更</t>
  </si>
  <si>
    <t>回転トライ</t>
  </si>
  <si>
    <t>プログラムのデバック用として使えるように。</t>
  </si>
  <si>
    <t>新たに試作品を作るための考察用として使えるように。</t>
  </si>
  <si>
    <t>今後</t>
  </si>
  <si>
    <t>熱板用の治具設計</t>
  </si>
  <si>
    <t>パラメーターの同時表示、グラフの表示</t>
  </si>
  <si>
    <t>抽出した問題点</t>
  </si>
  <si>
    <t>概要変更</t>
  </si>
  <si>
    <t>DCモーター早すぎる</t>
  </si>
  <si>
    <t>プログラムで回転速度を変えさせてみてもダメそうであれば、他のモーターで検討する</t>
  </si>
  <si>
    <t>セットカラーの取り付け穴をタップ有りにする</t>
  </si>
  <si>
    <t>脚が丸いと不安定だし、チープに見える。アルミフレームとの価格差をはっきりさせて比較する。</t>
  </si>
  <si>
    <t>多少高くてもアルミフレームの方がメリットが高い。アルミフレームにする。</t>
  </si>
  <si>
    <t>丸いと回転方向への剛性、強度が無い。</t>
  </si>
  <si>
    <t>脚が安定しない。脚下部に四角形を作るか</t>
  </si>
  <si>
    <t>テーブルの羽で支えて排出が途中でストップするのは良い。もう少し排出角度を計算する。</t>
  </si>
  <si>
    <t>これなら排出のモーターの設置場所、ブラケット形状ももう少し工夫できる。</t>
  </si>
  <si>
    <t>上プレートは線あたりになるように形状を工夫</t>
  </si>
  <si>
    <t>土台が不安定。</t>
  </si>
  <si>
    <t>鉄板ブラケットでくっつけて解決してしまう</t>
  </si>
  <si>
    <t>土台に万力や結束バンドで挟むための穴を用意して、接着強度を上げるのはどうか</t>
  </si>
  <si>
    <t>接着部分が脆く剥がれてしまうと、マイナスイメージにつながりやすい。であればそもそもくっつけなくてもいいのではないか。中途半端が一番良くないかも</t>
  </si>
  <si>
    <t>配線の見た目が結構悪い。</t>
  </si>
  <si>
    <t>ボードは土台に固定する。</t>
  </si>
  <si>
    <t>サーボの配線は結束バンドなどで固定。</t>
  </si>
  <si>
    <t>raspiのタッチパネルの裏側がむき出し</t>
  </si>
  <si>
    <t>適当なカバーと、ホットメルトで防水。</t>
  </si>
  <si>
    <t>配線つなぎ目をホットメルトで絶縁＆土台に固定。</t>
  </si>
  <si>
    <t>配線のぶらぶら感を無くす。</t>
  </si>
  <si>
    <t>テーブル透明にして、LEDで色つけする？</t>
  </si>
  <si>
    <t>透明だと、脆そうなイメージがあるかも？</t>
  </si>
  <si>
    <t>図面修正</t>
  </si>
  <si>
    <t>DC土台が8mm高い</t>
  </si>
  <si>
    <t>DC土台にもかんざしを採用</t>
  </si>
  <si>
    <t>密着性が上がる。</t>
  </si>
  <si>
    <t>仮組みして、最後に本接着ができる。</t>
  </si>
  <si>
    <t>DCで上プレートの重量を支えているので、中央の車輪いらないのではないか</t>
  </si>
  <si>
    <t>当面は水平出しの為に必要なのでつけておく</t>
  </si>
  <si>
    <t>ベアリングの径に対してブラケットが大きい</t>
  </si>
  <si>
    <t>サーボ取付部が全体的に脆い</t>
  </si>
  <si>
    <t>モーターの幅方向はもう少し狭くできるので狭くする。</t>
  </si>
  <si>
    <t>かんざしでリブにして強度アップ</t>
  </si>
  <si>
    <t>モーターを上か下に逃がせないか検討してみる</t>
  </si>
  <si>
    <t>サーボ取付ブラケットがキツキツ</t>
  </si>
  <si>
    <t>もう少し広くする。</t>
  </si>
  <si>
    <t>サーボ用の逃しが足りない。面が浮いている</t>
  </si>
  <si>
    <t>もう少し深くする</t>
  </si>
  <si>
    <t>配線逃し用の穴も他にほしい。</t>
  </si>
  <si>
    <t>サーボ取付ブラケットが上下反対に取り付けれてしまう</t>
  </si>
  <si>
    <t>スイッチングＡＣアダプター９Ｖ２．５Ａ　ＳＴＤ－０９０２５Ｕ</t>
  </si>
  <si>
    <t>かんざし使って解決</t>
  </si>
  <si>
    <t>全般的に0.1の隙間は無くても良さそう。</t>
  </si>
  <si>
    <t>隙間いくらがベストかkoilでトライしてみる</t>
  </si>
  <si>
    <t>車輪取り付け穴がもう少し小さくても良い？（一部馬鹿になってしまっている)</t>
  </si>
  <si>
    <t>これもトライしてみる。割れないギリギリを攻める。</t>
  </si>
  <si>
    <t>■入力電圧：１００～２４０Ｖａｃ</t>
  </si>
  <si>
    <t>生産工程</t>
  </si>
  <si>
    <t>テーブルのボルト組み付け結構大変。</t>
  </si>
  <si>
    <t>■入力周波数：４７～６３Ｈｚ</t>
  </si>
  <si>
    <t>鉄板治具で解消。</t>
  </si>
  <si>
    <t>熱版曲げの方向が間違えやすい</t>
  </si>
  <si>
    <t>当面は見本品で解決</t>
  </si>
  <si>
    <t>■出力電圧：＋９Ｖ±５％</t>
  </si>
  <si>
    <t>レーザーカットのとき、加工時裏側が使用時表面になるようにする</t>
  </si>
  <si>
    <t>表面が燃えて外観が悪くなることが有る。</t>
  </si>
  <si>
    <t>土台がポカで反転してしまう</t>
  </si>
  <si>
    <t>■出力電流：２．５Ａｍａｘ.</t>
  </si>
  <si>
    <t>アルミフレームでポカヨケする。（取付穴を片側だるまにするなど）</t>
  </si>
  <si>
    <t>■プラグ寸法：２．１Φｘ５．５ｘ９．５ｍｍ、フォークタイプ</t>
  </si>
  <si>
    <t>■寸法：７２（Ｌ）ｘ３４（Ｗ）ｘ６９（Ｈ）ｍｍ</t>
  </si>
  <si>
    <t>■保護回路：過電圧、短絡、過電流</t>
  </si>
  <si>
    <t>片面に刻印するなど</t>
  </si>
  <si>
    <t>記しを付けるなど</t>
  </si>
  <si>
    <t>排出台がポカで反転してしまう</t>
  </si>
  <si>
    <t>スイッチ用の穴を目印にする</t>
  </si>
  <si>
    <t>QAするプログラムなりが必要。</t>
  </si>
  <si>
    <t>チェックは人の目で</t>
  </si>
  <si>
    <t>重量をちゃんと全部測れているか。ステージの重量の誤差はどれくらいか</t>
  </si>
  <si>
    <t>サーボの動き、DCモーターの動き、スイッチの動き、確認</t>
  </si>
  <si>
    <t>三端子レギュレーター　５Ｖ１Ａ　ＮＪＭ７８０５ＦＡ</t>
  </si>
  <si>
    <t>やること</t>
  </si>
  <si>
    <t>セットカラー購入</t>
  </si>
  <si>
    <t>アルミフレーム購入</t>
  </si>
  <si>
    <t>７８０５は定番の５Ｖ用三端子レギュレーターＩＣです。 様々な回路の電源電圧の安定化に使われています。 入力側、出力側にコンデンサーをそれぞれ並列に接続して使用します。</t>
  </si>
  <si>
    <t>タブレット用アーム購入</t>
  </si>
  <si>
    <t>めぼしいアームは無し。ブラケットで固定する</t>
  </si>
  <si>
    <t>フリーで動いたらかなりかっこいいけど、お金がかかる。</t>
  </si>
  <si>
    <t>ブラケットで腕を上まで這わせた後、水平に動くアームを取り付ければ、安価にフリーに動かすことができる。</t>
  </si>
  <si>
    <t>http://radio1ban.com/bb_regu.htm</t>
  </si>
  <si>
    <t>作業手元まで伸ばして作業をすれば、モニター見ながら作業できてかっこいい。</t>
  </si>
  <si>
    <t>タッチパネル用コード</t>
  </si>
  <si>
    <t>グラフの表示</t>
  </si>
  <si>
    <t>http://infoseek_rip.g.ribbon.to/spectrum123.at.infoseek.co.jp/buhin/regulator/regulator.htm</t>
  </si>
  <si>
    <t>python演算子</t>
  </si>
  <si>
    <t>http://www.tohoho-web.com/python/operators.html</t>
  </si>
  <si>
    <t>http://www.cqpub.co.jp/hanbai/books/34/34391/34391_onboard.pdf</t>
  </si>
  <si>
    <t>http://www.ops.dti.ne.jp/~ishijima/sei/letselec/letselec9.htm</t>
  </si>
  <si>
    <t>pca9685でのｄｃモータ回転</t>
  </si>
  <si>
    <t>20msecを入力</t>
  </si>
  <si>
    <t>GNDを５Vにする</t>
  </si>
  <si>
    <t>周波数1kHz,1msec</t>
  </si>
  <si>
    <t>上記が無理そうなら、普通にraspiで動かす</t>
  </si>
  <si>
    <t>http://qiita.com/RyosukeKamei/items/147de58738084826f749</t>
  </si>
  <si>
    <t>DCモータでは、アップスロープ&amp;ダウンスロープと、on&amp;off、速度調整を行ないたい。よって、直接raspiで制御する</t>
  </si>
  <si>
    <t>サーボホーン互換性</t>
  </si>
  <si>
    <t>http://izm.way-nifty.com/robo/2007/02/post_79eb.html</t>
  </si>
  <si>
    <t>放熱器（ヒートシンク）５４ｘ５０ｘ１５ｍｍ</t>
  </si>
  <si>
    <t>サーボホーンに取り付けられる歯車</t>
  </si>
  <si>
    <t>https://www.servocity.com/motion-components/rotary-motion/gears/servo-mount-gears</t>
  </si>
  <si>
    <t>http://www.robotshop.com/jp/ja/servocity-top-mount-gearbox-hs-785hb-servo.html</t>
  </si>
  <si>
    <t>モータードライバー　ＴＡ７２９１Ｐ　でｄｃモーターを制御する</t>
  </si>
  <si>
    <t>http://www.ei.fukui-nct.ac.jp/~t-saitoh/exp/arduino/basecar.html</t>
  </si>
  <si>
    <t>モータードライバー　ＴＡ７２９１Ｐ　（２個入）</t>
  </si>
  <si>
    <t>ＤＣモーター用フルブリッジドライバ</t>
  </si>
  <si>
    <t>ブレーキ、正転などが記載されている</t>
  </si>
  <si>
    <t>DCmoterのｐｗｍ制御</t>
  </si>
  <si>
    <t>（正・逆切り替えドライバ）</t>
  </si>
  <si>
    <t>東芝のＤＣモータ用フルブリッジドライバ、正転・逆転・ストップ・ブレーキのコントロールができます。</t>
  </si>
  <si>
    <t>http://windvoice.hatenablog.jp/entry/2016/01/16/220541</t>
  </si>
  <si>
    <t>■ＶＳ（モーター用電源）：０～２０Ｖ</t>
  </si>
  <si>
    <t>■ＶＣＣ（ロジック電源）：４．５Ｖ～２０Ｖ</t>
  </si>
  <si>
    <t>http://pongsuke.hatenablog.com/entry/2016/01/13/150432</t>
  </si>
  <si>
    <t>■出力電流：１Ａ（ピーク２Ａ）</t>
  </si>
  <si>
    <t>■１０ピンＳＩＰパッケージ</t>
  </si>
  <si>
    <t>http://nuxx.noob.jp/archives/113</t>
  </si>
  <si>
    <t>■熱遮断回路・出力端子プロテクタ回路内蔵</t>
  </si>
  <si>
    <t>特許について</t>
  </si>
  <si>
    <t>侵害する内容は見受けられない</t>
  </si>
  <si>
    <t>無料特許相談で聞いてみる</t>
  </si>
  <si>
    <t>■入力ヒステリシス回路，スタンバイ回路内蔵</t>
  </si>
  <si>
    <t>https://www.jpaa.or.jp/consultation/commission/free_advisement/practicaluse.html</t>
  </si>
  <si>
    <t>特許損害賠償請求について</t>
  </si>
  <si>
    <t>特許侵害は、日本では500件程度。勝訴率20%。差し止め15%寄与率の関係で30%程度に減額される。</t>
  </si>
  <si>
    <t>http://nekosan0.bake-neko.net/connection_dc_motor.html</t>
  </si>
  <si>
    <t>http://www.soei.com/wordpress/wp-content/uploads/2015/04/%E7%9F%A5%E8%B2%A1%E6%88%A6%E7%95%A5.pdf</t>
  </si>
  <si>
    <t>払える限りで賠償する。価格、性能の有意性なども考慮される。</t>
  </si>
  <si>
    <t>http://www.ishioroshi.com/biz/kaisetu/tokkyo/index/baishou/</t>
  </si>
  <si>
    <t>刑事罰は2013年現在適用例なし。原則故意でなければ適用されない(侵害しないという専門家の意見など)。</t>
  </si>
  <si>
    <t>http://www.knpt.com/contents/news/news2013.07.01/news2013.07.01.html</t>
  </si>
  <si>
    <t>Cython</t>
  </si>
  <si>
    <t>概要。コードの冒頭でcdef float i,、、、　みたいな感じで適当に型宣言すれば良い。</t>
  </si>
  <si>
    <t>１２ビット８ｃｈ　ＡＤコンバータ　ＭＣＰ３２０８－ＣＩ／Ｐ</t>
  </si>
  <si>
    <t>https://sites.google.com/site/yusukekikuchiwebsite/memo/cythonlooptest</t>
  </si>
  <si>
    <t>pyとpyxファイルをコンパイルすると、soとcファイルが出来上がる(はず)。soファイルはバイナリファイルなので、完全復旧は本質的に不可能である。つまりばらまいてもOK。</t>
  </si>
  <si>
    <t>http://www5d.biglobe.ne.jp/~noocyte/Programming/Decompile.html</t>
  </si>
  <si>
    <t>http://rarara.cafe.coocan.jp/cgi-bin/lng/vc/vclng.cgi?print+201605/16050003.txt</t>
  </si>
  <si>
    <t>高精度計装アンプ　ＬＴ１１６７ＣＮ８</t>
  </si>
  <si>
    <t>ユーザーの食事会を開く→その中でヒアリングする</t>
  </si>
  <si>
    <t>kivy</t>
  </si>
  <si>
    <t>●１つの利得調整抵抗でＧ＝１～１０，０００設定可</t>
  </si>
  <si>
    <t>スクリプトのファイル名をKivyにすると、エラー起こすので注意</t>
  </si>
  <si>
    <t>http://iatlex.com/tag/kivy/</t>
  </si>
  <si>
    <t>●ゲインエラー：最大０．０８％（Ｇ＝１０）</t>
  </si>
  <si>
    <t>https://kivy.org/docs/installation/installation-windows.html</t>
  </si>
  <si>
    <t>●入力オフセットドリフト：最大０．３ｕＶ／℃</t>
  </si>
  <si>
    <t>●利得非直線性：最大１０ｐｐｍ（Ｇ＝１０）</t>
  </si>
  <si>
    <t>インストールの際は管理者権限である事に注意(windowsの場合は管理者権限で開く)</t>
  </si>
  <si>
    <t>windowsの場合なぜかインストールが途中で失敗するため、以下のURLから直接手作業でダウンロードする</t>
  </si>
  <si>
    <t>●入力バイアス電流：最大３５０ｐＡ</t>
  </si>
  <si>
    <t>https://kivy.org/downloads/packages/simple/</t>
  </si>
  <si>
    <t>●入力オフセット電圧：最大６０ｕＶ（Ｇ＝１０）</t>
  </si>
  <si>
    <t>pipを使ってインストールする際に、エラーが出るようなら、cdしてみる</t>
  </si>
  <si>
    <t>http://fanblogs.jp/lilyshiitake/archive/34/0</t>
  </si>
  <si>
    <t>●ＰＳＲＲ：最小１０５ｄＢ（Ｇ＝１）</t>
  </si>
  <si>
    <t>kivyでmatplotlibも表示できる</t>
  </si>
  <si>
    <t>http://myenigma.hatenablog.com/entry/2016/05/10/221433</t>
  </si>
  <si>
    <t>●ＣＭＲＲ：最小９０ｄＢ（Ｇ＝１）</t>
  </si>
  <si>
    <t>numpy,sixなどなど一式でインストール</t>
  </si>
  <si>
    <t>●電源電流：最大１．３ｍＡ</t>
  </si>
  <si>
    <t>http://hope-is-dream.hatenablog.com/entry/2014/11/18/083031</t>
  </si>
  <si>
    <t>●電源電圧：±２．３Ｖ～±１８Ｖ</t>
  </si>
  <si>
    <t>numpyが必要</t>
  </si>
  <si>
    <t>http://qiita.com/UJ_Person/items/b39afe7495eb764e7c4d</t>
  </si>
  <si>
    <t>●８ピンプラスチックＤＩＰパッケージ</t>
  </si>
  <si>
    <t>sixが必要</t>
  </si>
  <si>
    <t>http://momijiame.tumblr.com/post/67465721521/python-%E3%81%A7%E3%83%90%E3%83%BC%E3%82%B8%E3%83%A7%E3%83%B3%E3%83%8B%E3%83%A5%E3%83%BC%E3%83%88%E3%83%A9%E3%83%AB%E3%81%AA%E3%82%B3%E3%83%BC%E3%83%89%E3%82%92%E6%9B%B8%E3%81%8F%E3%81%9F%E3%82%81%E3%81%AE%E3%83%A9%E3%82%A4%E3%83%96%E3%83%A9%E3%83%AA-six</t>
  </si>
  <si>
    <t>コンデンサ</t>
  </si>
  <si>
    <t>日本語フォントは以下のようにして表示する</t>
  </si>
  <si>
    <t>http://yukirinmk2.hatenablog.com/entry/2014/06/02/220608</t>
  </si>
  <si>
    <t>raspi上で売上費用、労務費、無駄な費用などが算出される。平均の袋の重量、生産袋数、月別の生産数などがわかる。</t>
  </si>
  <si>
    <t>一日の状況を1分おきにCSVに上書き保存→日付が変わればリセットし、保存先を一行変える。</t>
  </si>
  <si>
    <t>生産数(袋数)</t>
  </si>
  <si>
    <t>生産量(kg)</t>
  </si>
  <si>
    <t>平均重量(kg/袋)</t>
  </si>
  <si>
    <t>作業時間(分)</t>
  </si>
  <si>
    <t>平均作業時間(分/袋)</t>
  </si>
  <si>
    <t>平均作業コスト(円/袋)</t>
  </si>
  <si>
    <t>平均超過重量コスト(円/袋)</t>
  </si>
  <si>
    <t>※超過重量コスト＜作業コストの場合、制限重量の範囲を広くする。超過重量コスト＞作業コストの場合、制限重量の範囲を狭くする</t>
  </si>
  <si>
    <t>品種</t>
  </si>
  <si>
    <t>kivyでボタンを押すと、グラフをmatplotlibで表示する。</t>
  </si>
  <si>
    <t>リアルタイム</t>
  </si>
  <si>
    <t>量産時</t>
  </si>
  <si>
    <t>記録</t>
  </si>
  <si>
    <t>サンハヤト Sunhayato Raspberry Pi(ラズベリーパイ)用ユニバーサル基板 UB-RPI02</t>
  </si>
  <si>
    <t>matplotlibで表示のレンジをボタンで変更できないか。</t>
  </si>
  <si>
    <t>kivyボタン</t>
  </si>
  <si>
    <t>設定</t>
  </si>
  <si>
    <t>熱収縮チューブ</t>
  </si>
  <si>
    <t>操作</t>
  </si>
  <si>
    <t>電線</t>
  </si>
  <si>
    <t>測定結果</t>
  </si>
  <si>
    <t>本日</t>
  </si>
  <si>
    <t>過去のグラフ</t>
  </si>
  <si>
    <t>wxpython</t>
  </si>
  <si>
    <t>ブラケット</t>
  </si>
  <si>
    <t>http://www.python-izm.com/contents/gui/button.shtml</t>
  </si>
  <si>
    <t>3Dプリンターで作成</t>
  </si>
  <si>
    <t>http://plaza.rakuten.co.jp/kugutsushi/diary/201010130001/</t>
  </si>
  <si>
    <t>matplotlib</t>
  </si>
  <si>
    <t>http://yubais.net/doc/matplotlib/</t>
  </si>
  <si>
    <t>ディスプレイ</t>
  </si>
  <si>
    <t>テーブル</t>
  </si>
  <si>
    <t>土台</t>
  </si>
  <si>
    <t>上プレート</t>
  </si>
  <si>
    <t>板材購入</t>
  </si>
  <si>
    <t>ディスプレイコード</t>
  </si>
  <si>
    <t>配線隠すため土台は黒</t>
  </si>
  <si>
    <t>テーブルは透明</t>
  </si>
  <si>
    <t>購入品発注</t>
  </si>
  <si>
    <t>アルミフレーム</t>
  </si>
  <si>
    <t>車輪</t>
  </si>
  <si>
    <t>http://qiita.com/HisatakaSuzuki/items/3641ea21b3ef91de3889</t>
  </si>
  <si>
    <t>図面修正点</t>
  </si>
  <si>
    <t>車輪は敷き詰める(現物確認）</t>
  </si>
  <si>
    <t>VGAーHDMIケーブル</t>
  </si>
  <si>
    <t>上プレートの穴あけ(穴は4つ)</t>
  </si>
  <si>
    <t>テーブルの穴を3.2に(引っかからないように)</t>
  </si>
  <si>
    <t>載せるエリアを3つに(待機のステージを9に、プログラムも変える)</t>
  </si>
  <si>
    <t>載せるエリアをLEDランプでわかりやすく</t>
  </si>
  <si>
    <t>テーブルを肉抜き</t>
  </si>
  <si>
    <t>回転系がガタつく。みにくくなる</t>
  </si>
  <si>
    <t>【アウトレット特価30枚入POP・アートに最適】プラダンシート 白色 幅260mm ×長420mm　厚5mm</t>
  </si>
  <si>
    <t>0.1の隙間を無くす（要検証)</t>
  </si>
  <si>
    <t>穴径を詰める(要検証)</t>
  </si>
  <si>
    <t>サーボモーターを外側に</t>
  </si>
  <si>
    <t>アルミ板？</t>
  </si>
  <si>
    <t>4th確認内容</t>
  </si>
  <si>
    <t>DCモーターで動くか</t>
  </si>
  <si>
    <t>3ステージでの作業性</t>
  </si>
  <si>
    <t>重量がうまく測定できているか</t>
  </si>
  <si>
    <t>http://www.ko-ichiro.com/shopdetail/000000000157/ct16/page1/order/</t>
  </si>
  <si>
    <t>テーブル透明での作業性、見た目</t>
  </si>
  <si>
    <t>タッチパネルの位置</t>
  </si>
  <si>
    <t>排出がうまくできるか(排出の仕切りをどこらへんにするか)</t>
  </si>
  <si>
    <t>現物を使ってできそうか確認</t>
  </si>
  <si>
    <t>ねじ</t>
  </si>
  <si>
    <t>現物で高さを設定する。</t>
  </si>
  <si>
    <t>現物で高さを設定する</t>
  </si>
  <si>
    <t>適当なブラケットを作って、テーブルの動きを確認</t>
  </si>
  <si>
    <t>手で固定して、復帰の時にトルク的に問題ないか確認</t>
  </si>
  <si>
    <t>一番外側にサーボモーターを配置して、邪魔じゃないかを確認</t>
  </si>
  <si>
    <t>Raspberry Pi3 Model B ボード＆ケースセット (Element14版, Clear)-Physical Computing Lab</t>
  </si>
  <si>
    <t>3本</t>
  </si>
  <si>
    <t>2本</t>
  </si>
  <si>
    <t>ケース付き</t>
  </si>
  <si>
    <t>タイマー</t>
  </si>
  <si>
    <t>http://d.hatena.ne.jp/Megumi221/20100221/1267078265</t>
  </si>
  <si>
    <t>raspiにスタンドアロンで正確な時刻にするには、RTCが必要</t>
  </si>
  <si>
    <t>I2C通信などの方法がある。バス接続も可能。</t>
  </si>
  <si>
    <t>http://openrtm.org/openrtm/ja/content/pirt-unit_with_i2cdevices</t>
  </si>
  <si>
    <t>http://qiita.com/I_HaL/items/bb36cefb3bd437a9ed55</t>
  </si>
  <si>
    <t>http://seppina.cocolog-nifty.com/blog/2014/09/i2c---1-f882.html</t>
  </si>
  <si>
    <t>スイッチングＡＣアダプター５Ｖ２．５Ａ　ＡＤ－Ｂ５０Ｐ２５０</t>
  </si>
  <si>
    <t>http://www.geocities.jp/zattouka/GarageHouse/micon/I2C/I2C_4.htm</t>
  </si>
  <si>
    <t>USBアダプタ　5V/2.5A　Raspberry Pi 3 Model B【2016年2月29日発売】用</t>
  </si>
  <si>
    <t>wxのウィンドウ</t>
  </si>
  <si>
    <t>は2500円</t>
  </si>
  <si>
    <t>日付以外にも、品種名とか、何回目の収穫かなど、名前の書き方を分けたい場合も出てくる。</t>
  </si>
  <si>
    <t>なので、自由に記入できるようにしておく(デフォルトは日付)</t>
  </si>
  <si>
    <t>名前変えて、リセットする。セーブはオート。</t>
  </si>
  <si>
    <t>リセットは長押しにする</t>
  </si>
  <si>
    <t>コード概要</t>
  </si>
  <si>
    <t>http://yubais.net/doc/matplotlib/split.html</t>
  </si>
  <si>
    <t>ＵＳＢケーブル　Ａオス－マイクロＢオス　０．５ｍ　Ａ－ｍｉｃｒｏＢ</t>
  </si>
  <si>
    <t>モバイルバッテリーで持ち運びも可能にすると良いのでは。</t>
  </si>
  <si>
    <t>電流値測定し、どれくらい持つか試算</t>
  </si>
  <si>
    <t>付加価値かなり高まるから絶対にやろう。</t>
  </si>
  <si>
    <t>プレゼンのときもかなりかっこいい</t>
  </si>
  <si>
    <t>リチウムバッテリーなので、防水にかなり気を使う必要あり</t>
  </si>
  <si>
    <t>防水方法考える必要あり</t>
  </si>
  <si>
    <t>https://www.amazon.co.jp/Poweradd-Pilot-X7-20000mAh%E3%83%A2%E3%83%90%E3%82%A4%E3%83%AB%E3%83%90%E3%83%83%E3%83%86%E3%83%AA%E3%83%BC-%E3%82%B9%E3%83%9E%E3%83%9B%E6%80%A5%E9%80%9F%E5%85%85%E9%9B%BB%E5%99%A8/dp/B0135LNNCC/ref=sr_1_1?s=electronics&amp;ie=UTF8&amp;qid=1486125457&amp;sr=1-1&amp;keywords=%E5%A4%A7%E5%AE%B9%E9%87%8F</t>
  </si>
  <si>
    <t>下にキャスターつける</t>
  </si>
  <si>
    <t>ウィンドウの位置を覚えさせることが可能</t>
  </si>
  <si>
    <t>ubuntuウィンドウ位置記憶　などで検索</t>
  </si>
  <si>
    <t>エラーの種類</t>
  </si>
  <si>
    <t>仮に1.5秒で1テーブルだとすると、16*1.5で24秒になる。つまりおおよそ2rpmで良い計算になる。</t>
  </si>
  <si>
    <t>重量の検出が数秒以上かかっている→引っかかってモーター焼き付いてしまうのでエラー吐く</t>
  </si>
  <si>
    <t>重量平均がマイナス→うまく重量測定できていないのでエラー</t>
  </si>
  <si>
    <t>オスオスジャンパー線</t>
  </si>
  <si>
    <t>営業</t>
  </si>
  <si>
    <t>価格</t>
  </si>
  <si>
    <t>30万とする</t>
  </si>
  <si>
    <t>3年で回収するためには、</t>
  </si>
  <si>
    <t>ギアボックスは固定が複雑なので、ギアで行く</t>
  </si>
  <si>
    <t>月8000円</t>
  </si>
  <si>
    <t>月ごとに解約云々は、発送に手間がかかるし、倉庫を持つ必要が出るので無し。</t>
  </si>
  <si>
    <t>モーターのシャフト径、モーターとギアヘッドの固定穴位置</t>
  </si>
  <si>
    <t>アクリルカットは秋葉原の設備なども使えば、なんとかなるかも。</t>
  </si>
  <si>
    <t>アルミフレーム組付けの治具は、3Dプリンター利用して</t>
  </si>
  <si>
    <t>アクリル板土台をアッシィする</t>
  </si>
  <si>
    <t>土台のサブアッシィ</t>
  </si>
  <si>
    <t>ひずみゲージ、モーター、DCモーター、LED、スイッチ組み付け</t>
  </si>
  <si>
    <t>raspiアーム、ひずみゲージ、モーター、DCモーター、LED、スイッチの組み付け</t>
  </si>
  <si>
    <t>raspiアームのサブアッシィ</t>
  </si>
  <si>
    <t>SDのコピー</t>
  </si>
  <si>
    <t>raspiと基板の配線</t>
  </si>
  <si>
    <t>ディスプレイの接続、固定</t>
  </si>
  <si>
    <t>ひずみゲージ、モーター、DCモーター、LED、スイッチへの配線</t>
  </si>
  <si>
    <t>テーブルをアッシィする</t>
  </si>
  <si>
    <t>テーブルのサブアッシィ</t>
  </si>
  <si>
    <t>円盤とテーブル16枚を全て組み付ける</t>
  </si>
  <si>
    <t>テーブル曲げは自動で</t>
  </si>
  <si>
    <t>ソレノイドなら安い</t>
  </si>
  <si>
    <t>https://www.amazon.co.jp/Dowonsol-6v-12v-%E3%83%9E%E3%82%A4%E3%82%AF%E3%83%AD%E3%82%BD%E3%83%AC%E3%83%8E%E3%82%A4%E3%83%89%E9%9B%BB%E7%A3%81%E7%9F%B3%E3%83%97%E3%83%83%E3%82%B7%E3%83%A5%E3%83%97%E3%83%AB%E5%9E%8B-%E3%83%9F%E3%83%8B%E3%83%81%E3%83%A5%E3%82%A2%E9%9B%BB%E7%A3%81%E7%9F%B3-%E5%B0%8F%E5%9E%8B%E3%82%BD%E3%83%AC%E3%83%8E%E3%82%A4%E3%83%89%E9%9B%BB%E7%A3%81%E7%9F%B3/dp/B01AYUSKHK/ref=pd_sbs_201_26?_encoding=UTF8&amp;psc=1&amp;refRID=CMER7DD5YCBVX749NG46</t>
  </si>
  <si>
    <t>シリンダも有る</t>
  </si>
  <si>
    <t>https://www.amazon.co.jp/ECO-WORTHY-%E3%82%A2%E3%82%AF%E3%83%81%E3%83%A5%E3%82%A8%E3%83%BC%E3%82%BF%E3%83%BC-%E3%82%B3%E3%83%B3%E3%83%90%E3%82%A4%E3%83%B3-%E3%83%88%E3%83%A9%E3%82%AF%E3%82%BF%E3%83%BC-%E8%BE%B2%E6%A5%AD%E6%A9%9F%E5%99%A8%E7%94%A8/dp/B0146396VK/ref=pd_cp_60_1?_encoding=UTF8&amp;psc=1&amp;refRID=1EYEJB3V89T10Z5S4C7S</t>
  </si>
  <si>
    <t>結局サーボモーターとスライドレールと3Dプリンターの組合せが簡単そう</t>
  </si>
  <si>
    <t>https://www.monotaro.com/g/00178611/</t>
  </si>
  <si>
    <t>whlのインストール方法</t>
  </si>
  <si>
    <t>whlファイルをpython27/scriptsのフォルダに入れる</t>
  </si>
  <si>
    <t>コマンドプロンプトで、cdで上記のフォルダに移動する</t>
  </si>
  <si>
    <t>pip install "OOO.whl"と入力</t>
  </si>
  <si>
    <t>完了</t>
  </si>
  <si>
    <t>processまとめ</t>
  </si>
  <si>
    <t>pythonで実行するときは、コマンドで　python　〇〇.py　で実行しないと、processは実行されない。</t>
  </si>
  <si>
    <t>秘匿性</t>
  </si>
  <si>
    <t>SDカードのコピー防止</t>
  </si>
  <si>
    <t>USBドングルならコピーを防止できる</t>
  </si>
  <si>
    <t>煩わしさも無い。</t>
  </si>
  <si>
    <t>ファイルを隠すこともできる</t>
  </si>
  <si>
    <t>https://www.google.co.jp/webhp?sourceid=chrome-instant&amp;ion=1&amp;espv=2&amp;ie=UTF-8#q=%E5%AE%9F%E8%A1%8C%E3%83%95%E3%82%A1%E3%82%A4%E3%83%AB%E3%80%80%E9%9A%A0%E3%81%99</t>
  </si>
  <si>
    <t>コピーガードUSBなら、ddコマンドでもコピーできないので、防止できる。(USBに、実行ファイルを保存し実行する)</t>
  </si>
  <si>
    <t>USBに実行ファイルがあっても問題ないかトライする必要あり</t>
  </si>
  <si>
    <t>コピーライトの表示で完全な転用を防止</t>
  </si>
  <si>
    <t>抑止力でしかない。</t>
  </si>
  <si>
    <t>http://serinaishii.hatenablog.com/entry/2015/09/30/Copyright(%E3%82%B3%E3%83%94%E3%83%BC%E3%83%A9%E3%82%A4%E3%83%88%EF%BC%9A%E8%91%97%E4%BD%9C%E6%A8%A9%E8%A1%A8%E7%A4%BA)%E3%81%AE%E6%AD%A3%E3%81%97%E3%81%84%E6%9B%B8%E3%81%8D%E6%96%B9%E3%82%92</t>
  </si>
  <si>
    <t>そっくりそのままSDのコピーをして、他のraspiで使用するのを防止する。</t>
  </si>
  <si>
    <t>接着剤でSDを固定して、取り外しにくく</t>
  </si>
  <si>
    <t>根本的な解決ではない</t>
  </si>
  <si>
    <t>パスワードの設定でコピー防止</t>
  </si>
  <si>
    <t>ddコマンドなら、防止できない</t>
  </si>
  <si>
    <t>ログインはパスワードなしでもできるように</t>
  </si>
  <si>
    <t>http://pettomo.azurewebsites.net/?p=4451</t>
  </si>
  <si>
    <t>中国語表記にしないので、中国での使用はないか</t>
  </si>
  <si>
    <t>説明書で翻訳しながらゴリ押しで使うかもしれない。</t>
  </si>
  <si>
    <t>実行ファイル(so)のコピー防止</t>
  </si>
  <si>
    <t>まず、防止しなくてもモジュールをインストールしないと転用は出来ない。</t>
  </si>
  <si>
    <t>インストールしたモジュールも隠すことができる。</t>
  </si>
  <si>
    <t>コピー出来れば、他のraspiで転用できてしまう</t>
  </si>
  <si>
    <t>ソースコードのパクリ防止</t>
  </si>
  <si>
    <t>soファイルで逆コンパイルをしにくくする。</t>
  </si>
  <si>
    <t>http://ja.stackoverflow.com/questions/8738/python%E3%81%A7%E5%95%86%E7%94%A8%E3%82%BD%E3%83%95%E3%83%88%E3%82%92%E4%BD%9C%E3%82%8A%E3%81%9F%E3%81%84%E3%81%AE%E3%81%A7%E3%81%99%E3%81%8C</t>
  </si>
  <si>
    <t>ファイルのコピーなどを禁止することができる。</t>
  </si>
  <si>
    <t>http://www.gigafree.net/security/Permissions/</t>
  </si>
  <si>
    <t>脆弱性向上</t>
  </si>
  <si>
    <t>raspiをreadonlyにしている</t>
  </si>
  <si>
    <t>エクセルやダンプファイルだかの書き込みはUSBにすればよい？</t>
  </si>
  <si>
    <t>http://www.sabo-net.info/2015/06/09/raspberry-pi%E3%82%92readonly%E3%81%AB%E3%81%97%E3%81%A6%E3%83%95%E3%82%A1%E3%82%A4%E3%83%AB%E3%82%B7%E3%82%B9%E3%83%86%E3%83%A0%E4%BF%9D%E8%AD%B7%EF%BC%81/</t>
  </si>
  <si>
    <t>販売</t>
  </si>
  <si>
    <t>amazonに任せるのも良い</t>
  </si>
  <si>
    <t>amazonブランドがある(信頼してくれる、変なものではないと思ってくれる）</t>
  </si>
  <si>
    <t>FBAサービスも良い</t>
  </si>
  <si>
    <t>レンタルなどのサービスはホームページでやる</t>
  </si>
  <si>
    <t>使用方法などの詳細もホームページに乗せる</t>
  </si>
  <si>
    <t>発送はヤマト便を利用</t>
  </si>
  <si>
    <t>2200円くらい</t>
  </si>
  <si>
    <t>http://www.kuronekoyamato.co.jp/ytc/search/yamatobin/yamatobin_ryokin/tokyo.html</t>
  </si>
  <si>
    <t>ダンボール、オーダーで作ってくれる</t>
  </si>
  <si>
    <t>1000円位</t>
  </si>
  <si>
    <t>https://www.bestcarton.jp/estimate/cardboard-box.php</t>
  </si>
  <si>
    <t>850*300*850(横から入れれば半額くらい)</t>
  </si>
  <si>
    <t>kg換算</t>
  </si>
  <si>
    <t>625*465*300</t>
  </si>
  <si>
    <t>3箱</t>
  </si>
  <si>
    <t>1,007円</t>
  </si>
  <si>
    <t>2400円くらい</t>
  </si>
  <si>
    <t>300*200*150</t>
  </si>
  <si>
    <t>紙筒</t>
  </si>
  <si>
    <t>支える</t>
  </si>
  <si>
    <t>角あて材</t>
  </si>
  <si>
    <t>http://item.rakuten.co.jp/logi-mart/c/0000000264/</t>
  </si>
  <si>
    <t>http://konpou-meijin.com/shopbrand/ct0346/</t>
  </si>
  <si>
    <t>python修正点</t>
  </si>
  <si>
    <t>main()を作成</t>
  </si>
  <si>
    <t>変数のグローバル化などを行った</t>
  </si>
  <si>
    <t>軸の範囲を(1,1)→(0.9,1.1)にした</t>
  </si>
  <si>
    <t>Warning (from warnings module):</t>
  </si>
  <si>
    <t>File "C:\Python27\Lib\site-packages\matplotlib\axes\_base.py", line 2544</t>
  </si>
  <si>
    <t>left=%s, right=%s') % (left, right))</t>
  </si>
  <si>
    <t>UserWarning: Attempting to set identical left==right results</t>
  </si>
  <si>
    <t>in singular transformations; automatically expanding.</t>
  </si>
  <si>
    <t>left=1, right=1</t>
  </si>
  <si>
    <t>mxPySimpleApp()をmxApp()にした</t>
  </si>
  <si>
    <t>C:\Python27\lib\threading.py:754: wxPyDeprecationWarning: Using deprecated class</t>
  </si>
  <si>
    <t>PySimpleApp.</t>
  </si>
  <si>
    <t>消せなかったので、import warnings;warnings.filterwarnings('ignore')　で無視させた。</t>
  </si>
  <si>
    <t>MatplotlibDeprecationWarning: Using default event loop until function specific to this GUI is implemented</t>
  </si>
  <si>
    <t>cythonはthreadingでエラー吐くので、他のマルチスレッド化のモジュールを試してみる</t>
  </si>
  <si>
    <t>http://omake.accense.com/static/doc-ja/cython/src/userguide/parallelism.html#id2</t>
  </si>
  <si>
    <t>threadingではなく、multiprocessingを使ったら、cythonでも使える</t>
  </si>
  <si>
    <t>http://qiita.com/yubais/items/5a9d91fe03fe715b21d0</t>
  </si>
  <si>
    <t>https://www.quark.kj.yamagata-u.ac.jp/~hiroki/python/?id=15</t>
  </si>
  <si>
    <t>モジュールについて</t>
  </si>
  <si>
    <t>モジュールの場所を表示</t>
  </si>
  <si>
    <t>http://minus9d.hatenablog.com/entry/2014/08/23/204931</t>
  </si>
  <si>
    <t>モジュールの一覧</t>
  </si>
  <si>
    <t>http://qiita.com/sibukixxx/items/07a4df1042b68c88b863</t>
  </si>
  <si>
    <t>pythonのインストールパス</t>
  </si>
  <si>
    <t>http://d.hatena.ne.jp/r_memo/20100327/1269686741</t>
  </si>
  <si>
    <t>pathを加える</t>
  </si>
  <si>
    <t>http://blog.bonprosoft.com/684</t>
  </si>
  <si>
    <t>モジュール関係のまとめ</t>
  </si>
  <si>
    <t>datetimeは組み込み(ビルドイン)モジュール</t>
  </si>
  <si>
    <t>http://note.crohaco.net/2014/python-module/</t>
  </si>
  <si>
    <t>エラー原因</t>
  </si>
  <si>
    <t>import　datetime　を消す？あるいは書き間違い？</t>
  </si>
  <si>
    <t>http://python.slightlysimple.net/entry/2015/04/19/225225</t>
  </si>
  <si>
    <t>datetime.pyが有るのでは？</t>
  </si>
  <si>
    <t>http://d.hatena.ne.jp/shouh/20131103/1383459538</t>
  </si>
  <si>
    <t>log.dumpのデータの形式などが原因だったようである。</t>
  </si>
  <si>
    <t>matplotlibのbackend編集</t>
  </si>
  <si>
    <t>sudo　vi　でmatplotlibrcのbackendを編集する</t>
  </si>
  <si>
    <t>http://python.dogrow.net/?p=186</t>
  </si>
  <si>
    <t>viの編集方法</t>
  </si>
  <si>
    <t>http://net-newbie.com/linux/commands/vi.html</t>
  </si>
  <si>
    <t>重量測定ハード</t>
  </si>
  <si>
    <t>フックで固定</t>
  </si>
  <si>
    <t>テフロンコーティング スプレーをフックにすることでアクリルが痩せるのを防ぐ</t>
  </si>
  <si>
    <t>https://www.monotaro.com/g/00383711/</t>
  </si>
  <si>
    <t>スイッチで測る位置を安定しているところにする。</t>
  </si>
  <si>
    <t>そうすればローラーと測定土台を面合わせできる</t>
  </si>
  <si>
    <t>受けをPOMのプレートにすることで確実に平面受けする</t>
  </si>
  <si>
    <t>重量測定精度</t>
  </si>
  <si>
    <t>1000回測定して足し合わせ→1000で割ることで精度向上</t>
  </si>
  <si>
    <t>テーブル下げるように調節すると、ヒンジ固定側に乗っかるので、重量がおかしくなる(乗っける場所で重量変わったり。)</t>
  </si>
  <si>
    <t>ネジの隙間は1.5mmの隙間で調整した。(M5ワッシャーB27-0005を二枚重ね)</t>
  </si>
  <si>
    <t>プリント基板</t>
  </si>
  <si>
    <t>両面配線は2倍以上の値段になる。けど楽なのでこの方向で。</t>
  </si>
  <si>
    <t>https://www.atmarkele.com/articles/148</t>
  </si>
  <si>
    <t>ガーバーデータのビューワー</t>
  </si>
  <si>
    <t>http://www.gerber-viewer.com/default.aspx</t>
  </si>
  <si>
    <t>ピンヘッダの場所</t>
  </si>
  <si>
    <t>http://picalittle.blog.fc2.com/blog-entry-42.html</t>
  </si>
  <si>
    <t>ピンヘッダ</t>
  </si>
  <si>
    <t>http://akizukidenshi.com/catalog/g/gC-00078/</t>
  </si>
  <si>
    <t>スイッチ</t>
  </si>
  <si>
    <t>防水仕様にする。</t>
  </si>
  <si>
    <t>https://www.monotaro.com/g/00360988/?t.q=%96h%90%85%81%40%83X%83C%83b%83%60</t>
  </si>
  <si>
    <t>溝形センサーは5mm</t>
  </si>
  <si>
    <t>https://www.monotaro.com/s/c-127434/</t>
  </si>
  <si>
    <t>ステッピングモーター＆ギアヘッド</t>
  </si>
  <si>
    <t>近接センサは鉄に反応するタイプ。4mm程度の距離。</t>
  </si>
  <si>
    <t>リミットスイッチで対応。ブラケットは樹脂で自作</t>
  </si>
  <si>
    <t>防水</t>
  </si>
  <si>
    <t>モーターにはヒートシンク＋冷却用接着剤で防水。</t>
  </si>
  <si>
    <t>http://d.hatena.ne.jp/hnw/20150607</t>
  </si>
  <si>
    <t xml:space="preserve">モーター静止トルク(N・m) </t>
  </si>
  <si>
    <t>cython</t>
  </si>
  <si>
    <t>インストールはpipを使う</t>
  </si>
  <si>
    <t>linux</t>
  </si>
  <si>
    <t>sudo ARCHFLAGS=-Wno-error=unused-command-line-argument-hard-error-in-future pip install cython　　でインストール</t>
  </si>
  <si>
    <t>3.7kgf・cm</t>
  </si>
  <si>
    <t>テーブル半径(m)</t>
  </si>
  <si>
    <t>http://cocodrips.hateblo.jp/entry/2014/05/08/171915</t>
  </si>
  <si>
    <t>ギア比</t>
  </si>
  <si>
    <t>静止力(N)</t>
  </si>
  <si>
    <t>windows</t>
  </si>
  <si>
    <t>以下からwhlをインストール</t>
  </si>
  <si>
    <t>その後、上のwhlのインストール方法を参照してインストールを行なう</t>
  </si>
  <si>
    <t>試しにコンパイルを行なう。pyxファイルと、pyファイルを作って、ファイルの有るディレクトリで$ python setup.py build_ext --inplace</t>
  </si>
  <si>
    <t>http://kazuki-nagasawa.hatenablog.com/entry/start_cython</t>
  </si>
  <si>
    <t xml:space="preserve">静止トルク(N・m) </t>
  </si>
  <si>
    <t>error: Unable to find vcvarsall.bat　というエラーが出たら、以下を実行</t>
  </si>
  <si>
    <t>(kgf)</t>
  </si>
  <si>
    <t>Cコンパイラのインストール</t>
  </si>
  <si>
    <t>http://chachay.hatenablog.com/entry/2016/06/06/233734</t>
  </si>
  <si>
    <t>distutils.cfgはメモ帳で作成</t>
  </si>
  <si>
    <t>セットアップツールのアップデート。多分必要ない</t>
  </si>
  <si>
    <t>http://www.regentechlog.com/2014/04/13/build-python-package-on-windows/</t>
  </si>
  <si>
    <t>もう一回以下URLに戻って、3の確認を行ってみる。</t>
  </si>
  <si>
    <t>ちなみにwindowsならpydファイル、linuxならsoファイルが作成される。</t>
  </si>
  <si>
    <t>http://omake.accense.com/static/doc-ja/cython/src/reference/compilation.html</t>
  </si>
  <si>
    <t>soファイルはdllと同じくらいの秘匿性</t>
  </si>
  <si>
    <t>ＳＴ－４２ＢＹＧ０５０６Ｈ</t>
  </si>
  <si>
    <t>ドライバーは、バイポーラ・ステッピングモータ ＤＲＶ８８３５</t>
  </si>
  <si>
    <t>cythonはgilがかかっている。</t>
  </si>
  <si>
    <t>http://omake.accense.com/static/doc-ja/cython/src/userguide/parallelism.html</t>
  </si>
  <si>
    <t>ユニポーラタイプ</t>
  </si>
  <si>
    <t>http://akizukidenshi.com/download/ds/akizuki/AE-DRV8835-Ss.pdf</t>
  </si>
  <si>
    <t>wxtimerが複数スレッドにしてしまっているのではないかという予測のもと、timerを使わないコードにする。</t>
  </si>
  <si>
    <t>＝主な仕様＝</t>
  </si>
  <si>
    <t>やってみたが、だめだった</t>
  </si>
  <si>
    <t>Linuxでやると(.soファイルでやると)行けるかも。</t>
  </si>
  <si>
    <t>cythonは止まりやすいとも言えるので、使わないほうが後々を考えても良いかも。</t>
  </si>
  <si>
    <t>◆相数：４</t>
  </si>
  <si>
    <t>スクリプトをgpgで暗号化</t>
  </si>
  <si>
    <t>◆基本ステップ角：１．８度±５％</t>
  </si>
  <si>
    <t>◆１回転ステップ数：２００</t>
  </si>
  <si>
    <t>https://orebibou.com/2016/04/%E3%82%B7%E3%82%A7%E3%83%AB%E3%82%B9%E3%82%AF%E3%83%AA%E3%83%97%E3%83%88%E3%82%92base64-or-gpg%E3%81%A7%E9%9B%A3%E8%AA%AD%E5%8C%96%E3%83%BB%E6%9A%97%E5%8F%B7%E5%8C%96%E3%81%99%E3%82%8B/</t>
  </si>
  <si>
    <t>◆絶縁抵抗：１００ＭΩ（５００ＶＤＣ）</t>
  </si>
  <si>
    <t>◆コイル抵抗：１０±１０％Ω／相</t>
  </si>
  <si>
    <t>秘匿性についての対応まとめ</t>
  </si>
  <si>
    <t>◆入力定格電圧：５Ｖ</t>
  </si>
  <si>
    <t>◆定格電流：０．５Ａ／相</t>
  </si>
  <si>
    <t>起動時にプログラム自動実行</t>
  </si>
  <si>
    <t>◆静止トルク：０．８３ｋｇｆ・ｃｍ</t>
  </si>
  <si>
    <t>◆重量：０．２２ｋｇ</t>
  </si>
  <si>
    <t>https://teratail.com/questions/30955</t>
  </si>
  <si>
    <t>バックグランドで実行させる（＆にする)</t>
  </si>
  <si>
    <t>プログラムファイルはsub.pyc。非表示させる。</t>
  </si>
  <si>
    <t>0.83kgｆ・cm</t>
  </si>
  <si>
    <t>sub.pycという名前の.soファイルとかを偽造する。上のファイルと同じところに置く</t>
  </si>
  <si>
    <t>soファイルでそれらしい名前のファイルをそれらしいところに置いておく。</t>
  </si>
  <si>
    <t>グラフとかも表示させる(データの更新とか出来なくて良いので)</t>
  </si>
  <si>
    <t>A/Dコンバータ&amp;アンプ</t>
  </si>
  <si>
    <t>A/Dコンバータとアンプがセットのもの。配線が少なくなるので試してみる。現行との精度を比較する。</t>
  </si>
  <si>
    <t>ＳＴ－４２ＢＹＨ１００４</t>
  </si>
  <si>
    <t>http://www.aitendo.com/product/9727</t>
  </si>
  <si>
    <t>バイポーラタイプ</t>
  </si>
  <si>
    <t>https://www.amazon.co.jp/gp/product/B01LERDH1Q/ref=ox_sc_act_title_1?ie=UTF8&amp;psc=1&amp;smid=A1XEAMF1H64GNM</t>
  </si>
  <si>
    <t>主な仕様</t>
  </si>
  <si>
    <t>・相数：２</t>
  </si>
  <si>
    <t>HX711のpythonコード</t>
  </si>
  <si>
    <t>https://gist.github.com/underdoeg/98a38b54f889fce2b237</t>
  </si>
  <si>
    <t>・基本ステップ角：０．９度±５％</t>
  </si>
  <si>
    <t>L298N モーター ドライバー</t>
  </si>
  <si>
    <t>・１回転ステップ数：４００</t>
  </si>
  <si>
    <t>50Hzのとき、</t>
  </si>
  <si>
    <t>https://github.com/kerbachi/rpi-l298n/blob/master/pi-l298n.py</t>
  </si>
  <si>
    <t>rpm</t>
  </si>
  <si>
    <t>DCモーター</t>
  </si>
  <si>
    <t>Vrefについて</t>
  </si>
  <si>
    <t>・絶縁抵抗：１００ＭΩ（５００ＶＤＣ）</t>
  </si>
  <si>
    <t>http://detail.chiebukuro.yahoo.co.jp/qa/question_detail/q13112899013</t>
  </si>
  <si>
    <t>・コイル抵抗：５．０±１０％Ω／相</t>
  </si>
  <si>
    <t>TA7291Pのデータシート</t>
  </si>
  <si>
    <t>20V、1Aがドライバーの定格</t>
  </si>
  <si>
    <t>・入力定格電圧：５Ｖ</t>
  </si>
  <si>
    <t>http://akizukidenshi.com/download/ta7291p.pdf</t>
  </si>
  <si>
    <t>・定格電流：１．０Ａ／相</t>
  </si>
  <si>
    <t>pwm取っ払って5V印加</t>
  </si>
  <si>
    <t>https://tool-lab.com/make/raspberrypi-startup-26/</t>
  </si>
  <si>
    <t>・静止トルク：４．４ｋｇｆ・ｃｍ</t>
  </si>
  <si>
    <t>以下のコード丸写しで動いた。けど、なぜか電圧はMAX1.2Vくらい。</t>
  </si>
  <si>
    <t>・重量：０．３４ｋｇ</t>
  </si>
  <si>
    <t>電圧降下で2.5V下がるらしい。</t>
  </si>
  <si>
    <t>http://d.hatena.ne.jp/nisuseteuryalus2/20101217/1292539369</t>
  </si>
  <si>
    <t>以下コードでも動かない。</t>
  </si>
  <si>
    <t>以下コードのときにはドライバーが正常に動いたと思う。トライしてみる。</t>
  </si>
  <si>
    <t>速度の手動での調整(pwm制御ICの使用)も検討する。</t>
  </si>
  <si>
    <t>配線少なくなるならメリット有り。</t>
  </si>
  <si>
    <t>DCモーターは1.16Vでちょうどよい回転速度であった。定格以上の電圧だと回転しないようである。</t>
  </si>
  <si>
    <t>3～0Vで掃引できればよいようなので、TA7291Pで再度測定してみる</t>
  </si>
  <si>
    <t>まずはモーターを繋げずに、5Vの電圧でPWMを掃引する。計算だと、duty100の時に2.5Vの電圧がかかるはず。</t>
  </si>
  <si>
    <t>各テーブルに重りを乗っけて、トルクが落ちないか確認する</t>
  </si>
  <si>
    <t>落ちたら、そのときのちょうどよい回転速度になる電圧を測定しておく。</t>
  </si>
  <si>
    <t>回転→停止→排出(&amp;ワークのせ)→回転のほうが安定しているので良いのではないか。</t>
  </si>
  <si>
    <t>回転速度を調整する必要なし。</t>
  </si>
  <si>
    <t>PWM制御も必要ない</t>
  </si>
  <si>
    <t>加減速の制御は必要かもしれないけど。</t>
  </si>
  <si>
    <t>コギングで動かないだろうから、制御は0,1　→0,0でよい（片方GNDにつなげとく)</t>
  </si>
  <si>
    <t>アイドルごとにスイッチ押すか、オートでスリープタイムを設定するかの画面を作製する</t>
  </si>
  <si>
    <t>モーターの選定</t>
  </si>
  <si>
    <t>価格をとるか、トルクをとるか</t>
  </si>
  <si>
    <t>シャフト径、長さなどはタミヤのほうが太く長いので有利</t>
  </si>
  <si>
    <t>頻繁に止まるためトルクも必要。回転速度が速くても良いためタミヤで行く。</t>
  </si>
  <si>
    <t>wxプログラムが動くか確認</t>
  </si>
  <si>
    <t>重量測定プログラムの動作確認</t>
  </si>
  <si>
    <t>どれだけステージを緩めれば良いかも検証する</t>
  </si>
  <si>
    <t>計量器買う</t>
  </si>
  <si>
    <t>がたがた波打ちながら回転するので、その抑制</t>
  </si>
  <si>
    <t>黒ホースと黒テフロンテープ(帯電防止)で対応</t>
  </si>
  <si>
    <t>フォトリフレクタモジュールの発注。</t>
  </si>
  <si>
    <t>暫定はキャスターに立てかけて蝶番を検出する(あるいはステージを検出)</t>
  </si>
  <si>
    <t>フレキシブルアームで固定でも良い</t>
  </si>
  <si>
    <t>白or黒の上プレートに穴(溝)を開ける。下プレートから板を生やして固定する</t>
  </si>
  <si>
    <t>溝型のものだと、5mmの溝に通すのが難しそう。</t>
  </si>
  <si>
    <t>リミットスイッチだと、接触式なので精度の問題も有るし、経年劣化も考えられる。</t>
  </si>
  <si>
    <t>抵抗値は１K〜１０KΩ程度</t>
  </si>
  <si>
    <t>http://dreamerdream.hateblo.jp/entry/2015/12/29/000000</t>
  </si>
  <si>
    <t>以下のフォトリフレクタモジュールは使い方がよくわからん。</t>
  </si>
  <si>
    <t>https://www.amazon.co.jp/POLOLU-2455-QTR-L-1RC-%E3%83%95%E3%82%A9%E3%83%88%E3%83%AA%E3%83%95%E3%83%AC%E3%82%AF%E3%82%BF-%E3%83%A2%E3%82%B8%E3%83%A5%E3%83%BC%E3%83%AB-2%E5%80%8B%E3%82%BB%E3%83%83%E3%83%88/dp/B011I41E10/ref=sr_1_4?ie=UTF8&amp;qid=1488341273&amp;sr=8-4&amp;keywords=%E3%83%95%E3%82%A9%E3%83%88%E3%83%AA%E3%83%95%E3%83%AC%E3%82%AF%E3%82%BF%E3%83%A2%E3%82%B8%E3%83%A5%E3%83%BC%E3%83%AB</t>
  </si>
  <si>
    <t>ギアボックス(７rpm)</t>
  </si>
  <si>
    <t>https://www.switch-science.com/catalog/1585/</t>
  </si>
  <si>
    <t>静止トルク(N・m) ※クラッチ</t>
  </si>
  <si>
    <t>5cm以内だとLOWに出力する二値出力距離センサーなるものも有る。</t>
  </si>
  <si>
    <t>配線減らせるし、土台にちょく付でOK（げた履かせる必要なし)が、ノイズに弱いみたい。</t>
  </si>
  <si>
    <t>http://mashigure.hateblo.jp/entry/2015/01/10/095016</t>
  </si>
  <si>
    <t>DCモータードライバー動作確認</t>
  </si>
  <si>
    <t>TA7921Pで動くか確認</t>
  </si>
  <si>
    <t>発熱についても確認</t>
  </si>
  <si>
    <t>他のドライバーでも確認</t>
  </si>
  <si>
    <t>クラッチ　2306gｆ・cm</t>
  </si>
  <si>
    <t>DCモータードライバー発注</t>
  </si>
  <si>
    <t>加熱防止などの機能付き</t>
  </si>
  <si>
    <t>https://www.switch-science.com/catalog/2423/</t>
  </si>
  <si>
    <t>静止トルク(N・m) ※魔改造</t>
  </si>
  <si>
    <t>ADC+PGAモジュール動作確認</t>
  </si>
  <si>
    <t>低ドリフト電圧リファレンス内蔵が重量値のドリフトやバタつきをうまいこと抑えてくれるのではないかと期待</t>
  </si>
  <si>
    <t>https://www.switch-science.com/catalog/1138/</t>
  </si>
  <si>
    <t>fritzingファイルも有る</t>
  </si>
  <si>
    <t>https://learn.adafruit.com/adafruit-4-channel-adc-breakouts/downloads</t>
  </si>
  <si>
    <t>pythonファイルも有る</t>
  </si>
  <si>
    <t>https://github.com/adafruit/Adafruit_Python_ADS1X15</t>
  </si>
  <si>
    <t>重りの作成</t>
  </si>
  <si>
    <t>フェイクプラントを250mmくらいでランダムにカット。10~20gの束にする。</t>
  </si>
  <si>
    <t>一時停止のプログラミング</t>
  </si>
  <si>
    <t>回転速度→待ち時間(2.5sec程度)に変更</t>
  </si>
  <si>
    <t>回転→フォトリフレクタ入力まち→回転停止→重量測定&amp;排出(→計算)→タイマー→回転</t>
  </si>
  <si>
    <t>ダミープログラムでワーク排出の確認。</t>
  </si>
  <si>
    <t>あの狭いところに収まるか確認</t>
  </si>
  <si>
    <t>収まらないのであれば、排出箇所の削減、テーブル数の削減などを考える。</t>
  </si>
  <si>
    <t>取り出しやすさの確認もする。</t>
  </si>
  <si>
    <t>本プログラムで重量測定させながら動かす</t>
  </si>
  <si>
    <t>リミットスイッチの場所も調整</t>
  </si>
  <si>
    <t>pythonの計算量的に無理がないか</t>
  </si>
  <si>
    <t>測定誤差も実物で改めて確認</t>
  </si>
  <si>
    <t>止めたほうが(あるいは減速した方が)良いかどうかも確認してみる</t>
  </si>
  <si>
    <t>基板の設計</t>
  </si>
  <si>
    <t>モジュールの選定が終わってから</t>
  </si>
  <si>
    <t>アーム形状を考える</t>
  </si>
  <si>
    <t>樹脂ケース</t>
  </si>
  <si>
    <t>https://www.monotaro.com/g/00345989/</t>
  </si>
  <si>
    <t>リジッドなアーム</t>
  </si>
  <si>
    <t>https://www.amazon.co.jp/dp/B01MA362A6?psc=1</t>
  </si>
  <si>
    <t>六角支柱＋アングルでクランプしやすく</t>
  </si>
  <si>
    <t>六角支柱＋角ワッシャーで2隅をホールドする。基板たちはプラスチックケースで防水。</t>
  </si>
  <si>
    <t>https://www.monotaro.com/s/c-107690/</t>
  </si>
  <si>
    <t>モーター固定方法検討。</t>
  </si>
  <si>
    <t>スイッチ排出終わったら光るようにする。</t>
  </si>
  <si>
    <t>https://www.monotaro.com/g/00538397/?t.attr_f2972=%83%82%81%5B%83%81%83%93%83%5E%83%8A&amp;t.attr_f2974=%97%CE</t>
  </si>
  <si>
    <t>raspi画面固定できるか検証</t>
  </si>
  <si>
    <t>DCモーター不良原因</t>
  </si>
  <si>
    <t>rs540shは2～3Aを食うのが原因。初動や高付加時には40A程度まで行くため、電源直付けは異常加熱などの可能性があり危険。</t>
  </si>
  <si>
    <t>バッテリーをかませるのがリーズナブル。制御はFETで。</t>
  </si>
  <si>
    <t>http://okwave.jp/qa/q3331611.html</t>
  </si>
  <si>
    <t>RS-540SHをTB6643KQで動かしている。これをそのままトレースする。</t>
  </si>
  <si>
    <t>http://detail.chiebukuro.yahoo.co.jp/qa/question_detail/q11152872926</t>
  </si>
  <si>
    <t>ホントは50A程度のドライバーが必要だけど、バッテリの定格電流が5Aくらいなので大丈夫だろう。電流値も目一杯5A流れてないと思うし。</t>
  </si>
  <si>
    <t>TB6643KQで配線したが動かなかった。</t>
  </si>
  <si>
    <t>おそらく電源電圧が足りない(10V必要だけど、5Vだから動かない。）</t>
  </si>
  <si>
    <t>５Vで動かしたら、速度的にはちょうどいいか、少し早いくらい</t>
  </si>
  <si>
    <t>ひとまずPWMなしでやっても良さそう。</t>
  </si>
  <si>
    <t>ADC+PGAモジュール</t>
  </si>
  <si>
    <t>ADS1115はやってみたがうまく行かず。</t>
  </si>
  <si>
    <t>アンプから引っ張ってA0につなぐ</t>
  </si>
  <si>
    <t>error accessing 0x48</t>
  </si>
  <si>
    <t>https://www.monotaro.com/p/0526/3992/?t.q=DC%83%82%81%5B%83%5E%81%5B</t>
  </si>
  <si>
    <t>センサー両方をA0に繋いでみる</t>
  </si>
  <si>
    <t>ゲインを変えてみる。</t>
  </si>
  <si>
    <t>HX711はアンプのみ。</t>
  </si>
  <si>
    <t>配線、プログラム共にこっちのほうが簡単そう。</t>
  </si>
  <si>
    <t>プログラム</t>
  </si>
  <si>
    <t>出力(W)</t>
  </si>
  <si>
    <t>ただし、温度ドリフトは起こるようである</t>
  </si>
  <si>
    <t>http://barcelona.lomo.jp/wp/?p=23</t>
  </si>
  <si>
    <t>トルク(kgf・cm)</t>
  </si>
  <si>
    <t>外気になるべく当たらないような設計にする。</t>
  </si>
  <si>
    <t>2つロードセルつけて温度補正</t>
  </si>
  <si>
    <t>3線式とかは市販で見当たらないので、難しそう。</t>
  </si>
  <si>
    <t>ロードセルの種類。</t>
  </si>
  <si>
    <t>https://www.keyence.co.jp/ss/recoder/labo/strain/knowhow.jsp</t>
  </si>
  <si>
    <t>温度センサをひずみゲージに取り付ける(熱伝導接着剤)。温度測定にも使える。</t>
  </si>
  <si>
    <t>http://akizukidenshi.com/catalog/g/gM-06675/</t>
  </si>
  <si>
    <t>RPM</t>
  </si>
  <si>
    <t>http://independence-sys.net/main/?p=2950</t>
  </si>
  <si>
    <t>http://make.bcde.jp/raspberry-pi/i2c%E6%B8%A9%E5%BA%A6%E3%82%BB%E3%83%B3%E3%82%B5%E3%83%BCadt7410%E3%82%92%E4%BD%BF%E3%81%86/</t>
  </si>
  <si>
    <t>ノイズ減らすためにパスコンを抱かせる。割り込みさせない。</t>
  </si>
  <si>
    <t>http://zatubun.nis-lab.moo.jp/?eid=289</t>
  </si>
  <si>
    <t>電源がバッテリーの時にノイズが減るのではないか。</t>
  </si>
  <si>
    <t>精度の高いロードセル(測定範囲の狭いロードセル)であれば、ドリフトの影響度も軽減できる。</t>
  </si>
  <si>
    <t>温度センサをつけてみて、本当に温度の影響かを判定する必要はある。</t>
  </si>
  <si>
    <t>ノイズは測定数を増やせばさほど問題なし。</t>
  </si>
  <si>
    <t>ロードセルの実験（6分計など)</t>
  </si>
  <si>
    <t>http://maru-yo.net/shinshu_makers/category/blueninja/iot%E3%82%BB%E3%83%B3%E3%82%B5%E3%83%BC/%E3%81%B2%E3%81%9A%E3%81%BF%E3%82%B2%E3%83%BC%E3%82%B8%E5%BC%8F%E3%82%BB%E3%83%B3%E3%82%B5/page/4/</t>
  </si>
  <si>
    <t>マブチモーターDCモーター　RS-540SH</t>
  </si>
  <si>
    <t>もとの配線に戻して測定できるようにする</t>
  </si>
  <si>
    <t>おそらくADCが良くない。（アンプはちゃんと出力しているため)</t>
  </si>
  <si>
    <t>プログラムが原因のようである。再度トライ</t>
  </si>
  <si>
    <t>http://store.shopping.yahoo.co.jp/suzakulab/mabuchi-rs-540sh.html</t>
  </si>
  <si>
    <t>ブレッドボードはなぜかうまくいかないようである。(過去URL参照)</t>
  </si>
  <si>
    <t>タッチパネルで文字入力できるのか。</t>
  </si>
  <si>
    <t>多分出来ないので、スピンボタンで解決。</t>
  </si>
  <si>
    <t>ADS1115をアンプから引っ張ってA0につなぐ</t>
  </si>
  <si>
    <t>温度計の測定をやってみる。</t>
  </si>
  <si>
    <t>FETの実験をやってみる</t>
  </si>
  <si>
    <t>フォトリフレクタの実験をやってみる</t>
  </si>
  <si>
    <t>ギアボックス</t>
  </si>
  <si>
    <t>アクリルに反射するかどうかをまず確認</t>
  </si>
  <si>
    <t>するならステージに反射させる</t>
  </si>
  <si>
    <t>しないならテープ貼って反射させる</t>
  </si>
  <si>
    <t>ロックタイトでネジを固定してみて、緩まないか確認する。</t>
  </si>
  <si>
    <t>http://store.shopping.yahoo.co.jp/suzakulab/ig32-939.html</t>
  </si>
  <si>
    <t>ネジを半固定する</t>
  </si>
  <si>
    <t>回転のトライをしてみる。</t>
  </si>
  <si>
    <t>1セットチョイス、0セットチョイスのプログラムを組んでおく。</t>
  </si>
  <si>
    <t>GPIOのコマンドはここがわかりやすい</t>
  </si>
  <si>
    <t>トルク互換</t>
  </si>
  <si>
    <t>http://ag.hatenablog.com/entry/2015/07/31/013013</t>
  </si>
  <si>
    <t>https://www.onosokki.co.jp/HP-WK/c_support/faq/torque/unitrelationform.htm</t>
  </si>
  <si>
    <t>FETの配線</t>
  </si>
  <si>
    <t>http://kohacraft.com/archives/1048634380.html</t>
  </si>
  <si>
    <t>http://makers-with-myson.blog.so-net.ne.jp/2013-11-11</t>
  </si>
  <si>
    <t>http://ht-deko.com/arduino/uno.html</t>
  </si>
  <si>
    <t>マブチモーター RS-540SH + IG32 1/721</t>
  </si>
  <si>
    <t>Example 7.5: モーターの駆動</t>
  </si>
  <si>
    <t>kgf/cm</t>
  </si>
  <si>
    <t>Example 02: プッシュボタンを使って LED をコントロール</t>
  </si>
  <si>
    <t>温度センサ配線</t>
  </si>
  <si>
    <t>配線は以下URLを参照</t>
  </si>
  <si>
    <t>http://make.bcde.jp/raspberry-pi/i2c%E3%82%92%E4%BD%BF%E3%81%86%EF%BC%88%E8%A8%AD%E5%AE%9A%E7%B7%A8%EF%BC%89/</t>
  </si>
  <si>
    <t>http://akizukidenshi.com/download/ds/akizuki/AE-ADT7410_aw.pdf</t>
  </si>
  <si>
    <t>http://store.shopping.yahoo.co.jp/suzakulab/rs-540shig32721.html</t>
  </si>
  <si>
    <t>プログラムは以下を使う</t>
  </si>
  <si>
    <t>マブチモーター RS-380PH + IG32 1/939</t>
  </si>
  <si>
    <t>GPIO.wait_for_edge(4, GPIO.RISING)にしている。</t>
  </si>
  <si>
    <t>http://mamerium.com/raspberry-pi-rpi-gpio-setup/</t>
  </si>
  <si>
    <t>を参照して、配線する。</t>
  </si>
  <si>
    <t>サーボモーターも配線する。</t>
  </si>
  <si>
    <t>gridsizerのやり方</t>
  </si>
  <si>
    <t>http://wxpython.at-ninja.jp/layout.html</t>
  </si>
  <si>
    <t>http://store.shopping.yahoo.co.jp/suzakulab/rs-380phgm939.html</t>
  </si>
  <si>
    <t>ジャンパー線の数を増やすとモーター回らない。</t>
  </si>
  <si>
    <t>へらしすぎても回らない</t>
  </si>
  <si>
    <t>抵抗があってもなくても回らない？</t>
  </si>
  <si>
    <t>ジャンパー線の定格電流の関係？</t>
  </si>
  <si>
    <t>突入電流をいなす抵抗になってくれていたのかも。</t>
  </si>
  <si>
    <t>バッテリースルーパス機能のあるものを探す</t>
  </si>
  <si>
    <t>FETが電圧zeroでも流れてしまっている。</t>
  </si>
  <si>
    <t>FET</t>
  </si>
  <si>
    <t>FETだと5V,4V起動のものが多い。3Vで起動してくれるものを選ぶ</t>
  </si>
  <si>
    <t>http://www.homu.net/raspberry-pi%E3%81%A7iot%E3%81%AA%E3%82%B7%E3%82%B9%E3%83%86%E3%83%A0%E9%96%8B%E7%99%BA%EF%BC%9A3-3v%E3%83%9E%E3%82%A4%E3%82%B3%E3%83%B3%E3%81%A7%E7%9B%B4%E6%8E%A5%E9%A7%86%E5%8B%95%E3%81%A7%E3%81%8D/</t>
  </si>
  <si>
    <t>配線は以下を参照する。</t>
  </si>
  <si>
    <t>http://www.davidhunt.ie/howto-switching-onoff-a-dc-motor-with-a-raspberry-pi/</t>
  </si>
  <si>
    <t>モータードライバーのモジュールだと高い。</t>
  </si>
  <si>
    <t>http://kousaku-kousaku.blogspot.jp/2008/08/arduino.html</t>
  </si>
  <si>
    <t>この配線も試してみる。</t>
  </si>
  <si>
    <t>http://elinux.org/RPi_GPIO_Interface_Circuits</t>
  </si>
  <si>
    <t>http://www.robertcudmore.org/blog/?p=181</t>
  </si>
  <si>
    <t>プルダウンみたいな配線にする</t>
  </si>
  <si>
    <t>http://fc2canned.blog54.fc2.com/blog-entry-760.html</t>
  </si>
  <si>
    <t>突入電流</t>
  </si>
  <si>
    <t>電池でモーターが動かないのは、突入電流のせいだと思われる。</t>
  </si>
  <si>
    <t>突入電流を防ぐには、ソフトスタート機能が有る</t>
  </si>
  <si>
    <t>PWMでも起動電力は下がるようである。</t>
  </si>
  <si>
    <t>http://v-mahakala.blogspot.jp/2010/09/dcpwm.html</t>
  </si>
  <si>
    <t>http://toragi.cqpub.co.jp/Portals/0/backnumber/2006/10/p103-104.pdf</t>
  </si>
  <si>
    <t>FETでのPWMはここらへんを参考に</t>
  </si>
  <si>
    <t>http://www.maizuru-ct.ac.jp/control/machida/elec/motor/index.htm</t>
  </si>
  <si>
    <t>http://srd.s43.xrea.com/circuit_learning/motordrive.shtml#FET-sp</t>
  </si>
  <si>
    <t>バッテリーでPWMにすると動くか確認する。</t>
  </si>
  <si>
    <t>量産工程</t>
  </si>
  <si>
    <t>配線がこんがらかることが予想される。レーザーでなぞるようの刻印をする？</t>
  </si>
  <si>
    <t>フラットケーブルでつなぎ、基板をホットメルト（ヘラなどを使って）</t>
  </si>
  <si>
    <t>からげは結構面倒なので、圧着端子を使う。</t>
  </si>
  <si>
    <t>ジャンパーワイヤーのオスメスの接続部を、ホットメルトで固定でも良い</t>
  </si>
  <si>
    <t>半田ごては以下を参照してみるとよい</t>
  </si>
  <si>
    <t>http://www.ne.jp/asahi/shared/o-family/ElecRoom/ElecHint/ElecHint.html</t>
  </si>
  <si>
    <t>www.diylabo.jp/basic/basic-39.html</t>
  </si>
  <si>
    <t>アクリル板の保護紙</t>
  </si>
  <si>
    <t>両側を同時にはがせる道具を作製する(強力繰り返し粘着剤＋グリップとか)</t>
  </si>
  <si>
    <t>ヘラも試してみる</t>
  </si>
  <si>
    <t>セロテープで剥がす</t>
  </si>
  <si>
    <t>https://deagostini.jp/community/mtp_bbs/detail.php?id=43</t>
  </si>
  <si>
    <t>ガムテで剥がす</t>
  </si>
  <si>
    <t>http://www.fabkura.org/2014/09/blog-post_49.html</t>
  </si>
  <si>
    <t>洗剤入れたお湯につけておく</t>
  </si>
  <si>
    <t>http://sooda.jp/qa/2694</t>
  </si>
  <si>
    <t>水溶性の溶剤なので、湿気に気をつける。</t>
  </si>
  <si>
    <t>http://numax0915.exblog.jp/24093219/</t>
  </si>
  <si>
    <t>丁番、車輪</t>
  </si>
  <si>
    <t>トルクドライバー使う</t>
  </si>
  <si>
    <t>アクリルは温めた側を内に曲げる</t>
  </si>
  <si>
    <t>http://www.acry-ya.com/acry-ya_new/html/manufacture/htm/manufacture-sample1.htm</t>
  </si>
  <si>
    <t>アクリル板をまとめてお湯に数分つける→取り出して乾かす</t>
  </si>
  <si>
    <t>風呂場で。一定量までで排水するようにして、常にお湯を注いでいく。</t>
  </si>
  <si>
    <t>タイマーなったら、保圧しているサンプルを取り出し→手で曲げて保圧→保護紙を剥がしてサンプルを治具に載せて圧掛ける</t>
  </si>
  <si>
    <t>静電気除去のため治具はアースを取る</t>
  </si>
  <si>
    <t>保圧はクイックチェンジ</t>
  </si>
  <si>
    <t>圧掛けるときは重り、リニアシャフト、接触する先はウレタンで断熱＆手をはさんでも怪我しない。</t>
  </si>
  <si>
    <t>はんだ槽なら早い。</t>
  </si>
  <si>
    <t>http://tanabe.tv/top/dokudan2012/0419.html</t>
  </si>
  <si>
    <t>http://www.tanabe.tv/top/dokudan2010/0528.html</t>
  </si>
  <si>
    <t>https://www.amazon.co.jp/%E7%99%BD%E5%85%89-HAKKO-FS300-01-%E6%A3%92%E3%81%AF%E3%82%93%E3%81%A0/dp/B002MRR1QU</t>
  </si>
  <si>
    <t>amazonなら2千円から有る。</t>
  </si>
  <si>
    <t>フラックスを使うのも良い。</t>
  </si>
  <si>
    <t>https://www.monotaro.com/g/00390853/?t.q=%83t%83%89%83b%83N%83X</t>
  </si>
  <si>
    <t>モーター進捗</t>
  </si>
  <si>
    <t>ひとまずFET動いた</t>
  </si>
  <si>
    <t>回路は以下参照</t>
  </si>
  <si>
    <t>ジャンパー線の抵抗測ってみたら、0.7Ωくらいになっていた。どうやらこれが突入電流をいい感じに防いでいる。</t>
  </si>
  <si>
    <t>小さいモーターは、出力がたらない。rs540shでもギリギリ(ちょっと引っかかると止まる)。</t>
  </si>
  <si>
    <t>一方で、小さいモーターは突入電流は問題ないようである</t>
  </si>
  <si>
    <t>小さいモーターをウォームギアにするなども考えられる</t>
  </si>
  <si>
    <t>rs540shをウォームギアにするのもアリ。</t>
  </si>
  <si>
    <t>上プレートはこれで固定</t>
  </si>
  <si>
    <t>http://store.shopping.yahoo.co.jp/hands-net/4991807034533.html?sc_e=slga_pla</t>
  </si>
  <si>
    <t>PWMは動作が上手くいかなかった。</t>
  </si>
  <si>
    <t>突入電流測定方法</t>
  </si>
  <si>
    <t>クランプメーターのMAXで測定(線に割り込む)</t>
  </si>
  <si>
    <t>オシロスコープで測定</t>
  </si>
  <si>
    <t>dmm.akibaとかで借りるか</t>
  </si>
  <si>
    <t>中古で買うか</t>
  </si>
  <si>
    <t>組むか</t>
  </si>
  <si>
    <t>PCにつけるタイプを買うか</t>
  </si>
  <si>
    <t>突入電流対策</t>
  </si>
  <si>
    <t>小さい抵抗(0.5オームとか)を挟んどく</t>
  </si>
  <si>
    <t>電源入れずに改めて抵抗を測定しておく。(はずした状態で)</t>
  </si>
  <si>
    <t>PWMを電源で繋いでやってみる</t>
  </si>
  <si>
    <t>バッテリーだといちいち切れるのでよくわからない。</t>
  </si>
  <si>
    <t>突入電流を測定してみる</t>
  </si>
  <si>
    <t>定格電流の大きい電源を購入する</t>
  </si>
  <si>
    <t>https://www.monotaro.com/g/00345368/?monotaroNo=36847772</t>
  </si>
  <si>
    <t>10Aを購入(これまで2.5Aでギリギリな感じだったのと、普段の回転は1.5Vだったので、10Aであれば大丈夫だろうという見積もり)</t>
  </si>
  <si>
    <t>モーターのグレードをダウンする</t>
  </si>
  <si>
    <t>rs540shの実力を抵抗無し、10Aで見てみる。</t>
  </si>
  <si>
    <t>そうすれば突入電流を回避するために電圧を降下させなくても良い。回転速度ももう少し落ちても良さそうなので。</t>
  </si>
  <si>
    <t>ただトルクに余裕を持つためには、回転数がどうしても速くなってしまう。なのでやはりRS540SHでギリギリかもしれない。</t>
  </si>
  <si>
    <t>重りをマックスで乗っけて回転させてみる。</t>
  </si>
  <si>
    <t>逆起電力対策</t>
  </si>
  <si>
    <t>ダイオードを用いる。</t>
  </si>
  <si>
    <t>http://play-arduino.seesaa.net/article/421238000.html</t>
  </si>
  <si>
    <t>http://detail.chiebukuro.yahoo.co.jp/qa/question_detail/q11118738951</t>
  </si>
  <si>
    <t>http://akizukidenshi.com/catalog/g/gI-02228/</t>
  </si>
  <si>
    <t>ブレーキにもなってくれる</t>
  </si>
  <si>
    <t>脱落防止用の袋ナット購入</t>
  </si>
  <si>
    <t>https://www.monotaro.com/g/00010554/?t.attr_f7=M3</t>
  </si>
  <si>
    <t>DCモーターと、センサーの動きの確認</t>
  </si>
  <si>
    <t>サーボモーター動かしてみる</t>
  </si>
  <si>
    <t>動かさずとも明らかに狭い。</t>
  </si>
  <si>
    <t>剛性出すため、接着剤でくっつけておく</t>
  </si>
  <si>
    <t>配線する</t>
  </si>
  <si>
    <t>10Aで回転</t>
  </si>
  <si>
    <t>30Aのブレーカーが落ちた。FETはoffの状態</t>
  </si>
  <si>
    <t>データシート見ると、配線間違っていた。データシートをちゃんと確認しよう。</t>
  </si>
  <si>
    <t>http://www.tdk-lambda.co.jp/products/sps/catalog/jp/vs-e.pdf</t>
  </si>
  <si>
    <t>マルチメータで電流値MAXを測定してみる</t>
  </si>
  <si>
    <t>これだとちょっと速すぎ</t>
  </si>
  <si>
    <t>重りを乗っけて回転。限界を見定める。</t>
  </si>
  <si>
    <t>回転できるか確認</t>
  </si>
  <si>
    <t>ダミーの草＋ナットでもテープでくっつけておく</t>
  </si>
  <si>
    <t>配線図面を作る</t>
  </si>
  <si>
    <t>基板を作製する。</t>
  </si>
  <si>
    <t>量産工程を検討しておく</t>
  </si>
  <si>
    <t>アクリサンデー発注</t>
  </si>
  <si>
    <t>テーブルの重心を測って図面に反映させる</t>
  </si>
  <si>
    <t>25mmのところが重心</t>
  </si>
  <si>
    <t>モーターのストップの精度をリミットスイッチで測って図面に反映させる。</t>
  </si>
  <si>
    <t>まあまあ同じところに止まる。</t>
  </si>
  <si>
    <t>垂直出し用のナットを外して、袋ナットを装着した時の隙間を測定する。</t>
  </si>
  <si>
    <t>垂直だしすると噛んでしまう</t>
  </si>
  <si>
    <t>ヒンジ板厚</t>
  </si>
  <si>
    <t>mm</t>
  </si>
  <si>
    <t>ナット</t>
  </si>
  <si>
    <t>樹脂板厚</t>
  </si>
  <si>
    <t>袋ナット</t>
  </si>
  <si>
    <t>潰しによる逃げ量</t>
  </si>
  <si>
    <t>raspizeroで原価削減、消費電力削減</t>
  </si>
  <si>
    <t>デメリットは以下</t>
  </si>
  <si>
    <t>Ether(LAN) Portなし</t>
  </si>
  <si>
    <t>オーディオ端子なし</t>
  </si>
  <si>
    <t>カメラポートなし</t>
  </si>
  <si>
    <t>ワイヤレスネット不可</t>
  </si>
  <si>
    <t>電源を供給できないマイクロUSBハブを使うと ラズベリーパイゼロが不安定になるかもしれない</t>
  </si>
  <si>
    <t>ディスプレイ廉価版使用</t>
  </si>
  <si>
    <t>SPI,SCLKを使うので、重量測定をI2Cで賄うか。</t>
  </si>
  <si>
    <t>レビュー</t>
  </si>
  <si>
    <t>人工無能でそれらしい文章を書く</t>
  </si>
  <si>
    <t>アカウントを複数作る</t>
  </si>
  <si>
    <t>レビューしてくれたらギフト券を送る</t>
  </si>
  <si>
    <t>評価依頼メールを送る</t>
  </si>
  <si>
    <t>http://san6go.com/archives/1499</t>
  </si>
  <si>
    <t>収納具</t>
  </si>
  <si>
    <t>先端を尖らせて入れやすく</t>
  </si>
  <si>
    <t>平板、丸まる機能を付与する</t>
  </si>
  <si>
    <t>手で開閉させる</t>
  </si>
  <si>
    <t>定規を50mmくらい接着剤でくっつける。定規に沿ってラインを書いて、ヘミングさせる。</t>
  </si>
  <si>
    <t>ある程度開くと平板、閉じると丸まる機能を付与する</t>
  </si>
  <si>
    <t>R500くらいのゆるいラインをお尻に書いておく。ホットガンで45°くらいに変形させる。</t>
  </si>
  <si>
    <t>170322_やること</t>
  </si>
  <si>
    <t>下土台の設計を行う</t>
  </si>
  <si>
    <t>樹脂板積層で高さを調整</t>
  </si>
  <si>
    <t>排出部の設計を行なう</t>
  </si>
  <si>
    <t>アクリル発注</t>
  </si>
  <si>
    <t>レーザーカット予約</t>
  </si>
  <si>
    <t>収納具を作製し、使用感を確かめる</t>
  </si>
  <si>
    <t>ボルト届いたらつける</t>
  </si>
  <si>
    <t>プラレール改造</t>
  </si>
  <si>
    <t>超音波距離計はADCとか必要なし</t>
  </si>
  <si>
    <t>http://make.bcde.jp/raspberry-pi/%E8%B6%85%E9%9F%B3%E6%B3%A2%E8%B7%9D%E9%9B%A2%E3%82%BB%E3%83%B3%E3%82%B5hc-sr04%E3%82%92%E4%BD%BF%E3%81%86/</t>
  </si>
  <si>
    <t>機能</t>
  </si>
  <si>
    <t>ドラクエモード(車間距離一定モード)</t>
  </si>
  <si>
    <t>渋滞モード</t>
  </si>
  <si>
    <t>概要</t>
  </si>
  <si>
    <t>プレゼン資料</t>
  </si>
  <si>
    <t>おもしろ装置</t>
  </si>
  <si>
    <t>http://www.cuspy.org/diary/raspberrypi-roastbeef/</t>
  </si>
  <si>
    <t>電子部品は入力→制御→出力に別れる。</t>
  </si>
  <si>
    <t>いろんな製品を分けてみよう</t>
  </si>
  <si>
    <t>量産の電子基板を見てみよう</t>
  </si>
  <si>
    <t>秋月のキットで学ぶ</t>
  </si>
  <si>
    <t>半田ごてのスキルは上がるけど、ものづくりではない</t>
  </si>
  <si>
    <t>電子回路の基礎</t>
  </si>
  <si>
    <t>オームの法則：電気は水の流れ</t>
  </si>
  <si>
    <t>http://www.max.hi-ho.ne.jp/lylle/denryu5.html</t>
  </si>
  <si>
    <t>オームの法則：人の体で考える</t>
  </si>
  <si>
    <t>ものづくりのフロー</t>
  </si>
  <si>
    <t>本講義目的</t>
  </si>
  <si>
    <t>ものを作れるようになって欲しい。</t>
  </si>
  <si>
    <t>企画</t>
  </si>
  <si>
    <t>設計</t>
  </si>
  <si>
    <t>試作</t>
  </si>
  <si>
    <t>量産</t>
  </si>
  <si>
    <t>機械</t>
  </si>
  <si>
    <t>購入部品選定</t>
  </si>
  <si>
    <t>加工部品設計</t>
  </si>
  <si>
    <t>板金加工、射出成形など</t>
  </si>
  <si>
    <t>電気</t>
  </si>
  <si>
    <t>電子部品の選定</t>
  </si>
  <si>
    <t>電気回路設計</t>
  </si>
  <si>
    <t>発注・組立・調整</t>
  </si>
  <si>
    <t>プリント基板、ハーネス配線など</t>
  </si>
  <si>
    <t>ソフト</t>
  </si>
  <si>
    <t>モジュール探し</t>
  </si>
  <si>
    <t>コーディング</t>
  </si>
  <si>
    <t>メモリに書き込み</t>
  </si>
  <si>
    <t>https://www.romkakikomi.com/%E6%9C%AC%E3%82%B5%E3%82%A4%E3%83%88%E3%81%8C%E9%81%B8%E3%81%B0%E3%82%8C%E3%82%8B%E7%90%86%E7%94%B1/</t>
  </si>
  <si>
    <t>・なにか新しいものを作らないと、覚えない。作れるようにならない。自信がつかない。(Lチカとかのトレースは、発注・組立・調整を行ってるだけ)</t>
  </si>
  <si>
    <t>例、デジタル計量器</t>
  </si>
  <si>
    <t>デジタルに重量を測定</t>
  </si>
  <si>
    <t>ネジ</t>
  </si>
  <si>
    <t>樹脂</t>
  </si>
  <si>
    <t>射出成形</t>
  </si>
  <si>
    <t>→見やすい？、精度上がる？、データをPCに取り込める？、軽くなる？、安くなる？</t>
  </si>
  <si>
    <r>
      <rPr>
        <b/>
      </rPr>
      <t>ロードセル</t>
    </r>
    <r>
      <t>、IC、スイッチ、ディスプレイ</t>
    </r>
  </si>
  <si>
    <t>プリント基板(緑のやつ)</t>
  </si>
  <si>
    <t>客にとってのうれしさ</t>
  </si>
  <si>
    <t>I2C通信？</t>
  </si>
  <si>
    <t>-</t>
  </si>
  <si>
    <t>・新しいものとは、最先端の部品(raspi)、モジュール(機械学習)を用いることではない。機能が新しくなくてはいけない</t>
  </si>
  <si>
    <t>・同じようなものがあるから、、、などとは考えない。機能の足し算、ディテールの積み重ねで新しくなる。</t>
  </si>
  <si>
    <t>※通信とは・・デジタル回路では、０と１の信号(0Vと5V)をやり取りするだけ。クロック周波数(ドラムみたいなもの)に合わせて、0、１を送る。ヘルツ=1秒間の回数、ギガ=10^9(10億)。</t>
  </si>
  <si>
    <t>01010101→8、あ、漢、青色、28℃、2kg</t>
  </si>
  <si>
    <t>ディスプレイ・・・8ビット(01010101みたいな、256パターン)で色を指定。各画素数ごとに常時塗り替えていっている。</t>
  </si>
  <si>
    <t>入力(センサーなど)</t>
  </si>
  <si>
    <t>制御(モジュール)</t>
  </si>
  <si>
    <t>出力(動力、表示)</t>
  </si>
  <si>
    <t>入力(のためのモジュール)</t>
  </si>
  <si>
    <t>出力</t>
  </si>
  <si>
    <t>超音波距離センサーを</t>
  </si>
  <si>
    <t>SPI通信で読み取り、</t>
  </si>
  <si>
    <t>PWM制御で</t>
  </si>
  <si>
    <t>サーボモーターを動かす</t>
  </si>
  <si>
    <t>I2C通信で読み取り、</t>
  </si>
  <si>
    <t>DCモーターを動かす</t>
  </si>
  <si>
    <t>ミニ四駆の制御</t>
  </si>
  <si>
    <t>扇風機の制御</t>
  </si>
  <si>
    <t>ADコンバーターを使って</t>
  </si>
  <si>
    <t>プラレールの制御をraspiで行なう</t>
  </si>
  <si>
    <t>LED</t>
  </si>
  <si>
    <t>※モジュール・・・</t>
  </si>
  <si>
    <t>・入力、制御、出力に分けられる。</t>
  </si>
  <si>
    <t>オーケープランニング</t>
  </si>
  <si>
    <t>パテントはまったく競合していない</t>
  </si>
  <si>
    <t>http://patent.conceptsengine.com/p/2016138805</t>
  </si>
  <si>
    <t>経営者は中年</t>
  </si>
  <si>
    <t>http://www.yumepla.org/introduction/</t>
  </si>
  <si>
    <t>回転計で行なうのがうちの強み</t>
  </si>
  <si>
    <t>回転なので、積載の場所が一定になる</t>
  </si>
  <si>
    <t>作業が簡単</t>
  </si>
  <si>
    <t>今後積載の自動化も可能</t>
  </si>
  <si>
    <t>排出機能もある</t>
  </si>
  <si>
    <t>今後収納も自動化出来る可能性が有る。</t>
  </si>
  <si>
    <t>速度が早い</t>
  </si>
  <si>
    <t>作業コストと重量コストを表示しているので、それを参照して載せる重量を変えれば良い</t>
  </si>
  <si>
    <t>回転系であるという特許は早めに出しておく</t>
  </si>
  <si>
    <t>ここを他に抑えられたらかなりきつい</t>
  </si>
  <si>
    <t>オーケーさんのおかげで、良い牽制にはなっている。</t>
  </si>
  <si>
    <t>ステージ重量もあったほうが良いな。</t>
  </si>
  <si>
    <t>二分割、三分割とバリエーションがあったほうがよい</t>
  </si>
  <si>
    <t>従業員数は3人</t>
  </si>
  <si>
    <t>https://jgoodtech.smrj.go.jp/corporations/8680?locale=ja</t>
  </si>
  <si>
    <t>他の野菜も出来るようにしておいたほうが良い。</t>
  </si>
  <si>
    <t>アタッチメント(排出テーブル交換など)もあると良い</t>
  </si>
  <si>
    <t>野菜の単価を記入できるようにしたほうがよい</t>
  </si>
  <si>
    <t>ほうれん草以外にも使ってもらうため</t>
  </si>
  <si>
    <t>レンタルメリット</t>
  </si>
  <si>
    <t>安く感じる(分割払い)</t>
  </si>
  <si>
    <t>購入しやすい</t>
  </si>
  <si>
    <t>デメリット</t>
  </si>
  <si>
    <t>発送費用がかかってしまう</t>
  </si>
  <si>
    <t>農機具レンタル</t>
  </si>
  <si>
    <t>http://itosanki.com/</t>
  </si>
  <si>
    <t>http://arknougyou.com/rental/</t>
  </si>
  <si>
    <t>http://farm-mart.net/service/rental_machine/</t>
  </si>
  <si>
    <t>http://www.nokigu-rental.com/</t>
  </si>
  <si>
    <t>http://nogyoya.jp/machine_service.html</t>
  </si>
  <si>
    <t>JA</t>
  </si>
  <si>
    <t>http://www.ja-hisui.or.jp/modx/index.php?id=257</t>
  </si>
  <si>
    <t>そもそも載っていることがよい広告になる。</t>
  </si>
  <si>
    <t>野菜収納樹脂を徹底的に安くして、広告塔に使う。</t>
  </si>
  <si>
    <t>たくさん作るため、重ねられるような構造にしておく→在庫の場所が狭くなる。</t>
  </si>
  <si>
    <t>JAが後押ししているレンタル事業</t>
  </si>
  <si>
    <t>http://www.maff.go.jp/j/seisan/suisin/nousan_sogo/pdf/rental.pdf</t>
  </si>
  <si>
    <t>レンタル屋さんに広告塔になってもらう</t>
  </si>
  <si>
    <t>受注が入ったらお支払でOK→在庫リスクなし</t>
  </si>
  <si>
    <t>amazonで販売していることも伝える。→値段はお客さんもわかるから、そこを考慮して価格設定して欲しい。</t>
  </si>
  <si>
    <t>あるいは、設備を無料で譲渡し、ロイヤリティを頂く形でもOK→ロイヤリティは販売金額とご相談だが、30%程度を考えている。</t>
  </si>
  <si>
    <t>http://nitinoki.or.jp/kikaika-mail-mag/column/column_66/column6602/index1.html</t>
  </si>
  <si>
    <t>表向きは販売代理店として開業する。</t>
  </si>
  <si>
    <t>オーケープランニングさんの販売も行う。</t>
  </si>
  <si>
    <t>ベジポンにも声かけてみる。</t>
  </si>
  <si>
    <t>助成金を利用して、販売価格を安くするのも有り。</t>
  </si>
  <si>
    <t>商社に声かける。</t>
  </si>
  <si>
    <t>コンサルさんに聞きたいこと</t>
  </si>
  <si>
    <t>製品の販売について</t>
  </si>
  <si>
    <t>販売は、ネット販売(amazonなど)、リース販売、商社(販売代理店)経由の販売、農協への売り込み、農家への訪問販売、青果センターへの売り込み、、、など、打てる手はすべて打ち、見込みの有りそうなものに絞っていこうと考えている。</t>
  </si>
  <si>
    <t>ネット販売で金額を公開していると、他の販売代理店的にはよろしくない？。</t>
  </si>
  <si>
    <t>そもそもこういうやり方は効率的でないか。販売先への信用問題になってしまうか</t>
  </si>
  <si>
    <t>商社(販売代理店)に設備を売り込みに行くのは有りか</t>
  </si>
  <si>
    <t>売価の何%を頂く、というような販売形態は出来ないか</t>
  </si>
  <si>
    <t>レンタル、リース屋さんに売り込みに行くのは有りか</t>
  </si>
  <si>
    <t>そういう販売形態があるなら、ロイヤリティはいくらが一般的なのか。</t>
  </si>
  <si>
    <t>農協への売り込みは、どこが窓口になるか</t>
  </si>
  <si>
    <t>自身が販売代理店となって、競合の製品と一緒に自社ブランドの製品も販売しようかとも考えている。(他社製品を比較対象にして、自社製品の訴求効果を高めようという狙い)</t>
  </si>
  <si>
    <t>他社の販売動向とか、ハウスリストなども知れる可能性が有るため</t>
  </si>
  <si>
    <t>こういった販売方法は法的、倫理的に有りか</t>
  </si>
  <si>
    <t>販売代理店は40％くらい</t>
  </si>
  <si>
    <t>amazonは8~15％</t>
  </si>
  <si>
    <t>amazon製品のチラシなら問題なし</t>
  </si>
  <si>
    <t>https://sellercentral.amazon.co.jp/forums/thread.jspa?threadID=1663</t>
  </si>
  <si>
    <t>ネット販売用と、代理店販売用で微妙に製品を変える→違う製品であれば、価格が違っても納得？</t>
  </si>
  <si>
    <t>ネット販売であれば、サポートはちゃんとしていないアピール</t>
  </si>
  <si>
    <t>日本の売れ行きがあまり伸びなければ、中国もあり。(ほうれん草の生産量などは非常に高い)</t>
  </si>
  <si>
    <t>アマゾンで買う人は、アマゾンで使う人。だからアマゾンの製品の広告に載せてもらうのがよい。</t>
  </si>
  <si>
    <t>JANコードの登録は必須</t>
  </si>
  <si>
    <t>http://www.technoveins.co.jp/technical/explain/howtogetjancode.htm</t>
  </si>
  <si>
    <t>一ヶ月以内であれば無償で返品承ります。ぜひお気軽に使用感をお試しください。</t>
  </si>
  <si>
    <t>同梱</t>
  </si>
  <si>
    <t>http://www.fillment.co.jp/direct_business/direct_media/</t>
  </si>
  <si>
    <t>スポンサープロダクトがよさそう</t>
  </si>
  <si>
    <t>http://www.cyber-records.co.jp/blog/rakuten/rakuten-seo/amazonkoukoku/</t>
  </si>
  <si>
    <t>http://itsumo365.co.jp/blog/%E5%BA%83%E5%91%8A%E8%B2%BB%E7%94%A8%E5%AF%BE%E5%8A%B9%E6%9E%9C%E5%90%91%E4%B8%8A%EF%BC%81amazon%E5%BA%83%E5%91%8A%E3%81%AE%E6%96%B0%E6%A9%9F%E8%83%BD%E6%B4%BB%E7%94%A8%E6%B3%95/</t>
  </si>
  <si>
    <t>車輪はなしにして、チューブの上滑らせたほうがスムーズでは？</t>
  </si>
  <si>
    <t>じゃがいも選別機</t>
  </si>
  <si>
    <t>http://treeandnorf.com/harvest-and-ship-out-potato/</t>
  </si>
  <si>
    <t>ステージは取替え可能</t>
  </si>
  <si>
    <t>プラットフォームのほうが高い、ステージは4~5万程度。</t>
  </si>
  <si>
    <t>同じプラットフォームでさまざまな野菜を選別、組合せ計量できます。</t>
  </si>
  <si>
    <t>将来的にトマトは不良を機械学習で選別したい。透明なプレートなので全方向から見られる。</t>
  </si>
  <si>
    <t>http://www.pref.niigata.lg.jp/HTML_Simple/444/641/10%20tomato.pdf</t>
  </si>
  <si>
    <t>じゃがいもは投入口を作る。オプションで。サーボで排出。写真参照。</t>
  </si>
  <si>
    <t>コンサルに相談する</t>
  </si>
  <si>
    <t>ネットで見ると、選別を大型設備で行っている人もいれば、手作業で行っている人もいる。マーケティングのためココらへんの％を知りたい。</t>
  </si>
  <si>
    <t>ミドルクラスの装置として売り出したい。</t>
  </si>
  <si>
    <t>野菜選別機は中古で20万程度</t>
  </si>
  <si>
    <t>現行品なら、一秒間に2~4個処理できる</t>
  </si>
  <si>
    <t>ステージを変えるだけで、いろんな野菜に使える→一年中活躍してくれる。</t>
  </si>
  <si>
    <t>選別モードを追加</t>
  </si>
  <si>
    <t>長物と、小物ようのテーブルにする。それぞれのモードを準備する。</t>
  </si>
  <si>
    <t>ゼロ点補正モードを追加</t>
  </si>
  <si>
    <t>テーブルにゴミをのけた上で、それぞれのテーブルの重量を今一度測定する。</t>
  </si>
  <si>
    <t>値が範囲外であった場合は、ERRORを吐く。</t>
  </si>
  <si>
    <t>各テーブルに番号を振り、各テーブルの重量を補正する。</t>
  </si>
  <si>
    <t>重量一定と、数量一定のモードを作る。</t>
  </si>
  <si>
    <t>数量一定は、テーブルに一定の個数を乗っけるという約束のもと行う。</t>
  </si>
  <si>
    <t>載せる数量、袋に入れる数量</t>
  </si>
  <si>
    <t>出力の弱いモーターについてももう一度</t>
  </si>
  <si>
    <t>PWM制御をしてみる</t>
  </si>
  <si>
    <t>アップスロープをかけて、時間制御で0.4秒くらいまではMAXで回転。あとはダウンスロープで出力を抑えてリミットスイッチの信号を待つ。</t>
  </si>
  <si>
    <t>スイッチはパルス的にon-offすると反応しにくい</t>
  </si>
  <si>
    <t>佐川の荷物届いていたら、丁番にあてがってみる。</t>
  </si>
  <si>
    <t>パイプ、ヒートガン、はさみで袋収納のサンプルを作成してみる。</t>
  </si>
  <si>
    <t>収のーぐ</t>
  </si>
  <si>
    <t>じゃがいもなどの転がるものも入れられる。(差別化のポイント)</t>
  </si>
  <si>
    <t>ソフトウェアのアップデートはメールで配信している。のでメールアドレスを教えて下さい。</t>
  </si>
  <si>
    <t>ほうれん草、エンドに羽つければもっと小さくてもよいのでは</t>
  </si>
  <si>
    <t>実際に買って試してみる。</t>
  </si>
  <si>
    <t>小さいプラットフォームで共用化。</t>
  </si>
  <si>
    <t>サーボモーター取付用のネジを準備する</t>
  </si>
  <si>
    <t>ブラケットは根本が若干浮くので、削る</t>
  </si>
  <si>
    <t>サーボはなるべく近くに配置する</t>
  </si>
  <si>
    <t>摩擦</t>
  </si>
  <si>
    <t>ゴムだとブチル、エチレンが0.18</t>
  </si>
  <si>
    <t>https://fawos.misumi.jp/fas/ur/data/view_property.php?page=compare</t>
  </si>
  <si>
    <t>樹脂だとPOMが0.18くらい</t>
  </si>
  <si>
    <t>http://www.kinari.jp/dcms_media/other/plastic_material_pdf01.pdf</t>
  </si>
  <si>
    <t>アクリルは0.38くらい</t>
  </si>
  <si>
    <t>https://astamuse.com/ja/published/JP/No/1994245702</t>
  </si>
  <si>
    <t>結局チューブはPTFE、Φ径細くして、アクリルを重ねて下駄はかせる。</t>
  </si>
  <si>
    <t>ベアリングではなくPTFEに置き換える→加工油などの心配なし。取付けも楽。機構的にもスムーズな動きになりやすい(ガタガタしにくい）</t>
  </si>
  <si>
    <t>PTFE穴あけは、ヒーターで行なうと簡単かも。ふっ素樹脂加熱して良いのか確認しておく。→加熱はよくない</t>
  </si>
  <si>
    <t>塩ビとフッ素樹脂は、有毒ガスが発生するのでレーザーカット不可</t>
  </si>
  <si>
    <t>各樹脂の組み合わせ毎の摩擦係数が乗っている。アクリルとPTFEは0.1、POMとは0.3くらいかな。</t>
  </si>
  <si>
    <t>http://www.m-kagaku.co.jp/grproduct/company/mcc/cmd/notification/plastics_10.pdf</t>
  </si>
  <si>
    <t>転がりのほうが摩擦係数では遥かに有利？家の実機で試してみる</t>
  </si>
  <si>
    <t>評価ポイントは音、ガタツキ、摺動性。</t>
  </si>
  <si>
    <t>滑りでも問題なく回転する。音、ガタつきは大きく緩和する。</t>
  </si>
  <si>
    <t>リミットスイッチ用の穴あけ、ブラケット設計</t>
  </si>
  <si>
    <t>チューブ固定はGPクリアー</t>
  </si>
  <si>
    <t>あとカッターでV字に切って手錠で固定</t>
  </si>
  <si>
    <t>pwm制御(後半減速)とスイッチ制御(risingじゃないヤツ)のプログラムを作成</t>
  </si>
  <si>
    <t>調べること</t>
  </si>
  <si>
    <t>補助金</t>
  </si>
  <si>
    <t>起業誘致</t>
  </si>
  <si>
    <t>マーケティングのメソッド</t>
  </si>
  <si>
    <t>リミットスイッチにテフロン加工</t>
  </si>
  <si>
    <t>株式会社はかり農機</t>
  </si>
  <si>
    <t>"はかる"農機でさらなる飛躍を約束します。</t>
  </si>
  <si>
    <t>量る</t>
  </si>
  <si>
    <t>重さを"量る"ことで、時間のムダと、重量のムダを無くします。</t>
  </si>
  <si>
    <t>計る</t>
  </si>
  <si>
    <t>生産数量、重量を"計る"ことで、</t>
  </si>
  <si>
    <t>PET</t>
  </si>
  <si>
    <t>安い</t>
  </si>
  <si>
    <t>曲げ加工でも割れにくい</t>
  </si>
  <si>
    <t>熱を加え無くても曲げられる</t>
  </si>
  <si>
    <t>http://robotsuku.at.webry.info/200707/article_13.html</t>
  </si>
  <si>
    <t>http://saneipla.co.jp/technology/r_mage/</t>
  </si>
  <si>
    <t>型がかなり簡単になる。</t>
  </si>
  <si>
    <t>耐摩耗性もPMMAと比べるとよい。傷つきにくい。</t>
  </si>
  <si>
    <t>http://www.kda1969.com/materials/pla_mate_pet2.htm</t>
  </si>
  <si>
    <t>耐衝撃性も高いので、耐久性も上がる。</t>
  </si>
  <si>
    <t>燃やしても有毒ガスが発生しない。環境に優しい素材を使用しています。</t>
  </si>
  <si>
    <t>円/mm3</t>
  </si>
  <si>
    <t>比率</t>
  </si>
  <si>
    <t>PMMA</t>
  </si>
  <si>
    <t>PC</t>
  </si>
  <si>
    <t>PE</t>
  </si>
  <si>
    <t>ABS</t>
  </si>
  <si>
    <t>PP</t>
  </si>
  <si>
    <t>POM</t>
  </si>
  <si>
    <t>※5mmの板厚のときの比較</t>
  </si>
  <si>
    <t>樹脂と金属のタッピングビスもロックタイトでくっつけられる</t>
  </si>
  <si>
    <t>http://www.loctite.jp/for-resin-bolts-5031.htm</t>
  </si>
  <si>
    <t>リミットスイッチの寸法などを確認</t>
  </si>
  <si>
    <t>モーターの寸法などを現物で確認</t>
  </si>
  <si>
    <t>ヒンジを上からかぶせて干渉しないか現物で確認</t>
  </si>
  <si>
    <t>上からだとユーザーが組みやすい</t>
  </si>
  <si>
    <t>板 :透明アクリル(押出板) 厚さ 3mm サイズ 283×305 mm</t>
  </si>
  <si>
    <t>税込価格 459(円) x 8(個)</t>
  </si>
  <si>
    <t>板 :アクリル白(押出板) 厚さ 5mm サイズ 420×420 mm</t>
  </si>
  <si>
    <t>税込価格 1,580(円) x 1(個)</t>
  </si>
  <si>
    <t>板 :アクリル黒(押出板) 厚さ 5mm サイズ 150×472 mm</t>
  </si>
  <si>
    <t>税込価格 719(円) x 1(個)</t>
  </si>
  <si>
    <t>板 :アクリル黒(押出板) 厚さ 5mm サイズ 150×458 mm</t>
  </si>
  <si>
    <t>税込価格 704(円) x 1(個)</t>
  </si>
  <si>
    <t>板 :アクリル黒(押出板) 厚さ 5mm サイズ 125×459 mm</t>
  </si>
  <si>
    <t>税込価格 620(円) x 1(個)</t>
  </si>
  <si>
    <t>板 :アクリル黒(押出板) 厚さ 5mm サイズ 85×385 mm</t>
  </si>
  <si>
    <t>税込価格 380(円) x 1(個)</t>
  </si>
  <si>
    <t>板 :アクリル黒(押出板) 厚さ 5mm サイズ 256×265 mm</t>
  </si>
  <si>
    <t>税込価格 697(円) x 1(個)</t>
  </si>
  <si>
    <t>板 :アクリル黒(押出板) 厚さ 5mm サイズ 256×283 mm</t>
  </si>
  <si>
    <t>税込価格 732(円) x 1(個)</t>
  </si>
  <si>
    <t>板 :アクリル黒(押出板) 厚さ 5mm サイズ 167×362 mm</t>
  </si>
  <si>
    <t>税込価格 643(円) x 1(個)</t>
  </si>
  <si>
    <t>板 :透明アクリル(押出板) 厚さ 3mm サイズ 135×148 mm</t>
  </si>
  <si>
    <t>税込価格 183(円) x 3(個)</t>
  </si>
  <si>
    <t>20芯、カラー、</t>
  </si>
  <si>
    <t>http://store.shopping.yahoo.co.jp/marutsuelec/4474.html?sc_e=slga_pla</t>
  </si>
  <si>
    <t>数量一定モード</t>
  </si>
  <si>
    <t>袋に入れる数量</t>
  </si>
  <si>
    <t>テーブルに載せる数量</t>
  </si>
  <si>
    <t>載せられたテーブルの総重量/</t>
  </si>
  <si>
    <t>木曜までにトライをするためのtodo</t>
  </si>
  <si>
    <t>アルミフレームはギリギリ届かない。</t>
  </si>
  <si>
    <t>今あるフレームに組んでしまう。</t>
  </si>
  <si>
    <t>チューブは今日届くので、ボンドで固定する。</t>
  </si>
  <si>
    <t>末端を斜めにカットする</t>
  </si>
  <si>
    <t>普通の重量一定のプログラムを完成させておく</t>
  </si>
  <si>
    <t>重量測定、回転、のプログラムを載せておく</t>
  </si>
  <si>
    <t>プログラムのチェックを行う。</t>
  </si>
  <si>
    <t>排出口の作成をする</t>
  </si>
  <si>
    <t>そのための図面を簡単に作成する</t>
  </si>
  <si>
    <t>サーボブラケット固定</t>
  </si>
  <si>
    <t>上プレート、テーブル組付</t>
  </si>
  <si>
    <t>ボルトは有りもので調整</t>
  </si>
  <si>
    <t>袋ナットは75個あるので足りる</t>
  </si>
  <si>
    <t>プレートとブラケットと丁番の固定は木ネジでもOK</t>
  </si>
  <si>
    <t>土台プレートに穴を開けて、固定。</t>
  </si>
  <si>
    <t>ロードセルプレートにチューブを固定</t>
  </si>
  <si>
    <t>ロードセルプレートsubをロードセルに固定</t>
  </si>
  <si>
    <t>ロードセルsubを土台に固定</t>
  </si>
  <si>
    <t>リミットスイッチを接着剤で固定</t>
  </si>
  <si>
    <t>モーターと土台を固定</t>
  </si>
  <si>
    <t>サーボブラケットにチューブを取付</t>
  </si>
  <si>
    <t>サーボブラケットsubをアルミアングルに組付</t>
  </si>
  <si>
    <t>排出台のアルミフレームを測長して移動する。渡しのバーは真ん中に。</t>
  </si>
  <si>
    <t>排出プレートにL字ブラケットを取付</t>
  </si>
  <si>
    <t>排出プレートに穴を開けて、固定。</t>
  </si>
  <si>
    <t>ブラケットと丁番を固定</t>
  </si>
  <si>
    <t>穴径が大きいので、木ネジは無理</t>
  </si>
  <si>
    <t>ブラケットsubとテーブルを固定</t>
  </si>
  <si>
    <t>上プレートにセットカラーを固定する</t>
  </si>
  <si>
    <t>テーブルsubと上プレートを固定</t>
  </si>
  <si>
    <t>11mm？の板を敷いて、プレートsubをモーターに固定する</t>
  </si>
  <si>
    <t>raspiを固定する</t>
  </si>
  <si>
    <t>mainを走らせてみる。</t>
  </si>
  <si>
    <t>動くようであれば、ワークを載せる。</t>
  </si>
  <si>
    <t>プログラムtodo</t>
  </si>
  <si>
    <t>日付をエクセルに書き込む</t>
  </si>
  <si>
    <t>市場価格、人件費、作業者数からコストを計算する</t>
  </si>
  <si>
    <t>テーブルコードの変数を書き込んでいく。</t>
  </si>
  <si>
    <t>検定の関数を作る</t>
  </si>
  <si>
    <t>重量に補正をかける</t>
  </si>
  <si>
    <t>suryo,senbetuをそれぞれ作る</t>
  </si>
  <si>
    <t>stopを押してもstartのプログラムが止まらない。</t>
  </si>
  <si>
    <t>トグルボタンにしたけど不安定。</t>
  </si>
  <si>
    <t>JuryoStartの関数で、stop_buttonがTrueになるとbreakする仕様にした。停止ボタンを押せばstop_buttonがTrueになる。</t>
  </si>
  <si>
    <t>パワポ</t>
  </si>
  <si>
    <t>背景</t>
  </si>
  <si>
    <t>野菜の袋詰め用機器は様々ある</t>
  </si>
  <si>
    <t>優位性</t>
  </si>
  <si>
    <t>複数の組み合わせを同時に行うため、効率が良い(一個づつ乗せなくても良い)</t>
  </si>
  <si>
    <t>排出機能がある</t>
  </si>
  <si>
    <t>投入口は一定の場所にある</t>
  </si>
  <si>
    <t>重量一定モード(所定の重量になる様組み合わせる)の他にも、数量一定モード(同じ数量で重量ばらつきを抑えて品質を向上する)、選別モード(野菜の規格の選別)がある</t>
  </si>
  <si>
    <t>記録が充実している</t>
  </si>
  <si>
    <t>USBにエクセルをエクスポート可能</t>
  </si>
  <si>
    <t>年間、月間、日毎の生産数が記録できる</t>
  </si>
  <si>
    <t xml:space="preserve"> </t>
  </si>
  <si>
    <t>色付きの樹脂の方が動画分かりやすい</t>
  </si>
  <si>
    <t>葉物野菜が良いのでは</t>
  </si>
  <si>
    <t>ほうれん草、小松菜などのメジャーな野菜は共選がほとんど</t>
  </si>
  <si>
    <t>大根菜などのマイナーな野菜は個選になるからターゲットになり得る</t>
  </si>
  <si>
    <t>果菜類が良いのでは</t>
  </si>
  <si>
    <t>トマト、ピーマン、キュウリ、ナスは規格で選別してダンボール</t>
  </si>
  <si>
    <t>トマトは青い状態で出荷するから潰れないと思う</t>
  </si>
  <si>
    <t>共選:個選は9:1くらい</t>
  </si>
  <si>
    <t>・農業用モーターは密閉式が良い</t>
  </si>
  <si>
    <t>防塵性が必要なため</t>
  </si>
  <si>
    <t>共選 成果場→市場→仲介→スーパー</t>
  </si>
  <si>
    <t>個選 市場→仲介→スーパー</t>
  </si>
  <si>
    <t>・農業機器はどこで買う？→農機具の小売店。</t>
  </si>
  <si>
    <t>・農業機器はどこで知るか？→農機具の小売店。ようつべもよく見る。</t>
  </si>
  <si>
    <t>・経済効果が見込めるのであれば素直に買う気になるか？→人件費は高い。省人化したい</t>
  </si>
  <si>
    <t>ターゲット</t>
  </si>
  <si>
    <t>客層</t>
  </si>
  <si>
    <t>農業経営者</t>
  </si>
  <si>
    <t>果菜類を取り扱っている(選別機能)</t>
  </si>
  <si>
    <t>多種類の、その地域でマイナーな葉物野菜を取り扱っている(共撰が袋詰め出来ないため、重量一定機能)</t>
  </si>
  <si>
    <t>JAの成果場</t>
  </si>
  <si>
    <t>選別機がない、充実してない小さなJA(廉価であるという差別化)</t>
  </si>
  <si>
    <t>様々な野菜を取り扱っているJA(汎用性という差別化</t>
  </si>
  <si>
    <t>地域</t>
  </si>
  <si>
    <t>千葉</t>
  </si>
  <si>
    <t>レーザーカッターがあるため</t>
  </si>
  <si>
    <t>ランチェスター戦略</t>
  </si>
  <si>
    <t>サービス</t>
  </si>
  <si>
    <t>修正点</t>
  </si>
  <si>
    <t>テーブル同士の干渉を避ける</t>
  </si>
  <si>
    <t>ぜねば機構にする</t>
  </si>
  <si>
    <t>http://m-sudo.blogspot.jp/2013/04/blog-post_13.html</t>
  </si>
  <si>
    <t>機構的に初動トルクを抑えられる</t>
  </si>
  <si>
    <t>回転角度が正確になりやすい</t>
  </si>
  <si>
    <t>粉塵に対してやや脆弱？</t>
  </si>
  <si>
    <t>セットカラーがトルクに耐えられず外れなくなるみたいなことが起こらなくなる。</t>
  </si>
  <si>
    <t>防塵、防水モーターにする</t>
  </si>
  <si>
    <t>https://www.monotaro.com/g/00271133/?t.q=%96h%90%85%83%82%81%5B%83%5E%81%5B</t>
  </si>
  <si>
    <t>https://www.monotaro.com/p/3540/3602/?t.q=%96h%90%85%83%82%81%5B%83%5E%81%5B</t>
  </si>
  <si>
    <t>https://www.orientalmotor.co.jp/products/detail.action?hinmei=FPW425A2-180U&amp;seriesCd=2800</t>
  </si>
  <si>
    <t>b0</t>
  </si>
  <si>
    <t>rad</t>
  </si>
  <si>
    <t>tanb0</t>
  </si>
  <si>
    <t>a0</t>
  </si>
  <si>
    <t>a</t>
  </si>
  <si>
    <t>r1</t>
  </si>
  <si>
    <t>s</t>
  </si>
  <si>
    <t>防水キャップで防水も考えてみる</t>
  </si>
  <si>
    <t>トラクターにgps</t>
  </si>
  <si>
    <t>どこを植えたか分かる</t>
  </si>
  <si>
    <t>間隔を均等に出来る</t>
  </si>
  <si>
    <t>モーター選定</t>
  </si>
  <si>
    <t>アンペア数(=W数)少なく</t>
  </si>
  <si>
    <t>バッテリーで動かしたいから</t>
  </si>
  <si>
    <t>電源にお金がかかる。手間もかかる</t>
  </si>
  <si>
    <t>5V起動にする</t>
  </si>
  <si>
    <t>raspiと共有できる</t>
  </si>
  <si>
    <t>防水、防塵し易い</t>
  </si>
  <si>
    <t>回転速度は60rpm以上</t>
  </si>
  <si>
    <t>連続運転可能</t>
  </si>
  <si>
    <t>今回のモーターのサイト。エンコーダの使い方も乗ってるよ</t>
  </si>
  <si>
    <t>https://www.pololu.com/product/2275</t>
  </si>
  <si>
    <t>モーター制御コード作成</t>
  </si>
  <si>
    <t>画面用コード作成</t>
  </si>
  <si>
    <t>図面微調整</t>
  </si>
  <si>
    <t>アクだし</t>
  </si>
  <si>
    <t>チューブブラケット折れやすい</t>
  </si>
  <si>
    <t>回転台のピッチ合ってない。85mm</t>
  </si>
  <si>
    <t>回転台の固定。上が木ねじだと上にはみ出る。上プレートと一緒にはめるか</t>
  </si>
  <si>
    <t>モーター用ブラケット。ベアリングがぶつからないように径の小さいワッシャー的なのが必要</t>
  </si>
  <si>
    <t>モーターブラケットのストッパープレート。5mmだと干渉する。</t>
  </si>
  <si>
    <t>モーターブラケット。圧入は今の交差だとキツすぎ。圧入だと不安定。平面だしが難しい。</t>
  </si>
  <si>
    <t>セットカラー使うなら、段を下げれば可能</t>
  </si>
  <si>
    <t>5mmのプレートにイモねじを入れるか</t>
  </si>
  <si>
    <t>サーボ固定用プレート、折れやすい</t>
  </si>
  <si>
    <t>ゼネバプレート。誘い込みもっと大きくてよい。</t>
  </si>
  <si>
    <t>ロータリーエンコーダー</t>
  </si>
  <si>
    <t>http://blog.hawksnowlog.cf/2017/01/raspberrypi-with-rotaryencoder-python.html</t>
  </si>
  <si>
    <t>http://lumenbolk.com/?p=842</t>
  </si>
  <si>
    <t>Aの立ち上がりand立ち下がりで24</t>
  </si>
  <si>
    <t>ギア比は75</t>
  </si>
  <si>
    <t>counterが</t>
  </si>
  <si>
    <t>回カウントされたら一周と考える(本製品では反回転はしないのでこんな感じでOK)</t>
  </si>
  <si>
    <t>threadingで常にカウントし、オーバーラーンの分も積算しておく。止まるのは常にinitPosで止まるようにする(initPosはモーターを取り付けたあと、探る。)</t>
  </si>
  <si>
    <t>エンコーダーは追従性が悪いのでリミットスイッチにする</t>
  </si>
  <si>
    <t>モーターもっと遅くてもOKでは</t>
  </si>
  <si>
    <t>モーターブラケットとゼネバプレートのクリアランスは小さくて良い</t>
  </si>
  <si>
    <t>シム挟む</t>
  </si>
  <si>
    <t>adfruit の配線を確認。再配線</t>
  </si>
  <si>
    <t>光ってないので、多分Vccも入ってない</t>
  </si>
  <si>
    <t>製品の説明</t>
  </si>
  <si>
    <t>汎用性高く(葉物野菜でも)、安く、高効率で、データ管理可能な野菜組合せ秤・選別機</t>
  </si>
  <si>
    <t>なぜ買うか</t>
  </si>
  <si>
    <t>個人農家</t>
  </si>
  <si>
    <t>マイナー野菜は共撰出来ないので個撰しなければならないが、選別機は高額(数百万)で、専用機が多い</t>
  </si>
  <si>
    <t>成果工場(農協)</t>
  </si>
  <si>
    <t>処理速度が早く、排出機能があるため、経済効果が出やすい</t>
  </si>
  <si>
    <t>データの管理ができる</t>
  </si>
  <si>
    <t>新事業内容</t>
  </si>
  <si>
    <t>水中でも姿勢を姿勢を保って3Dに並進</t>
  </si>
  <si>
    <t>広大な私有地で、試乗してもらう</t>
  </si>
  <si>
    <t>ガンダム好きの人</t>
  </si>
  <si>
    <t>製作費1億</t>
  </si>
  <si>
    <t>移動費も高いので、1•2万だったら払ってくれるのでは</t>
  </si>
  <si>
    <t>ドローンにガンプラつけて戦う</t>
  </si>
  <si>
    <t>ビーム砲は指向性の光を検知したら撃たれた認定</t>
  </si>
  <si>
    <t>数回当たったら終わり</t>
  </si>
  <si>
    <t>カメラを胴体真ん中に設置</t>
  </si>
  <si>
    <t>一回押したら1秒光る</t>
  </si>
  <si>
    <t>押したのわかるようにLEDも光る</t>
  </si>
  <si>
    <t>押せる回数は限られている</t>
  </si>
  <si>
    <t>ビームサーベルは接触センサー</t>
  </si>
  <si>
    <t>ビーム砲よりエリアが広くなるように</t>
  </si>
  <si>
    <t>背中にドローンつける</t>
  </si>
  <si>
    <t>AI操作も可能にする</t>
  </si>
  <si>
    <t>友達いない人のために</t>
  </si>
  <si>
    <t>弾幕を自由に設定出来る</t>
  </si>
  <si>
    <t>どこに弾幕張るかで戦略性が出る</t>
  </si>
  <si>
    <t>戦艦もイジれる</t>
  </si>
  <si>
    <t>戦艦倒すことで勝敗がつく</t>
  </si>
  <si>
    <t>ユーザーがカスタマイズして良いこととする</t>
  </si>
  <si>
    <t>手足をモーターで動かすなどもOK</t>
  </si>
  <si>
    <t>ドローンも変えてOK</t>
  </si>
  <si>
    <t>正しモーター付けると重くなるよ</t>
  </si>
  <si>
    <t>フリーズの原因究明</t>
  </si>
  <si>
    <t>printでデバックしていく</t>
  </si>
  <si>
    <t>上プレート取付</t>
  </si>
  <si>
    <t>コピー品作成用の資材準備</t>
  </si>
  <si>
    <t>発送の前に作っておく</t>
  </si>
  <si>
    <t>作る理由は、動作が確認できなくなった場合を想定して</t>
  </si>
  <si>
    <t>あとコードなどの開発でも役立つ</t>
  </si>
  <si>
    <t>基板設計、発注</t>
  </si>
  <si>
    <t>説明書作成</t>
  </si>
  <si>
    <t>発送用ダンボール作成</t>
  </si>
  <si>
    <t>土台の穴を広げる</t>
  </si>
  <si>
    <t>上プレートに座ぐり(穴)を作るか</t>
  </si>
  <si>
    <t>M2？の木ネジで締める。上プレートにはボルト用の逃し穴を用意。</t>
  </si>
  <si>
    <t>セットカラー使うなら、モーター取付の段を下げれば可能</t>
  </si>
  <si>
    <t>テーブルの外側の穴を、リブ側にすることで曲がりにくく</t>
  </si>
  <si>
    <t>計量プレートを大きくする</t>
  </si>
  <si>
    <t>リミットスイッチにする</t>
  </si>
  <si>
    <t>リミットスイッチ用の穴を土台に空ける</t>
  </si>
  <si>
    <t>上プレートの穴径を2.7mmにする。木ネジで固定。</t>
  </si>
  <si>
    <t>テーブル用ブラケットも2.7mmにする</t>
  </si>
  <si>
    <t>ダンボール発注</t>
  </si>
  <si>
    <t>925*300*925(横から入れれば半額くらい)</t>
  </si>
  <si>
    <t>全て入れる</t>
  </si>
  <si>
    <t>テーブルと土台外す</t>
  </si>
  <si>
    <t>720*660*300</t>
  </si>
  <si>
    <t>テーブルのみ外す</t>
  </si>
  <si>
    <t>まずは720*660*300のサイズのダンボールを購入。ステージが入らないなら、小さいのを購入</t>
  </si>
  <si>
    <t>フラグの設定に問題が有るのではないか。そこら辺を探る。</t>
  </si>
  <si>
    <t>http://d.hatena.ne.jp/maximilianahead/20120120/1327087210</t>
  </si>
  <si>
    <t>wait()を使うか、boolを使うかする</t>
  </si>
  <si>
    <t>http://qiita.com/tag1216/items/2dcb112f8018eb19a999</t>
  </si>
  <si>
    <t>モーター早すぎて慣性モーメントかかりすぎると思うので、少し遅いのを選ぶ</t>
  </si>
  <si>
    <t>http://store.shopping.yahoo.co.jp/suzakulab/pololu-1577.html</t>
  </si>
  <si>
    <t>モーターの出力をまずは確認。重さに耐えられなさそうであればモーターを変える。</t>
  </si>
  <si>
    <t>リミットスイッチをfallingからrisingに変える</t>
  </si>
  <si>
    <t>リミットスイッチの位置を調整すれば、risingとfallingの信号得られる</t>
  </si>
  <si>
    <t>dischageをsenbetu_dischargeに変える</t>
  </si>
  <si>
    <t>discharge_a()が機能していない</t>
  </si>
  <si>
    <t>discharge_a()がpassになってないか確認</t>
  </si>
  <si>
    <t>def discharge_a(): の中でglobal servo_downを宣言</t>
  </si>
  <si>
    <t>サーボ動かしたプログラムを試す</t>
  </si>
  <si>
    <t>動いたら、違いを確認</t>
  </si>
  <si>
    <t>動かなかったら、配線を確認</t>
  </si>
  <si>
    <t>→結果、電源入れ忘れていただけ</t>
  </si>
  <si>
    <t>バッテリーで動くか確認</t>
  </si>
  <si>
    <t>raspi、サーボ、モーター動かしての消費電流を測定する</t>
  </si>
  <si>
    <t>アームへの取り付け方を考える</t>
  </si>
  <si>
    <t>下のアーム＋樹脂の囲い。固定はボルトとダブルナットで樹脂に固定</t>
  </si>
  <si>
    <t>https://www.monotaro.com/g/01840142/</t>
  </si>
  <si>
    <t>動作を開始すると画面が固まる。threadでの動作にすれば固まらないのでは</t>
  </si>
  <si>
    <t>タッチパネル無しのモニターを設置</t>
  </si>
  <si>
    <t>ケーブル配線簡単</t>
  </si>
  <si>
    <t>バッテリーで動くかは微妙</t>
  </si>
  <si>
    <t>モニター大きいと見やすい</t>
  </si>
  <si>
    <t>けど置く場所が無い</t>
  </si>
  <si>
    <t>モニター小さいと安い</t>
  </si>
  <si>
    <t>amazonでVGAの中古ディスプレイを購入→モノタロウのアームで固定</t>
  </si>
  <si>
    <t>VGAは以下の処理で映せるようになるらしい</t>
  </si>
  <si>
    <t>http://nomolk.hatenablog.com/entry/2013/03/28/234247</t>
  </si>
  <si>
    <t>倒れないように下に脚を生やす</t>
  </si>
  <si>
    <t>モノタロウのアーム</t>
  </si>
  <si>
    <t>https://www.monotaro.com/g/01840143/</t>
  </si>
  <si>
    <t>マウス用のテーブルも準備</t>
  </si>
  <si>
    <t>ただしバッテリーでは動かない。</t>
  </si>
  <si>
    <t>バッテリー</t>
  </si>
  <si>
    <t>パススルー出来るかどうかが微妙</t>
  </si>
  <si>
    <t>出来ないのであれば充電して使用。だと途中で切れたとき辛い</t>
  </si>
  <si>
    <t>重量の信号が安定するかも知れない</t>
  </si>
  <si>
    <t>測定ノイズ</t>
  </si>
  <si>
    <t>以下を参考にするとよい</t>
  </si>
  <si>
    <t>http://zatubun.nis-lab.moo.jp/?eid=288</t>
  </si>
  <si>
    <t>測定回数を増やすため、xrangeを使用する</t>
  </si>
  <si>
    <t>http://nonbiri-tereka.hatenablog.com/entry/2016/09/01/072402</t>
  </si>
  <si>
    <t xml:space="preserve">* Pythonの関数呼び出しはコストが高いので
　def func(x): …
　for x in xs:
　　func(x)
　より
　def func(xs):
　　for x in xs: …
　func(xs)
　のほうが速い
</t>
  </si>
  <si>
    <t>cythonだとやはり速い</t>
  </si>
  <si>
    <t>秘匿性にもなる</t>
  </si>
  <si>
    <t>他ファイルで一部を実行すれば、高速化&amp;秘匿性になる</t>
  </si>
  <si>
    <t>weight_recとchoiceの関数をcython化すれば良い</t>
  </si>
  <si>
    <t>特許</t>
  </si>
  <si>
    <t>ノイズ</t>
  </si>
  <si>
    <t>それぞれのGNDの通電性を調べる→相互的につながっていないものがあれば、それをロードセルに使う</t>
  </si>
  <si>
    <t>ロードセルのみをアルミフレームにくっつけてみる</t>
  </si>
  <si>
    <t>MCP3208</t>
  </si>
  <si>
    <t>100ksps max サンプリング速度 (VDD = 5V 時)</t>
  </si>
  <si>
    <t>sample per second</t>
  </si>
  <si>
    <t>1秒間に100000(10万)回サンプリング出来る。サンプリング個数としては問題なし</t>
  </si>
  <si>
    <t>choice</t>
  </si>
  <si>
    <t>細かく関数にするしか無いかな</t>
  </si>
  <si>
    <t>であれば、プロファイルして、時間のネックになっているところを割り出す</t>
  </si>
  <si>
    <t>コピー機作成</t>
  </si>
  <si>
    <t>1mmのゴム挟んで締め付け</t>
  </si>
  <si>
    <t>7インチディスプレイ</t>
  </si>
  <si>
    <t>https://www.amazon.co.jp/cocopar-%E3%83%A9%E3%82%BA%E3%83%99%E3%83%AA%E3%83%BC%E3%83%91%E3%82%A4-%E3%83%87%E3%82%A3%E3%82%B9%E3%83%97%E3%83%AC%E3%82%A4-display-800-480-TFT-%E3%83%A2%E3%83%8B%E3%82%BF%E3%83%BC-%E3%82%B3%E3%83%B3%E3%83%88%E3%83%AD%E3%83%BC%E3%83%A9%E3%83%BC-%E3%83%9C%E3%83%BC%E3%83%89%EF%BC%8B%E3%83%AA%E3%83%A2%E3%82%B3%E3%83%B3/dp/B01CR8TDXW/ref=cm_cr_arp_d_product_top?ie=UTF8</t>
  </si>
  <si>
    <t>メリットは安い、raspiと離すことができる</t>
  </si>
  <si>
    <t>離した結果ノイズが収まるようであれば考えてみる</t>
  </si>
  <si>
    <t>ノイズ確認</t>
  </si>
  <si>
    <t>取り付け、動作確認</t>
  </si>
  <si>
    <t>上プレートのブラケットが下プレート固定用のアプセットボルトと多分干渉してしまう</t>
  </si>
  <si>
    <t>M4皿ネジで固定</t>
  </si>
  <si>
    <t>モーターとブラケットの取り付け</t>
  </si>
  <si>
    <t>平行キーを挿入する</t>
  </si>
  <si>
    <t>下を圧入、上にドンツキ</t>
  </si>
  <si>
    <t>サーボブラケットはへの字にする</t>
  </si>
  <si>
    <t>サーボはもっと奥に追いやる</t>
  </si>
  <si>
    <t>プレートは奥気味にして、調整可能にする</t>
  </si>
  <si>
    <t>暫定的にひっくり返して対応</t>
  </si>
  <si>
    <t>シューターを用意する</t>
  </si>
  <si>
    <t>上プレートの固定、グラづきを廃止するべき</t>
  </si>
  <si>
    <t>回転台の代替品を探す</t>
  </si>
  <si>
    <t>ぐらついてモーターが空転していることが有る</t>
  </si>
  <si>
    <t>まずは、スイベルヒンジから</t>
  </si>
  <si>
    <t>期待値に対してのばらつきシグマは、8メモリ→3gとすると、√1000で割ると0.1gになる。よって、理論値的にはばらつきは1g以下に抑えられる</t>
  </si>
  <si>
    <t>ただし、実際の測定結果は、1g程ずれている</t>
  </si>
  <si>
    <t>温度ドリフトが原因だと思われる。温度測定し、補正する検証を行ってみることにする。</t>
  </si>
  <si>
    <t>raspi3でロードセルのシステムを作ってみる</t>
  </si>
  <si>
    <t>HX711がよい</t>
  </si>
  <si>
    <t>コンダクタとかコンデンサとか色々準備してくれているためノイズにも強いはず</t>
  </si>
  <si>
    <t>ロードセルの近くで付けれるのでノイズに強い</t>
  </si>
  <si>
    <t>温度測定は、ここのプログラムを参照</t>
  </si>
  <si>
    <t>http://iwasakiyouhei.com/post-2508/</t>
  </si>
  <si>
    <t>RTCは以下を参照</t>
  </si>
  <si>
    <t>https://hack-le.com/45262876-2/</t>
  </si>
  <si>
    <t>基板発注</t>
  </si>
  <si>
    <t>配線発注</t>
  </si>
  <si>
    <t>raspi hx711 の配線</t>
  </si>
  <si>
    <t>https://www.hackster.io/pabreetzio/windows-10-iot-core-scale-cdca4d</t>
  </si>
  <si>
    <t>sioインターフェイス。</t>
  </si>
  <si>
    <t>http://maru-yo.net/shinshu_makers/2017/01/07/%E3%80%901%E6%9C%887%E6%97%A5%E3%80%91%E3%83%AD%E3%83%BC%E3%83%89%E3%82%BB%E3%83%AB%EF%BC%9Chx711%E3%82%92%E4%BD%BF%E3%81%A3%E3%81%A6%E6%A0%A1%E6%AD%A3ok%E3%81%A7%E3%81%97%E3%81%9F%EF%BC%9E/</t>
  </si>
  <si>
    <t>pythonコード</t>
  </si>
  <si>
    <t>https://github.com/tatobari/hx711py/blob/master/example.py</t>
  </si>
  <si>
    <t>ビジネスプランは手段。変わってもいい</t>
  </si>
  <si>
    <t>財務諸表見てみる</t>
  </si>
  <si>
    <t>ビジネスモデルを模索している農家は多いのでは。とくに若者。</t>
  </si>
  <si>
    <t xml:space="preserve">BCM5,6　</t>
  </si>
  <si>
    <t>やったこと</t>
  </si>
  <si>
    <t>面取りした後、ネジ締め→運転トライ</t>
  </si>
  <si>
    <t>特に変化は無し</t>
  </si>
  <si>
    <t>止まってしまう原因は、単なる出力不足</t>
  </si>
  <si>
    <t>ゼネバプレートの入り口のクリアランスがきついと、止まってしまう(噛んでしまう)</t>
  </si>
  <si>
    <t>樹脂プレートの固定は、M6のトラスネジで固定がベスト</t>
  </si>
  <si>
    <t>サーボの位置を内側に寄せる</t>
  </si>
  <si>
    <t>切り欠きの中に入らないと排出できないので、あまり内側に入れられない</t>
  </si>
  <si>
    <t>切ったチューブをくっつけて延長させる</t>
  </si>
  <si>
    <t>現状の排出部の修正</t>
  </si>
  <si>
    <t>チューブ付けて、何か(3mmチューブ)挟んで少し内巻きにさせる</t>
  </si>
  <si>
    <t>重量測定テーブルのかさを高くする（足りてないので）</t>
  </si>
  <si>
    <t>排出コードがなんかおかしいのでチェックする</t>
  </si>
  <si>
    <t>重量測定モードのコメントアウトを解除</t>
  </si>
  <si>
    <t>重量測定のキャリブレーションを行なう</t>
  </si>
  <si>
    <t>重り測って、載せて、ゼロ点との二点で係数を計算</t>
  </si>
  <si>
    <t>位置をずらして重量が変わらないか検証(1g以内であればOK)</t>
  </si>
  <si>
    <t>温度測定→ドリフト軽減出来るか検証</t>
  </si>
  <si>
    <t>まずは生データで比較</t>
  </si>
  <si>
    <t>温度の平均値と、測定データの平均値を取得し、リストに入れる</t>
  </si>
  <si>
    <t>forでリストの要素を一個づつprintする</t>
  </si>
  <si>
    <t>python画面が固まる</t>
  </si>
  <si>
    <t>おそらくマルチスレッドの変数が同期していない？</t>
  </si>
  <si>
    <t>Eventだけでとりあえずやってみる</t>
  </si>
  <si>
    <t>concurrent.futuresを実行する</t>
  </si>
  <si>
    <t>https://heavywatal.github.io/python/concurrent.html</t>
  </si>
  <si>
    <t>今後やること</t>
  </si>
  <si>
    <t>raspi3でHX711をテスト</t>
  </si>
  <si>
    <t>ロードセルは共用</t>
  </si>
  <si>
    <t>時間でどれだけ</t>
  </si>
  <si>
    <t>排出部の設計作成</t>
  </si>
  <si>
    <t>cython起動しない理由を探る</t>
  </si>
  <si>
    <t>他のロードセルも試してみる</t>
  </si>
  <si>
    <t>探せばあるはず。ノイズの比較をしてみる。</t>
  </si>
  <si>
    <t>パスコンをたくさんつける</t>
  </si>
  <si>
    <t>http://www.noise-counterplan.com/article/15028013.html</t>
  </si>
  <si>
    <t>画面が固まるのは、whileループに入っているから</t>
  </si>
  <si>
    <t>threadで組んだプログラムが動かないのは、変数が原因</t>
  </si>
  <si>
    <t>変数をdumpファイルを経由することで同期させる。</t>
  </si>
  <si>
    <t>windowsなら固まらない。</t>
  </si>
  <si>
    <t>raspi3なら固まらないのでは</t>
  </si>
  <si>
    <t>試すために、microSD</t>
  </si>
  <si>
    <t>python3なら固まらないのでは</t>
  </si>
  <si>
    <t>2-3の変換を行ってみる</t>
  </si>
  <si>
    <t>その後バグを探す</t>
  </si>
  <si>
    <t>最終的にはpython3に移行する。</t>
  </si>
  <si>
    <t>python3のwxpython</t>
  </si>
  <si>
    <t>cd　でC:\Users\2140022\AppData\Local\Programs\Python\Python36-32\Scripts　に移動して、　pip install wxPythonをコマンド</t>
  </si>
  <si>
    <t>http://nagamitsu1976.hatenadiary.jp/entry/2016/06/17/171242</t>
  </si>
  <si>
    <t>python3.4まで対応のようなので、バージョンは確認しておく。</t>
  </si>
  <si>
    <t>http://iatlex.com/python/kivy_1/</t>
  </si>
  <si>
    <t>kivyはグラフィカルツールが機能しない</t>
  </si>
  <si>
    <t>raspi3</t>
  </si>
  <si>
    <t>microSDの購入</t>
  </si>
  <si>
    <t>https://raspberry-pi.ksyic.com/news/page/nwp.id/24</t>
  </si>
  <si>
    <t>https://jyn.jp/raspberrypi3-getting-started/</t>
  </si>
  <si>
    <t>初期設定</t>
  </si>
  <si>
    <t>http://shima-nigoro.hatenablog.jp/entry/2016/06/26/183119</t>
  </si>
  <si>
    <t>pip install numpy python-dateutil pytz pyparsing six --force-reinstall --upgrade</t>
  </si>
  <si>
    <t>raspi3への移行</t>
  </si>
  <si>
    <t>raspi3の環境設定</t>
  </si>
  <si>
    <t>python3のモジュール設定</t>
  </si>
  <si>
    <t>wxpythonが動くか確認</t>
  </si>
  <si>
    <t>動くのであれば、そのままダミープログラムを動かしてみる</t>
  </si>
  <si>
    <t>kivyの開発→見た目が良いため</t>
  </si>
  <si>
    <t>kivyサンプルコード</t>
  </si>
  <si>
    <t>http://tkitao.hatenablog.com/entry/2014/10/10/083252</t>
  </si>
  <si>
    <t>kivyのtips</t>
  </si>
  <si>
    <t>kivyのHP</t>
  </si>
  <si>
    <t>https://kivy.org/docs/api-kivy.html</t>
  </si>
  <si>
    <t>コピー機の作成</t>
  </si>
  <si>
    <t>変更点</t>
  </si>
  <si>
    <t>排出機構の見直し</t>
  </si>
  <si>
    <t>raspi3の使用</t>
  </si>
  <si>
    <t>python3の使用</t>
  </si>
  <si>
    <t>コードの見直し</t>
  </si>
  <si>
    <t>動かなかった場合</t>
  </si>
  <si>
    <t>プログラムで、補正値で各サーボがまっすぐになるようにする</t>
  </si>
  <si>
    <t>地面に対して平行な動きだと、他テーブルを引っ掛けて、排出ができない状態になる可能性があるので、良くない</t>
  </si>
  <si>
    <t>raspi3 初期設定</t>
  </si>
  <si>
    <t>http://zumich1127.hatenablog.com/entry/2016/03/24/205159</t>
  </si>
  <si>
    <t>http://karaage.hatenadiary.jp/entry/2016/04/03/080000</t>
  </si>
  <si>
    <t>プレートの発注</t>
  </si>
  <si>
    <t>カットの予約</t>
  </si>
  <si>
    <t>アルミフレームの発注</t>
  </si>
  <si>
    <t>アルミパイプの発注</t>
  </si>
  <si>
    <t>プレートとフレームの固定用のM6トラスネジ発注</t>
  </si>
  <si>
    <t>サーボモーター4つ</t>
  </si>
  <si>
    <t>MG996R メタルギア・デジタルサーボ(2個セット)</t>
  </si>
  <si>
    <t>コンデンサ0.1μm</t>
  </si>
  <si>
    <t>コンデンサ10μm</t>
  </si>
  <si>
    <t>計量器</t>
  </si>
  <si>
    <t>Raspberry Pi3 Model B ボード</t>
  </si>
  <si>
    <t>M4 ベーシックフレーム 20×20 [カット品]</t>
  </si>
  <si>
    <t>四角ナットセット (M6フレーム用)</t>
  </si>
  <si>
    <t>アプセットボルト (M6)</t>
  </si>
  <si>
    <t>アルミパイプ</t>
  </si>
  <si>
    <t>アクリル板</t>
  </si>
  <si>
    <t>新創業融資制度などに採用されれば、無保証人、無担保でお金を借りられる→倒産しても返さなくてよい</t>
  </si>
  <si>
    <t>http://www.kaishasetsuritsu-expert.com/category/1291939.html</t>
  </si>
  <si>
    <t>新創業融資制度は、新規開業資金を無保証人、無担保で借りられる制度。つまり両方の要件を満たしていないと難しい。</t>
  </si>
  <si>
    <t>https://biz.moneyforward.com/establish/founded-financing-system/</t>
  </si>
  <si>
    <t>個人事業主の場合は生活費は事業主貸、経費にはならない。法人化の場合は給与、経費になる。</t>
  </si>
  <si>
    <t>https://www.uchitax.com/2016/06/01/cost-of-living/</t>
  </si>
  <si>
    <t>自己資金の2-3倍が相場。</t>
  </si>
  <si>
    <t>http://inqup.com/starter-finance</t>
  </si>
  <si>
    <t>拡販</t>
  </si>
  <si>
    <t>大まかな形状が知りたい人向けに3Dprinterで作ったミニチュアを無料配布する</t>
  </si>
  <si>
    <t>ミニチュアが広告塔になってくれる。</t>
  </si>
  <si>
    <t>創業計画書</t>
  </si>
  <si>
    <t>https://www.jfc.go.jp/n/finance/sougyou/tetsudukij_c.html</t>
  </si>
  <si>
    <t>差別化ポイント</t>
  </si>
  <si>
    <t>速い</t>
  </si>
  <si>
    <t>組合せ</t>
  </si>
  <si>
    <t>排出口が複数あるので、組合せパターンが飛躍的に上がる。</t>
  </si>
  <si>
    <t>例)袋詰の重量の約半分をテーブルに載せるとする。9個のテーブルで、4つの組合せを選ぶ場合、組み合わせ数は22680通り。</t>
  </si>
  <si>
    <t>汎用性高い</t>
  </si>
  <si>
    <t>選別と組合せのモードが有る</t>
  </si>
  <si>
    <t>選別のターゲットは農家。マイナー、多品種な野菜の選別が出来る。</t>
  </si>
  <si>
    <t>組合せのターゲットは青果工場。作業効率良く組合せられる。</t>
  </si>
  <si>
    <t>葉物野菜も問題なく積載、排出が出来る</t>
  </si>
  <si>
    <t>選別モード</t>
  </si>
  <si>
    <t>果菜類から葉物野菜まで積載、排出が出来る</t>
  </si>
  <si>
    <t>一般的には200万程度？</t>
  </si>
  <si>
    <t>選別モードには、パターンニングによる測長、機械学習による不良検出を考えている。</t>
  </si>
  <si>
    <t>選別機と組合せ秤をオールインワン</t>
  </si>
  <si>
    <t>選別機</t>
  </si>
  <si>
    <t>汎用性が高い</t>
  </si>
  <si>
    <t>葉物野菜なども積載、排出が可能</t>
  </si>
  <si>
    <t>アピールしたい点一覧</t>
  </si>
  <si>
    <t>組合せについては、排出口が複数あるので高効率</t>
  </si>
  <si>
    <t>テーブルが回転するため上記の機能が可能となる</t>
  </si>
  <si>
    <t>排出まで自動化出来る</t>
  </si>
  <si>
    <t>果菜類から葉物野菜まで、汎用性が高い</t>
  </si>
  <si>
    <t>軟弱野菜を傷つけない</t>
  </si>
  <si>
    <t>今後はパターンニングによる測長、機械学習による不良検出を考えている。</t>
  </si>
  <si>
    <t>raspiだから可能、透明樹脂だから可能</t>
  </si>
  <si>
    <t>農家は果菜類の選別作業が必要。汎用性の高さが求められている</t>
  </si>
  <si>
    <t>青果工場では、組合せ計量→袋詰の作業の高効率化、省人化が求められている</t>
  </si>
  <si>
    <t>上記のようにヒアリングを行っています</t>
  </si>
  <si>
    <t>装置のミニチュアでわかりやすく</t>
  </si>
  <si>
    <t>初期投資を抑えている</t>
  </si>
  <si>
    <t>レーザーカッターを使用することで、樹脂型の費用(数千万～数億円)を抑えている</t>
  </si>
  <si>
    <t>レンタルスペースのレーザーカッターを利用することで、設備投資も抑えている</t>
  </si>
  <si>
    <t>プログラム、電装系も内製化することで経費削減(数億円)</t>
  </si>
  <si>
    <t>手組みできる機構にすることで設備投資を抑えている(溶接、締結など無し)</t>
  </si>
  <si>
    <t>機械学習に最適化した農機具である</t>
  </si>
  <si>
    <t>選別時の不良の検査作業が煩雑であり、機械学習による画像処理のニーズが有る</t>
  </si>
  <si>
    <t>機械学習は、マシンパワー的にマイコンでは不可。raspiなどのPCでないと無理</t>
  </si>
  <si>
    <t>raspiを母体にコスト的にも最適化させた製品である。</t>
  </si>
  <si>
    <t>テーブルを透明に出来るので、全方向から画像検査が可能。</t>
  </si>
  <si>
    <t>パイプ固定用の穴</t>
  </si>
  <si>
    <t>パイプ固定の部品発注</t>
  </si>
  <si>
    <t>tab</t>
  </si>
  <si>
    <t>https://pyky.github.io/kivy-doc-ja/api-kivy.uix.tabbedpanel.html</t>
  </si>
  <si>
    <t>switch</t>
  </si>
  <si>
    <t>https://pyky.github.io/kivy-doc-ja/api-kivy.uix.switch.html</t>
  </si>
  <si>
    <t>githubでkivyのサンプルコードを探してみる</t>
  </si>
  <si>
    <t>https://github.com/kivy/kivy</t>
  </si>
  <si>
    <t xml:space="preserve">sudo pip3 install --upgrade --pre -f https://wxpython.org/Phoenix/snapshot-builds/ wxPython_Phoenix </t>
  </si>
  <si>
    <t>をraspi3でコマンドしたら実行された。</t>
  </si>
  <si>
    <t>現在「農作物の組合せ・選別用秤」の販売を目指して開発を行っています。</t>
  </si>
  <si>
    <t>日本政策金融公庫の新規開業資金(新創業融資制度を利用)の借入を希望しています。</t>
  </si>
  <si>
    <t>融資相談の際にご相談させて頂きたい点は主に以下です。</t>
  </si>
  <si>
    <t>1.借入希望額の見積もりが妥当か</t>
  </si>
  <si>
    <t>2.借入の採用に向けての改善点</t>
  </si>
  <si>
    <t>創業計画や、事業概要、試作機の動画などを準備して伺いますので、何卒よろしくお願いします。</t>
  </si>
  <si>
    <t>pythonスクリプトのフォーマッタ</t>
  </si>
  <si>
    <t>https://tarosky.co.jp/tarog/1469</t>
  </si>
  <si>
    <t>組合せ秤</t>
  </si>
  <si>
    <t>品名</t>
  </si>
  <si>
    <t>種類・用途</t>
  </si>
  <si>
    <t>数量</t>
  </si>
  <si>
    <t>単価</t>
  </si>
  <si>
    <t>金額</t>
  </si>
  <si>
    <t>リンク先</t>
  </si>
  <si>
    <t>電装品</t>
  </si>
  <si>
    <t>DCモーター向けに、6VのPWM信号を発信。</t>
  </si>
  <si>
    <t>http://akizukidenshi.com/catalog/g/gI-02001/</t>
  </si>
  <si>
    <t>サーボモーター用ACアダプター</t>
  </si>
  <si>
    <t>サーボモーター用電源の安定化</t>
  </si>
  <si>
    <t>http://akizukidenshi.com/catalog/g/gI-08678/</t>
  </si>
  <si>
    <t>三端子レギュレータの冷却</t>
  </si>
  <si>
    <t>http://akizukidenshi.com/catalog/g/gP-05051/</t>
  </si>
  <si>
    <t>パスコン。DCモータ、サーボモータ、三端子レギュレータ用</t>
  </si>
  <si>
    <t>http://akizukidenshi.com/catalog/g/gP-00090/</t>
  </si>
  <si>
    <t>パスコン。三端子レギュレータ用</t>
  </si>
  <si>
    <t>http://akizukidenshi.com/catalog/g/gP-05103/</t>
  </si>
  <si>
    <t>オムロンだかの計量器</t>
  </si>
  <si>
    <t>歪みゲージとDCモーターのduty比のデジタル化</t>
  </si>
  <si>
    <t>歪みゲージ信号の増幅</t>
  </si>
  <si>
    <t>raspi用電源</t>
  </si>
  <si>
    <t>http://akizukidenshi.com/catalog/g/gM-10507/</t>
  </si>
  <si>
    <t>raspi用電源ケーブル</t>
  </si>
  <si>
    <t>http://akizukidenshi.com/catalog/g/gC-09314/</t>
  </si>
  <si>
    <t>シャットダウンボタン</t>
  </si>
  <si>
    <t>機械部品</t>
  </si>
  <si>
    <t>http://denshikousaku.net/put-shutdown-and-reboot-button-on-raspberry-pi</t>
  </si>
  <si>
    <t>t=3 700*400</t>
  </si>
  <si>
    <t>http://www.hazaiya.co.jp/estimate/confirmboard.php?type=1&amp;type1=2&amp;type2=0&amp;type3=0&amp;type4=0&amp;type5=0&amp;boardId=101&amp;boardWidth=686&amp;boardHeight=379&amp;isFreeSize=true&amp;thick=3&amp;boardNu=2&amp;roundAR=0&amp;roundBR=0&amp;roundCR=0&amp;roundDR=0&amp;chamferAX=0&amp;chamferAY=0&amp;chamferBX=0&amp;chamferBY=0&amp;chamferCX=0&amp;chamferCY=0&amp;chamferDX=0&amp;chamferDY=0&amp;cornerCutAX=0&amp;cornerCutAY=0&amp;cornerCutAR=0&amp;cornerCutBX=0&amp;cornerCutBY=0&amp;cornerCutBR=0&amp;cornerCutCX=0&amp;cornerCutCY=0&amp;cornerCutCR=0&amp;cornerCutDX=0&amp;cornerCutDY=0&amp;cornerCutDR=0&amp;cornerCircleAR=0&amp;cornerCircleBR=0&amp;cornerCircleCR=0&amp;cornerCircleDR=0&amp;holeAX=0&amp;holeAY=0&amp;holeADia=0&amp;holeBX=0&amp;holeBY=0&amp;holeBDia=0&amp;holeCX=0&amp;holeCY=0&amp;holeCDia=0&amp;holeDX=0&amp;holeDY=0&amp;holeDDia=0&amp;rectAX=0&amp;rectAY=0&amp;rectAW=0&amp;rectAH=0&amp;rectAR=0&amp;rectBX=0&amp;rectBY=0&amp;rectBW=0&amp;rectBH=0&amp;rectBR=0&amp;rectCX=0&amp;rectCY=0&amp;rectCW=0&amp;rectCH=0&amp;rectCR=0&amp;rectDX=0&amp;rectDY=0&amp;rectDW=0&amp;rectDH=0&amp;rectDR=0&amp;screwAX=0&amp;screwAY=0&amp;screwADia=0&amp;screwBX=0&amp;screwBY=0&amp;screwBDia=0&amp;screwCX=0&amp;screwCY=0&amp;screwCDia=0&amp;screwDX=0&amp;screwDY=0&amp;screwDDia=0&amp;spotFaceAX=0&amp;spotFaceAY=0&amp;spotFaceADia=0&amp;spotFaceBX=0&amp;spotFaceBY=0&amp;spotFaceBDia=0&amp;spotFaceCX=0&amp;spotFaceCY=0&amp;spotFaceCDia=0&amp;spotFaceDX=0&amp;spotFaceDY=0&amp;spotFaceDDia=0&amp;capBoltAX=0&amp;capBoltAY=0&amp;capBoltADia=0&amp;capBoltBX=0&amp;capBoltBY=0&amp;capBoltBDia=0&amp;capBoltCX=0&amp;capBoltCY=0&amp;capBoltCDia=0&amp;capBoltDX=0&amp;capBoltDY=0&amp;capBoltDDia=0&amp;taperA=false&amp;taperB=false&amp;taperC=false&amp;taperD=false&amp;taperZ=0&amp;polishTypeA=0&amp;polishTypeB=0&amp;polishTypeC=0&amp;polishTypeD=0&amp;nonCustom=true</t>
  </si>
  <si>
    <t>起動時プログラム自動実行</t>
  </si>
  <si>
    <t>t=5 600*400</t>
  </si>
  <si>
    <t>t=5 300*300</t>
  </si>
  <si>
    <t>ウィンドウ表示</t>
  </si>
  <si>
    <t>速度スライダ</t>
  </si>
  <si>
    <t>目標重量</t>
  </si>
  <si>
    <t>狙い値</t>
  </si>
  <si>
    <t>上限</t>
  </si>
  <si>
    <t>四角ナットセット (M4フレーム用)</t>
  </si>
  <si>
    <t>フレーム固定用</t>
  </si>
  <si>
    <t>下限</t>
  </si>
  <si>
    <t>エラーNo.表示</t>
  </si>
  <si>
    <t>http://www.geocities.jp/m_hiroi/light/index.html#python_tkinter</t>
  </si>
  <si>
    <t>アプセットボルト (M4)</t>
  </si>
  <si>
    <t>※エントリー、最初から文字を～を参照</t>
  </si>
  <si>
    <t>入力した数値の履歴を残す方法</t>
  </si>
  <si>
    <t>http://tkmaestro.hatenablog.com/entry/2014/09/01/013238</t>
  </si>
  <si>
    <t>ステージ板</t>
  </si>
  <si>
    <t>プラダン</t>
  </si>
  <si>
    <t>http://uxmilk.jp/8693</t>
  </si>
  <si>
    <t>https://www.amazon.co.jp/%E3%83%97%E3%83%A9%E3%83%80%E3%83%B3%E3%81%AE%E3%83%A4%E3%83%9E%E3%82%B3%E3%83%BC-%E3%80%90%E3%82%A2%E3%82%A6%E3%83%88%E3%83%AC%E3%83%83%E3%83%88%E7%89%B9%E4%BE%A130%E6%9E%9A%E5%85%A5POP%E3%83%BB%E3%82%A2%E3%83%BC%E3%83%88%E3%81%AB%E6%9C%80%E9%81%A9%E3%80%91%E3%83%97%E3%83%A9%E3%83%80%E3%83%B3%E3%82%B7%E3%83%BC%E3%83%88-%E7%99%BD%E8%89%B2-%E5%B9%85260mm-%C3%97%E9%95%B7420mm-%E5%8E%9A5mm/dp/B00LHFSD6U</t>
  </si>
  <si>
    <t>入力後、get()→CSVに保存。</t>
  </si>
  <si>
    <t>蝶番</t>
  </si>
  <si>
    <t>起動時、入力した値を読み込み→insert(Tkinter.END,「ここに変数を代入」)</t>
  </si>
  <si>
    <t>ADコンバータ</t>
  </si>
  <si>
    <t>キャスター</t>
  </si>
  <si>
    <t>重量測定用のコロ</t>
  </si>
  <si>
    <t>組立費用</t>
  </si>
  <si>
    <t>無線</t>
  </si>
  <si>
    <t>0 から 1023 で、0[V] から 3.3[V](Vdd/Vref の電圧)を示す。</t>
  </si>
  <si>
    <t>精度向上</t>
  </si>
  <si>
    <t>電源を三端子レギュレータから拝借←raspiのスイッチングレギュレーターよりは安定しているはず</t>
  </si>
  <si>
    <t>Vrefの調整</t>
  </si>
  <si>
    <t>IM920</t>
  </si>
  <si>
    <t>発送費用</t>
  </si>
  <si>
    <t>計</t>
  </si>
  <si>
    <t>5V→3.3Vに変更</t>
  </si>
  <si>
    <t>アプリケーション例</t>
  </si>
  <si>
    <t>オシロ購入</t>
  </si>
  <si>
    <t>http://www.interplan.co.jp/support/solution/IM315/app_note/AN03.pdf</t>
  </si>
  <si>
    <t>販売価格</t>
  </si>
  <si>
    <t>ブレッドボード自体ノイズ発生するため、</t>
  </si>
  <si>
    <t>ヤマト　卓上データウェイ　ＴＤＷ−２１０１ＷＰ（標準タイプ）</t>
  </si>
  <si>
    <t>BSIZEの話</t>
  </si>
  <si>
    <t>http://detail.chiebukuro.yahoo.co.jp/qa/question_detail/q1227849787</t>
  </si>
  <si>
    <t>http://www.orange-book.com/detail/obwfk53010/index/article_cd:TDW2101WP+++++++++++++++++++++8010</t>
  </si>
  <si>
    <t>http://www.lifehacker.jp/2014/07/140702_gum_hakadoru.html</t>
  </si>
  <si>
    <t>販売台数</t>
  </si>
  <si>
    <t>温度測定システム</t>
  </si>
  <si>
    <t>DCモータPWM制御</t>
  </si>
  <si>
    <t>DCモーター向けPWM制御のドライバーで対応(5~600円)</t>
  </si>
  <si>
    <t>raspiで発振する</t>
  </si>
  <si>
    <t>500m</t>
  </si>
  <si>
    <t>100m</t>
  </si>
  <si>
    <t>利益(億円)</t>
  </si>
  <si>
    <t>原価</t>
  </si>
  <si>
    <t>5万円程度</t>
  </si>
  <si>
    <t>親機</t>
  </si>
  <si>
    <t>子機</t>
  </si>
  <si>
    <t>http://tokutoku-nougyo.com/product/%E3%83%AF%E3%82%A4%E3%83%A2%E3%82%B9%E7%B6%AD%E6%96%B0%E3%81%AE%E9%A2%A8/</t>
  </si>
  <si>
    <t>http://www.hiramine.com/physicalcomputing/raspberrypi/webiopi_motordriver.html</t>
  </si>
  <si>
    <t>60万</t>
  </si>
  <si>
    <t>25万程度</t>
  </si>
  <si>
    <t>タクトタイム</t>
  </si>
  <si>
    <t>2h</t>
  </si>
  <si>
    <t>目標販売台数</t>
  </si>
  <si>
    <t>ギアへの負担を考慮して、台形制御を採用する。</t>
  </si>
  <si>
    <t>1500台</t>
  </si>
  <si>
    <t>参考書参考にプログラム(wiring　pi　だかを使う？)</t>
  </si>
  <si>
    <t>生産時間</t>
  </si>
  <si>
    <t>トリクル充電</t>
  </si>
  <si>
    <t>8.6時間/日</t>
  </si>
  <si>
    <t>目標利益</t>
  </si>
  <si>
    <t>3億</t>
  </si>
  <si>
    <t>必要なモジュールのインストール</t>
  </si>
  <si>
    <t>起動時プログラム自動実行の設定</t>
  </si>
  <si>
    <t>オペアンプ</t>
  </si>
  <si>
    <t>温度センサー</t>
  </si>
  <si>
    <t>http://akizukidenshi.com/catalog/g/gI-09691/</t>
  </si>
  <si>
    <t>土壌水分</t>
  </si>
  <si>
    <t>http://akizukidenshi.com/catalog/g/gM-07047/</t>
  </si>
  <si>
    <t>温湿度センサー</t>
  </si>
  <si>
    <t>http://akizukidenshi.com/catalog/g/gM-07003/</t>
  </si>
  <si>
    <t>※シリアル単線(1-wireライク)通信で、ホスト(マイコン等)のデータ要求に返答する形式でデジタル出力されます。</t>
  </si>
  <si>
    <t>CO2濃度センサー</t>
  </si>
  <si>
    <t>http://akizukidenshi.com/catalog/g/gI-10847/</t>
  </si>
  <si>
    <t>試運転・チェック</t>
  </si>
  <si>
    <t>920MHz無線モジュール（IM920)</t>
  </si>
  <si>
    <t>パート</t>
  </si>
  <si>
    <t>電池電圧</t>
  </si>
  <si>
    <t>V</t>
  </si>
  <si>
    <t>販売台数を1年で消化する場合、</t>
  </si>
  <si>
    <t>動作電圧</t>
  </si>
  <si>
    <t>2.0～3.6V（標準動作電圧3.3V）</t>
  </si>
  <si>
    <t>消費電流</t>
  </si>
  <si>
    <t>送信時 10mW時：40mA typ.</t>
  </si>
  <si>
    <t>時間/日</t>
  </si>
  <si>
    <t>スリープ時 5μA typ.</t>
  </si>
  <si>
    <t>一日8.2時間分の人員を投入すれば良い。</t>
  </si>
  <si>
    <t>送信回数</t>
  </si>
  <si>
    <t>http://maru-yo.net/shinshu_makers/2016/08/26/%E3%80%908%E6%9C%8826%E6%97%A5%E3%80%91%E3%81%B2%E3%81%9A%E3%81%BF%E3%82%B2%E3%83%BC%E3%82%B8%E7%94%A8%E3%82%AA%E3%83%9A%E3%82%A2%E3%83%B3%E3%83%97lt1167%E9%85%8D%E7%B7%9A%E5%AE%8C%E4%BA%86%E4%B8%AD/</t>
  </si>
  <si>
    <t>スリープ時</t>
  </si>
  <si>
    <t>http://maru-yo.net/shinshu_makers/2016/07/22/%E3%80%907%E6%9C%8822%E6%97%A5%E3%80%91elite%E3%83%AD%E3%83%BC%E3%83%A9%E5%8F%B0%E3%80%80hack%E3%83%BC%E8%87%AA%E4%BD%9Cpushpull%E3%82%B2%E3%83%BC%E3%82%B8%E3%81%A7%E9%9D%99%E3%83%88%E3%83%AB%E3%82%AF/</t>
  </si>
  <si>
    <t>5V印加で生の電圧を測定し、荷重と出力がおおよそ以下と一緒だったら(リニアに上昇していたら)OK。違ったら、以下ページと同じようなブリッジを作成。</t>
  </si>
  <si>
    <t>http://www.eleki-jack.com/FC/2011/12/2.html</t>
  </si>
  <si>
    <t>下ページのように組む</t>
  </si>
  <si>
    <t>袋詰め機</t>
  </si>
  <si>
    <t>長距離モード 94.4ms＋6.4ms×バイト数</t>
  </si>
  <si>
    <t>サイズ</t>
  </si>
  <si>
    <t>送信時</t>
  </si>
  <si>
    <t>荷重、ブリッジの出力、増幅後の出力の3つをプロットする。線形だったらOK</t>
  </si>
  <si>
    <t>M4</t>
  </si>
  <si>
    <t>http://www.eleki-jack.com/FC/2012/01/4.html</t>
  </si>
  <si>
    <t>total</t>
  </si>
  <si>
    <t>レーザー</t>
  </si>
  <si>
    <t>https://www.troteclaser.com/ja/laser-machines/laser-engraving-machines-speedy/</t>
  </si>
  <si>
    <t>http://interestor2012.hatenablog.com/entry/2014/12/18/014148</t>
  </si>
  <si>
    <t>A</t>
  </si>
  <si>
    <t>乾電池Wiki</t>
  </si>
  <si>
    <t>アルカリ</t>
  </si>
  <si>
    <t>726*432mm</t>
  </si>
  <si>
    <t>消費電力</t>
  </si>
  <si>
    <t>http://fablab-kannai.org/equipments</t>
  </si>
  <si>
    <t>http://www.ulsinc.com/build/manual-select-platform</t>
  </si>
  <si>
    <t>406*305mm</t>
  </si>
  <si>
    <t>W</t>
  </si>
  <si>
    <t>単1形、12,500 - 17,000mAh</t>
  </si>
  <si>
    <t>CAD作成</t>
  </si>
  <si>
    <t>消費電力量</t>
  </si>
  <si>
    <t>726*432mmのサイズに合わせて、板設計</t>
  </si>
  <si>
    <t>スイッチ以下購入</t>
  </si>
  <si>
    <t>ナットセット</t>
  </si>
  <si>
    <t>https://www.amazon.co.jp/uxcell-a13112100ux0925-uxcell%E3%80%80%E3%83%9E%E3%82%A4%E3%82%AF%E3%83%AD%E3%83%AA%E3%83%9F%E3%83%83%E3%83%88%E3%82%B9%E3%82%A4%E3%83%83%E3%83%81%E3%80%80%E9%95%B7%E3%81%84%E3%83%AC%E3%83%90%E3%83%BC%E3%80%80%E3%82%A2%E3%83%BC%E3%83%A0%E3%80%80%E7%9E%AC%E9%96%93SPDT%E3%80%80%E3%82%B9%E3%83%8A%E3%83%83%E3%83%97%E5%8B%95%E4%BD%9C%E3%83%AD%E3%83%83%E3%83%88%E3%80%80%E3%80%8010%E5%80%8B/dp/B00HGAKQ4C/ref=lp_3332462051_1_13?s=industrial&amp;ie=UTF8&amp;qid=1473988461&amp;sr=1-13</t>
  </si>
  <si>
    <t>Wh</t>
  </si>
  <si>
    <t>単2形、5,700 - 7,700mAh</t>
  </si>
  <si>
    <t>3Dプリント受託</t>
  </si>
  <si>
    <t>電池容量</t>
  </si>
  <si>
    <t>mAh</t>
  </si>
  <si>
    <t>単3形、2,000 - 2,700mAh</t>
  </si>
  <si>
    <t>http://3day-printer.com/inquire/</t>
  </si>
  <si>
    <t>エンドキャップ</t>
  </si>
  <si>
    <t>予測時間</t>
  </si>
  <si>
    <t>ECP-1020-4</t>
  </si>
  <si>
    <t>http://www.dmm.com/pr/make/010/?utm_campaign=admg_1332_2700_156473_156554&amp;utm_content=make&amp;utm_source=google&amp;utm_medium=cpc</t>
  </si>
  <si>
    <t>高かったら、3Dプリンタ購入の方向で(最終的には購入するので)</t>
  </si>
  <si>
    <t>h</t>
  </si>
  <si>
    <t>単4形、850 - 1,300mAh</t>
  </si>
  <si>
    <t>日数</t>
  </si>
  <si>
    <t>テーブルの皿準備</t>
  </si>
  <si>
    <t>日</t>
  </si>
  <si>
    <t>単5形、650 - 900mAh</t>
  </si>
  <si>
    <t>年数</t>
  </si>
  <si>
    <t>アクリル</t>
  </si>
  <si>
    <t>歪みゲージ用のボルト</t>
  </si>
  <si>
    <t>180*600</t>
  </si>
  <si>
    <t>年</t>
  </si>
  <si>
    <t>自己放電率考慮</t>
  </si>
  <si>
    <t>自己放電率</t>
  </si>
  <si>
    <t>ラッピング線</t>
  </si>
  <si>
    <t>[乾電池]</t>
  </si>
  <si>
    <t>http://www.eleki-jack.com/KitsandKids2/2009/07/_21.html#more</t>
  </si>
  <si>
    <t>335*600</t>
  </si>
  <si>
    <t>・アルカリ乾電池　1年間(12ヶ月)に2%～5%</t>
  </si>
  <si>
    <t>arduino</t>
  </si>
  <si>
    <t>部品</t>
  </si>
  <si>
    <t>USBインターフェイスボード　IM315-USB-RX</t>
  </si>
  <si>
    <t>無線モジュール</t>
  </si>
  <si>
    <t>Raspi</t>
  </si>
  <si>
    <t>小計</t>
  </si>
  <si>
    <t>単3アルカリ×2</t>
  </si>
  <si>
    <t>温度センサ</t>
  </si>
  <si>
    <t>湿度センサ</t>
  </si>
  <si>
    <t>照度センサ</t>
  </si>
  <si>
    <t>(炭酸ガスセンサ)</t>
  </si>
  <si>
    <t>(土壌水分センサ)</t>
  </si>
  <si>
    <t>子機数</t>
  </si>
  <si>
    <t>原価計</t>
  </si>
  <si>
    <t>販価</t>
  </si>
  <si>
    <t>Tera Term</t>
  </si>
  <si>
    <t>windows用のアプリケーション</t>
  </si>
  <si>
    <t>エクセルマクロ？</t>
  </si>
  <si>
    <t>ブラウザで処理、ネットに繋げる</t>
  </si>
  <si>
    <t>メンテ不要、アクセス数わかる、各デバイスでアクセスできる(スマホでチェックなど)。などなど</t>
  </si>
  <si>
    <t>テラターム→ネットにアップ</t>
  </si>
  <si>
    <t>スタンドアローンにして、Raspiで処理、表示→USBに保存も可能にする。</t>
  </si>
  <si>
    <t>http://store.ponparemall.com/japanhobby/goods/31805/?vos=evppmpo0027x16454683&amp;gclid=CjwKEAjwu8m-BRDM8KTcjdj8qy0SJACdjSZpQGjW0ViIWkhHVDCqTqXzrdj-buOBrgpUp48-p2G_6BoCkiHw_wcB</t>
  </si>
  <si>
    <t>http://hitecrcd.co.jp/products/hitec/servo/pdf/31805.pdf</t>
  </si>
  <si>
    <t>700mA</t>
  </si>
  <si>
    <t>無付加</t>
  </si>
  <si>
    <t>0.14sec/60 AT NO LOAD</t>
  </si>
  <si>
    <t>→</t>
  </si>
  <si>
    <t>24.7kg・cm</t>
  </si>
  <si>
    <t>N・m</t>
  </si>
  <si>
    <t>換気システム</t>
  </si>
  <si>
    <t>http://www.toto-vp.com/eigyo/products/item1000005_1000153.html</t>
  </si>
  <si>
    <t>http://www.wsh.co.kr/english_02a.html</t>
  </si>
  <si>
    <t>フロート充電を用いる</t>
  </si>
  <si>
    <t>ソーラー向けバッテリー</t>
  </si>
  <si>
    <t>http://store.shopping.yahoo.co.jp/user-life/u-p001.html?sc_e=slga_pla</t>
  </si>
  <si>
    <t>https://readyfor.jp/projects/fabool-laser-mini</t>
  </si>
  <si>
    <t>コワーキングスペース</t>
  </si>
  <si>
    <t>http://munehira.com/pala/index1.htm</t>
  </si>
  <si>
    <t>http://www.bizconnavi.com/merit-demerit</t>
  </si>
  <si>
    <t>http://www.bk.mufg.jp/houjin/riseupclub/2015/10/post-213.html?readmore=1#main</t>
  </si>
  <si>
    <t>特許見積もり</t>
  </si>
  <si>
    <t>[組合せ秤/CL]-[ホッパ/CL+コンベア/CL+コンベヤ/CL+供給口/CL+複数の計量/CL+複数のロードセル/CL+第２の重量/CL+第２の計量/CL+複数の荷重/CL+分散/CL+搬送トラフ/CL+密閉/CL+保守/CL+メール/CL+生産システム/CL+生産ライン/CL+通信部/CL+予め収集/CL+防水/CL+複数の組合せ秤/CL+標準偏差を算出/CL+タグ/CL+フィーダ/CL+再計量/CL+許容重量範囲更新/CL+偏差演算手段/CL+昇降装置/CL+情報処理装置/CL+環状の上部開口/CL+二次充填重量/CL+展示/CL+Ｊａｖａ/CL+ランク/CL+確率情報/CL+重量範囲を非縮小方向に制御/CL+排出準備完了情報/CL+パルス/CL+滞留/CL+運転能率解析手段/CL+複数の秤ユニット/CL+切出し駆動手段/CL+集合ファンネル/CL+ロードセルの反対側に位置する前記積載容器に連結/CL+重量領域を複数の領域に細分化/CL]</t>
  </si>
  <si>
    <t>http://www.me.ccnw.ne.jp/pa-ogawa/</t>
  </si>
  <si>
    <t>https://www.ipros.jp/catalog/detail/321821/</t>
  </si>
  <si>
    <t>https://www.yamato-scale.co.jp/products/index/catjuns:51%3A101</t>
  </si>
  <si>
    <t>回転テーブルにすることによって、ワークのセット場所は常に同じになる。</t>
  </si>
  <si>
    <t>よって作業工程の自動化も可能。</t>
  </si>
  <si>
    <t>作業者が動く必要が無いため、作業効率も改善</t>
  </si>
  <si>
    <t>計量する場所は一箇所である、排出の機構も簡素であるため、設備の低価格化が可能</t>
  </si>
  <si>
    <t>ワークのセット、計量、排出は各テーブルで行なうため、計算待ち、排出待ちがなくなる(これまでは各テーブルにセットした後、計量→排出を待つ必要があった。)</t>
  </si>
  <si>
    <t>パラレルリンク</t>
  </si>
  <si>
    <t>http://homepage2.nifty.com/uedetak/robo/kinematics/paramani.pdf</t>
  </si>
  <si>
    <t>特許出願</t>
  </si>
  <si>
    <t>https://www.jpo.go.jp/tetuzuki/ryoukin/personal24_4.htm</t>
  </si>
  <si>
    <t>ビジコン</t>
  </si>
  <si>
    <t>http://www.idec.or.jp/kigyo/ybg/</t>
  </si>
  <si>
    <t>https://www.google.co.jp/url?sa=t&amp;rct=j&amp;q=&amp;esrc=s&amp;source=web&amp;cd=1&amp;cad=rja&amp;uact=8&amp;ved=0ahUKEwiR--nAqpPPAhUHxmMKHWpbATgQFggtMAA&amp;url=http%3A%2F%2Ftokyo.startupweekend.org%2F&amp;usg=AFQjCNFNKT-oXddUCiGVpUWIjkXmeTmPpQ&amp;sig2=7_Cl65EIF6uEjMzVM45Hkw</t>
  </si>
  <si>
    <t>http://www.dreamgate.gr.jp/angelsgate/</t>
  </si>
  <si>
    <t>http://www.startup-challenge.jp/</t>
  </si>
  <si>
    <t>http://www.kipc.or.jp/ba2015/</t>
  </si>
  <si>
    <t>http://www.chibashi-sangyo.or.jp/enterprise/koryu/competition.html</t>
  </si>
  <si>
    <t>http://www.snb-saitama.jp/</t>
  </si>
  <si>
    <t>インキュベーション、アクセラレーションがどれだけ頼りになるか、口コミをヒアリング</t>
  </si>
  <si>
    <t>ハードウェア・スタートアップ</t>
  </si>
  <si>
    <t>スタートアップ例</t>
  </si>
  <si>
    <t>https://www.ki21.jp/fund/jireishu/pdf22/22jirei05.pdf</t>
  </si>
  <si>
    <t>http://matsudaseikou.jp/lower/akerunja.html</t>
  </si>
  <si>
    <t>販路開拓</t>
  </si>
  <si>
    <t>商社に直接売り込み</t>
  </si>
  <si>
    <t>展示会→商社</t>
  </si>
  <si>
    <t>クラウドファンディングの出品者にコンタクト→直接売り込み</t>
  </si>
  <si>
    <t>オンラインショップ</t>
  </si>
  <si>
    <t>HPで販売、宣伝</t>
  </si>
  <si>
    <t>http://totti-y.hatenablog.com/entry/2016/01/19/002445</t>
  </si>
  <si>
    <t>http://abbalab.com/scholarship/</t>
  </si>
  <si>
    <t>http://blogs.itmedia.co.jp/menjo/2015/06/post_1.html</t>
  </si>
  <si>
    <t>http://totti-y.hatenablog.com/entry/2016/01/08/002813</t>
  </si>
  <si>
    <t>マシニングセンタ</t>
  </si>
  <si>
    <t>レーザーカット</t>
  </si>
  <si>
    <t>http://za.coromo.jp/laser-cutter</t>
  </si>
  <si>
    <t>https://www.troteclaser.com/ja/applications/plastics/</t>
  </si>
  <si>
    <t>http://works-fuga.com/laser_material.html</t>
  </si>
  <si>
    <t>プラスチック</t>
  </si>
  <si>
    <t>5mm</t>
  </si>
  <si>
    <t>http://www.laserworks.jp/blog/plastic/2mm5mm.html</t>
  </si>
  <si>
    <t>https://www.monotaro.com/g/00280753/?t.q=PET%81%40%8E%F7%8E%89</t>
  </si>
  <si>
    <t>ポリカーボネート</t>
  </si>
  <si>
    <t>https://www.monotaro.com/g/00280755/</t>
  </si>
  <si>
    <t>木材</t>
  </si>
  <si>
    <t>金属</t>
  </si>
  <si>
    <t>http://ameblo.jp/works-fuga/entry-11328274417.html</t>
  </si>
  <si>
    <t>ビス</t>
  </si>
  <si>
    <t>https://www.monotaro.com/g/00010556/?t.attr_f29=M3</t>
  </si>
  <si>
    <t>載っけるお皿</t>
  </si>
  <si>
    <t>３Dプリンターは、利用料が高いので、外注</t>
  </si>
  <si>
    <t>レーザーは、金属なら外注くらいしか無い。</t>
  </si>
  <si>
    <t>http://www.nishizakiman.com/help/design</t>
  </si>
  <si>
    <t>金属のデメリット←タップ立てるのがめんどくさい</t>
  </si>
  <si>
    <t>剛性高い</t>
  </si>
  <si>
    <t>耐候性有り</t>
  </si>
  <si>
    <t>透明なので組みやすい</t>
  </si>
  <si>
    <t>レーザーカット簡易</t>
  </si>
  <si>
    <t>ビスが大丈夫か</t>
  </si>
  <si>
    <t>予約</t>
  </si>
  <si>
    <t>材料発注</t>
  </si>
  <si>
    <t>アクリル5mm</t>
  </si>
  <si>
    <t>ビスM3</t>
  </si>
  <si>
    <t>フレーム</t>
  </si>
  <si>
    <t>３D書いて、外注</t>
  </si>
  <si>
    <t>図面</t>
  </si>
  <si>
    <t>サーボ用の部品</t>
  </si>
  <si>
    <t>サーボ用のブラケット</t>
  </si>
  <si>
    <t>サーボと計量用の土台</t>
  </si>
  <si>
    <t>ビス用下穴2.8mm</t>
  </si>
  <si>
    <t>アクリルと、プラ段の図面をイラストレーターで</t>
  </si>
  <si>
    <t>材料届いたら、端っこでビス止め→下穴いくらが良いか、端からの寸法決定</t>
  </si>
  <si>
    <t>排出</t>
  </si>
  <si>
    <t>ふっ素樹脂スプレー</t>
  </si>
  <si>
    <t>https://www.monotaro.com/p/4890/0232/</t>
  </si>
  <si>
    <t>種類</t>
  </si>
  <si>
    <t>http://www.enplanet.com/Ja/Glossary/Data/y005.html</t>
  </si>
  <si>
    <t>3Dプリンタ</t>
  </si>
  <si>
    <t>15~16日で調整</t>
  </si>
  <si>
    <t>リミットスイッチ</t>
  </si>
  <si>
    <t>無しでOK？</t>
  </si>
  <si>
    <t>重量の閾値設定でどうにかなるのでは</t>
  </si>
  <si>
    <t>1. 本プログラムへの応募動機や背景を教えてください。(400字以内)※</t>
  </si>
  <si>
    <t>2. 事業理念・ミッションを教えてください。(400字以内)※</t>
  </si>
  <si>
    <t>3. 本プログラムへ応募するチーム構成と各人の略歴を教えてください。(主要メンバーのみご記載ください。１名につき200 字以内)※</t>
  </si>
  <si>
    <t>4. 本プログラムの中で、アクセラレーションを受けたい事業内容を一言で教えてください。(25字以内)※</t>
  </si>
  <si>
    <t>5. 本プログラムの中で、アクセラレーションを受けたい事業内容を詳しく教えてください。特に、事業の新規性、優位性、実現可能性について教えてください。既に事業実績がある場合には、実績を教えてください。(400字以内)※</t>
  </si>
  <si>
    <t>ラボ</t>
  </si>
  <si>
    <t>http://easylabo.com/laboratory/</t>
  </si>
  <si>
    <t>アクセラレーター</t>
  </si>
  <si>
    <t>http://acceleration.tokyo.jp/blog.php?nowpg=2</t>
  </si>
  <si>
    <t>http://supernova-ca.com/</t>
  </si>
  <si>
    <t>set数</t>
  </si>
  <si>
    <t>設備費用</t>
  </si>
  <si>
    <t>https://www.nca.or.jp/tosho/17-47n.pdf</t>
  </si>
  <si>
    <t>http://cse.naro.affrc.go.jp/jones/sh/sh.htm</t>
  </si>
  <si>
    <t>包装機</t>
  </si>
  <si>
    <t>http://www.k-taiyo.co.jp/product/bagger/</t>
  </si>
  <si>
    <t>用途</t>
  </si>
  <si>
    <t>規格の分類</t>
  </si>
  <si>
    <t>【請求項１】</t>
  </si>
  <si>
    <t>袋体を収納する袋載置台と、該袋載置台から袋体を一枚ずつ取り出し袋体に開口部を形成する袋取り手段と、該袋取り手段が袋体の表面と開口停止位置との間で回動すると共に、開口停止位置に付勢される付勢手段と、野菜類が挿入される投入台部を袋載置台に並置するように構成してなり、投入台部は、野菜類の挿入部と、挿入した野菜類を抜き取る抜き取り部とを具備し、野菜類の挿入部と反対側に設けられた抜き取り部から野菜類を抜き取るものであり、</t>
  </si>
  <si>
    <t>この抜き取り部が、袋載置台の袋体の開口部が形成された前方にて対向する位置、ないし該開口部から平面視斜め側方へずれる位置の間で、平面視にて回動するように構成したことを特徴とする野菜類の袋詰め機。</t>
  </si>
  <si>
    <t>【請求項２】</t>
  </si>
  <si>
    <t xml:space="preserve">  投入台部は、野菜類の挿入部と反対側の抜き取り部から野菜類を抜き取るものであり、袋載置台の袋体の開口部が形成された前方にて停止するように付勢されている請求項１記載の野菜類の袋詰め機。</t>
  </si>
  <si>
    <t>【請求項３】</t>
  </si>
  <si>
    <t xml:space="preserve">  投入台部は、挿入した野菜類が投入ガイド内面を移動するものであり、この投入ガイドは、両側部が上方に折曲されたガイド板の内側に設置され、両側部の辺同士を斜めに交差させて拡開自在に形成し、投入ガイド内面に野菜類を包みこむ形状としてなる請求項１又は２記載の野菜類の袋詰め機。</t>
  </si>
  <si>
    <t>ジェットスイファン</t>
  </si>
  <si>
    <t>http://www.exdirect.net/product/6886?gclid=Cj0KEQjwsai_BRC30KH347fjksoBEiQAoiaqsfA_ZoXADePU50DyP2Dg_NOxYzfDDz0xo0nDf0FbMqwaAus48P8HAQ</t>
  </si>
  <si>
    <t>ダイアフラム方式真空ポンプ</t>
  </si>
  <si>
    <t>https://www.monotaro.com/g/00501543/</t>
  </si>
  <si>
    <t>http://www.saneipla.co.jp/tech/adhesion.html</t>
  </si>
  <si>
    <t>アクリルt=5値段</t>
  </si>
  <si>
    <t>アクリルt=3値段</t>
  </si>
  <si>
    <t>アクリルt=2値段</t>
  </si>
  <si>
    <t>※板厚で余り値段変わらず。面積広いほうがコスパ良い</t>
  </si>
  <si>
    <t>飛行機の車輪格納</t>
  </si>
  <si>
    <t>http://monoist.atmarkit.co.jp/mn/articles/1110/25/news009_2.html</t>
  </si>
  <si>
    <t>薄物シートの供給機構</t>
  </si>
  <si>
    <t>http://www.kumagaya.or.jp/~tarai/anime5.htm</t>
  </si>
  <si>
    <t>機構集</t>
  </si>
  <si>
    <t>http://gigazine.net/news/20130821-animated-mechanical-movements/</t>
  </si>
  <si>
    <t>http://www.ecs.shimane-u.ac.jp/~shutingli/MDE13.pdf</t>
  </si>
  <si>
    <t>https://ja.wikipedia.org/wiki/%E3%83%AA%E3%83%B3%E3%82%AF%E6%A9%9F%E6%A7%8B</t>
  </si>
  <si>
    <t>真空パッド</t>
  </si>
  <si>
    <t>bush</t>
  </si>
  <si>
    <t>80F-0606</t>
  </si>
  <si>
    <t>オープン</t>
  </si>
  <si>
    <t>￥32</t>
  </si>
  <si>
    <t>676ZZ</t>
  </si>
  <si>
    <t>￥149</t>
  </si>
  <si>
    <t>射出成形機</t>
  </si>
  <si>
    <t>15万。金型は３Dプリンタで可能。最終的に購入する方向で検討する。</t>
  </si>
  <si>
    <t>形状を３Dプリンタで検討し、射出で造形する。</t>
  </si>
  <si>
    <t>射出造形は３Dプリンタと同じサイズであると仮定し検討を勧める。</t>
  </si>
  <si>
    <t>チューブ</t>
  </si>
  <si>
    <t>スペーサー</t>
  </si>
  <si>
    <t>継手</t>
  </si>
  <si>
    <t>GPクリヤー</t>
  </si>
  <si>
    <t>L型ホース継手</t>
  </si>
  <si>
    <t>WS-04</t>
  </si>
  <si>
    <t>T型ホース継手</t>
  </si>
  <si>
    <t>TS-04</t>
  </si>
  <si>
    <t>結束バンド</t>
  </si>
  <si>
    <t>三方向電磁弁</t>
  </si>
  <si>
    <t>すぐにエアリークするため、2方向で良いかも</t>
  </si>
  <si>
    <t>リレー</t>
  </si>
  <si>
    <t>真空ポンプ</t>
  </si>
  <si>
    <t>ステージ</t>
  </si>
  <si>
    <t>シール剥がし</t>
  </si>
  <si>
    <t>曲げ</t>
  </si>
  <si>
    <t>丁番取付</t>
  </si>
  <si>
    <t>治具も作る(ナット固定用)</t>
  </si>
  <si>
    <t>セットカラーに組み付け</t>
  </si>
  <si>
    <t>下プレート</t>
  </si>
  <si>
    <t>DCモーター組み付け</t>
  </si>
  <si>
    <t>配線にはんだ付けする</t>
  </si>
  <si>
    <t>ボードにはんだ付けする</t>
  </si>
  <si>
    <t>ブラケットに取付</t>
  </si>
  <si>
    <t>下プレートに取付</t>
  </si>
  <si>
    <t>ひずみゲージ取付</t>
  </si>
  <si>
    <t>プレート取付</t>
  </si>
  <si>
    <t>車輪取付</t>
  </si>
  <si>
    <t>アルミフレームに取付</t>
  </si>
  <si>
    <t>リミットスイッチ取付</t>
  </si>
  <si>
    <t>配線にはんだづけ</t>
  </si>
  <si>
    <t>ブラケット取付</t>
  </si>
  <si>
    <t>排出プレート</t>
  </si>
  <si>
    <t>サーボブラケット組付</t>
  </si>
  <si>
    <t>プレートに組付</t>
  </si>
  <si>
    <t>サーボモーター組付</t>
  </si>
  <si>
    <t>ベアリングとアーム組付</t>
  </si>
  <si>
    <t>アームとホーン組付</t>
  </si>
  <si>
    <t>ホーンとサーボモーター組付</t>
  </si>
  <si>
    <t>ブラケットに組付</t>
  </si>
  <si>
    <t>ボードに配線</t>
  </si>
  <si>
    <t>開始スイッチ</t>
  </si>
  <si>
    <t>線に半田ごて</t>
  </si>
  <si>
    <t>アルミフレーム組付</t>
  </si>
  <si>
    <t>アーム取付</t>
  </si>
  <si>
    <t>ディスプレイ取付</t>
  </si>
  <si>
    <t>raspi取付</t>
  </si>
  <si>
    <t>SDの複製</t>
  </si>
  <si>
    <t>コピーガードUSBの複製</t>
  </si>
  <si>
    <t>ディスプレイに組付</t>
  </si>
  <si>
    <t>ディスプレイに配線</t>
  </si>
  <si>
    <t>基板取付</t>
  </si>
  <si>
    <t>raspiピンと基板の半田付</t>
  </si>
  <si>
    <t>基板とフラットケーブルの組付</t>
  </si>
  <si>
    <t>基板とraspiをホットメルトなどで覆う</t>
  </si>
  <si>
    <t>アームに組付</t>
  </si>
  <si>
    <t>配線の取り回し</t>
  </si>
  <si>
    <t>ボードに配線をはんだ付け</t>
  </si>
  <si>
    <t>ボードをホットメルトで固定</t>
  </si>
  <si>
    <t>バッテリーの配線</t>
  </si>
  <si>
    <t>コンセントの取付</t>
  </si>
  <si>
    <t>ダンボール収納</t>
  </si>
  <si>
    <t>上＆下&amp;排出プレートを梱包</t>
  </si>
  <si>
    <t>アルミフレームとアームとステージを梱包</t>
  </si>
  <si>
    <t>発送先記入、納品書同梱</t>
  </si>
  <si>
    <t>ニューラルネットワーク</t>
  </si>
  <si>
    <t>重みWと要素XのWXの足し合わせを多層で行っていく</t>
  </si>
  <si>
    <t>ロジスティクスシグモイド</t>
  </si>
  <si>
    <t>tanh</t>
  </si>
  <si>
    <t>クラス分類</t>
  </si>
  <si>
    <t>softmaxで多値の分類を</t>
  </si>
  <si>
    <t>評価関数</t>
  </si>
  <si>
    <t>2次関数である必要あり</t>
  </si>
  <si>
    <t>凸性の検証</t>
  </si>
  <si>
    <t>固有値をぶっこむ</t>
  </si>
  <si>
    <t>極値点の検証</t>
  </si>
  <si>
    <t>ラグランジュの未定乗数法をぶっこむ</t>
  </si>
  <si>
    <t>筋電位</t>
  </si>
  <si>
    <t>ナトリウムイオンが流入し、電位が発生する</t>
  </si>
  <si>
    <t>筋電はすごく小さい</t>
  </si>
  <si>
    <t>電気回路の基礎</t>
  </si>
  <si>
    <t>Qをdtで積分するとiになる</t>
  </si>
  <si>
    <t>つまり、Qが移動するとiになる</t>
  </si>
  <si>
    <t>交流</t>
  </si>
  <si>
    <t>交流は直流に直しやすい</t>
  </si>
  <si>
    <t>交流は電圧の変換をやりやすい(トランスなど)</t>
  </si>
  <si>
    <t>※テスラは交流、エジソンは直流をおしていた</t>
  </si>
  <si>
    <t>電子部品</t>
  </si>
  <si>
    <t>抵抗</t>
  </si>
  <si>
    <t>エネルギーを消費するのはこれだけ</t>
  </si>
  <si>
    <t>バケツみたいなもの。位相がバケツのせいで遅れる</t>
  </si>
  <si>
    <t>コイル</t>
  </si>
  <si>
    <t>直流には何も作用しないが、交流に対しては、ばねのように邪魔する</t>
  </si>
  <si>
    <t>半導体</t>
  </si>
  <si>
    <t>製品の発送</t>
  </si>
  <si>
    <t>収納機であればBランク</t>
  </si>
  <si>
    <t>電磁弁への電源供給</t>
  </si>
  <si>
    <t>真空エジェクタ</t>
  </si>
  <si>
    <t>自重＋エアリークで落下しない場合は、真空破壊弁を設ける必要あり。</t>
  </si>
  <si>
    <t>コンプレッサー</t>
  </si>
  <si>
    <t>日本国民の平均分給は、37円</t>
  </si>
  <si>
    <t>レギュレーター付きのものもあり。ルブリケータはもちろん必要なし。</t>
  </si>
  <si>
    <t>エアーでの洗浄にも利用する</t>
  </si>
  <si>
    <t>騒音と重さがネック。</t>
  </si>
  <si>
    <t>円/sec</t>
  </si>
  <si>
    <t>470円</t>
  </si>
  <si>
    <t>プラダン固定方法</t>
  </si>
  <si>
    <t>ホットメルト、GPクリヤーなどで固定を行ってみて、仕様に耐えうるか検証を行う。</t>
  </si>
  <si>
    <t>ブッシュ</t>
  </si>
  <si>
    <t>円/g</t>
  </si>
  <si>
    <t>プラダンのネジ締めに使う。</t>
  </si>
  <si>
    <t>載せる重量ｇ</t>
  </si>
  <si>
    <t>一回載せる動作　秒</t>
  </si>
  <si>
    <t>※実物で実測してみないとわからない</t>
  </si>
  <si>
    <t>200gになるまでにかかる時間</t>
  </si>
  <si>
    <t>M2.1、長さ8mmを選んだ。</t>
  </si>
  <si>
    <t>計量器固定方法</t>
  </si>
  <si>
    <t>アクリルプレートを使用。可能であれば直づけ(アクリル二段重ねで高さ増す)</t>
  </si>
  <si>
    <t>エラー率</t>
  </si>
  <si>
    <t>※テーブル数あたり</t>
  </si>
  <si>
    <t>平均値</t>
  </si>
  <si>
    <t>ばらつきによるコスト</t>
  </si>
  <si>
    <t>ワークの引き込み方法</t>
  </si>
  <si>
    <t>・サイクロン効果とやらで引き込む(押し出す)</t>
  </si>
  <si>
    <t>・ワークorフィルムには霧吹きして摩擦を抑える。</t>
  </si>
  <si>
    <t>トータルコスト</t>
  </si>
  <si>
    <t>他社製品</t>
  </si>
  <si>
    <t>テーブル大きさ</t>
  </si>
  <si>
    <t>少ない</t>
  </si>
  <si>
    <t>大きくなる</t>
  </si>
  <si>
    <t>やさい</t>
  </si>
  <si>
    <t>かぶら</t>
  </si>
  <si>
    <t>直径</t>
  </si>
  <si>
    <t>約</t>
  </si>
  <si>
    <t>cm</t>
  </si>
  <si>
    <t>１つ</t>
  </si>
  <si>
    <t>g</t>
  </si>
  <si>
    <t>かぼちゃ</t>
  </si>
  <si>
    <t>カリフラワー</t>
  </si>
  <si>
    <t>キャベツ</t>
  </si>
  <si>
    <t>玉ねぎ</t>
  </si>
  <si>
    <t>トマト</t>
  </si>
  <si>
    <t>ミニトマト</t>
  </si>
  <si>
    <t>にんにく</t>
  </si>
  <si>
    <t>パプリカ</t>
  </si>
  <si>
    <t>ブロッコリー</t>
  </si>
  <si>
    <t>レタス</t>
  </si>
  <si>
    <t>しいたけ</t>
  </si>
  <si>
    <t>傘の直径</t>
  </si>
  <si>
    <t>マッシュルーム</t>
  </si>
  <si>
    <t>オレンジ</t>
  </si>
  <si>
    <t>かき</t>
  </si>
  <si>
    <t>グレープフルーツ</t>
  </si>
  <si>
    <t>みかん</t>
  </si>
  <si>
    <t>ラフランス（洋なし）</t>
  </si>
  <si>
    <t>りんご</t>
  </si>
  <si>
    <t>じゃがいも（メイクイン）</t>
  </si>
  <si>
    <t>長いほうが</t>
  </si>
  <si>
    <t>じゃがいも（男爵）</t>
  </si>
  <si>
    <t>アボガド</t>
  </si>
  <si>
    <t>キウイフルーツ</t>
  </si>
  <si>
    <t>レモン</t>
  </si>
  <si>
    <t>キュウリ</t>
  </si>
  <si>
    <t>長さ</t>
  </si>
  <si>
    <t>１本</t>
  </si>
  <si>
    <t>ごぼう</t>
  </si>
  <si>
    <t>さつまいも</t>
  </si>
  <si>
    <t>里芋</t>
  </si>
  <si>
    <t>白ネギ</t>
  </si>
  <si>
    <t>大根（細め）</t>
  </si>
  <si>
    <t>まとめ</t>
  </si>
  <si>
    <t>大根（太め）</t>
  </si>
  <si>
    <t>なす</t>
  </si>
  <si>
    <t>長いも</t>
  </si>
  <si>
    <t>１切</t>
  </si>
  <si>
    <t>にんじん</t>
  </si>
  <si>
    <t>はくさい</t>
  </si>
  <si>
    <t>ピーマン</t>
  </si>
  <si>
    <t>レンコン</t>
  </si>
  <si>
    <t>バナナ</t>
  </si>
  <si>
    <t>ファン、ブロワ+スポンジ＋スポンジの縁取り　で強力なチャック→入れやすくする</t>
  </si>
  <si>
    <t>アイパッカーは専用の袋を使用</t>
  </si>
  <si>
    <t>小松菜</t>
  </si>
  <si>
    <t>１袋</t>
  </si>
  <si>
    <t>ブロワ型真空ポンプ</t>
  </si>
  <si>
    <t>チンゲン菜</t>
  </si>
  <si>
    <t>１株</t>
  </si>
  <si>
    <t>ほうれん草</t>
  </si>
  <si>
    <t>水菜</t>
  </si>
  <si>
    <t>もやし</t>
  </si>
  <si>
    <t>真空度、流量、音とバランスがいいのがブロア型真空ポンプ</t>
  </si>
  <si>
    <t>えのき</t>
  </si>
  <si>
    <t>１パック</t>
  </si>
  <si>
    <t>ぶなしめじ</t>
  </si>
  <si>
    <t>109BM12HC2-1</t>
  </si>
  <si>
    <t>魚</t>
  </si>
  <si>
    <t>最大風量(DC入力時)(m3/min)</t>
  </si>
  <si>
    <t>からすかれい</t>
  </si>
  <si>
    <t>鮭</t>
  </si>
  <si>
    <t>さば</t>
  </si>
  <si>
    <t>さんま</t>
  </si>
  <si>
    <t>１尾</t>
  </si>
  <si>
    <t>するめいか</t>
  </si>
  <si>
    <t>MB630-B</t>
  </si>
  <si>
    <t>１杯</t>
  </si>
  <si>
    <t>ぶり</t>
  </si>
  <si>
    <t>ASEN10211</t>
  </si>
  <si>
    <t>ブラックタイガーえび</t>
  </si>
  <si>
    <t>長さ約11cm</t>
  </si>
  <si>
    <t>DP0125-X1</t>
  </si>
  <si>
    <t>長さ約13cm</t>
  </si>
  <si>
    <t>チャック用スポンジ</t>
  </si>
  <si>
    <t>CRゴムなどが用いられている</t>
  </si>
  <si>
    <t>スポンジは色々試してみる</t>
  </si>
  <si>
    <t>スポンジのエアー漏れは、シリコンボンドで防ぐ</t>
  </si>
  <si>
    <t>Φ55以上のホースをシリコンボンドで分岐する</t>
  </si>
  <si>
    <t>cm2</t>
  </si>
  <si>
    <t>mm2</t>
  </si>
  <si>
    <t>ブレードホースで対応</t>
  </si>
  <si>
    <t>TS-25</t>
  </si>
  <si>
    <t>クランプ機構</t>
  </si>
  <si>
    <t>まずはチャックの具合を見てみる</t>
  </si>
  <si>
    <t>必要そうであれば、用意する。</t>
  </si>
  <si>
    <t>ブロワ型ポンプ購入</t>
  </si>
  <si>
    <t>ウレタン+シリコンボンド購入</t>
  </si>
  <si>
    <t>チューブ購入</t>
  </si>
  <si>
    <t>パッド、ウレタンのどちらの方が吸着力が強いかを比較する(微粘着についても検討する)</t>
  </si>
  <si>
    <t>吸着力を元に再度設計</t>
  </si>
  <si>
    <t>粘着剤</t>
  </si>
  <si>
    <t>ヒーターも有り</t>
  </si>
  <si>
    <t>ビニール</t>
  </si>
  <si>
    <t>マジックテープ</t>
  </si>
  <si>
    <t>棚受けセット</t>
  </si>
  <si>
    <t>搬送用クッション購入</t>
  </si>
  <si>
    <t>ダンボール　サイズをオーダー</t>
  </si>
  <si>
    <t>事業計画書</t>
  </si>
  <si>
    <t>突き合わせ圧着</t>
  </si>
  <si>
    <t>2016/11/08　川本</t>
  </si>
  <si>
    <t>ベジポン</t>
  </si>
  <si>
    <t>購入し、測長する。</t>
  </si>
  <si>
    <t>治具の作成</t>
  </si>
  <si>
    <t>計量スタートのトリガのプログラム作成</t>
  </si>
  <si>
    <t>コードの秘匿性</t>
  </si>
  <si>
    <t>モーターの発火危険性</t>
  </si>
  <si>
    <t>熱の発生の検知には熱電対</t>
  </si>
  <si>
    <t>熱が発生するかトライしてみる</t>
  </si>
  <si>
    <t>DCモーターを動かしっぱなし、止っぱなしで所定の時間稼働する。</t>
  </si>
  <si>
    <t>サーボモーターを重り乗っけて、所定の時間稼働する。</t>
  </si>
  <si>
    <t>過負荷がかかっている場合、怪我の恐れあり</t>
  </si>
  <si>
    <t>まずは割り箸を色んな所に挟んでみて、折れないかチェック</t>
  </si>
  <si>
    <t>折れるようであれば、挟まない機構にする。</t>
  </si>
  <si>
    <t>また、過負荷の検出も行えるようにする。</t>
  </si>
  <si>
    <t>ステンレス長蝶番(穴アキ)</t>
  </si>
  <si>
    <t>小さいので、取り回しがよい</t>
  </si>
  <si>
    <t>ステージ樹脂曲げ加工</t>
  </si>
  <si>
    <t>これをバイスにくっつけて、アングルを反対側にくっつける。</t>
  </si>
  <si>
    <t>パラレルリンク＋エアーガンを組合せて、古葉取り</t>
  </si>
  <si>
    <t>レーザーで根っこカット</t>
  </si>
  <si>
    <t>３DCG</t>
  </si>
  <si>
    <t>薄口丁番</t>
  </si>
  <si>
    <t>ほうれん草大きさ規格</t>
  </si>
  <si>
    <t>http://www.yasaiclub.co.jp/yasai/pdf/20120605syuttka.pdf</t>
  </si>
  <si>
    <t>http://www.hokurenseika.co.jp/yoko3_2_youkeisai.htm</t>
  </si>
  <si>
    <t>http://www.pref.niigata.lg.jp/HTML_Simple/305/227/pdf%20syukkakikakukijyun.pdf</t>
  </si>
  <si>
    <t>20～24～30cm</t>
  </si>
  <si>
    <t>展示会ヒアリングまとめ</t>
  </si>
  <si>
    <t>武田先生</t>
  </si>
  <si>
    <t>農協・道の駅に売れば</t>
  </si>
  <si>
    <t>農家さん捕まえるのが良いね</t>
  </si>
  <si>
    <t>試作機作るための補助金が経済産業省(サポイン)であるよ</t>
  </si>
  <si>
    <t>中小機構とかに相談してみれば</t>
  </si>
  <si>
    <t>ポリテクカレッジに作ってもらうのもいいかもね</t>
  </si>
  <si>
    <t>農業生産法人(特に若い人)にトライアルしてもらうのも良いかも</t>
  </si>
  <si>
    <t>岡山近くなら人脈あるよ</t>
  </si>
  <si>
    <t>羽藤さん</t>
  </si>
  <si>
    <t>試作機とか渡してくれれば業者に紹介とかできるよ</t>
  </si>
  <si>
    <t>イシダにライセンス契約で作ってもらうのもありかもね</t>
  </si>
  <si>
    <t>イシダに似たのがあったな。探してみて。</t>
  </si>
  <si>
    <t>大和製こうさん</t>
  </si>
  <si>
    <t>ほうれん草の組合せ秤・袋詰機の製作</t>
  </si>
  <si>
    <t>ほうれん草など用の手作業装置は195万、6年間の販売で500台程度販売実績あり</t>
  </si>
  <si>
    <t>ターゲットは、リパック業者、成果工場など</t>
  </si>
  <si>
    <t>目標</t>
  </si>
  <si>
    <t>無駄が省ける、作業効率上がる。を売り出している。</t>
  </si>
  <si>
    <t>北海道は大規模なので売れる？</t>
  </si>
  <si>
    <t>利益総額：3億円</t>
  </si>
  <si>
    <t>排出機構のついているものは500万円ほど。ほうれん草は適用できない。</t>
  </si>
  <si>
    <t>期間：3～5年</t>
  </si>
  <si>
    <t>はざいや、カラー価格</t>
  </si>
  <si>
    <t>理由：機械学習を用いた農作物の検品作業などを将来的に行いたいが、技術的なハードルが高いと思われる。</t>
  </si>
  <si>
    <t>http://www.hazaiya.co.jp/cart/index.php?product_id=1&amp;mode=cart&amp;classcategory_id1=698907&amp;quantity=2&amp;referer=board.php&amp;transactionid=2fb0b093ae4eafd05fdf8a1ce271028dba5c4125</t>
  </si>
  <si>
    <t>まずは下記で説明するほうれん草用の装置で資金的な余裕を持ち、</t>
  </si>
  <si>
    <t>留学など自身の勉強の期間を設け（ソフトに関する知識が希薄であるため）、</t>
  </si>
  <si>
    <t>16000円</t>
  </si>
  <si>
    <t>その後に上記の機械学習に関する事業に取り組みたいと考えているため。</t>
  </si>
  <si>
    <t>はざいや、白黒価格</t>
  </si>
  <si>
    <t>詳細：大まかに以下のような単価、販売数で目標到達を考えている。</t>
  </si>
  <si>
    <t>http://www.hazaiya.co.jp/cart/index.php</t>
  </si>
  <si>
    <t>製品</t>
  </si>
  <si>
    <t>装置単価</t>
  </si>
  <si>
    <t>a)組合せ秤</t>
  </si>
  <si>
    <t>17万</t>
  </si>
  <si>
    <t>※組立はパートなどを雇って行なう</t>
  </si>
  <si>
    <t>電車代</t>
  </si>
  <si>
    <t>設備使用料</t>
  </si>
  <si>
    <t>b)袋詰め機</t>
  </si>
  <si>
    <t>13万</t>
  </si>
  <si>
    <t>純利益合計</t>
  </si>
  <si>
    <t>3.3億</t>
  </si>
  <si>
    <t>カットまで、見積もり金額</t>
  </si>
  <si>
    <t>なぜ農機か</t>
  </si>
  <si>
    <t>http://workshop-act.com/SHOP/S035903.html</t>
  </si>
  <si>
    <t>下記の条件を踏まえて農機具を選んだ。</t>
  </si>
  <si>
    <t>これまでの自身の経験値から、ものづくりを事業内容にする。</t>
  </si>
  <si>
    <t>ヒョーシン：49020円</t>
  </si>
  <si>
    <t>ニッチな分野で競合の少ない製品を製作する。</t>
  </si>
  <si>
    <t>ソフト・ハードの開発、設計、生産(出来れば販売も)を自分で行えること。（マージンを減らすため）</t>
  </si>
  <si>
    <t>初期投資の必要がないものを製作する</t>
  </si>
  <si>
    <t>※例えば家電製品であれば、ライバルが多いため新製品の製作が難しい。</t>
  </si>
  <si>
    <t>株式会社ロッカ</t>
  </si>
  <si>
    <t xml:space="preserve">　また、低価格、外観などの観点から、金型・樹脂型でものを作る必要がある（初期投資が発生する）。</t>
  </si>
  <si>
    <t>2万円</t>
  </si>
  <si>
    <t xml:space="preserve">　また、マイクロコンピュータで制御するためC言語でソフト設計をしなければならず、</t>
  </si>
  <si>
    <t xml:space="preserve">　工数が莫大に増える(自分ひとりでソフト設計するのは難しい)。</t>
  </si>
  <si>
    <t>発注</t>
  </si>
  <si>
    <t>raspi設定</t>
  </si>
  <si>
    <t>なぜほうれん草の組合せ秤と袋詰機を製作するか</t>
  </si>
  <si>
    <t>プログラム自動起動</t>
  </si>
  <si>
    <t>野菜は収穫後に調整・計量・袋詰めなどの工程があり、じゃがいもなど他の野菜ではほぼ自動化されている(※1)。</t>
  </si>
  <si>
    <t>対して、ほうれん草などの軟弱野菜は自動化が進んでおらず、調整・計量・袋詰めが全体作業の7割を占める(※2)。</t>
  </si>
  <si>
    <t>軟弱野菜向けの各種機器が販売されている(※3,4,5)が、費用が高額(※3)などの理由であまり普及していない。</t>
  </si>
  <si>
    <t>そこで安価な計量・袋詰めの装置の開発を目指すことにした(調整作業の自動化は難易度が高いため今回除外)。</t>
  </si>
  <si>
    <t>ちなみに全国のほうれん草農家の戸数は8万戸程度と推定され(※6)、市場規模としては十分である。</t>
  </si>
  <si>
    <t>※１　じゃがいもの自動選別機</t>
  </si>
  <si>
    <t>初期設定の自動化</t>
  </si>
  <si>
    <t>発注材料</t>
  </si>
  <si>
    <t>アクリル白(押出板) 厚さ 3mm サイズ 380×621 mm 数量：2 個</t>
  </si>
  <si>
    <t>アクリル黒(押出板) 厚さ 3mm サイズ 380×621 mm 数量：2 個</t>
  </si>
  <si>
    <t>アクリル白(押出板) 厚さ 3mm サイズ 429×685 mm 数量：1 個</t>
  </si>
  <si>
    <t>3,4</t>
  </si>
  <si>
    <t>アクリル黒(押出板) 厚さ 5mm サイズ 395×395 mm 数量：2 個</t>
  </si>
  <si>
    <t>透明アクリル(押出板) 厚さ 5mm サイズ 303×303 mm 数量：1 個</t>
  </si>
  <si>
    <t>透明アクリル(押出板) 厚さ 5mm サイズ 315×578 mm 数量：1 個</t>
  </si>
  <si>
    <t>透明アクリル(押出板) 厚さ 5mm サイズ 349×578 mm 数量：1 個</t>
  </si>
  <si>
    <t>ポリカーボネート透明(押出板) 厚さ 2mm サイズ 426×581 mm 数量：4 個</t>
  </si>
  <si>
    <t>8枚で分割する</t>
  </si>
  <si>
    <t>アクリル白(押出板) 厚さ 3mm サイズ 467×594 mm 数量：1 個</t>
  </si>
  <si>
    <t>6,7</t>
  </si>
  <si>
    <t>※2　調整作業などが全労働時間の7割を占めるとの記載有り</t>
  </si>
  <si>
    <t>http://www.pref.nara.jp/22937.htm</t>
  </si>
  <si>
    <t>※3　軟弱野菜調整機の詳細、効果、販売数など</t>
  </si>
  <si>
    <t>※4　組合せ計量器</t>
  </si>
  <si>
    <t>http://www.yamato-scale.co.jp/products/detail/id:227</t>
  </si>
  <si>
    <t>※5　袋詰め機まとめ</t>
  </si>
  <si>
    <t>http://agri-biz.jp/item/detail/1633?page=7</t>
  </si>
  <si>
    <t>※6　野田市のほうれん草農家の戸数と作付面積</t>
  </si>
  <si>
    <t>http://www.city.noda.chiba.jp/_res/projects/default_project/_page_/001/002/924/toukei6-5-2.pdf</t>
  </si>
  <si>
    <t>製品詳細</t>
  </si>
  <si>
    <t>以下の2製品を販売する。</t>
  </si>
  <si>
    <t>(a)組合せ秤</t>
  </si>
  <si>
    <t>概要：</t>
  </si>
  <si>
    <t>作業者は回転式の10個のテーブルに順々に3～4束程度(70g程度)の野菜を載せる。</t>
  </si>
  <si>
    <t>装置は順々に計量した後、200gに近くなるよう組合せを計算し排出する。</t>
  </si>
  <si>
    <t>セールスポイント：</t>
  </si>
  <si>
    <t>他社製品と比較して、低価格である(装置単価は17万を予定)。</t>
  </si>
  <si>
    <t>他社製品と比較して、野菜を載せる場所が一定であるため、作業効率がよい</t>
  </si>
  <si>
    <t>予測効果：</t>
  </si>
  <si>
    <t>秤による手作業と比較して、7倍程度の速さで計量できる。</t>
  </si>
  <si>
    <t>手作業の実測値平均(秒)</t>
  </si>
  <si>
    <t>当製品の予測時間(秒)</t>
  </si>
  <si>
    <t>時間(sec)</t>
  </si>
  <si>
    <t>時間短縮率(%)</t>
  </si>
  <si>
    <t>※当製品は、適当に両手で野菜を掴んで、天秤に置くだけ。</t>
  </si>
  <si>
    <t>秒数</t>
  </si>
  <si>
    <t>ほうれん草の計量時間</t>
  </si>
  <si>
    <t>小松菜の計量時間</t>
  </si>
  <si>
    <t>水菜の計量時間</t>
  </si>
  <si>
    <t>模式図：</t>
  </si>
  <si>
    <t>他社製品参考：</t>
  </si>
  <si>
    <t>価格不明（排出機能付き）</t>
  </si>
  <si>
    <t>78万(排出機能なし)</t>
  </si>
  <si>
    <t>http://www.hakari-kaga.com/</t>
  </si>
  <si>
    <t>270万(排出機能なし)</t>
  </si>
  <si>
    <t>(b)袋詰め機</t>
  </si>
  <si>
    <t>野菜袋を開き、保持し、ガイドを挿入した状態にする装置。</t>
  </si>
  <si>
    <t>作業者は野菜を袋に詰めて、ボタンを押すだけ。ボタンを押すと排出され、次の袋を保持する。</t>
  </si>
  <si>
    <t>他社製品と比較して、低価格である(装置単価は13万を予定)。</t>
  </si>
  <si>
    <t>他社品と変わらないと思われる</t>
  </si>
  <si>
    <t>価格不明</t>
  </si>
  <si>
    <t>55万</t>
  </si>
  <si>
    <t>http://www.ogiwara-kk.co.jp/products/?p=41</t>
  </si>
  <si>
    <t>250万</t>
  </si>
  <si>
    <t>http://nlwww.com/jp/product/product07-a.htm</t>
  </si>
  <si>
    <t>その他</t>
  </si>
  <si>
    <t>低価格に抑えられる理由は大まかに以下</t>
  </si>
  <si>
    <t>設備がシンプルである。</t>
  </si>
  <si>
    <t>Raspiを使用しているので、ソフト設計が簡単(内製化できる)。</t>
  </si>
  <si>
    <t>金型を使用していないので、初期投資が抑えられる(レーザーカッターなどを利用して再現性を出す)。</t>
  </si>
  <si>
    <t>一週間程度のお試し使用や、レンタル、リースなども検討する。</t>
  </si>
  <si>
    <t>特許調査済み。侵害してしまうような特許は無し。</t>
  </si>
  <si>
    <t>安全性についてはそもそも出力が小さいので問題なし</t>
  </si>
  <si>
    <t>構造部材はアクリルなどを用いて透明にすることで、メンテナンスをしやすく(故障箇所を視認し易い）</t>
  </si>
  <si>
    <t>ほうれん草(一袋あたり。5株と計算)</t>
  </si>
  <si>
    <t>実測</t>
  </si>
  <si>
    <t>当製品</t>
  </si>
  <si>
    <t>種まき～収穫</t>
  </si>
  <si>
    <t>根切り</t>
  </si>
  <si>
    <t>古葉取り</t>
  </si>
  <si>
    <t>計量</t>
  </si>
  <si>
    <t>包装</t>
  </si>
  <si>
    <t>導入後</t>
  </si>
  <si>
    <t>当製品効果</t>
  </si>
  <si>
    <t>根切り・古葉取り</t>
  </si>
  <si>
    <t>装置費用(万円)</t>
  </si>
  <si>
    <t>年間効果額(万円)</t>
  </si>
  <si>
    <t>削減時間</t>
  </si>
  <si>
    <t>時間割合</t>
  </si>
  <si>
    <t>※無駄を削減する事による効果も含まれている。</t>
  </si>
  <si>
    <t>計量(秒)</t>
  </si>
  <si>
    <t>包装(秒)</t>
  </si>
  <si>
    <t>根切・古葉取り(秒)</t>
  </si>
  <si>
    <t>軟弱野菜中のほうれん草の出荷量の多さ</t>
  </si>
  <si>
    <t>ほうれん草の作業時間の円グラフ→調整、計量、包装それぞれ長い</t>
  </si>
  <si>
    <t>各作業ごとの代表装置の図、効果、コスト→計量の装置はないのでこれを制作した。</t>
  </si>
  <si>
    <t>製品の動きの概略を説明。計量の時間は短縮できる。</t>
  </si>
  <si>
    <t>ほうれん草全作業の時間短縮率VS設備費用のグラフ→組み合わせ図りのコスパよし。</t>
  </si>
  <si>
    <t>設備償却と生産量→定量的に買うのが得かどうか分かるようにする。</t>
  </si>
  <si>
    <t>まとめ。新しい製品を作成した。工法・開発方法などを工夫し、これまでにないコスパで提供できる。</t>
  </si>
  <si>
    <t>ほうれん草以外にも使える。</t>
  </si>
  <si>
    <t>効果の算出</t>
  </si>
  <si>
    <t>時間短縮</t>
  </si>
  <si>
    <t>無駄削減</t>
  </si>
  <si>
    <t>2016年10月の東京・大田市場におけるほうれん草の平均卸価格は1キロ当たり874円</t>
  </si>
  <si>
    <t>205～230gのレンジとする。</t>
  </si>
  <si>
    <t>平均3回に一回はミスっているので、σ＝12.5gと仮定。</t>
  </si>
  <si>
    <t>平均は217.5gとする。</t>
  </si>
  <si>
    <t>本製品であれば、σはおよそ半分になる。</t>
  </si>
  <si>
    <t>仮に205～215gのレンジにするとする。</t>
  </si>
  <si>
    <t>同様に平均三回に一回はミスをする。</t>
  </si>
  <si>
    <t>平均荷重は210g</t>
  </si>
  <si>
    <t>よって、一袋あたり</t>
  </si>
  <si>
    <t>円の無駄を削減することができる。</t>
  </si>
  <si>
    <t>一袋210gとすると</t>
  </si>
  <si>
    <t>日本のほうれん草の作付面積は21300ヘクタール</t>
  </si>
  <si>
    <t>経営体数はおよそ</t>
  </si>
  <si>
    <t>ヘクタール</t>
  </si>
  <si>
    <t>1経営体あたりの年間生産数は</t>
  </si>
  <si>
    <t>ton</t>
  </si>
  <si>
    <t>よって、年間</t>
  </si>
  <si>
    <t>円の売上になる。</t>
  </si>
  <si>
    <t>無駄を削減することによって、</t>
  </si>
  <si>
    <t>円の無駄を削減できる。</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</si>
</sst>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411]#,##0.00"/>
    <numFmt numFmtId="165" formatCode="&quot;¥&quot;#,##0_);[Red]\(&quot;¥&quot;#,##0\)"/>
    <numFmt numFmtId="166" formatCode="0.0"/>
    <numFmt numFmtId="167" formatCode="&quot;¥&quot;#,##0;[Red]&quot;¥&quot;\-#,##0"/>
    <numFmt numFmtId="168" formatCode="&quot;¥&quot;#,##0.0;[Red]&quot;¥&quot;\-#,##0.0"/>
    <numFmt numFmtId="169" formatCode="0.000000"/>
    <numFmt numFmtId="170" formatCode="&quot;¥&quot;#,##0.0000;[Red]&quot;¥&quot;\-#,##0.0000"/>
    <numFmt numFmtId="171" formatCode="0E+00"/>
    <numFmt numFmtId="172" formatCode="0.0000"/>
    <numFmt numFmtId="173" formatCode="0.0_);[Red]\(0.0\)"/>
    <numFmt numFmtId="174" formatCode="[$¥-411]#,##0"/>
    <numFmt numFmtId="175" formatCode="0.000000000"/>
  </numFmts>
  <fonts count="47">
    <font>
      <sz val="11.0"/>
      <color rgb="FF000000"/>
      <name val="'ms pgothic'"/>
    </font>
    <font/>
    <font>
      <u/>
      <color rgb="FF0000FF"/>
    </font>
    <font>
      <sz val="11.0"/>
      <color rgb="FF000000"/>
      <name val="Inconsolata"/>
    </font>
    <font>
      <u/>
      <sz val="11.0"/>
      <color rgb="FF000000"/>
      <name val="'ms pgothic'"/>
    </font>
    <font>
      <u/>
      <color rgb="FF0000FF"/>
    </font>
    <font>
      <b/>
      <sz val="11.0"/>
      <color rgb="FF000000"/>
      <name val="MS PGothic"/>
    </font>
    <font>
      <b/>
      <sz val="11.0"/>
      <color rgb="FF000000"/>
      <name val="'ms pgothic'"/>
    </font>
    <font>
      <b/>
      <u/>
      <sz val="11.0"/>
      <color rgb="FF000000"/>
      <name val="'ms pgothic'"/>
    </font>
    <font>
      <color rgb="FF000000"/>
      <name val="Arial"/>
    </font>
    <font>
      <sz val="11.0"/>
      <color rgb="FF000000"/>
      <name val="MS PGothic"/>
    </font>
    <font>
      <b/>
      <sz val="11.0"/>
      <color rgb="FFFF0000"/>
      <name val="MS PGothic"/>
    </font>
    <font>
      <color rgb="FF555555"/>
      <name val="メイリオ"/>
    </font>
    <font>
      <sz val="11.0"/>
      <color rgb="FF4C3326"/>
      <name val="Monaco"/>
    </font>
    <font>
      <sz val="9.0"/>
      <color rgb="FF222222"/>
      <name val="Monaco"/>
    </font>
    <font>
      <sz val="11.0"/>
      <color rgb="FF222222"/>
      <name val="&quot;Helvetica Neue&quot;"/>
    </font>
    <font>
      <sz val="11.0"/>
      <color rgb="FF555555"/>
      <name val="メイリオ"/>
    </font>
    <font>
      <color rgb="FF111111"/>
      <name val="&quot;Hiragino Kaku Gothic Pro W3&quot;"/>
    </font>
    <font>
      <color rgb="FF333333"/>
      <name val="&quot;ヒラギノ角ゴ Pro W3&quot;"/>
    </font>
    <font>
      <color rgb="FF000000"/>
      <name val="&quot;MS PGothic&quot;"/>
    </font>
    <font>
      <color rgb="FF000000"/>
      <name val="&quot;游ゴシック Medium&quot;"/>
    </font>
    <font>
      <sz val="11.0"/>
      <color rgb="FF000000"/>
      <name val="“LucidaGrande”"/>
    </font>
    <font>
      <b/>
    </font>
    <font>
      <sz val="12.0"/>
      <color rgb="FF333333"/>
      <name val="メイリオ"/>
    </font>
    <font>
      <sz val="11.0"/>
      <color rgb="FF222222"/>
      <name val="Arial"/>
    </font>
    <font>
      <sz val="11.0"/>
      <color rgb="FF1155CC"/>
      <name val="Arial"/>
    </font>
    <font>
      <u/>
      <sz val="11.0"/>
      <color rgb="FF0000FF"/>
      <name val="'ms pgothic'"/>
    </font>
    <font>
      <u/>
      <sz val="11.0"/>
      <color rgb="FF000000"/>
      <name val="'ms pgothic'"/>
    </font>
    <font>
      <u/>
      <sz val="11.0"/>
      <color rgb="FF0000FF"/>
      <name val="'ms pgothic'"/>
    </font>
    <font>
      <sz val="11.0"/>
      <color rgb="FFFF0000"/>
      <name val="MS PGothic"/>
    </font>
    <font>
      <u/>
      <sz val="11.0"/>
      <color rgb="FF000000"/>
      <name val="'ms pgothic'"/>
    </font>
    <font>
      <color rgb="FF000000"/>
      <name val="&quot;ms pgothic&quot;"/>
    </font>
    <font>
      <sz val="11.0"/>
      <color rgb="FF000000"/>
      <name val="Verdana"/>
    </font>
    <font>
      <sz val="10.0"/>
      <color rgb="FF000000"/>
      <name val="Arial"/>
    </font>
    <font>
      <u/>
      <color rgb="FF990099"/>
      <name val="&quot;ms pgothic&quot;"/>
    </font>
    <font>
      <b/>
      <sz val="13.0"/>
      <color rgb="FFFF0000"/>
      <name val="&quot;ms pgothic&quot;"/>
    </font>
    <font>
      <sz val="11.0"/>
      <color rgb="FF333333"/>
      <name val="&quot;ヒラギノ角ゴ Pro W3&quot;"/>
    </font>
    <font>
      <sz val="11.0"/>
      <color rgb="FF000000"/>
      <name val="&quot;ＭＳ Ｐゴシック&quot;"/>
    </font>
    <font>
      <u/>
      <color rgb="FF000000"/>
      <name val="&quot;ms pgothic&quot;"/>
    </font>
    <font>
      <b/>
      <sz val="14.0"/>
      <color rgb="FF000000"/>
      <name val="MS PGothic"/>
    </font>
    <font>
      <name val="Arial"/>
    </font>
    <font>
      <b/>
      <sz val="8.0"/>
      <color rgb="FFFF0000"/>
      <name val="Verdana"/>
    </font>
    <font>
      <u/>
      <sz val="11.0"/>
      <color rgb="FF000000"/>
      <name val="MS PGothic"/>
    </font>
    <font>
      <u/>
      <sz val="11.0"/>
      <color rgb="FF000000"/>
      <name val="MS PGothic"/>
    </font>
    <font>
      <u/>
      <sz val="7.0"/>
      <color rgb="FF000000"/>
      <name val="MS PGothic"/>
    </font>
    <font>
      <u/>
      <sz val="11.0"/>
      <color rgb="FF0000FF"/>
      <name val="MS PGothic"/>
    </font>
    <font>
      <sz val="11.0"/>
      <color rgb="FF333333"/>
      <name val="&quot;ヒラギノ角ゴ pro w3&quot;"/>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8F8F8"/>
        <bgColor rgb="FFF8F8F8"/>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3">
    <xf borderId="0" fillId="0" fontId="0" numFmtId="0" xfId="0" applyAlignment="1" applyFont="1">
      <alignment/>
    </xf>
    <xf borderId="0" fillId="0" fontId="1" numFmtId="0" xfId="0" applyFont="1"/>
    <xf borderId="0" fillId="0" fontId="0" numFmtId="0" xfId="0" applyFont="1"/>
    <xf borderId="0" fillId="0" fontId="2" numFmtId="0" xfId="0" applyFont="1"/>
    <xf borderId="0" fillId="2" fontId="3" numFmtId="164" xfId="0" applyBorder="1" applyFill="1" applyFont="1" applyNumberFormat="1"/>
    <xf borderId="0" fillId="0" fontId="1" numFmtId="0" xfId="0" applyAlignment="1" applyFont="1">
      <alignment/>
    </xf>
    <xf borderId="0" fillId="0" fontId="1" numFmtId="0" xfId="0" applyAlignment="1" applyFont="1">
      <alignment/>
    </xf>
    <xf borderId="0" fillId="0" fontId="0" numFmtId="0" xfId="0" applyAlignment="1" applyFont="1">
      <alignment/>
    </xf>
    <xf borderId="0" fillId="0" fontId="4" numFmtId="0" xfId="0" applyAlignment="1" applyFont="1">
      <alignment/>
    </xf>
    <xf borderId="0" fillId="0" fontId="5" numFmtId="0" xfId="0" applyAlignment="1" applyFont="1">
      <alignment/>
    </xf>
    <xf borderId="0" fillId="0" fontId="0" numFmtId="0" xfId="0" applyAlignment="1" applyFont="1">
      <alignment/>
    </xf>
    <xf borderId="0" fillId="0" fontId="0" numFmtId="1" xfId="0" applyFont="1" applyNumberFormat="1"/>
    <xf borderId="0" fillId="0" fontId="6" numFmtId="0" xfId="0" applyFont="1"/>
    <xf borderId="0" fillId="0" fontId="7" numFmtId="0" xfId="0" applyFont="1"/>
    <xf borderId="0" fillId="0" fontId="0" numFmtId="0" xfId="0" applyFont="1"/>
    <xf borderId="0" fillId="0" fontId="8" numFmtId="0" xfId="0" applyAlignment="1" applyFont="1">
      <alignment/>
    </xf>
    <xf borderId="0" fillId="0" fontId="7" numFmtId="0" xfId="0" applyAlignment="1" applyFont="1">
      <alignment/>
    </xf>
    <xf borderId="0" fillId="2" fontId="9" numFmtId="0" xfId="0" applyAlignment="1" applyFont="1">
      <alignment/>
    </xf>
    <xf borderId="0" fillId="0" fontId="10" numFmtId="0" xfId="0" applyFont="1"/>
    <xf borderId="0" fillId="0" fontId="11" numFmtId="165" xfId="0" applyFont="1" applyNumberFormat="1"/>
    <xf borderId="0" fillId="0" fontId="0" numFmtId="4" xfId="0" applyAlignment="1" applyFont="1" applyNumberFormat="1">
      <alignment/>
    </xf>
    <xf borderId="0" fillId="0" fontId="12" numFmtId="0" xfId="0" applyAlignment="1" applyFont="1">
      <alignment horizontal="right"/>
    </xf>
    <xf borderId="0" fillId="2" fontId="13" numFmtId="0" xfId="0" applyAlignment="1" applyFont="1">
      <alignment/>
    </xf>
    <xf borderId="0" fillId="2" fontId="14" numFmtId="0" xfId="0" applyAlignment="1" applyFont="1">
      <alignment horizontal="left"/>
    </xf>
    <xf borderId="0" fillId="0" fontId="0" numFmtId="0" xfId="0" applyAlignment="1" applyFont="1">
      <alignment horizontal="right"/>
    </xf>
    <xf borderId="0" fillId="2" fontId="15" numFmtId="0" xfId="0" applyAlignment="1" applyFont="1">
      <alignment horizontal="left"/>
    </xf>
    <xf borderId="0" fillId="0" fontId="0" numFmtId="166" xfId="0" applyFont="1" applyNumberFormat="1"/>
    <xf borderId="0" fillId="2" fontId="16" numFmtId="0" xfId="0" applyAlignment="1" applyFont="1">
      <alignment/>
    </xf>
    <xf borderId="0" fillId="0" fontId="0" numFmtId="0" xfId="0" applyAlignment="1" applyFont="1">
      <alignment/>
    </xf>
    <xf borderId="0" fillId="0" fontId="10" numFmtId="0" xfId="0" applyAlignment="1" applyFont="1">
      <alignment/>
    </xf>
    <xf borderId="0" fillId="2" fontId="17" numFmtId="0" xfId="0" applyAlignment="1" applyFont="1">
      <alignment/>
    </xf>
    <xf borderId="0" fillId="2" fontId="18" numFmtId="0" xfId="0" applyAlignment="1" applyFont="1">
      <alignment/>
    </xf>
    <xf borderId="0" fillId="0" fontId="10" numFmtId="0" xfId="0" applyAlignment="1" applyFont="1">
      <alignment horizontal="right"/>
    </xf>
    <xf borderId="0" fillId="0" fontId="10" numFmtId="166" xfId="0" applyFont="1" applyNumberFormat="1"/>
    <xf borderId="0" fillId="2" fontId="19" numFmtId="0" xfId="0" applyAlignment="1" applyFont="1">
      <alignment horizontal="center"/>
    </xf>
    <xf borderId="0" fillId="0" fontId="20" numFmtId="0" xfId="0" applyAlignment="1" applyFont="1">
      <alignment/>
    </xf>
    <xf borderId="0" fillId="2" fontId="21" numFmtId="0" xfId="0" applyAlignment="1" applyFont="1">
      <alignment/>
    </xf>
    <xf borderId="0" fillId="0" fontId="22" numFmtId="0" xfId="0" applyAlignment="1" applyFont="1">
      <alignment/>
    </xf>
    <xf borderId="0" fillId="0" fontId="23" numFmtId="0" xfId="0" applyAlignment="1" applyFont="1">
      <alignment/>
    </xf>
    <xf borderId="0" fillId="2" fontId="24" numFmtId="0" xfId="0" applyAlignment="1" applyFont="1">
      <alignment/>
    </xf>
    <xf borderId="0" fillId="2" fontId="25" numFmtId="0" xfId="0" applyAlignment="1" applyFont="1">
      <alignment/>
    </xf>
    <xf borderId="0" fillId="0" fontId="1" numFmtId="166" xfId="0" applyAlignment="1" applyFont="1" applyNumberFormat="1">
      <alignment/>
    </xf>
    <xf borderId="0" fillId="0" fontId="1" numFmtId="1" xfId="0" applyAlignment="1" applyFont="1" applyNumberFormat="1">
      <alignment/>
    </xf>
    <xf borderId="0" fillId="0" fontId="1" numFmtId="166" xfId="0" applyFont="1" applyNumberFormat="1"/>
    <xf borderId="0" fillId="2" fontId="9" numFmtId="166" xfId="0" applyAlignment="1" applyFont="1" applyNumberFormat="1">
      <alignment/>
    </xf>
    <xf borderId="0" fillId="0" fontId="0" numFmtId="167" xfId="0" applyFont="1" applyNumberFormat="1"/>
    <xf borderId="0" fillId="0" fontId="26" numFmtId="0" xfId="0" applyFont="1"/>
    <xf borderId="0" fillId="0" fontId="27" numFmtId="0" xfId="0" applyFont="1"/>
    <xf borderId="0" fillId="0" fontId="28" numFmtId="0" xfId="0" applyAlignment="1" applyFont="1">
      <alignment/>
    </xf>
    <xf borderId="0" fillId="0" fontId="0" numFmtId="167" xfId="0" applyAlignment="1" applyFont="1" applyNumberFormat="1">
      <alignment horizontal="left"/>
    </xf>
    <xf borderId="0" fillId="0" fontId="0" numFmtId="0" xfId="0" applyAlignment="1" applyFont="1">
      <alignment horizontal="left"/>
    </xf>
    <xf borderId="0" fillId="0" fontId="0" numFmtId="168" xfId="0" applyAlignment="1" applyFont="1" applyNumberFormat="1">
      <alignment horizontal="left"/>
    </xf>
    <xf borderId="0" fillId="0" fontId="29" numFmtId="0" xfId="0" applyFont="1"/>
    <xf borderId="0" fillId="0" fontId="0" numFmtId="169" xfId="0" applyFont="1" applyNumberFormat="1"/>
    <xf borderId="0" fillId="0" fontId="0" numFmtId="170" xfId="0" applyFont="1" applyNumberFormat="1"/>
    <xf borderId="0" fillId="0" fontId="1" numFmtId="0" xfId="0" applyAlignment="1" applyFont="1">
      <alignment horizontal="left"/>
    </xf>
    <xf borderId="0" fillId="0" fontId="30" numFmtId="170" xfId="0" applyFont="1" applyNumberFormat="1"/>
    <xf borderId="0" fillId="0" fontId="0" numFmtId="171" xfId="0" applyFont="1" applyNumberFormat="1"/>
    <xf borderId="0" fillId="0" fontId="0" numFmtId="172" xfId="0" applyFont="1" applyNumberFormat="1"/>
    <xf borderId="0" fillId="2" fontId="31" numFmtId="0" xfId="0" applyAlignment="1" applyBorder="1" applyFont="1">
      <alignment horizontal="left"/>
    </xf>
    <xf borderId="0" fillId="0" fontId="0" numFmtId="1" xfId="0" applyFont="1" applyNumberFormat="1"/>
    <xf borderId="0" fillId="0" fontId="10" numFmtId="0" xfId="0" applyAlignment="1" applyFont="1">
      <alignment horizontal="left"/>
    </xf>
    <xf borderId="0" fillId="0" fontId="10" numFmtId="167" xfId="0" applyFont="1" applyNumberFormat="1"/>
    <xf borderId="0" fillId="0" fontId="0" numFmtId="173" xfId="0" applyFont="1" applyNumberFormat="1"/>
    <xf borderId="0" fillId="0" fontId="32" numFmtId="0" xfId="0" applyAlignment="1" applyFont="1">
      <alignment vertical="center"/>
    </xf>
    <xf borderId="0" fillId="0" fontId="6" numFmtId="0" xfId="0" applyAlignment="1" applyFont="1">
      <alignment vertical="center"/>
    </xf>
    <xf borderId="0" fillId="0" fontId="11" numFmtId="0" xfId="0" applyFont="1"/>
    <xf borderId="0" fillId="0" fontId="33" numFmtId="0" xfId="0" applyFont="1"/>
    <xf borderId="0" fillId="0" fontId="0" numFmtId="174" xfId="0" applyFont="1" applyNumberFormat="1"/>
    <xf borderId="0" fillId="2" fontId="31" numFmtId="0" xfId="0" applyAlignment="1" applyBorder="1" applyFont="1">
      <alignment horizontal="center"/>
    </xf>
    <xf borderId="0" fillId="3" fontId="0" numFmtId="0" xfId="0" applyBorder="1" applyFill="1" applyFont="1"/>
    <xf borderId="0" fillId="3" fontId="0" numFmtId="174" xfId="0" applyBorder="1" applyFont="1" applyNumberFormat="1"/>
    <xf borderId="0" fillId="3" fontId="0" numFmtId="170" xfId="0" applyBorder="1" applyFont="1" applyNumberFormat="1"/>
    <xf borderId="0" fillId="3" fontId="0" numFmtId="167" xfId="0" applyBorder="1" applyFont="1" applyNumberFormat="1"/>
    <xf borderId="0" fillId="2" fontId="34" numFmtId="0" xfId="0" applyAlignment="1" applyBorder="1" applyFont="1">
      <alignment horizontal="center"/>
    </xf>
    <xf borderId="0" fillId="2" fontId="31" numFmtId="170" xfId="0" applyAlignment="1" applyBorder="1" applyFont="1" applyNumberFormat="1">
      <alignment horizontal="center"/>
    </xf>
    <xf borderId="0" fillId="2" fontId="35" numFmtId="0" xfId="0" applyAlignment="1" applyBorder="1" applyFont="1">
      <alignment horizontal="right"/>
    </xf>
    <xf borderId="0" fillId="2" fontId="31" numFmtId="167" xfId="0" applyAlignment="1" applyBorder="1" applyFont="1" applyNumberFormat="1">
      <alignment horizontal="center"/>
    </xf>
    <xf borderId="0" fillId="4" fontId="36" numFmtId="0" xfId="0" applyAlignment="1" applyFill="1" applyFont="1">
      <alignment/>
    </xf>
    <xf borderId="0" fillId="2" fontId="3" numFmtId="0" xfId="0" applyFont="1"/>
    <xf borderId="0" fillId="0" fontId="37" numFmtId="0" xfId="0" applyAlignment="1" applyFont="1">
      <alignment/>
    </xf>
    <xf borderId="0" fillId="0" fontId="37" numFmtId="0" xfId="0" applyFont="1"/>
    <xf borderId="0" fillId="0" fontId="37" numFmtId="0" xfId="0" applyAlignment="1" applyFont="1">
      <alignment horizontal="right"/>
    </xf>
    <xf borderId="0" fillId="0" fontId="37" numFmtId="0" xfId="0" applyFont="1"/>
    <xf borderId="0" fillId="2" fontId="38" numFmtId="0" xfId="0" applyAlignment="1" applyBorder="1" applyFont="1">
      <alignment horizontal="left"/>
    </xf>
    <xf borderId="0" fillId="0" fontId="1" numFmtId="1" xfId="0" applyFont="1" applyNumberFormat="1"/>
    <xf borderId="0" fillId="0" fontId="39" numFmtId="0" xfId="0" applyAlignment="1" applyFont="1">
      <alignment vertical="center"/>
    </xf>
    <xf borderId="0" fillId="0" fontId="10" numFmtId="0" xfId="0" applyAlignment="1" applyFont="1">
      <alignment vertical="center"/>
    </xf>
    <xf borderId="0" fillId="0" fontId="10" numFmtId="0" xfId="0" applyAlignment="1" applyFont="1">
      <alignment horizontal="right" vertical="center"/>
    </xf>
    <xf borderId="0" fillId="2" fontId="3" numFmtId="0" xfId="0" applyBorder="1" applyFont="1"/>
    <xf borderId="0" fillId="0" fontId="40" numFmtId="4" xfId="0" applyFont="1" applyNumberFormat="1"/>
    <xf borderId="1" fillId="0" fontId="10" numFmtId="0" xfId="0" applyAlignment="1" applyBorder="1" applyFont="1">
      <alignment horizontal="center" vertical="center"/>
    </xf>
    <xf borderId="0" fillId="0" fontId="41" numFmtId="0" xfId="0" applyAlignment="1" applyFont="1">
      <alignment horizontal="right"/>
    </xf>
    <xf borderId="0" fillId="0" fontId="42" numFmtId="0" xfId="0" applyAlignment="1" applyFont="1">
      <alignment vertical="center"/>
    </xf>
    <xf borderId="0" fillId="0" fontId="10" numFmtId="1" xfId="0" applyAlignment="1" applyFont="1" applyNumberFormat="1">
      <alignment vertical="center"/>
    </xf>
    <xf borderId="1" fillId="0" fontId="10" numFmtId="0" xfId="0" applyAlignment="1" applyBorder="1" applyFont="1">
      <alignment vertical="center"/>
    </xf>
    <xf borderId="1" fillId="0" fontId="10" numFmtId="1" xfId="0" applyAlignment="1" applyBorder="1" applyFont="1" applyNumberFormat="1">
      <alignment vertical="center"/>
    </xf>
    <xf borderId="1" fillId="0" fontId="10" numFmtId="1" xfId="0" applyAlignment="1" applyBorder="1" applyFont="1" applyNumberFormat="1">
      <alignment horizontal="center" vertical="center"/>
    </xf>
    <xf borderId="0" fillId="0" fontId="43" numFmtId="1" xfId="0" applyAlignment="1" applyFont="1" applyNumberFormat="1">
      <alignment vertical="center"/>
    </xf>
    <xf borderId="0" fillId="0" fontId="1" numFmtId="175" xfId="0" applyFont="1" applyNumberFormat="1"/>
    <xf borderId="0" fillId="0" fontId="44" numFmtId="0" xfId="0" applyAlignment="1" applyFont="1">
      <alignment vertical="center"/>
    </xf>
    <xf borderId="0" fillId="0" fontId="45" numFmtId="0" xfId="0" applyAlignment="1" applyFont="1">
      <alignment vertical="center"/>
    </xf>
    <xf borderId="0" fillId="4" fontId="4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w="47625">
              <a:noFill/>
            </a:ln>
          </c:spPr>
          <c:marker>
            <c:symbol val="circle"/>
            <c:size val="7"/>
            <c:spPr>
              <a:solidFill>
                <a:srgbClr val="666699"/>
              </a:solidFill>
              <a:ln cmpd="sng">
                <a:solidFill>
                  <a:srgbClr val="666699"/>
                </a:solidFill>
              </a:ln>
            </c:spPr>
          </c:marker>
          <c:xVal>
            <c:numRef>
              <c:f>Sheet1!$G$52:$G$55</c:f>
            </c:numRef>
          </c:xVal>
          <c:yVal>
            <c:numRef>
              <c:f>Sheet1!$H$52:$H$55</c:f>
            </c:numRef>
          </c:yVal>
        </c:ser>
        <c:dLbls>
          <c:showLegendKey val="0"/>
          <c:showVal val="0"/>
          <c:showCatName val="0"/>
          <c:showSerName val="0"/>
          <c:showPercent val="0"/>
          <c:showBubbleSize val="0"/>
        </c:dLbls>
        <c:axId val="484953022"/>
        <c:axId val="160970933"/>
      </c:scatterChart>
      <c:valAx>
        <c:axId val="484953022"/>
        <c:scaling>
          <c:orientation val="minMax"/>
        </c:scaling>
        <c:delete val="0"/>
        <c:axPos val="b"/>
        <c:majorGridlines>
          <c:spPr>
            <a:ln>
              <a:solidFill>
                <a:srgbClr val="FFFFFF"/>
              </a:solidFill>
            </a:ln>
          </c:spPr>
        </c:majorGridlines>
        <c:numFmt formatCode="General" sourceLinked="1"/>
        <c:tickLblPos val="nextTo"/>
        <c:spPr>
          <a:ln w="47625">
            <a:noFill/>
          </a:ln>
        </c:spPr>
        <c:txPr>
          <a:bodyPr/>
          <a:lstStyle/>
          <a:p>
            <a:pPr lvl="0">
              <a:defRPr b="1" i="0"/>
            </a:pPr>
          </a:p>
        </c:txPr>
        <c:crossAx val="160970933"/>
      </c:valAx>
      <c:valAx>
        <c:axId val="160970933"/>
        <c:scaling>
          <c:orientation val="minMax"/>
        </c:scaling>
        <c:delete val="0"/>
        <c:axPos val="l"/>
        <c:majorGridlines>
          <c:spPr>
            <a:ln>
              <a:solidFill>
                <a:srgbClr val="808080"/>
              </a:solidFill>
            </a:ln>
          </c:spPr>
        </c:majorGridlines>
        <c:numFmt formatCode="General" sourceLinked="1"/>
        <c:tickLblPos val="nextTo"/>
        <c:spPr>
          <a:ln w="47625">
            <a:noFill/>
          </a:ln>
        </c:spPr>
        <c:txPr>
          <a:bodyPr/>
          <a:lstStyle/>
          <a:p>
            <a:pPr lvl="0">
              <a:defRPr b="1" i="0"/>
            </a:pPr>
          </a:p>
        </c:txPr>
        <c:crossAx val="484953022"/>
      </c:valAx>
      <c:spPr>
        <a:solidFill>
          <a:srgbClr val="FFFFFF"/>
        </a:solidFill>
      </c:spPr>
    </c:plotArea>
    <c:legend>
      <c:legendPos val="r"/>
      <c:overlay val="0"/>
    </c:legend>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spPr>
            <a:ln w="47625">
              <a:noFill/>
            </a:ln>
          </c:spPr>
          <c:marker>
            <c:symbol val="circle"/>
            <c:size val="7"/>
            <c:spPr>
              <a:solidFill>
                <a:srgbClr val="666699"/>
              </a:solidFill>
              <a:ln cmpd="sng">
                <a:solidFill>
                  <a:srgbClr val="666699"/>
                </a:solidFill>
              </a:ln>
            </c:spPr>
          </c:marker>
          <c:xVal>
            <c:numRef>
              <c:f>Sheet8!$D$110:$D$159</c:f>
            </c:numRef>
          </c:xVal>
          <c:yVal>
            <c:numRef>
              <c:f>Sheet8!$E$58:$E$107</c:f>
            </c:numRef>
          </c:yVal>
        </c:ser>
        <c:ser>
          <c:idx val="1"/>
          <c:order val="1"/>
          <c:spPr>
            <a:ln w="47625">
              <a:noFill/>
            </a:ln>
          </c:spPr>
          <c:marker>
            <c:symbol val="circle"/>
            <c:size val="7"/>
            <c:spPr>
              <a:solidFill>
                <a:srgbClr val="993366"/>
              </a:solidFill>
              <a:ln cmpd="sng">
                <a:solidFill>
                  <a:srgbClr val="993366"/>
                </a:solidFill>
              </a:ln>
            </c:spPr>
          </c:marker>
          <c:xVal>
            <c:numRef>
              <c:f>Sheet8!$D$110:$D$159</c:f>
            </c:numRef>
          </c:xVal>
          <c:yVal>
            <c:numRef>
              <c:f>Sheet8!$E$110:$E$159</c:f>
            </c:numRef>
          </c:yVal>
        </c:ser>
        <c:dLbls>
          <c:showLegendKey val="0"/>
          <c:showVal val="0"/>
          <c:showCatName val="0"/>
          <c:showSerName val="0"/>
          <c:showPercent val="0"/>
          <c:showBubbleSize val="0"/>
        </c:dLbls>
        <c:axId val="655444926"/>
        <c:axId val="528455645"/>
      </c:scatterChart>
      <c:valAx>
        <c:axId val="655444926"/>
        <c:scaling>
          <c:orientation val="minMax"/>
        </c:scaling>
        <c:delete val="0"/>
        <c:axPos val="b"/>
        <c:majorGridlines>
          <c:spPr>
            <a:ln>
              <a:solidFill>
                <a:srgbClr val="FFFFFF"/>
              </a:solidFill>
            </a:ln>
          </c:spPr>
        </c:majorGridlines>
        <c:numFmt formatCode="General" sourceLinked="1"/>
        <c:tickLblPos val="nextTo"/>
        <c:spPr>
          <a:ln w="47625">
            <a:noFill/>
          </a:ln>
        </c:spPr>
        <c:txPr>
          <a:bodyPr/>
          <a:lstStyle/>
          <a:p>
            <a:pPr lvl="0">
              <a:defRPr b="1" i="0"/>
            </a:pPr>
          </a:p>
        </c:txPr>
        <c:crossAx val="528455645"/>
      </c:valAx>
      <c:valAx>
        <c:axId val="528455645"/>
        <c:scaling>
          <c:orientation val="minMax"/>
        </c:scaling>
        <c:delete val="0"/>
        <c:axPos val="l"/>
        <c:majorGridlines>
          <c:spPr>
            <a:ln>
              <a:solidFill>
                <a:srgbClr val="808080"/>
              </a:solidFill>
            </a:ln>
          </c:spPr>
        </c:majorGridlines>
        <c:numFmt formatCode="General" sourceLinked="1"/>
        <c:tickLblPos val="nextTo"/>
        <c:spPr>
          <a:ln w="47625">
            <a:noFill/>
          </a:ln>
        </c:spPr>
        <c:txPr>
          <a:bodyPr/>
          <a:lstStyle/>
          <a:p>
            <a:pPr lvl="0">
              <a:defRPr b="1" i="0"/>
            </a:pPr>
          </a:p>
        </c:txPr>
        <c:crossAx val="655444926"/>
      </c:valAx>
      <c:spPr>
        <a:solidFill>
          <a:srgbClr val="FFFFFF"/>
        </a:solidFill>
      </c:spPr>
    </c:plotArea>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9537"/>
          <c:y val="0.18782"/>
          <c:w val="0.29563"/>
          <c:h val="0.61929"/>
        </c:manualLayout>
      </c:layout>
      <c:barChart>
        <c:barDir val="col"/>
        <c:grouping val="stacked"/>
        <c:ser>
          <c:idx val="0"/>
          <c:order val="0"/>
          <c:tx>
            <c:strRef>
              <c:f>'Sheet1 のコピー'!$F$158</c:f>
            </c:strRef>
          </c:tx>
          <c:spPr>
            <a:solidFill>
              <a:srgbClr val="3366CC"/>
            </a:solidFill>
          </c:spPr>
          <c:val>
            <c:numRef>
              <c:f>'Sheet1 のコピー'!$G$158:$H$158</c:f>
            </c:numRef>
          </c:val>
        </c:ser>
        <c:ser>
          <c:idx val="1"/>
          <c:order val="1"/>
          <c:tx>
            <c:strRef>
              <c:f>'Sheet1 のコピー'!$F$159</c:f>
            </c:strRef>
          </c:tx>
          <c:spPr>
            <a:solidFill>
              <a:srgbClr val="00FF00"/>
            </a:solidFill>
          </c:spPr>
          <c:val>
            <c:numRef>
              <c:f>'Sheet1 のコピー'!$G$159:$H$159</c:f>
            </c:numRef>
          </c:val>
        </c:ser>
        <c:ser>
          <c:idx val="2"/>
          <c:order val="2"/>
          <c:tx>
            <c:strRef>
              <c:f>'Sheet1 のコピー'!$F$160</c:f>
            </c:strRef>
          </c:tx>
          <c:spPr>
            <a:solidFill>
              <a:srgbClr val="FF9900"/>
            </a:solidFill>
          </c:spPr>
          <c:val>
            <c:numRef>
              <c:f>'Sheet1 のコピー'!$G$160:$H$160</c:f>
            </c:numRef>
          </c:val>
        </c:ser>
        <c:ser>
          <c:idx val="3"/>
          <c:order val="3"/>
          <c:tx>
            <c:strRef>
              <c:f>'Sheet1 のコピー'!$F$161</c:f>
            </c:strRef>
          </c:tx>
          <c:spPr>
            <a:solidFill>
              <a:srgbClr val="FF0000"/>
            </a:solidFill>
          </c:spPr>
          <c:val>
            <c:numRef>
              <c:f>'Sheet1 のコピー'!$G$161:$H$161</c:f>
            </c:numRef>
          </c:val>
        </c:ser>
        <c:ser>
          <c:idx val="4"/>
          <c:order val="4"/>
          <c:tx>
            <c:strRef>
              <c:f>'Sheet1 のコピー'!$F$162</c:f>
            </c:strRef>
          </c:tx>
          <c:spPr>
            <a:solidFill>
              <a:srgbClr val="980000"/>
            </a:solidFill>
          </c:spPr>
          <c:val>
            <c:numRef>
              <c:f>'Sheet1 のコピー'!$G$162:$H$162</c:f>
            </c:numRef>
          </c:val>
        </c:ser>
        <c:overlap val="100"/>
        <c:axId val="796373093"/>
        <c:axId val="1232061367"/>
      </c:barChart>
      <c:catAx>
        <c:axId val="796373093"/>
        <c:scaling>
          <c:orientation val="minMax"/>
        </c:scaling>
        <c:delete val="0"/>
        <c:axPos val="b"/>
        <c:txPr>
          <a:bodyPr/>
          <a:lstStyle/>
          <a:p>
            <a:pPr lvl="0">
              <a:defRPr b="1" i="0"/>
            </a:pPr>
          </a:p>
        </c:txPr>
        <c:crossAx val="1232061367"/>
      </c:catAx>
      <c:valAx>
        <c:axId val="1232061367"/>
        <c:scaling>
          <c:orientation val="minMax"/>
        </c:scaling>
        <c:delete val="0"/>
        <c:axPos val="l"/>
        <c:majorGridlines>
          <c:spPr>
            <a:ln>
              <a:solidFill>
                <a:srgbClr val="B7B7B7"/>
              </a:solidFill>
            </a:ln>
          </c:spPr>
        </c:majorGridlines>
        <c:title>
          <c:tx>
            <c:rich>
              <a:bodyPr/>
              <a:lstStyle/>
              <a:p>
                <a:pPr lvl="0">
                  <a:defRPr b="1" i="0" sz="1500">
                    <a:solidFill>
                      <a:srgbClr val="222222"/>
                    </a:solidFill>
                  </a:defRPr>
                </a:pPr>
                <a:r>
                  <a:t>作業時間(秒/袋)</a:t>
                </a:r>
              </a:p>
            </c:rich>
          </c:tx>
          <c:overlay val="0"/>
        </c:title>
        <c:numFmt formatCode="General" sourceLinked="1"/>
        <c:tickLblPos val="nextTo"/>
        <c:spPr>
          <a:ln w="47625">
            <a:noFill/>
          </a:ln>
        </c:spPr>
        <c:txPr>
          <a:bodyPr/>
          <a:lstStyle/>
          <a:p>
            <a:pPr lvl="0">
              <a:defRPr b="1" i="0" sz="1400">
                <a:solidFill>
                  <a:srgbClr val="222222"/>
                </a:solidFill>
              </a:defRPr>
            </a:pPr>
          </a:p>
        </c:txPr>
        <c:crossAx val="796373093"/>
      </c:valAx>
      <c:spPr>
        <a:solidFill>
          <a:srgbClr val="FFFFFF"/>
        </a:solidFill>
      </c:spPr>
    </c:plotArea>
    <c:legend>
      <c:legendPos val="r"/>
      <c:overlay val="0"/>
      <c:txPr>
        <a:bodyPr/>
        <a:lstStyle/>
        <a:p>
          <a:pPr lvl="0">
            <a:defRPr sz="1400">
              <a:solidFill>
                <a:srgbClr val="222222"/>
              </a:solidFill>
            </a:defRPr>
          </a:pPr>
        </a:p>
      </c:txPr>
    </c:legend>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9466"/>
          <c:y val="0.18782"/>
          <c:w val="0.24427"/>
          <c:h val="0.61929"/>
        </c:manualLayout>
      </c:layout>
      <c:barChart>
        <c:barDir val="col"/>
        <c:grouping val="stacked"/>
        <c:ser>
          <c:idx val="0"/>
          <c:order val="0"/>
          <c:spPr>
            <a:solidFill>
              <a:srgbClr val="3366CC"/>
            </a:solidFill>
          </c:spPr>
          <c:val>
            <c:numRef>
              <c:f>'Sheet1 のコピー'!$G$158</c:f>
            </c:numRef>
          </c:val>
        </c:ser>
        <c:ser>
          <c:idx val="1"/>
          <c:order val="1"/>
          <c:spPr>
            <a:solidFill>
              <a:srgbClr val="00FF00"/>
            </a:solidFill>
          </c:spPr>
          <c:val>
            <c:numRef>
              <c:f>'Sheet1 のコピー'!$G$159</c:f>
            </c:numRef>
          </c:val>
        </c:ser>
        <c:ser>
          <c:idx val="2"/>
          <c:order val="2"/>
          <c:spPr>
            <a:solidFill>
              <a:srgbClr val="FF9900"/>
            </a:solidFill>
          </c:spPr>
          <c:val>
            <c:numRef>
              <c:f>'Sheet1 のコピー'!$G$160</c:f>
            </c:numRef>
          </c:val>
        </c:ser>
        <c:ser>
          <c:idx val="3"/>
          <c:order val="3"/>
          <c:spPr>
            <a:solidFill>
              <a:srgbClr val="FF0000"/>
            </a:solidFill>
          </c:spPr>
          <c:val>
            <c:numRef>
              <c:f>'Sheet1 のコピー'!$G$161</c:f>
            </c:numRef>
          </c:val>
        </c:ser>
        <c:ser>
          <c:idx val="4"/>
          <c:order val="4"/>
          <c:spPr>
            <a:solidFill>
              <a:srgbClr val="980000"/>
            </a:solidFill>
          </c:spPr>
          <c:val>
            <c:numRef>
              <c:f>'Sheet1 のコピー'!$G$162</c:f>
            </c:numRef>
          </c:val>
        </c:ser>
        <c:overlap val="100"/>
        <c:axId val="1466587746"/>
        <c:axId val="191891824"/>
      </c:barChart>
      <c:catAx>
        <c:axId val="1466587746"/>
        <c:scaling>
          <c:orientation val="minMax"/>
        </c:scaling>
        <c:delete val="0"/>
        <c:axPos val="b"/>
        <c:txPr>
          <a:bodyPr/>
          <a:lstStyle/>
          <a:p>
            <a:pPr lvl="0">
              <a:defRPr b="1" i="0"/>
            </a:pPr>
          </a:p>
        </c:txPr>
        <c:crossAx val="191891824"/>
      </c:catAx>
      <c:valAx>
        <c:axId val="191891824"/>
        <c:scaling>
          <c:orientation val="minMax"/>
        </c:scaling>
        <c:delete val="0"/>
        <c:axPos val="l"/>
        <c:majorGridlines>
          <c:spPr>
            <a:ln>
              <a:solidFill>
                <a:srgbClr val="B7B7B7"/>
              </a:solidFill>
            </a:ln>
          </c:spPr>
        </c:majorGridlines>
        <c:title>
          <c:tx>
            <c:rich>
              <a:bodyPr/>
              <a:lstStyle/>
              <a:p>
                <a:pPr lvl="0">
                  <a:defRPr b="1" i="0" sz="1500">
                    <a:solidFill>
                      <a:srgbClr val="222222"/>
                    </a:solidFill>
                  </a:defRPr>
                </a:pPr>
                <a:r>
                  <a:t>作業時間(秒/袋)</a:t>
                </a:r>
              </a:p>
            </c:rich>
          </c:tx>
          <c:overlay val="0"/>
        </c:title>
        <c:numFmt formatCode="General" sourceLinked="1"/>
        <c:tickLblPos val="nextTo"/>
        <c:spPr>
          <a:ln w="47625">
            <a:noFill/>
          </a:ln>
        </c:spPr>
        <c:txPr>
          <a:bodyPr/>
          <a:lstStyle/>
          <a:p>
            <a:pPr lvl="0">
              <a:defRPr b="1" i="0" sz="1400">
                <a:solidFill>
                  <a:srgbClr val="222222"/>
                </a:solidFill>
              </a:defRPr>
            </a:pPr>
          </a:p>
        </c:txPr>
        <c:crossAx val="1466587746"/>
      </c:valAx>
      <c:spPr>
        <a:solidFill>
          <a:srgbClr val="FFFFFF"/>
        </a:solidFill>
      </c:spPr>
    </c:plotArea>
    <c:legend>
      <c:legendPos val="r"/>
      <c:overlay val="0"/>
      <c:txPr>
        <a:bodyPr/>
        <a:lstStyle/>
        <a:p>
          <a:pPr lvl="0">
            <a:defRPr sz="1400">
              <a:solidFill>
                <a:srgbClr val="222222"/>
              </a:solidFill>
            </a:defRPr>
          </a:pPr>
        </a:p>
      </c:txPr>
    </c:legend>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w="47625">
              <a:noFill/>
            </a:ln>
          </c:spPr>
          <c:marker>
            <c:symbol val="circle"/>
            <c:size val="7"/>
            <c:spPr>
              <a:solidFill>
                <a:srgbClr val="FF0000"/>
              </a:solidFill>
              <a:ln cmpd="sng">
                <a:solidFill>
                  <a:srgbClr val="FF0000"/>
                </a:solidFill>
              </a:ln>
            </c:spPr>
          </c:marker>
          <c:xVal>
            <c:numRef>
              <c:f>'Sheet1 のコピー'!$J$166:$L$166</c:f>
            </c:numRef>
          </c:xVal>
          <c:yVal>
            <c:numRef>
              <c:f>'Sheet1 のコピー'!$J$167:$L$167</c:f>
            </c:numRef>
          </c:yVal>
        </c:ser>
        <c:dLbls>
          <c:showLegendKey val="0"/>
          <c:showVal val="0"/>
          <c:showCatName val="0"/>
          <c:showSerName val="0"/>
          <c:showPercent val="0"/>
          <c:showBubbleSize val="0"/>
        </c:dLbls>
        <c:axId val="97505839"/>
        <c:axId val="304643490"/>
      </c:scatterChart>
      <c:valAx>
        <c:axId val="97505839"/>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b="1" i="0"/>
            </a:pPr>
          </a:p>
        </c:txPr>
        <c:crossAx val="304643490"/>
      </c:valAx>
      <c:valAx>
        <c:axId val="304643490"/>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1" i="0"/>
            </a:pPr>
          </a:p>
        </c:txPr>
        <c:crossAx val="97505839"/>
      </c:valAx>
      <c:spPr>
        <a:solidFill>
          <a:srgbClr val="FFFFFF"/>
        </a:solidFill>
      </c:spPr>
    </c:plotArea>
    <c:legend>
      <c:legendPos val="r"/>
      <c:overlay val="0"/>
    </c:legend>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chart" Target="../charts/chart5.xml"/><Relationship Id="rId4" Type="http://schemas.openxmlformats.org/officeDocument/2006/relationships/image" Target="../media/image1.png"/><Relationship Id="rId5"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5</xdr:col>
      <xdr:colOff>609600</xdr:colOff>
      <xdr:row>56</xdr:row>
      <xdr:rowOff>114300</xdr:rowOff>
    </xdr:from>
    <xdr:to>
      <xdr:col>8</xdr:col>
      <xdr:colOff>1190625</xdr:colOff>
      <xdr:row>72</xdr:row>
      <xdr:rowOff>114300</xdr:rowOff>
    </xdr:to>
    <xdr:graphicFrame>
      <xdr:nvGraphicFramePr>
        <xdr:cNvPr descr="Chart 0" id="1" name="Chart 1"/>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7</xdr:col>
      <xdr:colOff>266700</xdr:colOff>
      <xdr:row>58</xdr:row>
      <xdr:rowOff>152400</xdr:rowOff>
    </xdr:from>
    <xdr:to>
      <xdr:col>14</xdr:col>
      <xdr:colOff>76200</xdr:colOff>
      <xdr:row>74</xdr:row>
      <xdr:rowOff>0</xdr:rowOff>
    </xdr:to>
    <xdr:graphicFrame>
      <xdr:nvGraphicFramePr>
        <xdr:cNvPr descr="Chart 0" id="2" name="Chart 2"/>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9</xdr:col>
      <xdr:colOff>276225</xdr:colOff>
      <xdr:row>182</xdr:row>
      <xdr:rowOff>114300</xdr:rowOff>
    </xdr:from>
    <xdr:to>
      <xdr:col>14</xdr:col>
      <xdr:colOff>104775</xdr:colOff>
      <xdr:row>193</xdr:row>
      <xdr:rowOff>114300</xdr:rowOff>
    </xdr:to>
    <xdr:graphicFrame>
      <xdr:nvGraphicFramePr>
        <xdr:cNvPr id="3" name="Chart 3" title="グラフ"/>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14</xdr:col>
      <xdr:colOff>552450</xdr:colOff>
      <xdr:row>183</xdr:row>
      <xdr:rowOff>38100</xdr:rowOff>
    </xdr:from>
    <xdr:to>
      <xdr:col>19</xdr:col>
      <xdr:colOff>9525</xdr:colOff>
      <xdr:row>193</xdr:row>
      <xdr:rowOff>38100</xdr:rowOff>
    </xdr:to>
    <xdr:graphicFrame>
      <xdr:nvGraphicFramePr>
        <xdr:cNvPr id="4" name="Chart 4" title="グラフ"/>
        <xdr:cNvGraphicFramePr/>
      </xdr:nvGraphicFramePr>
      <xdr:xfrm>
        <a:off x="0" y="0"/>
        <a:ext cx="0" cy="0"/>
      </xdr:xfrm>
      <a:graphic>
        <a:graphicData uri="http://schemas.openxmlformats.org/drawingml/2006/chart">
          <c:chart r:id="rId2"/>
        </a:graphicData>
      </a:graphic>
    </xdr:graphicFrame>
    <xdr:clientData fLocksWithSheet="0"/>
  </xdr:twoCellAnchor>
  <xdr:twoCellAnchor>
    <xdr:from>
      <xdr:col>12</xdr:col>
      <xdr:colOff>161925</xdr:colOff>
      <xdr:row>168</xdr:row>
      <xdr:rowOff>0</xdr:rowOff>
    </xdr:from>
    <xdr:to>
      <xdr:col>17</xdr:col>
      <xdr:colOff>314325</xdr:colOff>
      <xdr:row>179</xdr:row>
      <xdr:rowOff>85725</xdr:rowOff>
    </xdr:to>
    <xdr:graphicFrame>
      <xdr:nvGraphicFramePr>
        <xdr:cNvPr id="5" name="Chart 5" title="グラフ"/>
        <xdr:cNvGraphicFramePr/>
      </xdr:nvGraphicFramePr>
      <xdr:xfrm>
        <a:off x="0" y="0"/>
        <a:ext cx="0" cy="0"/>
      </xdr:xfrm>
      <a:graphic>
        <a:graphicData uri="http://schemas.openxmlformats.org/drawingml/2006/chart">
          <c:chart r:id="rId3"/>
        </a:graphicData>
      </a:graphic>
    </xdr:graphicFrame>
    <xdr:clientData fLocksWithSheet="0"/>
  </xdr:twoCellAnchor>
  <xdr:twoCellAnchor>
    <xdr:from>
      <xdr:col>2</xdr:col>
      <xdr:colOff>161925</xdr:colOff>
      <xdr:row>47</xdr:row>
      <xdr:rowOff>152400</xdr:rowOff>
    </xdr:from>
    <xdr:to>
      <xdr:col>9</xdr:col>
      <xdr:colOff>9525</xdr:colOff>
      <xdr:row>60</xdr:row>
      <xdr:rowOff>66675</xdr:rowOff>
    </xdr:to>
    <xdr:grpSp>
      <xdr:nvGrpSpPr>
        <xdr:cNvPr id="2" name="Shape 2"/>
        <xdr:cNvGrpSpPr/>
      </xdr:nvGrpSpPr>
      <xdr:grpSpPr>
        <a:xfrm>
          <a:off x="2888549" y="2708437"/>
          <a:ext cx="4914900" cy="2143124"/>
          <a:chOff x="2888549" y="2708437"/>
          <a:chExt cx="4914900" cy="2143124"/>
        </a:xfrm>
      </xdr:grpSpPr>
      <xdr:grpSp>
        <xdr:nvGrpSpPr>
          <xdr:cNvPr id="3" name="Shape 3"/>
          <xdr:cNvGrpSpPr/>
        </xdr:nvGrpSpPr>
        <xdr:grpSpPr>
          <a:xfrm>
            <a:off x="2888549" y="2708437"/>
            <a:ext cx="4914900" cy="2143124"/>
            <a:chOff x="2893311" y="2713198"/>
            <a:chExt cx="4905375" cy="2133596"/>
          </a:xfrm>
        </xdr:grpSpPr>
        <xdr:sp>
          <xdr:nvSpPr>
            <xdr:cNvPr id="4" name="Shape 4"/>
            <xdr:cNvSpPr/>
          </xdr:nvSpPr>
          <xdr:spPr>
            <a:xfrm>
              <a:off x="2893311" y="2713199"/>
              <a:ext cx="4905350" cy="2133575"/>
            </a:xfrm>
            <a:prstGeom prst="rect">
              <a:avLst/>
            </a:prstGeom>
            <a:noFill/>
            <a:ln>
              <a:noFill/>
            </a:ln>
          </xdr:spPr>
          <xdr:txBody>
            <a:bodyPr anchorCtr="0" anchor="ctr" bIns="91425" lIns="91425" rIns="91425" tIns="91425">
              <a:noAutofit/>
            </a:bodyPr>
            <a:lstStyle/>
            <a:p>
              <a:pPr lvl="0">
                <a:spcBef>
                  <a:spcPts val="0"/>
                </a:spcBef>
                <a:buNone/>
              </a:pPr>
              <a:r>
                <a:t/>
              </a:r>
              <a:endParaRPr sz="1400"/>
            </a:p>
          </xdr:txBody>
        </xdr:sp>
        <xdr:grpSp>
          <xdr:nvGrpSpPr>
            <xdr:cNvPr id="5" name="Shape 5"/>
            <xdr:cNvGrpSpPr/>
          </xdr:nvGrpSpPr>
          <xdr:grpSpPr>
            <a:xfrm>
              <a:off x="2893312" y="2713198"/>
              <a:ext cx="4905374" cy="2133596"/>
              <a:chOff x="405444" y="4645346"/>
              <a:chExt cx="4861879" cy="2126925"/>
            </a:xfrm>
          </xdr:grpSpPr>
          <xdr:sp>
            <xdr:nvSpPr>
              <xdr:cNvPr id="6" name="Shape 6"/>
              <xdr:cNvSpPr/>
            </xdr:nvSpPr>
            <xdr:spPr>
              <a:xfrm>
                <a:off x="405444" y="4645346"/>
                <a:ext cx="4861875" cy="2126925"/>
              </a:xfrm>
              <a:prstGeom prst="rect">
                <a:avLst/>
              </a:prstGeom>
              <a:noFill/>
              <a:ln>
                <a:noFill/>
              </a:ln>
            </xdr:spPr>
            <xdr:txBody>
              <a:bodyPr anchorCtr="0" anchor="ctr" bIns="91425" lIns="91425" rIns="91425" tIns="91425">
                <a:noAutofit/>
              </a:bodyPr>
              <a:lstStyle/>
              <a:p>
                <a:pPr indent="0" lvl="0">
                  <a:spcBef>
                    <a:spcPts val="0"/>
                  </a:spcBef>
                  <a:buFont typeface="Arial"/>
                  <a:buNone/>
                </a:pPr>
                <a:r>
                  <a:t/>
                </a:r>
                <a:endParaRPr sz="1400"/>
              </a:p>
            </xdr:txBody>
          </xdr:sp>
          <xdr:sp>
            <xdr:nvSpPr>
              <xdr:cNvPr id="7" name="Shape 7"/>
              <xdr:cNvSpPr/>
            </xdr:nvSpPr>
            <xdr:spPr>
              <a:xfrm>
                <a:off x="457200" y="6257925"/>
                <a:ext cx="4810124" cy="152399"/>
              </a:xfrm>
              <a:prstGeom prst="rect">
                <a:avLst/>
              </a:prstGeom>
              <a:noFill/>
              <a:ln cap="flat" cmpd="sng" w="25400">
                <a:solidFill>
                  <a:srgbClr val="FF0000"/>
                </a:solidFill>
                <a:prstDash val="solid"/>
                <a:miter/>
                <a:headEnd len="med" w="med" type="none"/>
                <a:tailEnd len="med" w="med" type="none"/>
              </a:ln>
            </xdr:spPr>
            <xdr:txBody>
              <a:bodyPr anchorCtr="0" anchor="ctr" bIns="91425" lIns="91425" rIns="91425" tIns="91425">
                <a:noAutofit/>
              </a:bodyPr>
              <a:lstStyle/>
              <a:p>
                <a:pPr indent="0" lvl="0">
                  <a:spcBef>
                    <a:spcPts val="0"/>
                  </a:spcBef>
                  <a:buFont typeface="Arial"/>
                  <a:buNone/>
                </a:pPr>
                <a:r>
                  <a:t/>
                </a:r>
                <a:endParaRPr sz="1400"/>
              </a:p>
            </xdr:txBody>
          </xdr:sp>
        </xdr:grpSp>
      </xdr:grpSp>
    </xdr:grpSp>
    <xdr:clientData fLocksWithSheet="0"/>
  </xdr:twoCellAnchor>
  <xdr:twoCellAnchor>
    <xdr:from>
      <xdr:col>11</xdr:col>
      <xdr:colOff>57150</xdr:colOff>
      <xdr:row>0</xdr:row>
      <xdr:rowOff>0</xdr:rowOff>
    </xdr:from>
    <xdr:to>
      <xdr:col>13</xdr:col>
      <xdr:colOff>285750</xdr:colOff>
      <xdr:row>1</xdr:row>
      <xdr:rowOff>76200</xdr:rowOff>
    </xdr:to>
    <xdr:sp>
      <xdr:nvSpPr>
        <xdr:cNvPr id="8" name="Shape 8"/>
        <xdr:cNvSpPr/>
      </xdr:nvSpPr>
      <xdr:spPr>
        <a:xfrm>
          <a:off x="4622100" y="3632362"/>
          <a:ext cx="1447800" cy="295275"/>
        </a:xfrm>
        <a:prstGeom prst="rect">
          <a:avLst/>
        </a:prstGeom>
        <a:solidFill>
          <a:srgbClr val="FFFFFF"/>
        </a:solidFill>
        <a:ln cap="flat" cmpd="sng" w="9525">
          <a:solidFill>
            <a:srgbClr val="FF0000"/>
          </a:solidFill>
          <a:prstDash val="solid"/>
          <a:miter/>
          <a:headEnd len="med" w="med" type="none"/>
          <a:tailEnd len="med" w="med" type="none"/>
        </a:ln>
      </xdr:spPr>
      <xdr:txBody>
        <a:bodyPr anchorCtr="0" anchor="t" bIns="45700" lIns="91425" rIns="91425" tIns="45700">
          <a:noAutofit/>
        </a:bodyPr>
        <a:lstStyle/>
        <a:p>
          <a:pPr indent="0" lvl="0" algn="ctr">
            <a:spcBef>
              <a:spcPts val="0"/>
            </a:spcBef>
            <a:buClr>
              <a:srgbClr val="FF0000"/>
            </a:buClr>
            <a:buSzPct val="25000"/>
            <a:buFont typeface="Calibri"/>
            <a:buNone/>
          </a:pPr>
          <a:r>
            <a:rPr b="1" i="0" lang="en-US" sz="1400" u="none" strike="noStrike">
              <a:solidFill>
                <a:srgbClr val="FF0000"/>
              </a:solidFill>
              <a:latin typeface="Calibri"/>
              <a:ea typeface="Calibri"/>
              <a:cs typeface="Calibri"/>
              <a:sym typeface="Calibri"/>
            </a:rPr>
            <a:t>Confidential</a:t>
          </a:r>
        </a:p>
      </xdr:txBody>
    </xdr:sp>
    <xdr:clientData fLocksWithSheet="0"/>
  </xdr:twoCellAnchor>
  <xdr:twoCellAnchor>
    <xdr:from>
      <xdr:col>3</xdr:col>
      <xdr:colOff>123825</xdr:colOff>
      <xdr:row>99</xdr:row>
      <xdr:rowOff>0</xdr:rowOff>
    </xdr:from>
    <xdr:to>
      <xdr:col>6</xdr:col>
      <xdr:colOff>923925</xdr:colOff>
      <xdr:row>111</xdr:row>
      <xdr:rowOff>76200</xdr:rowOff>
    </xdr:to>
    <xdr:pic>
      <xdr:nvPicPr>
        <xdr:cNvPr id="0" name="image1.png"/>
        <xdr:cNvPicPr preferRelativeResize="0"/>
      </xdr:nvPicPr>
      <xdr:blipFill>
        <a:blip cstate="print" r:embed="rId4"/>
        <a:stretch>
          <a:fillRect/>
        </a:stretch>
      </xdr:blipFill>
      <xdr:spPr>
        <a:xfrm>
          <a:ext cx="1990725" cy="2133600"/>
        </a:xfrm>
        <a:prstGeom prst="rect">
          <a:avLst/>
        </a:prstGeom>
        <a:noFill/>
      </xdr:spPr>
    </xdr:pic>
    <xdr:clientData fLocksWithSheet="0"/>
  </xdr:twoCellAnchor>
  <xdr:twoCellAnchor>
    <xdr:from>
      <xdr:col>4</xdr:col>
      <xdr:colOff>0</xdr:colOff>
      <xdr:row>126</xdr:row>
      <xdr:rowOff>38100</xdr:rowOff>
    </xdr:from>
    <xdr:to>
      <xdr:col>6</xdr:col>
      <xdr:colOff>914400</xdr:colOff>
      <xdr:row>138</xdr:row>
      <xdr:rowOff>28575</xdr:rowOff>
    </xdr:to>
    <xdr:pic>
      <xdr:nvPicPr>
        <xdr:cNvPr id="0" name="image2.png"/>
        <xdr:cNvPicPr preferRelativeResize="0"/>
      </xdr:nvPicPr>
      <xdr:blipFill>
        <a:blip cstate="print" r:embed="rId5"/>
        <a:stretch>
          <a:fillRect/>
        </a:stretch>
      </xdr:blipFill>
      <xdr:spPr>
        <a:xfrm>
          <a:ext cx="1905000" cy="2047875"/>
        </a:xfrm>
        <a:prstGeom prst="rect">
          <a:avLst/>
        </a:prstGeom>
        <a:noFill/>
      </xdr:spPr>
    </xdr:pic>
    <xdr:clientData fLocksWithSheet="0"/>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youtube.com/watch?v=5v9R8cQ2OfA" TargetMode="External"/><Relationship Id="rId190" Type="http://schemas.openxmlformats.org/officeDocument/2006/relationships/hyperlink" Target="http://toragi.cqpub.co.jp/Portals/0/backnumber/2006/10/p103-104.pdf" TargetMode="External"/><Relationship Id="rId42" Type="http://schemas.openxmlformats.org/officeDocument/2006/relationships/hyperlink" Target="https://www.youtube.com/watch?v=GmQVMbFEJWU" TargetMode="External"/><Relationship Id="rId41" Type="http://schemas.openxmlformats.org/officeDocument/2006/relationships/hyperlink" Target="https://www.youtube.com/watch?v=ASC6qZDWSlU" TargetMode="External"/><Relationship Id="rId44" Type="http://schemas.openxmlformats.org/officeDocument/2006/relationships/hyperlink" Target="https://www.youtube.com/watch?v=Cbm5u9xCU9s" TargetMode="External"/><Relationship Id="rId194" Type="http://schemas.openxmlformats.org/officeDocument/2006/relationships/hyperlink" Target="http://www.diylabo.jp/basic/basic-39.html" TargetMode="External"/><Relationship Id="rId43" Type="http://schemas.openxmlformats.org/officeDocument/2006/relationships/hyperlink" Target="https://www.youtube.com/watch?v=uulG1HiotpY" TargetMode="External"/><Relationship Id="rId193" Type="http://schemas.openxmlformats.org/officeDocument/2006/relationships/hyperlink" Target="http://www.ne.jp/asahi/shared/o-family/ElecRoom/ElecHint/ElecHint.html" TargetMode="External"/><Relationship Id="rId46" Type="http://schemas.openxmlformats.org/officeDocument/2006/relationships/hyperlink" Target="https://www.youtube.com/watch?v=DoHVy3Qp3hg" TargetMode="External"/><Relationship Id="rId192" Type="http://schemas.openxmlformats.org/officeDocument/2006/relationships/hyperlink" Target="http://srd.s43.xrea.com/circuit_learning/motordrive.shtml" TargetMode="External"/><Relationship Id="rId45" Type="http://schemas.openxmlformats.org/officeDocument/2006/relationships/hyperlink" Target="https://www.youtube.com/watch?v=Mg_n4L3qgYg" TargetMode="External"/><Relationship Id="rId191" Type="http://schemas.openxmlformats.org/officeDocument/2006/relationships/hyperlink" Target="http://www.maizuru-ct.ac.jp/control/machida/elec/motor/index.htm" TargetMode="External"/><Relationship Id="rId48" Type="http://schemas.openxmlformats.org/officeDocument/2006/relationships/hyperlink" Target="http://nejiketa.seesaa.net/article/410985934.html" TargetMode="External"/><Relationship Id="rId187" Type="http://schemas.openxmlformats.org/officeDocument/2006/relationships/hyperlink" Target="http://www.robertcudmore.org/blog/?p=181" TargetMode="External"/><Relationship Id="rId47" Type="http://schemas.openxmlformats.org/officeDocument/2006/relationships/hyperlink" Target="http://www.shinnouki.co.jp/report/doc/h19follow_up.pdf" TargetMode="External"/><Relationship Id="rId186" Type="http://schemas.openxmlformats.org/officeDocument/2006/relationships/hyperlink" Target="http://elinux.org/RPi_GPIO_Interface_Circuits" TargetMode="External"/><Relationship Id="rId185" Type="http://schemas.openxmlformats.org/officeDocument/2006/relationships/hyperlink" Target="http://kousaku-kousaku.blogspot.jp/2008/08/arduino.html" TargetMode="External"/><Relationship Id="rId49" Type="http://schemas.openxmlformats.org/officeDocument/2006/relationships/hyperlink" Target="http://arkouji.cocolog-nifty.com/blog/2014/05/raspberry-pi10-.html" TargetMode="External"/><Relationship Id="rId184" Type="http://schemas.openxmlformats.org/officeDocument/2006/relationships/hyperlink" Target="http://www.davidhunt.ie/howto-switching-onoff-a-dc-motor-with-a-raspberry-pi/" TargetMode="External"/><Relationship Id="rId189" Type="http://schemas.openxmlformats.org/officeDocument/2006/relationships/hyperlink" Target="http://v-mahakala.blogspot.jp/2010/09/dcpwm.html" TargetMode="External"/><Relationship Id="rId188" Type="http://schemas.openxmlformats.org/officeDocument/2006/relationships/hyperlink" Target="http://fc2canned.blog54.fc2.com/blog-entry-760.html" TargetMode="External"/><Relationship Id="rId31" Type="http://schemas.openxmlformats.org/officeDocument/2006/relationships/hyperlink" Target="http://store.shopping.yahoo.co.jp/robotshop/4562179396255.html?sc_e=slga_pla" TargetMode="External"/><Relationship Id="rId30" Type="http://schemas.openxmlformats.org/officeDocument/2006/relationships/hyperlink" Target="http://www.banggood.com/jp/SpringRC-High-Torque-Servo-Continuous-Rotation-SM-S4315R-p-86658.html" TargetMode="External"/><Relationship Id="rId33" Type="http://schemas.openxmlformats.org/officeDocument/2006/relationships/hyperlink" Target="https://www.youtube.com/watch?v=WtO1xwW_LlQ" TargetMode="External"/><Relationship Id="rId183" Type="http://schemas.openxmlformats.org/officeDocument/2006/relationships/hyperlink" Target="http://www.homu.net/raspberry-pi%E3%81%A7iot%E3%81%AA%E3%82%B7%E3%82%B9%E3%83%86%E3%83%A0%E9%96%8B%E7%99%BA%EF%BC%9A3-3v%E3%83%9E%E3%82%A4%E3%82%B3%E3%83%B3%E3%81%A7%E7%9B%B4%E6%8E%A5%E9%A7%86%E5%8B%95%E3%81%A7%E3%81%8D/" TargetMode="External"/><Relationship Id="rId32" Type="http://schemas.openxmlformats.org/officeDocument/2006/relationships/hyperlink" Target="http://q.hatena.ne.jp/1428571414" TargetMode="External"/><Relationship Id="rId182" Type="http://schemas.openxmlformats.org/officeDocument/2006/relationships/hyperlink" Target="http://wxpython.at-ninja.jp/layout.html" TargetMode="External"/><Relationship Id="rId35" Type="http://schemas.openxmlformats.org/officeDocument/2006/relationships/hyperlink" Target="https://www.youtube.com/watch?v=k4BGfhNUJX4" TargetMode="External"/><Relationship Id="rId181" Type="http://schemas.openxmlformats.org/officeDocument/2006/relationships/hyperlink" Target="http://mamerium.com/raspberry-pi-rpi-gpio-setup/" TargetMode="External"/><Relationship Id="rId34" Type="http://schemas.openxmlformats.org/officeDocument/2006/relationships/hyperlink" Target="https://www.youtube.com/watch?v=aaqH7SDQirk" TargetMode="External"/><Relationship Id="rId180" Type="http://schemas.openxmlformats.org/officeDocument/2006/relationships/hyperlink" Target="http://make.bcde.jp/raspberry-pi/i2c%E6%B8%A9%E5%BA%A6%E3%82%BB%E3%83%B3%E3%82%B5%E3%83%BCadt7410%E3%82%92%E4%BD%BF%E3%81%86/" TargetMode="External"/><Relationship Id="rId37" Type="http://schemas.openxmlformats.org/officeDocument/2006/relationships/hyperlink" Target="https://www.youtube.com/watch?v=TSH02iAObUI" TargetMode="External"/><Relationship Id="rId176" Type="http://schemas.openxmlformats.org/officeDocument/2006/relationships/hyperlink" Target="http://makers-with-myson.blog.so-net.ne.jp/2013-11-11" TargetMode="External"/><Relationship Id="rId36" Type="http://schemas.openxmlformats.org/officeDocument/2006/relationships/hyperlink" Target="https://www.youtube.com/watch?v=J9R7fEwxFtk" TargetMode="External"/><Relationship Id="rId175" Type="http://schemas.openxmlformats.org/officeDocument/2006/relationships/hyperlink" Target="http://kohacraft.com/archives/1048634380.html" TargetMode="External"/><Relationship Id="rId39" Type="http://schemas.openxmlformats.org/officeDocument/2006/relationships/hyperlink" Target="https://www.youtube.com/watch?v=5hTommxOO38" TargetMode="External"/><Relationship Id="rId174" Type="http://schemas.openxmlformats.org/officeDocument/2006/relationships/hyperlink" Target="http://ag.hatenablog.com/entry/2015/07/31/013013" TargetMode="External"/><Relationship Id="rId38" Type="http://schemas.openxmlformats.org/officeDocument/2006/relationships/hyperlink" Target="https://www.youtube.com/watch?v=fK_tdQDFcMs" TargetMode="External"/><Relationship Id="rId173" Type="http://schemas.openxmlformats.org/officeDocument/2006/relationships/hyperlink" Target="https://tool-lab.com/make/raspberrypi-startup-26/" TargetMode="External"/><Relationship Id="rId179" Type="http://schemas.openxmlformats.org/officeDocument/2006/relationships/hyperlink" Target="http://akizukidenshi.com/download/ds/akizuki/AE-ADT7410_aw.pdf" TargetMode="External"/><Relationship Id="rId178" Type="http://schemas.openxmlformats.org/officeDocument/2006/relationships/hyperlink" Target="http://make.bcde.jp/raspberry-pi/i2c%E3%82%92%E4%BD%BF%E3%81%86%EF%BC%88%E8%A8%AD%E5%AE%9A%E7%B7%A8%EF%BC%89/" TargetMode="External"/><Relationship Id="rId177" Type="http://schemas.openxmlformats.org/officeDocument/2006/relationships/hyperlink" Target="http://ht-deko.com/arduino/uno.html" TargetMode="External"/><Relationship Id="rId20" Type="http://schemas.openxmlformats.org/officeDocument/2006/relationships/hyperlink" Target="https://www.google.co.jp/search?q=raspberry+pi+ssh%E8%A8%AD%E5%AE%9A&amp;biw=1517&amp;bih=735&amp;tbm=vid&amp;source=lnms&amp;sa=X&amp;ved=0ahUKEwi1vJPbl4fRAhULgrwKHQlgDS8Q_AUICCgB&amp;dpr=0.9" TargetMode="External"/><Relationship Id="rId22" Type="http://schemas.openxmlformats.org/officeDocument/2006/relationships/hyperlink" Target="http://officezitan.com/?page_id=4200" TargetMode="External"/><Relationship Id="rId21" Type="http://schemas.openxmlformats.org/officeDocument/2006/relationships/hyperlink" Target="https://www.youtube.com/watch?v=hxhx0ogPgvA" TargetMode="External"/><Relationship Id="rId24" Type="http://schemas.openxmlformats.org/officeDocument/2006/relationships/hyperlink" Target="http://www.amulet.co.jp/shop-blog/?p=5157" TargetMode="External"/><Relationship Id="rId23" Type="http://schemas.openxmlformats.org/officeDocument/2006/relationships/hyperlink" Target="http://karaage.hatenadiary.jp/entry/2015/06/09/080000" TargetMode="External"/><Relationship Id="rId26" Type="http://schemas.openxmlformats.org/officeDocument/2006/relationships/hyperlink" Target="https://www.google.co.jp/search?q=python%E5%A4%89%E6%95%B0%E8%A1%A8%E7%A4%BA&amp;espv=2&amp;biw=1517&amp;bih=735&amp;source=lnms&amp;sa=X&amp;ved=0ahUKEwi55tyV_qzRAhXGKWMKHcMVB9QQ_AUIBygA&amp;dpr=0.9" TargetMode="External"/><Relationship Id="rId25" Type="http://schemas.openxmlformats.org/officeDocument/2006/relationships/hyperlink" Target="http://www.moonmile.net/blog/archives/6878" TargetMode="External"/><Relationship Id="rId28" Type="http://schemas.openxmlformats.org/officeDocument/2006/relationships/hyperlink" Target="http://www.robotshop.com/jp/ja/metal-gear-continuous-rotation-tower-pro-servo.html" TargetMode="External"/><Relationship Id="rId27" Type="http://schemas.openxmlformats.org/officeDocument/2006/relationships/hyperlink" Target="http://yoheikoga.github.io/2016/04/20/python%E3%81%A7%E3%81%AE%E3%82%B0%E3%83%A9%E3%83%95%E6%8F%8F%E7%94%BB%E3%81%AB%E3%81%A4%E3%81%84%E3%81%A6%E8%AA%BF%E3%81%B9%E3%81%9F/" TargetMode="External"/><Relationship Id="rId29" Type="http://schemas.openxmlformats.org/officeDocument/2006/relationships/hyperlink" Target="http://qiita.com/yuji_miyano/items/240a1f34a83ce160649f" TargetMode="External"/><Relationship Id="rId11" Type="http://schemas.openxmlformats.org/officeDocument/2006/relationships/hyperlink" Target="https://www.magekako.com/order_made/" TargetMode="External"/><Relationship Id="rId10" Type="http://schemas.openxmlformats.org/officeDocument/2006/relationships/hyperlink" Target="http://www.taisho-k.co.jp/cgi-bin/taisho/siteup.cgi?category=3&amp;page=3" TargetMode="External"/><Relationship Id="rId13" Type="http://schemas.openxmlformats.org/officeDocument/2006/relationships/hyperlink" Target="http://haido.blog.jp/archives/1008356869.html" TargetMode="External"/><Relationship Id="rId12" Type="http://schemas.openxmlformats.org/officeDocument/2006/relationships/hyperlink" Target="https://www.amazon.co.jp/%E5%85%89-HJ-%E6%B3%A8%E5%B0%84%E5%99%A8-00783491-1/dp/B00AO17PQC" TargetMode="External"/><Relationship Id="rId15" Type="http://schemas.openxmlformats.org/officeDocument/2006/relationships/hyperlink" Target="http://daitokkyu-kiban.com/estimation/index.php?" TargetMode="External"/><Relationship Id="rId198" Type="http://schemas.openxmlformats.org/officeDocument/2006/relationships/hyperlink" Target="http://numax0915.exblog.jp/24093219/" TargetMode="External"/><Relationship Id="rId14" Type="http://schemas.openxmlformats.org/officeDocument/2006/relationships/hyperlink" Target="http://craftsman.gtfm.org/post-377/" TargetMode="External"/><Relationship Id="rId197" Type="http://schemas.openxmlformats.org/officeDocument/2006/relationships/hyperlink" Target="http://sooda.jp/qa/2694" TargetMode="External"/><Relationship Id="rId17" Type="http://schemas.openxmlformats.org/officeDocument/2006/relationships/hyperlink" Target="http://atmel.client.jp/upverter1.html" TargetMode="External"/><Relationship Id="rId196" Type="http://schemas.openxmlformats.org/officeDocument/2006/relationships/hyperlink" Target="http://www.fabkura.org/2014/09/blog-post_49.html" TargetMode="External"/><Relationship Id="rId16" Type="http://schemas.openxmlformats.org/officeDocument/2006/relationships/hyperlink" Target="https://tool-lab.com/2014/03/orderd-pcb/" TargetMode="External"/><Relationship Id="rId195" Type="http://schemas.openxmlformats.org/officeDocument/2006/relationships/hyperlink" Target="https://deagostini.jp/community/mtp_bbs/detail.php?id=43" TargetMode="External"/><Relationship Id="rId19" Type="http://schemas.openxmlformats.org/officeDocument/2006/relationships/hyperlink" Target="http://www.takunoko.com/blog/raspberry-pi-%E8%B5%B7%E5%8B%95%E6%99%82-%E5%AE%9F%E8%A1%8C%E3%82%B9%E3%82%AF%E3%83%AA%E3%83%97%E3%83%88/" TargetMode="External"/><Relationship Id="rId18" Type="http://schemas.openxmlformats.org/officeDocument/2006/relationships/hyperlink" Target="http://www.lukesys.co.jp/index.php?RaspberryPI2_%E8%87%AA%E5%8B%95%E8%B5%B7%E5%8B%95" TargetMode="External"/><Relationship Id="rId199" Type="http://schemas.openxmlformats.org/officeDocument/2006/relationships/hyperlink" Target="http://www.acry-ya.com/acry-ya_new/html/manufacture/htm/manufacture-sample1.htm" TargetMode="External"/><Relationship Id="rId84" Type="http://schemas.openxmlformats.org/officeDocument/2006/relationships/hyperlink" Target="http://myenigma.hatenablog.com/entry/2016/05/10/221433" TargetMode="External"/><Relationship Id="rId83" Type="http://schemas.openxmlformats.org/officeDocument/2006/relationships/hyperlink" Target="http://fanblogs.jp/lilyshiitake/archive/34/0" TargetMode="External"/><Relationship Id="rId86" Type="http://schemas.openxmlformats.org/officeDocument/2006/relationships/hyperlink" Target="http://qiita.com/UJ_Person/items/b39afe7495eb764e7c4d" TargetMode="External"/><Relationship Id="rId85" Type="http://schemas.openxmlformats.org/officeDocument/2006/relationships/hyperlink" Target="http://hope-is-dream.hatenablog.com/entry/2014/11/18/083031" TargetMode="External"/><Relationship Id="rId88" Type="http://schemas.openxmlformats.org/officeDocument/2006/relationships/hyperlink" Target="http://yukirinmk2.hatenablog.com/entry/2014/06/02/220608" TargetMode="External"/><Relationship Id="rId150" Type="http://schemas.openxmlformats.org/officeDocument/2006/relationships/hyperlink" Target="http://pongsuke.hatenablog.com/entry/2016/01/13/150432" TargetMode="External"/><Relationship Id="rId271" Type="http://schemas.openxmlformats.org/officeDocument/2006/relationships/hyperlink" Target="http://iatlex.com/python/kivy_1/" TargetMode="External"/><Relationship Id="rId87" Type="http://schemas.openxmlformats.org/officeDocument/2006/relationships/hyperlink" Target="http://momijiame.tumblr.com/post/67465721521/python-%E3%81%A7%E3%83%90%E3%83%BC%E3%82%B8%E3%83%A7%E3%83%B3%E3%83%8B%E3%83%A5%E3%83%BC%E3%83%88%E3%83%A9%E3%83%AB%E3%81%AA%E3%82%B3%E3%83%BC%E3%83%89%E3%82%92%E6%9B%B8%E3%81%8F%E3%81%9F%E3%82%81%E3%81%AE%E3%83%A9%E3%82%A4%E3%83%96%E3%83%A9%E3%83%AA-six" TargetMode="External"/><Relationship Id="rId270" Type="http://schemas.openxmlformats.org/officeDocument/2006/relationships/hyperlink" Target="http://nagamitsu1976.hatenadiary.jp/entry/2016/06/17/171242" TargetMode="External"/><Relationship Id="rId89" Type="http://schemas.openxmlformats.org/officeDocument/2006/relationships/hyperlink" Target="http://www.python-izm.com/contents/gui/button.shtml" TargetMode="External"/><Relationship Id="rId80" Type="http://schemas.openxmlformats.org/officeDocument/2006/relationships/hyperlink" Target="http://iatlex.com/tag/kivy/" TargetMode="External"/><Relationship Id="rId82" Type="http://schemas.openxmlformats.org/officeDocument/2006/relationships/hyperlink" Target="https://kivy.org/downloads/packages/simple/" TargetMode="External"/><Relationship Id="rId81" Type="http://schemas.openxmlformats.org/officeDocument/2006/relationships/hyperlink" Target="https://kivy.org/docs/installation/installation-windows.html" TargetMode="External"/><Relationship Id="rId1" Type="http://schemas.openxmlformats.org/officeDocument/2006/relationships/hyperlink" Target="http://www.hyosin-net.com/lazer.html" TargetMode="External"/><Relationship Id="rId2" Type="http://schemas.openxmlformats.org/officeDocument/2006/relationships/hyperlink" Target="http://www.comnet-network.co.jp/cn/cnfactory/" TargetMode="External"/><Relationship Id="rId3" Type="http://schemas.openxmlformats.org/officeDocument/2006/relationships/hyperlink" Target="http://www.st-link.co.jp/technical07.html" TargetMode="External"/><Relationship Id="rId149" Type="http://schemas.openxmlformats.org/officeDocument/2006/relationships/hyperlink" Target="http://d.hatena.ne.jp/nisuseteuryalus2/20101217/1292539369" TargetMode="External"/><Relationship Id="rId4" Type="http://schemas.openxmlformats.org/officeDocument/2006/relationships/hyperlink" Target="http://tomomori-kogyo.co.jp/TK-09welcome1.htm" TargetMode="External"/><Relationship Id="rId148" Type="http://schemas.openxmlformats.org/officeDocument/2006/relationships/hyperlink" Target="http://pongsuke.hatenablog.com/entry/2016/01/13/150432" TargetMode="External"/><Relationship Id="rId269" Type="http://schemas.openxmlformats.org/officeDocument/2006/relationships/hyperlink" Target="http://www.noise-counterplan.com/article/15028013.html" TargetMode="External"/><Relationship Id="rId9" Type="http://schemas.openxmlformats.org/officeDocument/2006/relationships/hyperlink" Target="http://www.pipe-senmage.com/pipe.html" TargetMode="External"/><Relationship Id="rId143" Type="http://schemas.openxmlformats.org/officeDocument/2006/relationships/hyperlink" Target="https://gist.github.com/underdoeg/98a38b54f889fce2b237" TargetMode="External"/><Relationship Id="rId264" Type="http://schemas.openxmlformats.org/officeDocument/2006/relationships/hyperlink" Target="https://www.hackster.io/pabreetzio/windows-10-iot-core-scale-cdca4d" TargetMode="External"/><Relationship Id="rId142" Type="http://schemas.openxmlformats.org/officeDocument/2006/relationships/hyperlink" Target="https://www.amazon.co.jp/gp/product/B01LERDH1Q/ref=ox_sc_act_title_1?ie=UTF8&amp;psc=1&amp;smid=A1XEAMF1H64GNM" TargetMode="External"/><Relationship Id="rId263" Type="http://schemas.openxmlformats.org/officeDocument/2006/relationships/hyperlink" Target="https://hack-le.com/45262876-2/" TargetMode="External"/><Relationship Id="rId141" Type="http://schemas.openxmlformats.org/officeDocument/2006/relationships/hyperlink" Target="http://www.aitendo.com/product/9727" TargetMode="External"/><Relationship Id="rId262" Type="http://schemas.openxmlformats.org/officeDocument/2006/relationships/hyperlink" Target="http://iwasakiyouhei.com/post-2508/" TargetMode="External"/><Relationship Id="rId140" Type="http://schemas.openxmlformats.org/officeDocument/2006/relationships/hyperlink" Target="https://orebibou.com/2016/04/%E3%82%B7%E3%82%A7%E3%83%AB%E3%82%B9%E3%82%AF%E3%83%AA%E3%83%97%E3%83%88%E3%82%92base64-or-gpg%E3%81%A7%E9%9B%A3%E8%AA%AD%E5%8C%96%E3%83%BB%E6%9A%97%E5%8F%B7%E5%8C%96%E3%81%99%E3%82%8B/" TargetMode="External"/><Relationship Id="rId261" Type="http://schemas.openxmlformats.org/officeDocument/2006/relationships/hyperlink" Target="https://www.amazon.co.jp/cocopar-%E3%83%A9%E3%82%BA%E3%83%99%E3%83%AA%E3%83%BC%E3%83%91%E3%82%A4-%E3%83%87%E3%82%A3%E3%82%B9%E3%83%97%E3%83%AC%E3%82%A4-display-800-480-TFT-%E3%83%A2%E3%83%8B%E3%82%BF%E3%83%BC-%E3%82%B3%E3%83%B3%E3%83%88%E3%83%AD%E3%83%BC%E3%83%A9%E3%83%BC-%E3%83%9C%E3%83%BC%E3%83%89%EF%BC%8B%E3%83%AA%E3%83%A2%E3%82%B3%E3%83%B3/dp/B01CR8TDXW/ref=cm_cr_arp_d_product_top?ie=UTF8" TargetMode="External"/><Relationship Id="rId5" Type="http://schemas.openxmlformats.org/officeDocument/2006/relationships/hyperlink" Target="http://www.nikkal.net/kakou.html" TargetMode="External"/><Relationship Id="rId147" Type="http://schemas.openxmlformats.org/officeDocument/2006/relationships/hyperlink" Target="https://tool-lab.com/make/raspberrypi-startup-26/" TargetMode="External"/><Relationship Id="rId268" Type="http://schemas.openxmlformats.org/officeDocument/2006/relationships/hyperlink" Target="https://heavywatal.github.io/python/concurrent.html" TargetMode="External"/><Relationship Id="rId6" Type="http://schemas.openxmlformats.org/officeDocument/2006/relationships/hyperlink" Target="http://www.nikkal.net/archives/2009/03/faq.html" TargetMode="External"/><Relationship Id="rId146" Type="http://schemas.openxmlformats.org/officeDocument/2006/relationships/hyperlink" Target="http://akizukidenshi.com/download/ta7291p.pdf" TargetMode="External"/><Relationship Id="rId267" Type="http://schemas.openxmlformats.org/officeDocument/2006/relationships/hyperlink" Target="https://gist.github.com/underdoeg/98a38b54f889fce2b237" TargetMode="External"/><Relationship Id="rId7" Type="http://schemas.openxmlformats.org/officeDocument/2006/relationships/hyperlink" Target="http://shineitekkoujo.com/" TargetMode="External"/><Relationship Id="rId145" Type="http://schemas.openxmlformats.org/officeDocument/2006/relationships/hyperlink" Target="http://detail.chiebukuro.yahoo.co.jp/qa/question_detail/q13112899013" TargetMode="External"/><Relationship Id="rId266" Type="http://schemas.openxmlformats.org/officeDocument/2006/relationships/hyperlink" Target="https://github.com/tatobari/hx711py/blob/master/example.py" TargetMode="External"/><Relationship Id="rId8" Type="http://schemas.openxmlformats.org/officeDocument/2006/relationships/hyperlink" Target="http://1as.co.jp/" TargetMode="External"/><Relationship Id="rId144" Type="http://schemas.openxmlformats.org/officeDocument/2006/relationships/hyperlink" Target="https://github.com/kerbachi/rpi-l298n/blob/master/pi-l298n.py" TargetMode="External"/><Relationship Id="rId265" Type="http://schemas.openxmlformats.org/officeDocument/2006/relationships/hyperlink" Target="http://maru-yo.net/shinshu_makers/2017/01/07/%E3%80%901%E6%9C%887%E6%97%A5%E3%80%91%E3%83%AD%E3%83%BC%E3%83%89%E3%82%BB%E3%83%AB%EF%BC%9Chx711%E3%82%92%E4%BD%BF%E3%81%A3%E3%81%A6%E6%A0%A1%E6%AD%A3ok%E3%81%A7%E3%81%97%E3%81%9F%EF%BC%9E/" TargetMode="External"/><Relationship Id="rId73" Type="http://schemas.openxmlformats.org/officeDocument/2006/relationships/hyperlink" Target="https://www.jpaa.or.jp/consultation/commission/free_advisement/practicaluse.html" TargetMode="External"/><Relationship Id="rId72" Type="http://schemas.openxmlformats.org/officeDocument/2006/relationships/hyperlink" Target="http://nuxx.noob.jp/archives/113" TargetMode="External"/><Relationship Id="rId75" Type="http://schemas.openxmlformats.org/officeDocument/2006/relationships/hyperlink" Target="http://www.ishioroshi.com/biz/kaisetu/tokkyo/index/baishou/" TargetMode="External"/><Relationship Id="rId74" Type="http://schemas.openxmlformats.org/officeDocument/2006/relationships/hyperlink" Target="http://www.soei.com/wordpress/wp-content/uploads/2015/04/%E7%9F%A5%E8%B2%A1%E6%88%A6%E7%95%A5.pdf" TargetMode="External"/><Relationship Id="rId77" Type="http://schemas.openxmlformats.org/officeDocument/2006/relationships/hyperlink" Target="https://sites.google.com/site/yusukekikuchiwebsite/memo/cythonlooptest" TargetMode="External"/><Relationship Id="rId260" Type="http://schemas.openxmlformats.org/officeDocument/2006/relationships/hyperlink" Target="http://nonbiri-tereka.hatenablog.com/entry/2016/09/01/072402" TargetMode="External"/><Relationship Id="rId76" Type="http://schemas.openxmlformats.org/officeDocument/2006/relationships/hyperlink" Target="http://www.knpt.com/contents/news/news2013.07.01/news2013.07.01.html" TargetMode="External"/><Relationship Id="rId79" Type="http://schemas.openxmlformats.org/officeDocument/2006/relationships/hyperlink" Target="http://rarara.cafe.coocan.jp/cgi-bin/lng/vc/vclng.cgi?print+201605/16050003.txt" TargetMode="External"/><Relationship Id="rId78" Type="http://schemas.openxmlformats.org/officeDocument/2006/relationships/hyperlink" Target="http://www5d.biglobe.ne.jp/~noocyte/Programming/Decompile.html" TargetMode="External"/><Relationship Id="rId71" Type="http://schemas.openxmlformats.org/officeDocument/2006/relationships/hyperlink" Target="http://pongsuke.hatenablog.com/entry/2016/01/13/150432" TargetMode="External"/><Relationship Id="rId70" Type="http://schemas.openxmlformats.org/officeDocument/2006/relationships/hyperlink" Target="http://windvoice.hatenablog.jp/entry/2016/01/16/220541" TargetMode="External"/><Relationship Id="rId139" Type="http://schemas.openxmlformats.org/officeDocument/2006/relationships/hyperlink" Target="http://omake.accense.com/static/doc-ja/cython/src/userguide/parallelism.html" TargetMode="External"/><Relationship Id="rId138" Type="http://schemas.openxmlformats.org/officeDocument/2006/relationships/hyperlink" Target="http://rarara.cafe.coocan.jp/cgi-bin/lng/vc/vclng.cgi?print+201605/16050003.txt" TargetMode="External"/><Relationship Id="rId259" Type="http://schemas.openxmlformats.org/officeDocument/2006/relationships/hyperlink" Target="http://zatubun.nis-lab.moo.jp/?eid=288" TargetMode="External"/><Relationship Id="rId137" Type="http://schemas.openxmlformats.org/officeDocument/2006/relationships/hyperlink" Target="http://omake.accense.com/static/doc-ja/cython/src/reference/compilation.html" TargetMode="External"/><Relationship Id="rId258" Type="http://schemas.openxmlformats.org/officeDocument/2006/relationships/hyperlink" Target="https://www.monotaro.com/g/01840143/" TargetMode="External"/><Relationship Id="rId132" Type="http://schemas.openxmlformats.org/officeDocument/2006/relationships/hyperlink" Target="http://cocodrips.hateblo.jp/entry/2014/05/08/171915" TargetMode="External"/><Relationship Id="rId253" Type="http://schemas.openxmlformats.org/officeDocument/2006/relationships/hyperlink" Target="http://qiita.com/tag1216/items/2dcb112f8018eb19a999" TargetMode="External"/><Relationship Id="rId131" Type="http://schemas.openxmlformats.org/officeDocument/2006/relationships/hyperlink" Target="http://d.hatena.ne.jp/hnw/20150607" TargetMode="External"/><Relationship Id="rId252" Type="http://schemas.openxmlformats.org/officeDocument/2006/relationships/hyperlink" Target="http://d.hatena.ne.jp/maximilianahead/20120120/1327087210" TargetMode="External"/><Relationship Id="rId130" Type="http://schemas.openxmlformats.org/officeDocument/2006/relationships/hyperlink" Target="https://www.monotaro.com/s/c-127434/" TargetMode="External"/><Relationship Id="rId251" Type="http://schemas.openxmlformats.org/officeDocument/2006/relationships/hyperlink" Target="https://www.bestcarton.jp/estimate/cardboard-box.php" TargetMode="External"/><Relationship Id="rId250" Type="http://schemas.openxmlformats.org/officeDocument/2006/relationships/hyperlink" Target="http://lumenbolk.com/?p=842" TargetMode="External"/><Relationship Id="rId136" Type="http://schemas.openxmlformats.org/officeDocument/2006/relationships/hyperlink" Target="http://kazuki-nagasawa.hatenablog.com/entry/start_cython" TargetMode="External"/><Relationship Id="rId257" Type="http://schemas.openxmlformats.org/officeDocument/2006/relationships/hyperlink" Target="http://qiita.com/HisatakaSuzuki/items/3641ea21b3ef91de3889" TargetMode="External"/><Relationship Id="rId135" Type="http://schemas.openxmlformats.org/officeDocument/2006/relationships/hyperlink" Target="http://www.regentechlog.com/2014/04/13/build-python-package-on-windows/" TargetMode="External"/><Relationship Id="rId256" Type="http://schemas.openxmlformats.org/officeDocument/2006/relationships/hyperlink" Target="http://nomolk.hatenablog.com/entry/2013/03/28/234247" TargetMode="External"/><Relationship Id="rId134" Type="http://schemas.openxmlformats.org/officeDocument/2006/relationships/hyperlink" Target="http://chachay.hatenablog.com/entry/2016/06/06/233734" TargetMode="External"/><Relationship Id="rId255" Type="http://schemas.openxmlformats.org/officeDocument/2006/relationships/hyperlink" Target="https://www.monotaro.com/g/01840142/" TargetMode="External"/><Relationship Id="rId133" Type="http://schemas.openxmlformats.org/officeDocument/2006/relationships/hyperlink" Target="http://kazuki-nagasawa.hatenablog.com/entry/start_cython" TargetMode="External"/><Relationship Id="rId254" Type="http://schemas.openxmlformats.org/officeDocument/2006/relationships/hyperlink" Target="http://store.shopping.yahoo.co.jp/suzakulab/pololu-1577.html" TargetMode="External"/><Relationship Id="rId62" Type="http://schemas.openxmlformats.org/officeDocument/2006/relationships/hyperlink" Target="http://kaiware007.hatenablog.jp/entry/2015/07/07/024930" TargetMode="External"/><Relationship Id="rId61" Type="http://schemas.openxmlformats.org/officeDocument/2006/relationships/hyperlink" Target="http://momijiame.tumblr.com/post/79011616659/python-%E3%81%AE-cui-%E3%83%87%E3%83%90%E3%83%83%E3%82%AC-pudb-%E3%81%8C%E4%BE%BF%E5%88%A9%E3%81%99%E3%81%8E%E3%81%9F%E4%BB%B6" TargetMode="External"/><Relationship Id="rId64" Type="http://schemas.openxmlformats.org/officeDocument/2006/relationships/hyperlink" Target="http://qiita.com/RyosukeKamei/items/147de58738084826f749" TargetMode="External"/><Relationship Id="rId63" Type="http://schemas.openxmlformats.org/officeDocument/2006/relationships/hyperlink" Target="http://www.tohoho-web.com/python/operators.html" TargetMode="External"/><Relationship Id="rId66" Type="http://schemas.openxmlformats.org/officeDocument/2006/relationships/hyperlink" Target="https://www.servocity.com/motion-components/rotary-motion/gears/servo-mount-gears" TargetMode="External"/><Relationship Id="rId172" Type="http://schemas.openxmlformats.org/officeDocument/2006/relationships/hyperlink" Target="http://maru-yo.net/shinshu_makers/category/blueninja/iot%E3%82%BB%E3%83%B3%E3%82%B5%E3%83%BC/%E3%81%B2%E3%81%9A%E3%81%BF%E3%82%B2%E3%83%BC%E3%82%B8%E5%BC%8F%E3%82%BB%E3%83%B3%E3%82%B5/page/4/" TargetMode="External"/><Relationship Id="rId65" Type="http://schemas.openxmlformats.org/officeDocument/2006/relationships/hyperlink" Target="http://izm.way-nifty.com/robo/2007/02/post_79eb.html" TargetMode="External"/><Relationship Id="rId171" Type="http://schemas.openxmlformats.org/officeDocument/2006/relationships/hyperlink" Target="http://zatubun.nis-lab.moo.jp/?eid=289" TargetMode="External"/><Relationship Id="rId68" Type="http://schemas.openxmlformats.org/officeDocument/2006/relationships/hyperlink" Target="http://www.ei.fukui-nct.ac.jp/~t-saitoh/exp/arduino/basecar.html" TargetMode="External"/><Relationship Id="rId170" Type="http://schemas.openxmlformats.org/officeDocument/2006/relationships/hyperlink" Target="http://make.bcde.jp/raspberry-pi/i2c%E6%B8%A9%E5%BA%A6%E3%82%BB%E3%83%B3%E3%82%B5%E3%83%BCadt7410%E3%82%92%E4%BD%BF%E3%81%86/" TargetMode="External"/><Relationship Id="rId67" Type="http://schemas.openxmlformats.org/officeDocument/2006/relationships/hyperlink" Target="http://www.robotshop.com/jp/ja/servocity-top-mount-gearbox-hs-785hb-servo.html" TargetMode="External"/><Relationship Id="rId290" Type="http://schemas.openxmlformats.org/officeDocument/2006/relationships/drawing" Target="../drawings/drawing1.xml"/><Relationship Id="rId60" Type="http://schemas.openxmlformats.org/officeDocument/2006/relationships/hyperlink" Target="https://www.amazon.co.jp/PI%E3%81%84%E3%81%84-DC5-5%E3%82%AA%E3%82%B9to-USB%E3%82%AA%E3%82%B9-%E5%85%85%E9%9B%BB%E7%94%A8%E3%82%B1%E3%83%BC%E3%83%96%E3%83%AB-70cm/dp/B0154OQDYS" TargetMode="External"/><Relationship Id="rId165" Type="http://schemas.openxmlformats.org/officeDocument/2006/relationships/hyperlink" Target="http://detail.chiebukuro.yahoo.co.jp/qa/question_detail/q11152872926" TargetMode="External"/><Relationship Id="rId286" Type="http://schemas.openxmlformats.org/officeDocument/2006/relationships/hyperlink" Target="https://pyky.github.io/kivy-doc-ja/api-kivy.uix.tabbedpanel.html" TargetMode="External"/><Relationship Id="rId69" Type="http://schemas.openxmlformats.org/officeDocument/2006/relationships/hyperlink" Target="http://kaiware007.hatenablog.jp/entry/2015/07/07/024930" TargetMode="External"/><Relationship Id="rId164" Type="http://schemas.openxmlformats.org/officeDocument/2006/relationships/hyperlink" Target="http://okwave.jp/qa/q3331611.html" TargetMode="External"/><Relationship Id="rId285" Type="http://schemas.openxmlformats.org/officeDocument/2006/relationships/hyperlink" Target="https://www.jfc.go.jp/n/finance/sougyou/tetsudukij_c.html" TargetMode="External"/><Relationship Id="rId163" Type="http://schemas.openxmlformats.org/officeDocument/2006/relationships/hyperlink" Target="https://www.monotaro.com/g/00538397/?t.attr_f2972=%83%82%81%5B%83%81%83%93%83%5E%83%8A&amp;t.attr_f2974=%97%CE" TargetMode="External"/><Relationship Id="rId284" Type="http://schemas.openxmlformats.org/officeDocument/2006/relationships/hyperlink" Target="http://inqup.com/starter-finance" TargetMode="External"/><Relationship Id="rId162" Type="http://schemas.openxmlformats.org/officeDocument/2006/relationships/hyperlink" Target="https://www.monotaro.com/s/c-107690/" TargetMode="External"/><Relationship Id="rId283" Type="http://schemas.openxmlformats.org/officeDocument/2006/relationships/hyperlink" Target="https://www.uchitax.com/2016/06/01/cost-of-living/" TargetMode="External"/><Relationship Id="rId169" Type="http://schemas.openxmlformats.org/officeDocument/2006/relationships/hyperlink" Target="http://independence-sys.net/main/?p=2950" TargetMode="External"/><Relationship Id="rId168" Type="http://schemas.openxmlformats.org/officeDocument/2006/relationships/hyperlink" Target="http://akizukidenshi.com/catalog/g/gM-06675/" TargetMode="External"/><Relationship Id="rId289" Type="http://schemas.openxmlformats.org/officeDocument/2006/relationships/hyperlink" Target="https://tarosky.co.jp/tarog/1469" TargetMode="External"/><Relationship Id="rId167" Type="http://schemas.openxmlformats.org/officeDocument/2006/relationships/hyperlink" Target="https://www.keyence.co.jp/ss/recoder/labo/strain/knowhow.jsp" TargetMode="External"/><Relationship Id="rId288" Type="http://schemas.openxmlformats.org/officeDocument/2006/relationships/hyperlink" Target="https://github.com/kivy/kivy" TargetMode="External"/><Relationship Id="rId166" Type="http://schemas.openxmlformats.org/officeDocument/2006/relationships/hyperlink" Target="http://barcelona.lomo.jp/wp/?p=23" TargetMode="External"/><Relationship Id="rId287" Type="http://schemas.openxmlformats.org/officeDocument/2006/relationships/hyperlink" Target="https://pyky.github.io/kivy-doc-ja/api-kivy.uix.switch.html" TargetMode="External"/><Relationship Id="rId51" Type="http://schemas.openxmlformats.org/officeDocument/2006/relationships/hyperlink" Target="https://upverter.com/eda/" TargetMode="External"/><Relationship Id="rId50" Type="http://schemas.openxmlformats.org/officeDocument/2006/relationships/hyperlink" Target="http://raspuser.blog.fc2.com/blog-entry-8.html" TargetMode="External"/><Relationship Id="rId53" Type="http://schemas.openxmlformats.org/officeDocument/2006/relationships/hyperlink" Target="http://makezine.jp/blog/2009/12/ask_make_3.html" TargetMode="External"/><Relationship Id="rId52" Type="http://schemas.openxmlformats.org/officeDocument/2006/relationships/hyperlink" Target="https://sites.google.com/site/soundp2015/kiban1" TargetMode="External"/><Relationship Id="rId55" Type="http://schemas.openxmlformats.org/officeDocument/2006/relationships/hyperlink" Target="https://tool-lab.com/make/raspberrypi-startup-22/" TargetMode="External"/><Relationship Id="rId161" Type="http://schemas.openxmlformats.org/officeDocument/2006/relationships/hyperlink" Target="https://www.amazon.co.jp/dp/B01MA362A6?psc=1" TargetMode="External"/><Relationship Id="rId282" Type="http://schemas.openxmlformats.org/officeDocument/2006/relationships/hyperlink" Target="https://biz.moneyforward.com/establish/founded-financing-system/" TargetMode="External"/><Relationship Id="rId54" Type="http://schemas.openxmlformats.org/officeDocument/2006/relationships/hyperlink" Target="http://fritzing.org/media/fritzing-repo/projects/f/fireplace/code/Adafruit_PWM_Servo_Driver.py" TargetMode="External"/><Relationship Id="rId160" Type="http://schemas.openxmlformats.org/officeDocument/2006/relationships/hyperlink" Target="https://www.monotaro.com/g/00345989/" TargetMode="External"/><Relationship Id="rId281" Type="http://schemas.openxmlformats.org/officeDocument/2006/relationships/hyperlink" Target="http://www.kaishasetsuritsu-expert.com/category/1291939.html" TargetMode="External"/><Relationship Id="rId57" Type="http://schemas.openxmlformats.org/officeDocument/2006/relationships/hyperlink" Target="http://neo-sahara.com/wp/wp-content/uploads/2015/05/MG996R_Tower-Pro-1.pdf" TargetMode="External"/><Relationship Id="rId280" Type="http://schemas.openxmlformats.org/officeDocument/2006/relationships/hyperlink" Target="http://karaage.hatenadiary.jp/entry/2016/04/03/080000" TargetMode="External"/><Relationship Id="rId56" Type="http://schemas.openxmlformats.org/officeDocument/2006/relationships/hyperlink" Target="https://github.com/adafruit/Adafruit_Python_PCA9685" TargetMode="External"/><Relationship Id="rId159" Type="http://schemas.openxmlformats.org/officeDocument/2006/relationships/hyperlink" Target="https://github.com/adafruit/Adafruit_Python_ADS1X15" TargetMode="External"/><Relationship Id="rId59" Type="http://schemas.openxmlformats.org/officeDocument/2006/relationships/hyperlink" Target="https://www.google.co.jp/search?sclient=psy-ab&amp;biw=1517&amp;bih=735&amp;q=usb%20%E5%85%85%E9%9B%BB%E5%99%A8%2012a&amp;oq=USB%20&amp;gs_l=serp.1.1.35i39k1l2j0i131k1j0j0i131k1j0l3.3756065.3756359.3.3759049.3.3.0.0.0.0.185.512.0j3.3.0....0...1.1.64.psy-ab..1.2.341.RTJ3iZxpUTM&amp;pbx=1&amp;ion=1&amp;cad=cbv&amp;bvch=u&amp;sei=p6FtWJbxJsuY0gSa9IGYDg&amp;rct=j" TargetMode="External"/><Relationship Id="rId154" Type="http://schemas.openxmlformats.org/officeDocument/2006/relationships/hyperlink" Target="https://www.switch-science.com/catalog/1585/" TargetMode="External"/><Relationship Id="rId275" Type="http://schemas.openxmlformats.org/officeDocument/2006/relationships/hyperlink" Target="http://hope-is-dream.hatenablog.com/entry/2014/11/18/083031" TargetMode="External"/><Relationship Id="rId58" Type="http://schemas.openxmlformats.org/officeDocument/2006/relationships/hyperlink" Target="http://raspibb.blogspot.jp/2015/11/raspberry-pi.html" TargetMode="External"/><Relationship Id="rId153" Type="http://schemas.openxmlformats.org/officeDocument/2006/relationships/hyperlink" Target="https://www.amazon.co.jp/POLOLU-2455-QTR-L-1RC-%E3%83%95%E3%82%A9%E3%83%88%E3%83%AA%E3%83%95%E3%83%AC%E3%82%AF%E3%82%BF-%E3%83%A2%E3%82%B8%E3%83%A5%E3%83%BC%E3%83%AB-2%E5%80%8B%E3%82%BB%E3%83%83%E3%83%88/dp/B011I41E10/ref=sr_1_4?ie=UTF8&amp;qid=1488341273&amp;sr=8-4&amp;keywords=%E3%83%95%E3%82%A9%E3%83%88%E3%83%AA%E3%83%95%E3%83%AC%E3%82%AF%E3%82%BF%E3%83%A2%E3%82%B8%E3%83%A5%E3%83%BC%E3%83%AB" TargetMode="External"/><Relationship Id="rId274" Type="http://schemas.openxmlformats.org/officeDocument/2006/relationships/hyperlink" Target="http://shima-nigoro.hatenablog.jp/entry/2016/06/26/183119" TargetMode="External"/><Relationship Id="rId152" Type="http://schemas.openxmlformats.org/officeDocument/2006/relationships/hyperlink" Target="http://dreamerdream.hateblo.jp/entry/2015/12/29/000000" TargetMode="External"/><Relationship Id="rId273" Type="http://schemas.openxmlformats.org/officeDocument/2006/relationships/hyperlink" Target="https://jyn.jp/raspberrypi3-getting-started/" TargetMode="External"/><Relationship Id="rId151" Type="http://schemas.openxmlformats.org/officeDocument/2006/relationships/hyperlink" Target="http://windvoice.hatenablog.jp/entry/2016/01/16/220541" TargetMode="External"/><Relationship Id="rId272" Type="http://schemas.openxmlformats.org/officeDocument/2006/relationships/hyperlink" Target="https://raspberry-pi.ksyic.com/news/page/nwp.id/24" TargetMode="External"/><Relationship Id="rId158" Type="http://schemas.openxmlformats.org/officeDocument/2006/relationships/hyperlink" Target="https://learn.adafruit.com/adafruit-4-channel-adc-breakouts/downloads" TargetMode="External"/><Relationship Id="rId279" Type="http://schemas.openxmlformats.org/officeDocument/2006/relationships/hyperlink" Target="http://zumich1127.hatenablog.com/entry/2016/03/24/205159" TargetMode="External"/><Relationship Id="rId157" Type="http://schemas.openxmlformats.org/officeDocument/2006/relationships/hyperlink" Target="https://www.switch-science.com/catalog/1138/" TargetMode="External"/><Relationship Id="rId278" Type="http://schemas.openxmlformats.org/officeDocument/2006/relationships/hyperlink" Target="https://kivy.org/docs/api-kivy.html" TargetMode="External"/><Relationship Id="rId156" Type="http://schemas.openxmlformats.org/officeDocument/2006/relationships/hyperlink" Target="https://www.switch-science.com/catalog/2423/" TargetMode="External"/><Relationship Id="rId277" Type="http://schemas.openxmlformats.org/officeDocument/2006/relationships/hyperlink" Target="http://myenigma.hatenablog.com/entry/2016/05/10/221433" TargetMode="External"/><Relationship Id="rId155" Type="http://schemas.openxmlformats.org/officeDocument/2006/relationships/hyperlink" Target="http://mashigure.hateblo.jp/entry/2015/01/10/095016" TargetMode="External"/><Relationship Id="rId276" Type="http://schemas.openxmlformats.org/officeDocument/2006/relationships/hyperlink" Target="http://tkitao.hatenablog.com/entry/2014/10/10/083252" TargetMode="External"/><Relationship Id="rId107" Type="http://schemas.openxmlformats.org/officeDocument/2006/relationships/hyperlink" Target="http://www.sabo-net.info/2015/06/09/raspberry-pi%E3%82%92readonly%E3%81%AB%E3%81%97%E3%81%A6%E3%83%95%E3%82%A1%E3%82%A4%E3%83%AB%E3%82%B7%E3%82%B9%E3%83%86%E3%83%A0%E4%BF%9D%E8%AD%B7%EF%BC%81/" TargetMode="External"/><Relationship Id="rId228" Type="http://schemas.openxmlformats.org/officeDocument/2006/relationships/hyperlink" Target="https://sellercentral.amazon.co.jp/forums/thread.jspa?threadID=1663" TargetMode="External"/><Relationship Id="rId106" Type="http://schemas.openxmlformats.org/officeDocument/2006/relationships/hyperlink" Target="http://www.gigafree.net/security/Permissions/" TargetMode="External"/><Relationship Id="rId227" Type="http://schemas.openxmlformats.org/officeDocument/2006/relationships/hyperlink" Target="http://nitinoki.or.jp/kikaika-mail-mag/column/column_66/column6602/index1.html" TargetMode="External"/><Relationship Id="rId105" Type="http://schemas.openxmlformats.org/officeDocument/2006/relationships/hyperlink" Target="http://ja.stackoverflow.com/questions/8738/python%E3%81%A7%E5%95%86%E7%94%A8%E3%82%BD%E3%83%95%E3%83%88%E3%82%92%E4%BD%9C%E3%82%8A%E3%81%9F%E3%81%84%E3%81%AE%E3%81%A7%E3%81%99%E3%81%8C" TargetMode="External"/><Relationship Id="rId226" Type="http://schemas.openxmlformats.org/officeDocument/2006/relationships/hyperlink" Target="http://www.maff.go.jp/j/seisan/suisin/nousan_sogo/pdf/rental.pdf" TargetMode="External"/><Relationship Id="rId104" Type="http://schemas.openxmlformats.org/officeDocument/2006/relationships/hyperlink" Target="http://pettomo.azurewebsites.net/?p=4451" TargetMode="External"/><Relationship Id="rId225" Type="http://schemas.openxmlformats.org/officeDocument/2006/relationships/hyperlink" Target="http://www.ja-hisui.or.jp/modx/index.php?id=257" TargetMode="External"/><Relationship Id="rId109" Type="http://schemas.openxmlformats.org/officeDocument/2006/relationships/hyperlink" Target="https://www.bestcarton.jp/estimate/cardboard-box.php" TargetMode="External"/><Relationship Id="rId108" Type="http://schemas.openxmlformats.org/officeDocument/2006/relationships/hyperlink" Target="http://www.kuronekoyamato.co.jp/ytc/search/yamatobin/yamatobin_ryokin/tokyo.html" TargetMode="External"/><Relationship Id="rId229" Type="http://schemas.openxmlformats.org/officeDocument/2006/relationships/hyperlink" Target="http://www.technoveins.co.jp/technical/explain/howtogetjancode.htm" TargetMode="External"/><Relationship Id="rId220" Type="http://schemas.openxmlformats.org/officeDocument/2006/relationships/hyperlink" Target="http://itosanki.com/" TargetMode="External"/><Relationship Id="rId103" Type="http://schemas.openxmlformats.org/officeDocument/2006/relationships/hyperlink" Target="http://serinaishii.hatenablog.com/entry/2015/09/30/Copyright(%E3%82%B3%E3%83%94%E3%83%BC%E3%83%A9%E3%82%A4%E3%83%88%EF%BC%9A%E8%91%97%E4%BD%9C%E6%A8%A9%E8%A1%A8%E7%A4%BA)%E3%81%AE%E6%AD%A3%E3%81%97%E3%81%84%E6%9B%B8%E3%81%8D%E6%96%B9%E3%82%92" TargetMode="External"/><Relationship Id="rId224" Type="http://schemas.openxmlformats.org/officeDocument/2006/relationships/hyperlink" Target="http://nogyoya.jp/machine_service.html" TargetMode="External"/><Relationship Id="rId102" Type="http://schemas.openxmlformats.org/officeDocument/2006/relationships/hyperlink" Target="https://www.google.co.jp/webhp?sourceid=chrome-instant&amp;ion=1&amp;espv=2&amp;ie=UTF-8" TargetMode="External"/><Relationship Id="rId223" Type="http://schemas.openxmlformats.org/officeDocument/2006/relationships/hyperlink" Target="http://www.nokigu-rental.com/" TargetMode="External"/><Relationship Id="rId101" Type="http://schemas.openxmlformats.org/officeDocument/2006/relationships/hyperlink" Target="https://www.monotaro.com/g/00178611/" TargetMode="External"/><Relationship Id="rId222" Type="http://schemas.openxmlformats.org/officeDocument/2006/relationships/hyperlink" Target="http://farm-mart.net/service/rental_machine/" TargetMode="External"/><Relationship Id="rId100" Type="http://schemas.openxmlformats.org/officeDocument/2006/relationships/hyperlink" Target="https://www.amazon.co.jp/ECO-WORTHY-%E3%82%A2%E3%82%AF%E3%83%81%E3%83%A5%E3%82%A8%E3%83%BC%E3%82%BF%E3%83%BC-%E3%82%B3%E3%83%B3%E3%83%90%E3%82%A4%E3%83%B3-%E3%83%88%E3%83%A9%E3%82%AF%E3%82%BF%E3%83%BC-%E8%BE%B2%E6%A5%AD%E6%A9%9F%E5%99%A8%E7%94%A8/dp/B0146396VK/ref=pd_cp_60_1?_encoding=UTF8&amp;psc=1&amp;refRID=1EYEJB3V89T10Z5S4C7S" TargetMode="External"/><Relationship Id="rId221" Type="http://schemas.openxmlformats.org/officeDocument/2006/relationships/hyperlink" Target="http://arknougyou.com/rental/" TargetMode="External"/><Relationship Id="rId217" Type="http://schemas.openxmlformats.org/officeDocument/2006/relationships/hyperlink" Target="http://patent.conceptsengine.com/p/2016138805" TargetMode="External"/><Relationship Id="rId216" Type="http://schemas.openxmlformats.org/officeDocument/2006/relationships/hyperlink" Target="https://www.romkakikomi.com/%E6%9C%AC%E3%82%B5%E3%82%A4%E3%83%88%E3%81%8C%E9%81%B8%E3%81%B0%E3%82%8C%E3%82%8B%E7%90%86%E7%94%B1/" TargetMode="External"/><Relationship Id="rId215" Type="http://schemas.openxmlformats.org/officeDocument/2006/relationships/hyperlink" Target="http://www.max.hi-ho.ne.jp/lylle/denryu5.html" TargetMode="External"/><Relationship Id="rId214" Type="http://schemas.openxmlformats.org/officeDocument/2006/relationships/hyperlink" Target="http://www.cuspy.org/diary/raspberrypi-roastbeef/" TargetMode="External"/><Relationship Id="rId219" Type="http://schemas.openxmlformats.org/officeDocument/2006/relationships/hyperlink" Target="https://jgoodtech.smrj.go.jp/corporations/8680?locale=ja" TargetMode="External"/><Relationship Id="rId218" Type="http://schemas.openxmlformats.org/officeDocument/2006/relationships/hyperlink" Target="http://www.yumepla.org/introduction/" TargetMode="External"/><Relationship Id="rId213" Type="http://schemas.openxmlformats.org/officeDocument/2006/relationships/hyperlink" Target="http://make.bcde.jp/raspberry-pi/%E8%B6%85%E9%9F%B3%E6%B3%A2%E8%B7%9D%E9%9B%A2%E3%82%BB%E3%83%B3%E3%82%B5hc-sr04%E3%82%92%E4%BD%BF%E3%81%86/" TargetMode="External"/><Relationship Id="rId212" Type="http://schemas.openxmlformats.org/officeDocument/2006/relationships/hyperlink" Target="http://san6go.com/archives/1499" TargetMode="External"/><Relationship Id="rId211" Type="http://schemas.openxmlformats.org/officeDocument/2006/relationships/hyperlink" Target="http://www.tdk-lambda.co.jp/products/sps/catalog/jp/vs-e.pdf" TargetMode="External"/><Relationship Id="rId210" Type="http://schemas.openxmlformats.org/officeDocument/2006/relationships/hyperlink" Target="https://www.monotaro.com/g/00010554/?t.attr_f7=M3" TargetMode="External"/><Relationship Id="rId129" Type="http://schemas.openxmlformats.org/officeDocument/2006/relationships/hyperlink" Target="https://www.monotaro.com/g/00360988/?t.q=%96h%90%85%81%40%83X%83C%83b%83%60" TargetMode="External"/><Relationship Id="rId128" Type="http://schemas.openxmlformats.org/officeDocument/2006/relationships/hyperlink" Target="http://akizukidenshi.com/catalog/g/gC-00078/" TargetMode="External"/><Relationship Id="rId249" Type="http://schemas.openxmlformats.org/officeDocument/2006/relationships/hyperlink" Target="http://blog.hawksnowlog.cf/2017/01/raspberrypi-with-rotaryencoder-python.html" TargetMode="External"/><Relationship Id="rId127" Type="http://schemas.openxmlformats.org/officeDocument/2006/relationships/hyperlink" Target="http://picalittle.blog.fc2.com/blog-entry-42.html" TargetMode="External"/><Relationship Id="rId248" Type="http://schemas.openxmlformats.org/officeDocument/2006/relationships/hyperlink" Target="https://www.pololu.com/product/2275" TargetMode="External"/><Relationship Id="rId126" Type="http://schemas.openxmlformats.org/officeDocument/2006/relationships/hyperlink" Target="http://www.gerber-viewer.com/default.aspx" TargetMode="External"/><Relationship Id="rId247" Type="http://schemas.openxmlformats.org/officeDocument/2006/relationships/hyperlink" Target="https://www.orientalmotor.co.jp/products/detail.action?hinmei=FPW425A2-180U&amp;seriesCd=2800" TargetMode="External"/><Relationship Id="rId121" Type="http://schemas.openxmlformats.org/officeDocument/2006/relationships/hyperlink" Target="http://d.hatena.ne.jp/shouh/20131103/1383459538" TargetMode="External"/><Relationship Id="rId242" Type="http://schemas.openxmlformats.org/officeDocument/2006/relationships/hyperlink" Target="http://www.loctite.jp/for-resin-bolts-5031.htm" TargetMode="External"/><Relationship Id="rId120" Type="http://schemas.openxmlformats.org/officeDocument/2006/relationships/hyperlink" Target="http://python.slightlysimple.net/entry/2015/04/19/225225" TargetMode="External"/><Relationship Id="rId241" Type="http://schemas.openxmlformats.org/officeDocument/2006/relationships/hyperlink" Target="http://www.kda1969.com/materials/pla_mate_pet2.htm" TargetMode="External"/><Relationship Id="rId240" Type="http://schemas.openxmlformats.org/officeDocument/2006/relationships/hyperlink" Target="http://saneipla.co.jp/technology/r_mage/" TargetMode="External"/><Relationship Id="rId125" Type="http://schemas.openxmlformats.org/officeDocument/2006/relationships/hyperlink" Target="https://www.atmarkele.com/articles/148" TargetMode="External"/><Relationship Id="rId246" Type="http://schemas.openxmlformats.org/officeDocument/2006/relationships/hyperlink" Target="https://www.monotaro.com/p/3540/3602/?t.q=%96h%90%85%83%82%81%5B%83%5E%81%5B" TargetMode="External"/><Relationship Id="rId124" Type="http://schemas.openxmlformats.org/officeDocument/2006/relationships/hyperlink" Target="https://www.monotaro.com/g/00383711/" TargetMode="External"/><Relationship Id="rId245" Type="http://schemas.openxmlformats.org/officeDocument/2006/relationships/hyperlink" Target="https://www.monotaro.com/g/00271133/?t.q=%96h%90%85%83%82%81%5B%83%5E%81%5B" TargetMode="External"/><Relationship Id="rId123" Type="http://schemas.openxmlformats.org/officeDocument/2006/relationships/hyperlink" Target="http://net-newbie.com/linux/commands/vi.html" TargetMode="External"/><Relationship Id="rId244" Type="http://schemas.openxmlformats.org/officeDocument/2006/relationships/hyperlink" Target="http://m-sudo.blogspot.jp/2013/04/blog-post_13.html" TargetMode="External"/><Relationship Id="rId122" Type="http://schemas.openxmlformats.org/officeDocument/2006/relationships/hyperlink" Target="http://python.dogrow.net/?p=186" TargetMode="External"/><Relationship Id="rId243" Type="http://schemas.openxmlformats.org/officeDocument/2006/relationships/hyperlink" Target="http://store.shopping.yahoo.co.jp/marutsuelec/4474.html?sc_e=slga_pla" TargetMode="External"/><Relationship Id="rId95" Type="http://schemas.openxmlformats.org/officeDocument/2006/relationships/hyperlink" Target="http://seppina.cocolog-nifty.com/blog/2014/09/i2c---1-f882.html" TargetMode="External"/><Relationship Id="rId94" Type="http://schemas.openxmlformats.org/officeDocument/2006/relationships/hyperlink" Target="http://qiita.com/I_HaL/items/bb36cefb3bd437a9ed55" TargetMode="External"/><Relationship Id="rId97" Type="http://schemas.openxmlformats.org/officeDocument/2006/relationships/hyperlink" Target="http://yubais.net/doc/matplotlib/split.html" TargetMode="External"/><Relationship Id="rId96" Type="http://schemas.openxmlformats.org/officeDocument/2006/relationships/hyperlink" Target="http://www.geocities.jp/zattouka/GarageHouse/micon/I2C/I2C_4.htm" TargetMode="External"/><Relationship Id="rId99" Type="http://schemas.openxmlformats.org/officeDocument/2006/relationships/hyperlink" Target="https://www.amazon.co.jp/Dowonsol-6v-12v-%E3%83%9E%E3%82%A4%E3%82%AF%E3%83%AD%E3%82%BD%E3%83%AC%E3%83%8E%E3%82%A4%E3%83%89%E9%9B%BB%E7%A3%81%E7%9F%B3%E3%83%97%E3%83%83%E3%82%B7%E3%83%A5%E3%83%97%E3%83%AB%E5%9E%8B-%E3%83%9F%E3%83%8B%E3%83%81%E3%83%A5%E3%82%A2%E9%9B%BB%E7%A3%81%E7%9F%B3-%E5%B0%8F%E5%9E%8B%E3%82%BD%E3%83%AC%E3%83%8E%E3%82%A4%E3%83%89%E9%9B%BB%E7%A3%81%E7%9F%B3/dp/B01AYUSKHK/ref=pd_sbs_201_26?_encoding=UTF8&amp;psc=1&amp;refRID=CMER7DD5YCBVX749NG46" TargetMode="External"/><Relationship Id="rId98" Type="http://schemas.openxmlformats.org/officeDocument/2006/relationships/hyperlink" Target="https://www.amazon.co.jp/Poweradd-Pilot-X7-20000mAh%E3%83%A2%E3%83%90%E3%82%A4%E3%83%AB%E3%83%90%E3%83%83%E3%83%86%E3%83%AA%E3%83%BC-%E3%82%B9%E3%83%9E%E3%83%9B%E6%80%A5%E9%80%9F%E5%85%85%E9%9B%BB%E5%99%A8/dp/B0135LNNCC/ref=sr_1_1?s=electronics&amp;ie=UTF8&amp;qid=1486125457&amp;sr=1-1&amp;keywords=%E5%A4%A7%E5%AE%B9%E9%87%8F" TargetMode="External"/><Relationship Id="rId91" Type="http://schemas.openxmlformats.org/officeDocument/2006/relationships/hyperlink" Target="http://yubais.net/doc/matplotlib/" TargetMode="External"/><Relationship Id="rId90" Type="http://schemas.openxmlformats.org/officeDocument/2006/relationships/hyperlink" Target="http://plaza.rakuten.co.jp/kugutsushi/diary/201010130001/" TargetMode="External"/><Relationship Id="rId93" Type="http://schemas.openxmlformats.org/officeDocument/2006/relationships/hyperlink" Target="http://openrtm.org/openrtm/ja/content/pirt-unit_with_i2cdevices" TargetMode="External"/><Relationship Id="rId92" Type="http://schemas.openxmlformats.org/officeDocument/2006/relationships/hyperlink" Target="http://d.hatena.ne.jp/Megumi221/20100221/1267078265" TargetMode="External"/><Relationship Id="rId118" Type="http://schemas.openxmlformats.org/officeDocument/2006/relationships/hyperlink" Target="http://blog.bonprosoft.com/684" TargetMode="External"/><Relationship Id="rId239" Type="http://schemas.openxmlformats.org/officeDocument/2006/relationships/hyperlink" Target="http://robotsuku.at.webry.info/200707/article_13.html" TargetMode="External"/><Relationship Id="rId117" Type="http://schemas.openxmlformats.org/officeDocument/2006/relationships/hyperlink" Target="http://d.hatena.ne.jp/r_memo/20100327/1269686741" TargetMode="External"/><Relationship Id="rId238" Type="http://schemas.openxmlformats.org/officeDocument/2006/relationships/hyperlink" Target="http://www.m-kagaku.co.jp/grproduct/company/mcc/cmd/notification/plastics_10.pdf" TargetMode="External"/><Relationship Id="rId116" Type="http://schemas.openxmlformats.org/officeDocument/2006/relationships/hyperlink" Target="http://qiita.com/sibukixxx/items/07a4df1042b68c88b863" TargetMode="External"/><Relationship Id="rId237" Type="http://schemas.openxmlformats.org/officeDocument/2006/relationships/hyperlink" Target="https://astamuse.com/ja/published/JP/No/1994245702" TargetMode="External"/><Relationship Id="rId115" Type="http://schemas.openxmlformats.org/officeDocument/2006/relationships/hyperlink" Target="http://minus9d.hatenablog.com/entry/2014/08/23/204931" TargetMode="External"/><Relationship Id="rId236" Type="http://schemas.openxmlformats.org/officeDocument/2006/relationships/hyperlink" Target="http://www.kinari.jp/dcms_media/other/plastic_material_pdf01.pdf" TargetMode="External"/><Relationship Id="rId119" Type="http://schemas.openxmlformats.org/officeDocument/2006/relationships/hyperlink" Target="http://note.crohaco.net/2014/python-module/" TargetMode="External"/><Relationship Id="rId110" Type="http://schemas.openxmlformats.org/officeDocument/2006/relationships/hyperlink" Target="http://item.rakuten.co.jp/logi-mart/c/0000000264/" TargetMode="External"/><Relationship Id="rId231" Type="http://schemas.openxmlformats.org/officeDocument/2006/relationships/hyperlink" Target="http://www.cyber-records.co.jp/blog/rakuten/rakuten-seo/amazonkoukoku/" TargetMode="External"/><Relationship Id="rId230" Type="http://schemas.openxmlformats.org/officeDocument/2006/relationships/hyperlink" Target="http://www.fillment.co.jp/direct_business/direct_media/" TargetMode="External"/><Relationship Id="rId114" Type="http://schemas.openxmlformats.org/officeDocument/2006/relationships/hyperlink" Target="https://www.quark.kj.yamagata-u.ac.jp/~hiroki/python/?id=15" TargetMode="External"/><Relationship Id="rId235" Type="http://schemas.openxmlformats.org/officeDocument/2006/relationships/hyperlink" Target="https://fawos.misumi.jp/fas/ur/data/view_property.php?page=compare" TargetMode="External"/><Relationship Id="rId113" Type="http://schemas.openxmlformats.org/officeDocument/2006/relationships/hyperlink" Target="http://qiita.com/yubais/items/5a9d91fe03fe715b21d0" TargetMode="External"/><Relationship Id="rId234" Type="http://schemas.openxmlformats.org/officeDocument/2006/relationships/hyperlink" Target="http://www.pref.niigata.lg.jp/HTML_Simple/444/641/10%20tomato.pdf" TargetMode="External"/><Relationship Id="rId112" Type="http://schemas.openxmlformats.org/officeDocument/2006/relationships/hyperlink" Target="http://omake.accense.com/static/doc-ja/cython/src/userguide/parallelism.html" TargetMode="External"/><Relationship Id="rId233" Type="http://schemas.openxmlformats.org/officeDocument/2006/relationships/hyperlink" Target="http://treeandnorf.com/harvest-and-ship-out-potato/" TargetMode="External"/><Relationship Id="rId111" Type="http://schemas.openxmlformats.org/officeDocument/2006/relationships/hyperlink" Target="http://konpou-meijin.com/shopbrand/ct0346/" TargetMode="External"/><Relationship Id="rId232" Type="http://schemas.openxmlformats.org/officeDocument/2006/relationships/hyperlink" Target="http://itsumo365.co.jp/blog/%E5%BA%83%E5%91%8A%E8%B2%BB%E7%94%A8%E5%AF%BE%E5%8A%B9%E6%9E%9C%E5%90%91%E4%B8%8A%EF%BC%81amazon%E5%BA%83%E5%91%8A%E3%81%AE%E6%96%B0%E6%A9%9F%E8%83%BD%E6%B4%BB%E7%94%A8%E6%B3%95/" TargetMode="External"/><Relationship Id="rId206" Type="http://schemas.openxmlformats.org/officeDocument/2006/relationships/hyperlink" Target="https://www.monotaro.com/g/00345368/?monotaroNo=36847772" TargetMode="External"/><Relationship Id="rId205" Type="http://schemas.openxmlformats.org/officeDocument/2006/relationships/hyperlink" Target="http://store.shopping.yahoo.co.jp/hands-net/4991807034533.html?sc_e=slga_pla" TargetMode="External"/><Relationship Id="rId204" Type="http://schemas.openxmlformats.org/officeDocument/2006/relationships/hyperlink" Target="http://elinux.org/RPi_GPIO_Interface_Circuits" TargetMode="External"/><Relationship Id="rId203" Type="http://schemas.openxmlformats.org/officeDocument/2006/relationships/hyperlink" Target="https://www.monotaro.com/g/00390853/?t.q=%83t%83%89%83b%83N%83X" TargetMode="External"/><Relationship Id="rId209" Type="http://schemas.openxmlformats.org/officeDocument/2006/relationships/hyperlink" Target="http://akizukidenshi.com/catalog/g/gI-02228/" TargetMode="External"/><Relationship Id="rId208" Type="http://schemas.openxmlformats.org/officeDocument/2006/relationships/hyperlink" Target="http://detail.chiebukuro.yahoo.co.jp/qa/question_detail/q11118738951" TargetMode="External"/><Relationship Id="rId207" Type="http://schemas.openxmlformats.org/officeDocument/2006/relationships/hyperlink" Target="http://play-arduino.seesaa.net/article/421238000.html" TargetMode="External"/><Relationship Id="rId202" Type="http://schemas.openxmlformats.org/officeDocument/2006/relationships/hyperlink" Target="https://www.amazon.co.jp/%E7%99%BD%E5%85%89-HAKKO-FS300-01-%E6%A3%92%E3%81%AF%E3%82%93%E3%81%A0/dp/B002MRR1QU" TargetMode="External"/><Relationship Id="rId201" Type="http://schemas.openxmlformats.org/officeDocument/2006/relationships/hyperlink" Target="http://www.tanabe.tv/top/dokudan2010/0528.html" TargetMode="External"/><Relationship Id="rId200" Type="http://schemas.openxmlformats.org/officeDocument/2006/relationships/hyperlink" Target="http://tanabe.tv/top/dokudan2012/0419.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monotaro.com/p/0526/3992/?t.q=DC%83%82%81%5B%83%5E%81%5B" TargetMode="External"/><Relationship Id="rId2" Type="http://schemas.openxmlformats.org/officeDocument/2006/relationships/hyperlink" Target="http://store.shopping.yahoo.co.jp/suzakulab/mabuchi-rs-540sh.html" TargetMode="External"/><Relationship Id="rId3" Type="http://schemas.openxmlformats.org/officeDocument/2006/relationships/hyperlink" Target="http://store.shopping.yahoo.co.jp/suzakulab/ig32-939.html" TargetMode="External"/><Relationship Id="rId4" Type="http://schemas.openxmlformats.org/officeDocument/2006/relationships/hyperlink" Target="https://www.onosokki.co.jp/HP-WK/c_support/faq/torque/unitrelationform.htm" TargetMode="External"/><Relationship Id="rId5" Type="http://schemas.openxmlformats.org/officeDocument/2006/relationships/hyperlink" Target="http://store.shopping.yahoo.co.jp/suzakulab/rs-540shig32721.html" TargetMode="External"/><Relationship Id="rId6" Type="http://schemas.openxmlformats.org/officeDocument/2006/relationships/hyperlink" Target="http://store.shopping.yahoo.co.jp/suzakulab/rs-380phgm939.html"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mazon.co.jp/TOWER-PRO-%E3%82%BF%E3%83%AF%E3%83%BC%E3%83%97%E3%83%AD-MG958-%E3%83%87%E3%82%B8%E3%82%BF%E3%83%AB%E3%82%B5%E3%83%BC%E3%83%9C/dp/B01LXJ8UG2/ref=sr_1_8?s=hobby&amp;ie=UTF8&amp;qid=1483409606&amp;sr=1-8" TargetMode="External"/><Relationship Id="rId2" Type="http://schemas.openxmlformats.org/officeDocument/2006/relationships/hyperlink" Target="http://akizukidenshi.com/catalog/g/gM-08305/" TargetMode="External"/><Relationship Id="rId3" Type="http://schemas.openxmlformats.org/officeDocument/2006/relationships/hyperlink" Target="https://www.amazon.co.jp/SPRINGRC-CONTINUOUS-%E3%83%AD%E3%83%BC%E3%83%86%E3%83%BC%E3%82%B7%E3%83%A7%E3%83%B3-SM-S4315R-%E4%B8%A6%E8%A1%8C%E8%BC%B8%E5%85%A5%E5%93%81/dp/B00IHX6F0Q/ref=sr_1_2?s=hobby&amp;ie=UTF8&amp;qid=1483414812&amp;sr=1-2&amp;keywords=%E3%83%AD%E3%83%BC%E3%83%86%E3%83%BC%E3%82%B7%E3%83%A7%E3%83%B3%E3%82%B5%E3%83%BC%E3%83%9C" TargetMode="External"/><Relationship Id="rId4" Type="http://schemas.openxmlformats.org/officeDocument/2006/relationships/hyperlink" Target="https://www.robot-r-us.com/vmchk/motor-robot-servo/src-sm-s4315r-continuous-rotation-servo.html" TargetMode="External"/><Relationship Id="rId5" Type="http://schemas.openxmlformats.org/officeDocument/2006/relationships/hyperlink" Target="http://d.hatena.ne.jp/licheng/20140822/p1"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1" Type="http://schemas.openxmlformats.org/officeDocument/2006/relationships/hyperlink" Target="http://officezitan.com/?page_id=4200" TargetMode="External"/><Relationship Id="rId10" Type="http://schemas.openxmlformats.org/officeDocument/2006/relationships/hyperlink" Target="http://www.takunoko.com/blog/raspberry-pi-%E8%B5%B7%E5%8B%95%E6%99%82-%E5%AE%9F%E8%A1%8C%E3%82%B9%E3%82%AF%E3%83%AA%E3%83%97%E3%83%88/" TargetMode="External"/><Relationship Id="rId12" Type="http://schemas.openxmlformats.org/officeDocument/2006/relationships/drawing" Target="../drawings/drawing9.xml"/><Relationship Id="rId1" Type="http://schemas.openxmlformats.org/officeDocument/2006/relationships/hyperlink" Target="http://www.yasaiclub.co.jp/yasai/pdf/20120605syuttka.pdf" TargetMode="External"/><Relationship Id="rId2" Type="http://schemas.openxmlformats.org/officeDocument/2006/relationships/hyperlink" Target="http://www.hokurenseika.co.jp/yoko3_2_youkeisai.htm" TargetMode="External"/><Relationship Id="rId3" Type="http://schemas.openxmlformats.org/officeDocument/2006/relationships/hyperlink" Target="http://www.pref.niigata.lg.jp/HTML_Simple/305/227/pdf%20syukkakikakukijyun.pdf" TargetMode="External"/><Relationship Id="rId4" Type="http://schemas.openxmlformats.org/officeDocument/2006/relationships/hyperlink" Target="http://www.hazaiya.co.jp/cart/index.php?product_id=1&amp;mode=cart&amp;classcategory_id1=698907&amp;quantity=2&amp;referer=board.php&amp;transactionid=2fb0b093ae4eafd05fdf8a1ce271028dba5c4125" TargetMode="External"/><Relationship Id="rId9" Type="http://schemas.openxmlformats.org/officeDocument/2006/relationships/hyperlink" Target="http://www.lukesys.co.jp/index.php?RaspberryPI2_%E8%87%AA%E5%8B%95%E8%B5%B7%E5%8B%95" TargetMode="External"/><Relationship Id="rId5" Type="http://schemas.openxmlformats.org/officeDocument/2006/relationships/hyperlink" Target="http://www.hazaiya.co.jp/cart/index.php" TargetMode="External"/><Relationship Id="rId6" Type="http://schemas.openxmlformats.org/officeDocument/2006/relationships/hyperlink" Target="http://workshop-act.com/SHOP/S035903.html" TargetMode="External"/><Relationship Id="rId7" Type="http://schemas.openxmlformats.org/officeDocument/2006/relationships/hyperlink" Target="http://daitokkyu-kiban.com/estimation/index.php?" TargetMode="External"/><Relationship Id="rId8" Type="http://schemas.openxmlformats.org/officeDocument/2006/relationships/hyperlink" Target="https://tool-lab.com/2014/03/orderd-pcb/"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4" width="2.75"/>
    <col customWidth="1" min="5" max="8" width="3.13"/>
    <col customWidth="1" min="9" max="9" width="13.25"/>
    <col customWidth="1" min="10" max="10" width="17.5"/>
    <col customWidth="1" min="11" max="11" width="16.38"/>
  </cols>
  <sheetData>
    <row r="1">
      <c r="A1" s="1"/>
      <c r="B1" s="1" t="s">
        <v>0</v>
      </c>
      <c r="C1" s="2"/>
      <c r="D1" s="2"/>
    </row>
    <row r="2">
      <c r="A2" s="2"/>
      <c r="B2" s="2"/>
      <c r="C2" s="1" t="s">
        <v>1</v>
      </c>
      <c r="D2" s="2"/>
    </row>
    <row r="3">
      <c r="A3" s="2"/>
      <c r="B3" s="2"/>
      <c r="C3" s="1" t="s">
        <v>2</v>
      </c>
      <c r="D3" s="2"/>
    </row>
    <row r="4">
      <c r="A4" s="2"/>
      <c r="B4" s="2"/>
      <c r="C4" s="2"/>
      <c r="D4" s="1" t="s">
        <v>3</v>
      </c>
    </row>
    <row r="5">
      <c r="A5" s="2"/>
      <c r="B5" s="2"/>
      <c r="C5" s="2"/>
      <c r="D5" s="1" t="s">
        <v>4</v>
      </c>
    </row>
    <row r="6">
      <c r="A6" s="2"/>
      <c r="B6" s="2"/>
      <c r="C6" s="1" t="s">
        <v>5</v>
      </c>
      <c r="D6" s="2"/>
    </row>
    <row r="7">
      <c r="A7" s="2"/>
      <c r="B7" s="2"/>
      <c r="C7" s="2"/>
      <c r="D7" s="1" t="s">
        <v>6</v>
      </c>
    </row>
    <row r="8">
      <c r="A8" s="2"/>
      <c r="B8" s="2"/>
      <c r="C8" s="2"/>
      <c r="D8" s="3" t="str">
        <f>HYPERLINK("https://www.monotaro.com/g/00146791/?t.q=%8DH%8B%EF","https://www.monotaro.com/g/00146791/?t.q=%8DH%8B%EF")</f>
        <v>https://www.monotaro.com/g/00146791/?t.q=%8DH%8B%EF</v>
      </c>
    </row>
    <row r="9">
      <c r="A9" s="2"/>
      <c r="B9" s="2"/>
      <c r="C9" s="1" t="s">
        <v>7</v>
      </c>
      <c r="D9" s="2"/>
    </row>
    <row r="10">
      <c r="A10" s="2"/>
      <c r="B10" s="2"/>
      <c r="C10" s="1"/>
      <c r="D10" s="1" t="s">
        <v>8</v>
      </c>
    </row>
    <row r="11">
      <c r="A11" s="2"/>
      <c r="B11" s="2"/>
      <c r="C11" s="1" t="s">
        <v>9</v>
      </c>
      <c r="D11" s="2"/>
    </row>
    <row r="12">
      <c r="A12" s="2"/>
      <c r="B12" s="2"/>
      <c r="C12" s="2"/>
      <c r="D12" s="1" t="s">
        <v>10</v>
      </c>
    </row>
    <row r="13">
      <c r="A13" s="2"/>
      <c r="B13" s="2"/>
      <c r="C13" s="2"/>
      <c r="D13" s="2"/>
    </row>
    <row r="14">
      <c r="A14" s="2"/>
      <c r="B14" s="2"/>
      <c r="C14" s="2"/>
      <c r="D14" s="2"/>
    </row>
    <row r="15">
      <c r="A15" s="1"/>
      <c r="B15" s="1" t="s">
        <v>11</v>
      </c>
      <c r="C15" s="2"/>
      <c r="D15" s="2"/>
    </row>
    <row r="16">
      <c r="A16" s="2"/>
      <c r="B16" s="2"/>
      <c r="C16" s="1" t="s">
        <v>12</v>
      </c>
      <c r="D16" s="2"/>
    </row>
    <row r="17">
      <c r="A17" s="2"/>
      <c r="B17" s="2"/>
      <c r="C17" s="2"/>
      <c r="D17" s="2"/>
    </row>
    <row r="18">
      <c r="A18" s="2"/>
      <c r="B18" s="2"/>
      <c r="C18" s="1" t="s">
        <v>13</v>
      </c>
      <c r="D18" s="2"/>
    </row>
    <row r="19">
      <c r="A19" s="2"/>
      <c r="B19" s="2"/>
      <c r="C19" s="2"/>
      <c r="D19" s="1" t="s">
        <v>14</v>
      </c>
      <c r="E19" s="4"/>
    </row>
    <row r="20">
      <c r="A20" s="2"/>
      <c r="B20" s="2"/>
      <c r="C20" s="2"/>
      <c r="D20" s="2"/>
    </row>
    <row r="21">
      <c r="A21" s="2"/>
      <c r="B21" s="2"/>
      <c r="C21" s="2"/>
      <c r="D21" s="2"/>
    </row>
    <row r="22">
      <c r="A22" s="1"/>
      <c r="B22" s="1" t="s">
        <v>15</v>
      </c>
      <c r="C22" s="2"/>
      <c r="D22" s="2"/>
    </row>
    <row r="23">
      <c r="A23" s="2"/>
      <c r="B23" s="2"/>
      <c r="C23" s="1" t="s">
        <v>16</v>
      </c>
      <c r="D23" s="2"/>
    </row>
    <row r="24">
      <c r="A24" s="2"/>
      <c r="B24" s="2"/>
      <c r="C24" s="1" t="s">
        <v>17</v>
      </c>
      <c r="D24" s="2"/>
    </row>
    <row r="25">
      <c r="A25" s="2"/>
      <c r="B25" s="2"/>
      <c r="C25" s="2"/>
      <c r="I25" s="1" t="s">
        <v>18</v>
      </c>
    </row>
    <row r="26">
      <c r="A26" s="2"/>
      <c r="B26" s="2"/>
      <c r="C26" s="2"/>
      <c r="I26" s="2"/>
      <c r="J26" s="1" t="s">
        <v>19</v>
      </c>
      <c r="K26" s="1" t="s">
        <v>20</v>
      </c>
      <c r="M26" s="1" t="s">
        <v>19</v>
      </c>
      <c r="N26" s="1" t="s">
        <v>20</v>
      </c>
    </row>
    <row r="27">
      <c r="A27" s="1"/>
      <c r="B27" s="1"/>
      <c r="C27" s="2"/>
      <c r="I27" s="2"/>
      <c r="J27" s="1" t="s">
        <v>21</v>
      </c>
      <c r="K27" s="1">
        <v>4.0</v>
      </c>
      <c r="M27" s="5" t="s">
        <v>22</v>
      </c>
      <c r="N27" s="5">
        <v>2.0</v>
      </c>
    </row>
    <row r="28">
      <c r="A28" s="2"/>
      <c r="B28" s="2"/>
      <c r="C28" s="2"/>
      <c r="I28" s="2"/>
      <c r="J28" s="1" t="s">
        <v>23</v>
      </c>
      <c r="K28" s="1">
        <v>1.0</v>
      </c>
      <c r="M28" s="1" t="s">
        <v>23</v>
      </c>
      <c r="N28" s="5">
        <v>2.0</v>
      </c>
    </row>
    <row r="29">
      <c r="A29" s="2"/>
      <c r="B29" s="2"/>
      <c r="C29" s="2"/>
      <c r="I29" s="2"/>
      <c r="J29" s="1" t="s">
        <v>24</v>
      </c>
      <c r="K29" s="1">
        <v>2.0</v>
      </c>
      <c r="M29" s="5" t="s">
        <v>25</v>
      </c>
      <c r="N29" s="1">
        <v>2.0</v>
      </c>
    </row>
    <row r="30">
      <c r="A30" s="2"/>
      <c r="B30" s="2"/>
      <c r="C30" s="2"/>
      <c r="I30" s="2"/>
      <c r="J30" s="1" t="s">
        <v>26</v>
      </c>
      <c r="K30" s="1">
        <v>20.0</v>
      </c>
      <c r="M30" s="5" t="s">
        <v>27</v>
      </c>
      <c r="N30" s="5">
        <v>10.0</v>
      </c>
    </row>
    <row r="31">
      <c r="A31" s="2"/>
      <c r="B31" s="2"/>
      <c r="C31" s="2"/>
      <c r="I31" s="2"/>
      <c r="J31" s="1" t="s">
        <v>28</v>
      </c>
      <c r="K31" s="1">
        <v>20.0</v>
      </c>
      <c r="M31" s="5" t="s">
        <v>29</v>
      </c>
      <c r="N31" s="5">
        <v>4.0</v>
      </c>
    </row>
    <row r="32">
      <c r="A32" s="2"/>
      <c r="B32" s="2"/>
      <c r="C32" s="2"/>
      <c r="I32" s="2"/>
      <c r="J32" s="1" t="s">
        <v>30</v>
      </c>
      <c r="K32" s="1">
        <v>3.0</v>
      </c>
      <c r="M32" s="1" t="s">
        <v>31</v>
      </c>
      <c r="N32" s="1">
        <v>1.0</v>
      </c>
    </row>
    <row r="33">
      <c r="A33" s="2"/>
      <c r="B33" s="2"/>
      <c r="C33" s="2"/>
      <c r="I33" s="2"/>
      <c r="J33" s="1" t="s">
        <v>31</v>
      </c>
      <c r="K33" s="1">
        <v>1.0</v>
      </c>
      <c r="M33" s="5" t="s">
        <v>32</v>
      </c>
      <c r="N33" s="5">
        <v>5.0</v>
      </c>
    </row>
    <row r="34">
      <c r="A34" s="2"/>
      <c r="B34" s="2"/>
      <c r="C34" s="2"/>
      <c r="I34" s="2"/>
      <c r="J34" s="1" t="s">
        <v>33</v>
      </c>
      <c r="K34" s="1">
        <v>9.0</v>
      </c>
      <c r="M34" s="1" t="s">
        <v>34</v>
      </c>
      <c r="N34" s="5">
        <v>5.0</v>
      </c>
    </row>
    <row r="35">
      <c r="A35" s="2"/>
      <c r="B35" s="2"/>
      <c r="C35" s="2"/>
      <c r="I35" s="2"/>
      <c r="J35" s="1" t="s">
        <v>34</v>
      </c>
      <c r="K35" s="1">
        <v>10.0</v>
      </c>
      <c r="M35" s="1" t="s">
        <v>35</v>
      </c>
      <c r="N35" s="1">
        <v>3.0</v>
      </c>
    </row>
    <row r="36">
      <c r="A36" s="2"/>
      <c r="B36" s="2"/>
      <c r="C36" s="2"/>
      <c r="I36" s="2"/>
      <c r="J36" s="1" t="s">
        <v>35</v>
      </c>
      <c r="K36" s="1">
        <v>3.0</v>
      </c>
      <c r="M36" s="1" t="s">
        <v>36</v>
      </c>
      <c r="N36" s="1">
        <v>3.0</v>
      </c>
    </row>
    <row r="37">
      <c r="A37" s="2"/>
      <c r="B37" s="2"/>
      <c r="C37" s="2"/>
      <c r="I37" s="2"/>
      <c r="J37" s="1" t="s">
        <v>36</v>
      </c>
      <c r="K37" s="1">
        <v>3.0</v>
      </c>
      <c r="M37" s="5" t="s">
        <v>37</v>
      </c>
      <c r="N37" s="1">
        <v>4.0</v>
      </c>
    </row>
    <row r="38">
      <c r="A38" s="2"/>
      <c r="B38" s="2"/>
      <c r="C38" s="2"/>
      <c r="I38" s="2"/>
      <c r="J38" s="1" t="s">
        <v>38</v>
      </c>
      <c r="K38" s="1">
        <v>15.0</v>
      </c>
      <c r="M38" s="6" t="s">
        <v>39</v>
      </c>
      <c r="N38" s="6">
        <v>2.0</v>
      </c>
    </row>
    <row r="39">
      <c r="A39" s="2"/>
      <c r="B39" s="2"/>
      <c r="C39" s="2"/>
      <c r="I39" s="2"/>
      <c r="J39" s="1" t="s">
        <v>2</v>
      </c>
      <c r="K39" s="1">
        <v>4.0</v>
      </c>
      <c r="M39" s="1"/>
      <c r="N39" s="2">
        <f>SUM(N27:N38)</f>
        <v>43</v>
      </c>
    </row>
    <row r="40">
      <c r="A40" s="2"/>
      <c r="B40" s="2"/>
      <c r="C40" s="2"/>
      <c r="I40" s="2"/>
      <c r="J40" s="1" t="s">
        <v>40</v>
      </c>
      <c r="K40" s="1">
        <v>15.0</v>
      </c>
    </row>
    <row r="41">
      <c r="A41" s="2"/>
      <c r="B41" s="2"/>
      <c r="C41" s="2"/>
      <c r="I41" s="2"/>
      <c r="K41" s="2">
        <f>SUM(K27:K40)</f>
        <v>110</v>
      </c>
    </row>
    <row r="42">
      <c r="A42" s="2"/>
      <c r="B42" s="2"/>
      <c r="C42" s="2"/>
      <c r="D42" s="2"/>
    </row>
    <row r="43">
      <c r="A43" s="2"/>
      <c r="B43" s="2"/>
      <c r="C43" s="2"/>
      <c r="D43" s="2"/>
    </row>
    <row r="44">
      <c r="A44" s="7"/>
      <c r="B44" s="7" t="s">
        <v>41</v>
      </c>
      <c r="C44" s="2"/>
      <c r="D44" s="2"/>
    </row>
    <row r="45">
      <c r="A45" s="2"/>
      <c r="B45" s="2"/>
      <c r="C45" s="8" t="s">
        <v>42</v>
      </c>
      <c r="D45" s="2"/>
    </row>
    <row r="46">
      <c r="A46" s="2"/>
      <c r="B46" s="2"/>
      <c r="C46" s="8" t="s">
        <v>43</v>
      </c>
      <c r="D46" s="2"/>
    </row>
    <row r="47">
      <c r="A47" s="2"/>
      <c r="B47" s="2"/>
      <c r="C47" s="2"/>
      <c r="D47" s="2"/>
    </row>
    <row r="48">
      <c r="A48" s="7"/>
      <c r="B48" s="7" t="s">
        <v>44</v>
      </c>
      <c r="C48" s="2"/>
      <c r="D48" s="2"/>
    </row>
    <row r="49">
      <c r="A49" s="2"/>
      <c r="B49" s="2"/>
      <c r="C49" s="2"/>
      <c r="D49" s="2"/>
    </row>
    <row r="50">
      <c r="A50" s="7"/>
      <c r="B50" s="7" t="s">
        <v>45</v>
      </c>
      <c r="C50" s="2"/>
      <c r="D50" s="2"/>
    </row>
    <row r="51">
      <c r="A51" s="2"/>
      <c r="B51" s="2"/>
      <c r="C51" s="7" t="s">
        <v>46</v>
      </c>
      <c r="D51" s="2"/>
    </row>
    <row r="52">
      <c r="A52" s="2"/>
      <c r="B52" s="2"/>
      <c r="C52" s="7" t="s">
        <v>47</v>
      </c>
      <c r="D52" s="2"/>
    </row>
    <row r="53">
      <c r="A53" s="2"/>
      <c r="B53" s="2"/>
      <c r="C53" s="7" t="s">
        <v>48</v>
      </c>
      <c r="D53" s="2"/>
    </row>
    <row r="54">
      <c r="A54" s="2"/>
      <c r="B54" s="2"/>
      <c r="C54" s="8" t="s">
        <v>49</v>
      </c>
      <c r="D54" s="2"/>
    </row>
    <row r="55">
      <c r="A55" s="2"/>
      <c r="B55" s="2"/>
      <c r="C55" s="2"/>
      <c r="D55" s="7" t="s">
        <v>50</v>
      </c>
    </row>
    <row r="56">
      <c r="A56" s="2"/>
      <c r="B56" s="2"/>
      <c r="C56" s="2"/>
      <c r="D56" s="2"/>
    </row>
    <row r="57">
      <c r="A57" s="7"/>
      <c r="B57" s="7" t="s">
        <v>51</v>
      </c>
      <c r="C57" s="2"/>
      <c r="D57" s="2"/>
    </row>
    <row r="58">
      <c r="A58" s="2"/>
      <c r="B58" s="2"/>
      <c r="C58" s="8" t="s">
        <v>52</v>
      </c>
      <c r="D58" s="2"/>
    </row>
    <row r="59">
      <c r="A59" s="2"/>
      <c r="B59" s="2"/>
      <c r="C59" s="8" t="s">
        <v>53</v>
      </c>
      <c r="D59" s="2"/>
    </row>
    <row r="60">
      <c r="A60" s="2"/>
      <c r="B60" s="2"/>
      <c r="C60" s="8" t="s">
        <v>54</v>
      </c>
      <c r="D60" s="2"/>
    </row>
    <row r="61">
      <c r="A61" s="2"/>
      <c r="B61" s="2"/>
      <c r="C61" s="8" t="s">
        <v>55</v>
      </c>
      <c r="D61" s="2"/>
    </row>
    <row r="62">
      <c r="A62" s="2"/>
      <c r="B62" s="2"/>
      <c r="C62" s="8" t="s">
        <v>56</v>
      </c>
      <c r="D62" s="2"/>
    </row>
    <row r="63">
      <c r="A63" s="2"/>
      <c r="B63" s="2"/>
      <c r="C63" s="8" t="s">
        <v>57</v>
      </c>
      <c r="D63" s="2"/>
    </row>
    <row r="64">
      <c r="A64" s="2"/>
      <c r="B64" s="2"/>
      <c r="C64" s="8" t="s">
        <v>58</v>
      </c>
      <c r="D64" s="2"/>
    </row>
    <row r="65">
      <c r="A65" s="2"/>
      <c r="B65" s="2"/>
      <c r="C65" s="8" t="s">
        <v>59</v>
      </c>
      <c r="D65" s="2"/>
    </row>
    <row r="66">
      <c r="A66" s="2"/>
      <c r="B66" s="2"/>
      <c r="C66" s="2"/>
      <c r="D66" s="2"/>
    </row>
    <row r="67">
      <c r="A67" s="2"/>
      <c r="B67" s="2"/>
      <c r="C67" s="2"/>
      <c r="D67" s="2"/>
    </row>
    <row r="68">
      <c r="A68" s="7"/>
      <c r="B68" s="7" t="s">
        <v>60</v>
      </c>
      <c r="C68" s="2"/>
      <c r="D68" s="2"/>
    </row>
    <row r="69">
      <c r="A69" s="2"/>
      <c r="B69" s="2"/>
      <c r="C69" s="7" t="s">
        <v>61</v>
      </c>
      <c r="D69" s="2"/>
    </row>
    <row r="70">
      <c r="A70" s="2"/>
      <c r="B70" s="2"/>
      <c r="C70" s="2"/>
      <c r="D70" s="7" t="s">
        <v>62</v>
      </c>
    </row>
    <row r="71">
      <c r="A71" s="2"/>
      <c r="B71" s="2"/>
      <c r="C71" s="2"/>
      <c r="D71" s="7"/>
      <c r="E71" s="7"/>
    </row>
    <row r="72">
      <c r="A72" s="2"/>
      <c r="B72" s="2"/>
      <c r="C72" s="2"/>
      <c r="D72" s="7"/>
      <c r="E72" s="7"/>
    </row>
    <row r="73">
      <c r="A73" s="2"/>
      <c r="B73" s="2"/>
      <c r="C73" s="2"/>
      <c r="D73" s="7"/>
      <c r="E73" s="2"/>
      <c r="F73" s="9" t="s">
        <v>63</v>
      </c>
    </row>
    <row r="74">
      <c r="A74" s="2"/>
      <c r="B74" s="2"/>
      <c r="C74" s="2"/>
      <c r="D74" s="7"/>
      <c r="E74" s="7"/>
    </row>
    <row r="75">
      <c r="A75" s="2"/>
      <c r="B75" s="2"/>
      <c r="C75" s="2"/>
      <c r="D75" s="7"/>
      <c r="E75" s="6"/>
    </row>
    <row r="76">
      <c r="A76" s="2"/>
      <c r="B76" s="2"/>
      <c r="C76" s="2"/>
      <c r="D76" s="7"/>
    </row>
    <row r="77">
      <c r="A77" s="2"/>
      <c r="B77" s="2"/>
      <c r="C77" s="2"/>
      <c r="D77" s="7" t="s">
        <v>64</v>
      </c>
    </row>
    <row r="78">
      <c r="A78" s="2"/>
      <c r="B78" s="2"/>
      <c r="C78" s="2"/>
      <c r="D78" s="7"/>
      <c r="E78" s="6"/>
    </row>
    <row r="79">
      <c r="A79" s="2"/>
      <c r="B79" s="2"/>
      <c r="C79" s="2"/>
    </row>
    <row r="80">
      <c r="A80" s="2"/>
      <c r="B80" s="2"/>
      <c r="C80" s="2"/>
      <c r="D80" s="6" t="s">
        <v>65</v>
      </c>
    </row>
    <row r="81">
      <c r="A81" s="2"/>
      <c r="B81" s="2"/>
      <c r="C81" s="2"/>
      <c r="E81" s="6"/>
    </row>
    <row r="82">
      <c r="A82" s="2"/>
      <c r="B82" s="2"/>
      <c r="C82" s="2"/>
      <c r="D82" s="7"/>
      <c r="E82" s="6"/>
    </row>
    <row r="83">
      <c r="A83" s="2"/>
      <c r="B83" s="2"/>
      <c r="C83" s="2"/>
      <c r="D83" s="7"/>
    </row>
    <row r="84">
      <c r="A84" s="2"/>
      <c r="B84" s="2"/>
      <c r="C84" s="2"/>
      <c r="D84" s="7"/>
    </row>
    <row r="85">
      <c r="A85" s="2"/>
      <c r="B85" s="2"/>
      <c r="C85" s="2"/>
      <c r="D85" s="7"/>
    </row>
    <row r="86">
      <c r="A86" s="2"/>
      <c r="B86" s="2"/>
      <c r="C86" s="2"/>
      <c r="D86" s="7"/>
    </row>
    <row r="87">
      <c r="A87" s="2"/>
      <c r="B87" s="2"/>
      <c r="C87" s="2"/>
      <c r="D87" s="7" t="s">
        <v>66</v>
      </c>
    </row>
    <row r="88">
      <c r="A88" s="2"/>
      <c r="B88" s="2"/>
      <c r="C88" s="2"/>
      <c r="D88" s="2"/>
    </row>
    <row r="89">
      <c r="A89" s="2"/>
      <c r="B89" s="2"/>
      <c r="C89" s="2"/>
      <c r="D89" s="7" t="s">
        <v>67</v>
      </c>
    </row>
    <row r="90">
      <c r="A90" s="2"/>
      <c r="B90" s="2"/>
      <c r="C90" s="2"/>
      <c r="D90" s="7"/>
    </row>
    <row r="91">
      <c r="A91" s="2"/>
      <c r="B91" s="2"/>
      <c r="C91" s="2"/>
      <c r="D91" s="7" t="s">
        <v>68</v>
      </c>
    </row>
    <row r="92">
      <c r="A92" s="2"/>
      <c r="B92" s="2"/>
      <c r="C92" s="2"/>
      <c r="D92" s="2"/>
      <c r="E92" s="6"/>
    </row>
    <row r="93">
      <c r="A93" s="2"/>
      <c r="B93" s="2"/>
      <c r="C93" s="2"/>
      <c r="D93" s="7"/>
    </row>
    <row r="94">
      <c r="A94" s="2"/>
      <c r="B94" s="2"/>
      <c r="C94" s="2"/>
      <c r="D94" s="7" t="s">
        <v>69</v>
      </c>
    </row>
    <row r="95">
      <c r="A95" s="2"/>
      <c r="B95" s="2"/>
      <c r="C95" s="2"/>
      <c r="D95" s="2"/>
    </row>
    <row r="96">
      <c r="A96" s="2"/>
      <c r="B96" s="2"/>
      <c r="C96" s="2"/>
      <c r="D96" s="7" t="s">
        <v>70</v>
      </c>
    </row>
    <row r="97">
      <c r="A97" s="2"/>
      <c r="B97" s="2"/>
      <c r="C97" s="2"/>
      <c r="D97" s="2"/>
    </row>
    <row r="98">
      <c r="A98" s="2"/>
      <c r="B98" s="2"/>
      <c r="C98" s="2"/>
      <c r="D98" s="7" t="s">
        <v>71</v>
      </c>
    </row>
    <row r="99">
      <c r="A99" s="2"/>
      <c r="B99" s="2"/>
      <c r="C99" s="2"/>
      <c r="D99" s="7"/>
    </row>
    <row r="100">
      <c r="A100" s="2"/>
      <c r="B100" s="2"/>
      <c r="C100" s="2"/>
      <c r="D100" s="2"/>
    </row>
    <row r="101">
      <c r="A101" s="2"/>
      <c r="B101" s="2"/>
      <c r="C101" s="2"/>
      <c r="D101" s="7" t="s">
        <v>72</v>
      </c>
    </row>
    <row r="102">
      <c r="A102" s="2"/>
      <c r="B102" s="2"/>
      <c r="C102" s="2"/>
      <c r="D102" s="2"/>
      <c r="E102" s="6"/>
    </row>
    <row r="103">
      <c r="A103" s="2"/>
      <c r="B103" s="2"/>
      <c r="C103" s="2"/>
      <c r="D103" s="2"/>
      <c r="E103" s="7"/>
      <c r="F103" s="2"/>
      <c r="G103" s="2"/>
      <c r="H103" s="2"/>
    </row>
    <row r="104">
      <c r="A104" s="2"/>
      <c r="B104" s="2"/>
      <c r="C104" s="2"/>
      <c r="D104" s="2"/>
      <c r="E104" s="2"/>
      <c r="F104" s="9" t="s">
        <v>73</v>
      </c>
      <c r="G104" s="2"/>
      <c r="H104" s="2"/>
    </row>
    <row r="105">
      <c r="A105" s="2"/>
      <c r="B105" s="2"/>
      <c r="C105" s="2"/>
      <c r="D105" s="2"/>
      <c r="E105" s="2"/>
      <c r="F105" s="9" t="s">
        <v>74</v>
      </c>
      <c r="G105" s="2"/>
      <c r="H105" s="2"/>
    </row>
    <row r="106">
      <c r="A106" s="2"/>
      <c r="B106" s="2"/>
      <c r="C106" s="2"/>
      <c r="D106" s="2"/>
      <c r="E106" s="7"/>
      <c r="G106" s="2"/>
      <c r="H106" s="2"/>
    </row>
    <row r="107">
      <c r="A107" s="2"/>
      <c r="B107" s="2"/>
      <c r="C107" s="2"/>
      <c r="D107" s="2"/>
      <c r="F107" s="8" t="s">
        <v>75</v>
      </c>
      <c r="G107" s="2"/>
      <c r="H107" s="2"/>
    </row>
    <row r="108">
      <c r="A108" s="2"/>
      <c r="B108" s="2"/>
      <c r="C108" s="2"/>
      <c r="D108" s="2"/>
      <c r="F108" s="8" t="s">
        <v>76</v>
      </c>
      <c r="G108" s="2"/>
      <c r="H108" s="2"/>
    </row>
    <row r="109">
      <c r="A109" s="2"/>
      <c r="B109" s="2"/>
      <c r="C109" s="2"/>
      <c r="D109" s="2"/>
      <c r="E109" s="2"/>
      <c r="F109" s="6" t="s">
        <v>77</v>
      </c>
      <c r="G109" s="2"/>
      <c r="H109" s="2"/>
    </row>
    <row r="110">
      <c r="A110" s="2"/>
      <c r="B110" s="2"/>
      <c r="C110" s="2"/>
      <c r="D110" s="2"/>
      <c r="E110" s="6"/>
    </row>
    <row r="111">
      <c r="A111" s="2"/>
      <c r="B111" s="2"/>
      <c r="C111" s="2"/>
      <c r="D111" s="2"/>
      <c r="F111" s="9" t="s">
        <v>78</v>
      </c>
    </row>
    <row r="112">
      <c r="A112" s="2"/>
      <c r="B112" s="2"/>
      <c r="C112" s="2"/>
      <c r="D112" s="2"/>
      <c r="E112" s="2"/>
      <c r="G112" s="2"/>
      <c r="H112" s="2"/>
    </row>
    <row r="113">
      <c r="A113" s="2"/>
      <c r="B113" s="2"/>
      <c r="C113" s="2"/>
      <c r="D113" s="7" t="s">
        <v>79</v>
      </c>
    </row>
    <row r="114">
      <c r="A114" s="2"/>
      <c r="B114" s="2"/>
      <c r="C114" s="2"/>
      <c r="D114" s="2"/>
      <c r="E114" s="7"/>
      <c r="F114" s="2"/>
      <c r="G114" s="2"/>
    </row>
    <row r="115">
      <c r="A115" s="2"/>
      <c r="B115" s="2"/>
      <c r="C115" s="2"/>
      <c r="D115" s="2"/>
      <c r="E115" s="2"/>
      <c r="F115" s="8" t="s">
        <v>80</v>
      </c>
      <c r="G115" s="2"/>
    </row>
    <row r="116">
      <c r="A116" s="2"/>
      <c r="B116" s="2"/>
      <c r="C116" s="2"/>
      <c r="D116" s="2"/>
      <c r="E116" s="2"/>
      <c r="F116" s="8" t="s">
        <v>81</v>
      </c>
      <c r="G116" s="2"/>
    </row>
    <row r="117">
      <c r="A117" s="2"/>
      <c r="B117" s="2"/>
      <c r="C117" s="2"/>
      <c r="D117" s="2"/>
      <c r="E117" s="2"/>
      <c r="F117" s="7" t="s">
        <v>82</v>
      </c>
      <c r="G117" s="2"/>
    </row>
    <row r="118">
      <c r="A118" s="2"/>
      <c r="B118" s="2"/>
      <c r="C118" s="2"/>
      <c r="D118" s="2"/>
      <c r="E118" s="2"/>
      <c r="F118" s="2"/>
      <c r="G118" s="2"/>
    </row>
    <row r="119">
      <c r="A119" s="2"/>
      <c r="B119" s="2"/>
      <c r="C119" s="2"/>
      <c r="D119" s="2"/>
      <c r="E119" s="7"/>
      <c r="F119" s="2"/>
      <c r="G119" s="2"/>
    </row>
    <row r="120">
      <c r="A120" s="2"/>
      <c r="B120" s="2"/>
      <c r="C120" s="2"/>
      <c r="D120" s="2"/>
      <c r="E120" s="2"/>
      <c r="F120" s="7" t="s">
        <v>83</v>
      </c>
      <c r="G120" s="2"/>
    </row>
    <row r="121">
      <c r="A121" s="2"/>
      <c r="B121" s="2"/>
      <c r="C121" s="2"/>
      <c r="D121" s="2"/>
      <c r="E121" s="2"/>
      <c r="F121" s="2"/>
      <c r="G121" s="8" t="s">
        <v>84</v>
      </c>
    </row>
    <row r="122">
      <c r="A122" s="2"/>
      <c r="B122" s="2"/>
      <c r="C122" s="2"/>
      <c r="D122" s="2"/>
      <c r="E122" s="2"/>
      <c r="F122" s="2"/>
      <c r="G122" s="8" t="s">
        <v>85</v>
      </c>
      <c r="H122" s="2"/>
    </row>
    <row r="123">
      <c r="A123" s="2"/>
      <c r="B123" s="2"/>
      <c r="C123" s="2"/>
      <c r="D123" s="2"/>
      <c r="E123" s="2"/>
      <c r="F123" s="7" t="s">
        <v>86</v>
      </c>
      <c r="G123" s="2"/>
    </row>
    <row r="124">
      <c r="A124" s="2"/>
      <c r="B124" s="2"/>
      <c r="C124" s="2"/>
      <c r="D124" s="2"/>
      <c r="E124" s="2"/>
      <c r="F124" s="2"/>
      <c r="G124" s="8" t="s">
        <v>87</v>
      </c>
    </row>
    <row r="125">
      <c r="A125" s="2"/>
      <c r="B125" s="2"/>
      <c r="C125" s="2"/>
      <c r="D125" s="2"/>
      <c r="E125" s="7"/>
      <c r="F125" s="2"/>
      <c r="G125" s="2"/>
      <c r="H125" s="2"/>
    </row>
    <row r="126">
      <c r="A126" s="2"/>
      <c r="B126" s="2"/>
      <c r="C126" s="2"/>
      <c r="D126" s="2"/>
      <c r="F126" s="9" t="s">
        <v>88</v>
      </c>
      <c r="H126" s="2"/>
    </row>
    <row r="127">
      <c r="A127" s="2"/>
      <c r="B127" s="2"/>
      <c r="C127" s="2"/>
      <c r="D127" s="2"/>
      <c r="F127" s="9" t="s">
        <v>89</v>
      </c>
    </row>
    <row r="128">
      <c r="A128" s="2"/>
      <c r="B128" s="2"/>
      <c r="C128" s="2"/>
      <c r="D128" s="2"/>
      <c r="F128" s="9" t="s">
        <v>90</v>
      </c>
    </row>
    <row r="129">
      <c r="A129" s="7"/>
      <c r="B129" s="7"/>
      <c r="C129" s="2"/>
      <c r="D129" s="2"/>
    </row>
    <row r="130">
      <c r="A130" s="7"/>
      <c r="B130" s="7" t="s">
        <v>91</v>
      </c>
      <c r="C130" s="2"/>
      <c r="D130" s="2"/>
    </row>
    <row r="131">
      <c r="A131" s="2"/>
      <c r="B131" s="2"/>
      <c r="C131" s="7" t="s">
        <v>92</v>
      </c>
      <c r="D131" s="2"/>
    </row>
    <row r="132">
      <c r="A132" s="2"/>
      <c r="B132" s="2"/>
      <c r="C132" s="2"/>
      <c r="D132" s="7" t="s">
        <v>93</v>
      </c>
    </row>
    <row r="133">
      <c r="A133" s="2"/>
      <c r="B133" s="2"/>
      <c r="C133" s="7" t="s">
        <v>94</v>
      </c>
      <c r="D133" s="2"/>
    </row>
    <row r="134">
      <c r="A134" s="2"/>
      <c r="B134" s="2"/>
      <c r="C134" s="2"/>
      <c r="D134" s="8" t="s">
        <v>95</v>
      </c>
    </row>
    <row r="135">
      <c r="A135" s="7"/>
      <c r="B135" s="7"/>
      <c r="C135" s="2"/>
      <c r="D135" s="8" t="s">
        <v>96</v>
      </c>
    </row>
    <row r="136">
      <c r="A136" s="7"/>
      <c r="B136" s="7"/>
      <c r="C136" s="2"/>
      <c r="D136" s="2"/>
    </row>
    <row r="137">
      <c r="A137" s="7"/>
      <c r="B137" s="7" t="s">
        <v>97</v>
      </c>
      <c r="C137" s="2"/>
      <c r="D137" s="2"/>
    </row>
    <row r="138">
      <c r="C138" s="6" t="s">
        <v>98</v>
      </c>
    </row>
    <row r="139">
      <c r="C139" s="2"/>
      <c r="D139" s="10" t="s">
        <v>99</v>
      </c>
      <c r="E139" s="2"/>
    </row>
    <row r="140">
      <c r="C140" s="10"/>
      <c r="D140" s="7" t="s">
        <v>100</v>
      </c>
      <c r="E140" s="2"/>
    </row>
    <row r="141">
      <c r="A141" s="2"/>
      <c r="B141" s="2"/>
      <c r="C141" s="2"/>
      <c r="D141" s="8" t="s">
        <v>101</v>
      </c>
    </row>
    <row r="142">
      <c r="C142" s="10" t="s">
        <v>102</v>
      </c>
      <c r="D142" s="2"/>
      <c r="E142" s="2"/>
    </row>
    <row r="143">
      <c r="C143" s="2"/>
      <c r="D143" s="10" t="s">
        <v>103</v>
      </c>
      <c r="E143" s="2"/>
    </row>
    <row r="144">
      <c r="C144" s="10"/>
      <c r="D144" s="8" t="s">
        <v>104</v>
      </c>
      <c r="E144" s="2"/>
    </row>
    <row r="145">
      <c r="C145" s="10" t="s">
        <v>105</v>
      </c>
      <c r="D145" s="2"/>
      <c r="E145" s="2"/>
    </row>
    <row r="146">
      <c r="C146" s="2"/>
      <c r="D146" s="10" t="s">
        <v>106</v>
      </c>
      <c r="E146" s="2"/>
    </row>
    <row r="147">
      <c r="C147" s="2"/>
      <c r="D147" s="10" t="s">
        <v>107</v>
      </c>
      <c r="E147" s="2"/>
    </row>
    <row r="148">
      <c r="A148" s="2"/>
      <c r="B148" s="2"/>
      <c r="C148" s="2"/>
      <c r="D148" s="8" t="s">
        <v>108</v>
      </c>
    </row>
    <row r="149">
      <c r="C149" s="10"/>
      <c r="D149" s="10" t="s">
        <v>109</v>
      </c>
      <c r="E149" s="2"/>
    </row>
    <row r="150">
      <c r="A150" s="2"/>
      <c r="B150" s="2"/>
      <c r="C150" s="7" t="s">
        <v>110</v>
      </c>
      <c r="D150" s="2"/>
    </row>
    <row r="151">
      <c r="A151" s="2"/>
      <c r="B151" s="2"/>
      <c r="C151" s="2"/>
      <c r="D151" s="8" t="s">
        <v>111</v>
      </c>
    </row>
    <row r="152">
      <c r="C152" s="10" t="s">
        <v>112</v>
      </c>
      <c r="D152" s="2"/>
      <c r="E152" s="2"/>
    </row>
    <row r="153">
      <c r="C153" s="2"/>
      <c r="D153" s="10" t="s">
        <v>113</v>
      </c>
      <c r="E153" s="2"/>
    </row>
    <row r="154">
      <c r="A154" s="2"/>
      <c r="B154" s="2"/>
      <c r="C154" s="2"/>
      <c r="D154" s="10" t="s">
        <v>114</v>
      </c>
      <c r="E154" s="2"/>
    </row>
    <row r="155">
      <c r="A155" s="2"/>
      <c r="B155" s="2"/>
      <c r="C155" s="2"/>
      <c r="D155" s="2"/>
    </row>
    <row r="156">
      <c r="A156" s="2"/>
      <c r="B156" s="2"/>
      <c r="C156" s="7" t="s">
        <v>115</v>
      </c>
      <c r="D156" s="2"/>
    </row>
    <row r="157">
      <c r="A157" s="2"/>
      <c r="B157" s="2"/>
      <c r="C157" s="2"/>
      <c r="D157" s="8" t="s">
        <v>116</v>
      </c>
    </row>
    <row r="158">
      <c r="A158" s="2"/>
      <c r="B158" s="2"/>
      <c r="C158" s="7" t="s">
        <v>117</v>
      </c>
      <c r="D158" s="2"/>
    </row>
    <row r="159">
      <c r="A159" s="2"/>
      <c r="B159" s="2"/>
      <c r="C159" s="2"/>
      <c r="D159" s="2"/>
    </row>
    <row r="160">
      <c r="A160" s="2"/>
      <c r="B160" s="2"/>
      <c r="C160" s="7" t="s">
        <v>118</v>
      </c>
      <c r="D160" s="2"/>
    </row>
    <row r="161">
      <c r="A161" s="2"/>
      <c r="B161" s="2"/>
      <c r="C161" s="2"/>
      <c r="D161" s="7" t="s">
        <v>119</v>
      </c>
    </row>
    <row r="162">
      <c r="A162" s="2"/>
      <c r="B162" s="2"/>
      <c r="C162" s="2"/>
      <c r="D162" s="7" t="s">
        <v>120</v>
      </c>
    </row>
    <row r="163">
      <c r="A163" s="2"/>
      <c r="B163" s="2"/>
      <c r="C163" s="2"/>
      <c r="D163" s="7" t="s">
        <v>121</v>
      </c>
    </row>
    <row r="164">
      <c r="A164" s="2"/>
      <c r="B164" s="2"/>
      <c r="C164" s="7" t="s">
        <v>122</v>
      </c>
      <c r="D164" s="2"/>
    </row>
    <row r="165">
      <c r="A165" s="2"/>
      <c r="B165" s="2"/>
      <c r="C165" s="2"/>
      <c r="D165" s="7" t="s">
        <v>123</v>
      </c>
    </row>
    <row r="166">
      <c r="A166" s="2"/>
      <c r="B166" s="2"/>
      <c r="C166" s="2"/>
      <c r="D166" s="7" t="s">
        <v>124</v>
      </c>
    </row>
    <row r="167">
      <c r="A167" s="2"/>
      <c r="B167" s="2"/>
      <c r="C167" s="2"/>
      <c r="D167" s="2"/>
    </row>
    <row r="168">
      <c r="A168" s="2"/>
      <c r="B168" s="2"/>
      <c r="C168" s="7" t="s">
        <v>125</v>
      </c>
      <c r="D168" s="2"/>
    </row>
    <row r="169">
      <c r="A169" s="2"/>
      <c r="B169" s="2"/>
      <c r="C169" s="7" t="s">
        <v>126</v>
      </c>
      <c r="D169" s="2"/>
    </row>
    <row r="170">
      <c r="A170" s="2"/>
      <c r="B170" s="2"/>
      <c r="C170" s="7" t="s">
        <v>127</v>
      </c>
      <c r="D170" s="2"/>
    </row>
    <row r="171">
      <c r="A171" s="2"/>
      <c r="B171" s="2"/>
      <c r="C171" s="7" t="s">
        <v>128</v>
      </c>
      <c r="D171" s="2"/>
    </row>
    <row r="172">
      <c r="A172" s="2"/>
      <c r="B172" s="2"/>
      <c r="C172" s="2"/>
      <c r="D172" s="8" t="s">
        <v>129</v>
      </c>
    </row>
    <row r="173">
      <c r="A173" s="2"/>
      <c r="B173" s="2"/>
      <c r="C173" s="2"/>
      <c r="D173" s="8" t="s">
        <v>130</v>
      </c>
    </row>
    <row r="174">
      <c r="A174" s="2"/>
      <c r="B174" s="2"/>
      <c r="C174" s="2"/>
      <c r="D174" s="8" t="s">
        <v>131</v>
      </c>
    </row>
    <row r="175">
      <c r="A175" s="2"/>
      <c r="B175" s="2"/>
      <c r="C175" s="2"/>
      <c r="D175" s="8" t="s">
        <v>132</v>
      </c>
    </row>
    <row r="176">
      <c r="A176" s="2"/>
      <c r="B176" s="2"/>
      <c r="C176" s="2"/>
      <c r="D176" s="8" t="s">
        <v>133</v>
      </c>
    </row>
    <row r="177">
      <c r="A177" s="2"/>
      <c r="B177" s="2"/>
      <c r="C177" s="2"/>
      <c r="D177" s="8" t="s">
        <v>134</v>
      </c>
    </row>
    <row r="178">
      <c r="A178" s="2"/>
      <c r="B178" s="2"/>
      <c r="C178" s="2"/>
      <c r="D178" s="8" t="s">
        <v>135</v>
      </c>
    </row>
    <row r="179">
      <c r="A179" s="2"/>
      <c r="B179" s="2"/>
      <c r="C179" s="2"/>
      <c r="D179" s="8" t="s">
        <v>136</v>
      </c>
    </row>
    <row r="180">
      <c r="A180" s="2"/>
      <c r="B180" s="2"/>
      <c r="C180" s="2"/>
      <c r="D180" s="8" t="s">
        <v>137</v>
      </c>
    </row>
    <row r="181">
      <c r="A181" s="2"/>
      <c r="B181" s="2"/>
      <c r="C181" s="2"/>
      <c r="D181" s="8" t="s">
        <v>138</v>
      </c>
    </row>
    <row r="182">
      <c r="A182" s="2"/>
      <c r="B182" s="2"/>
      <c r="C182" s="2"/>
      <c r="D182" s="8" t="s">
        <v>139</v>
      </c>
    </row>
    <row r="183">
      <c r="A183" s="2"/>
      <c r="B183" s="2"/>
      <c r="C183" s="2"/>
      <c r="D183" s="8" t="s">
        <v>140</v>
      </c>
    </row>
    <row r="184">
      <c r="A184" s="2"/>
      <c r="B184" s="2"/>
      <c r="C184" s="2"/>
      <c r="D184" s="8" t="s">
        <v>141</v>
      </c>
    </row>
    <row r="185">
      <c r="A185" s="2"/>
      <c r="B185" s="2"/>
      <c r="C185" s="2"/>
      <c r="D185" s="8" t="s">
        <v>142</v>
      </c>
    </row>
    <row r="186">
      <c r="A186" s="2"/>
      <c r="B186" s="2"/>
      <c r="C186" s="2"/>
      <c r="D186" s="8" t="s">
        <v>143</v>
      </c>
    </row>
    <row r="187">
      <c r="A187" s="2"/>
      <c r="B187" s="2"/>
      <c r="C187" s="2"/>
      <c r="D187" s="8" t="s">
        <v>144</v>
      </c>
    </row>
    <row r="188">
      <c r="A188" s="2"/>
      <c r="B188" s="2"/>
      <c r="C188" s="2"/>
      <c r="D188" s="8" t="s">
        <v>145</v>
      </c>
    </row>
    <row r="189">
      <c r="A189" s="2"/>
      <c r="B189" s="2"/>
      <c r="C189" s="2"/>
      <c r="D189" s="8" t="s">
        <v>146</v>
      </c>
    </row>
    <row r="190">
      <c r="A190" s="2"/>
      <c r="B190" s="2"/>
      <c r="C190" s="2"/>
      <c r="D190" s="8" t="s">
        <v>147</v>
      </c>
    </row>
    <row r="191">
      <c r="A191" s="2"/>
      <c r="B191" s="2"/>
      <c r="C191" s="2"/>
      <c r="D191" s="8" t="s">
        <v>148</v>
      </c>
    </row>
    <row r="192">
      <c r="A192" s="2"/>
      <c r="B192" s="2"/>
      <c r="C192" s="2"/>
      <c r="D192" s="8" t="s">
        <v>149</v>
      </c>
    </row>
    <row r="193">
      <c r="A193" s="2"/>
      <c r="B193" s="2"/>
      <c r="C193" s="2"/>
      <c r="D193" s="8" t="s">
        <v>150</v>
      </c>
    </row>
    <row r="194">
      <c r="A194" s="2"/>
      <c r="B194" s="2"/>
      <c r="C194" s="2"/>
      <c r="D194" s="8" t="s">
        <v>151</v>
      </c>
    </row>
    <row r="195">
      <c r="A195" s="2"/>
      <c r="B195" s="2"/>
      <c r="C195" s="2"/>
      <c r="D195" s="2"/>
    </row>
    <row r="196">
      <c r="A196" s="2"/>
      <c r="B196" s="2"/>
      <c r="C196" s="2"/>
      <c r="D196" s="8" t="s">
        <v>152</v>
      </c>
    </row>
    <row r="197">
      <c r="A197" s="2"/>
      <c r="B197" s="2"/>
      <c r="C197" s="2"/>
      <c r="D197" s="2"/>
      <c r="E197" s="6"/>
    </row>
    <row r="198">
      <c r="A198" s="2"/>
      <c r="B198" s="2"/>
      <c r="C198" s="2"/>
      <c r="D198" s="2"/>
    </row>
    <row r="199">
      <c r="A199" s="2"/>
      <c r="B199" s="2"/>
      <c r="C199" s="2"/>
      <c r="D199" s="7" t="s">
        <v>153</v>
      </c>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7"/>
      <c r="B205" s="7" t="s">
        <v>154</v>
      </c>
      <c r="C205" s="2"/>
      <c r="D205" s="2"/>
    </row>
    <row r="206">
      <c r="A206" s="2"/>
      <c r="B206" s="2"/>
      <c r="C206" s="7" t="s">
        <v>155</v>
      </c>
      <c r="D206" s="2"/>
    </row>
    <row r="207">
      <c r="A207" s="2"/>
      <c r="B207" s="2"/>
      <c r="C207" s="8" t="s">
        <v>156</v>
      </c>
      <c r="D207" s="2"/>
    </row>
    <row r="208">
      <c r="A208" s="2"/>
      <c r="B208" s="2"/>
      <c r="C208" s="2"/>
      <c r="D208" s="2"/>
    </row>
    <row r="209">
      <c r="A209" s="2"/>
      <c r="B209" s="2"/>
      <c r="C209" s="2"/>
      <c r="D209" s="2"/>
    </row>
    <row r="210">
      <c r="A210" s="7"/>
      <c r="B210" s="7" t="s">
        <v>157</v>
      </c>
      <c r="C210" s="2"/>
      <c r="D210" s="2"/>
    </row>
    <row r="211">
      <c r="A211" s="2"/>
      <c r="B211" s="2"/>
      <c r="C211" s="7" t="s">
        <v>158</v>
      </c>
      <c r="D211" s="2"/>
    </row>
    <row r="212">
      <c r="A212" s="2"/>
      <c r="B212" s="2"/>
      <c r="C212" s="7" t="s">
        <v>159</v>
      </c>
      <c r="D212" s="2"/>
    </row>
    <row r="213">
      <c r="A213" s="2"/>
      <c r="B213" s="2"/>
      <c r="C213" s="11">
        <f>0.9*4+2.4</f>
        <v>6</v>
      </c>
      <c r="D213" s="7" t="s">
        <v>160</v>
      </c>
    </row>
    <row r="214">
      <c r="A214" s="2"/>
      <c r="B214" s="2"/>
      <c r="C214" s="7" t="s">
        <v>161</v>
      </c>
      <c r="D214" s="2"/>
    </row>
    <row r="215">
      <c r="A215" s="2"/>
      <c r="B215" s="2"/>
      <c r="C215" s="7" t="s">
        <v>162</v>
      </c>
      <c r="D215" s="2"/>
    </row>
    <row r="216">
      <c r="A216" s="2"/>
      <c r="B216" s="2"/>
      <c r="C216" s="2"/>
      <c r="D216" s="8" t="s">
        <v>163</v>
      </c>
    </row>
    <row r="217">
      <c r="A217" s="2"/>
      <c r="B217" s="2"/>
      <c r="C217" s="2">
        <f>6+2.5+2</f>
        <v>10.5</v>
      </c>
      <c r="D217" s="7" t="s">
        <v>164</v>
      </c>
    </row>
    <row r="218">
      <c r="A218" s="2"/>
      <c r="B218" s="2"/>
      <c r="C218" s="7" t="s">
        <v>165</v>
      </c>
      <c r="D218" s="2"/>
    </row>
    <row r="219">
      <c r="A219" s="2"/>
      <c r="B219" s="2"/>
      <c r="C219" s="8" t="s">
        <v>166</v>
      </c>
      <c r="D219" s="2"/>
    </row>
    <row r="220">
      <c r="A220" s="2"/>
      <c r="B220" s="2"/>
      <c r="C220" s="7" t="s">
        <v>167</v>
      </c>
      <c r="D220" s="2"/>
    </row>
    <row r="221">
      <c r="A221" s="2"/>
      <c r="B221" s="2"/>
      <c r="C221" s="8" t="s">
        <v>168</v>
      </c>
      <c r="D221" s="2"/>
    </row>
    <row r="222">
      <c r="A222" s="2"/>
      <c r="B222" s="2"/>
      <c r="C222" s="2"/>
      <c r="D222" s="2"/>
    </row>
    <row r="223">
      <c r="A223" s="2"/>
      <c r="B223" s="2"/>
      <c r="C223" s="2"/>
      <c r="D223" s="2"/>
    </row>
    <row r="224">
      <c r="A224" s="7"/>
      <c r="B224" s="7" t="s">
        <v>169</v>
      </c>
      <c r="C224" s="2"/>
      <c r="D224" s="2"/>
    </row>
    <row r="225">
      <c r="A225" s="2"/>
      <c r="B225" s="2"/>
      <c r="C225" s="2"/>
      <c r="D225" s="2"/>
    </row>
    <row r="226">
      <c r="A226" s="7"/>
      <c r="B226" s="7" t="s">
        <v>170</v>
      </c>
      <c r="C226" s="2"/>
      <c r="D226" s="2"/>
    </row>
    <row r="227">
      <c r="A227" s="7"/>
      <c r="B227" s="7" t="s">
        <v>171</v>
      </c>
      <c r="C227" s="2"/>
      <c r="D227" s="2"/>
    </row>
    <row r="228">
      <c r="A228" s="7"/>
      <c r="B228" s="7" t="s">
        <v>172</v>
      </c>
      <c r="C228" s="2"/>
      <c r="D228" s="2"/>
    </row>
    <row r="229">
      <c r="A229" s="2"/>
      <c r="B229" s="2"/>
      <c r="C229" s="8" t="s">
        <v>173</v>
      </c>
      <c r="D229" s="2"/>
    </row>
    <row r="230">
      <c r="A230" s="7"/>
      <c r="B230" s="7" t="s">
        <v>174</v>
      </c>
      <c r="C230" s="2"/>
      <c r="D230" s="2"/>
    </row>
    <row r="231">
      <c r="A231" s="7"/>
      <c r="B231" s="7" t="s">
        <v>175</v>
      </c>
      <c r="C231" s="2"/>
      <c r="D231" s="2"/>
    </row>
    <row r="232">
      <c r="A232" s="2"/>
      <c r="B232" s="2"/>
      <c r="C232" s="2"/>
      <c r="D232" s="2"/>
    </row>
    <row r="233">
      <c r="A233" s="2"/>
      <c r="B233" s="2"/>
      <c r="C233" s="2"/>
      <c r="D233" s="2"/>
    </row>
    <row r="234">
      <c r="A234" s="6"/>
      <c r="B234" s="6" t="s">
        <v>176</v>
      </c>
      <c r="C234" s="2"/>
      <c r="D234" s="2"/>
    </row>
    <row r="235">
      <c r="A235" s="6"/>
      <c r="B235" s="6" t="s">
        <v>177</v>
      </c>
      <c r="C235" s="7" t="s">
        <v>178</v>
      </c>
      <c r="D235" s="2"/>
    </row>
    <row r="236">
      <c r="A236" s="6"/>
      <c r="B236" s="6" t="s">
        <v>177</v>
      </c>
      <c r="C236" s="7" t="s">
        <v>183</v>
      </c>
      <c r="D236" s="2"/>
    </row>
    <row r="237">
      <c r="A237" s="6"/>
      <c r="B237" s="6" t="s">
        <v>177</v>
      </c>
      <c r="C237" s="7" t="s">
        <v>184</v>
      </c>
      <c r="D237" s="2"/>
    </row>
    <row r="238">
      <c r="A238" s="6"/>
      <c r="B238" s="6" t="s">
        <v>177</v>
      </c>
      <c r="C238" s="7" t="s">
        <v>185</v>
      </c>
      <c r="D238" s="2"/>
    </row>
    <row r="239">
      <c r="A239" s="6"/>
      <c r="B239" s="6" t="s">
        <v>177</v>
      </c>
      <c r="C239" s="7" t="s">
        <v>186</v>
      </c>
      <c r="D239" s="2"/>
    </row>
    <row r="240">
      <c r="C240" s="7"/>
      <c r="D240" s="7" t="s">
        <v>187</v>
      </c>
    </row>
    <row r="241">
      <c r="A241" s="6"/>
      <c r="B241" s="6" t="s">
        <v>177</v>
      </c>
      <c r="C241" s="7" t="s">
        <v>188</v>
      </c>
      <c r="D241" s="2"/>
    </row>
    <row r="242">
      <c r="C242" s="7"/>
      <c r="D242" s="6" t="s">
        <v>189</v>
      </c>
    </row>
    <row r="243">
      <c r="C243" s="7"/>
      <c r="D243" s="6" t="s">
        <v>191</v>
      </c>
    </row>
    <row r="244">
      <c r="C244" s="7"/>
      <c r="D244" s="2"/>
      <c r="E244" s="7"/>
    </row>
    <row r="245">
      <c r="A245" s="2"/>
      <c r="B245" s="2"/>
      <c r="D245" s="7" t="s">
        <v>192</v>
      </c>
    </row>
    <row r="246">
      <c r="A246" s="2"/>
      <c r="B246" s="2"/>
      <c r="D246" s="7" t="s">
        <v>194</v>
      </c>
    </row>
    <row r="247">
      <c r="A247" s="2"/>
      <c r="B247" s="2"/>
      <c r="D247" s="7" t="s">
        <v>195</v>
      </c>
    </row>
    <row r="248">
      <c r="A248" s="2"/>
      <c r="B248" s="2"/>
      <c r="D248" s="7" t="s">
        <v>196</v>
      </c>
    </row>
    <row r="249">
      <c r="A249" s="2"/>
      <c r="B249" s="2"/>
      <c r="D249" s="8" t="s">
        <v>198</v>
      </c>
    </row>
    <row r="250">
      <c r="A250" s="6"/>
      <c r="B250" s="6" t="s">
        <v>177</v>
      </c>
      <c r="C250" s="7" t="s">
        <v>202</v>
      </c>
      <c r="D250" s="2"/>
    </row>
    <row r="251">
      <c r="A251" s="6"/>
      <c r="B251" s="6" t="s">
        <v>177</v>
      </c>
      <c r="C251" s="7" t="s">
        <v>203</v>
      </c>
      <c r="D251" s="2"/>
    </row>
    <row r="252">
      <c r="A252" s="6"/>
      <c r="B252" s="6" t="s">
        <v>177</v>
      </c>
      <c r="C252" s="7" t="s">
        <v>204</v>
      </c>
      <c r="D252" s="2"/>
    </row>
    <row r="253">
      <c r="A253" s="6"/>
      <c r="B253" s="6" t="s">
        <v>177</v>
      </c>
      <c r="C253" s="7" t="s">
        <v>205</v>
      </c>
      <c r="D253" s="2"/>
    </row>
    <row r="254">
      <c r="A254" s="6"/>
      <c r="B254" s="6" t="s">
        <v>177</v>
      </c>
      <c r="C254" s="7" t="s">
        <v>206</v>
      </c>
      <c r="D254" s="2"/>
    </row>
    <row r="255">
      <c r="B255" s="6" t="s">
        <v>177</v>
      </c>
      <c r="C255" s="7" t="s">
        <v>207</v>
      </c>
      <c r="D255" s="2"/>
    </row>
    <row r="256">
      <c r="C256" s="7" t="s">
        <v>208</v>
      </c>
      <c r="D256" s="2"/>
    </row>
    <row r="257">
      <c r="C257" s="7" t="s">
        <v>209</v>
      </c>
      <c r="D257" s="2"/>
    </row>
    <row r="258">
      <c r="B258" s="6" t="s">
        <v>210</v>
      </c>
      <c r="C258" s="7" t="s">
        <v>211</v>
      </c>
      <c r="D258" s="2"/>
    </row>
    <row r="259">
      <c r="B259" s="6" t="s">
        <v>210</v>
      </c>
      <c r="C259" s="7"/>
      <c r="D259" s="7" t="s">
        <v>212</v>
      </c>
    </row>
    <row r="260">
      <c r="C260" s="7" t="s">
        <v>213</v>
      </c>
      <c r="D260" s="2"/>
    </row>
    <row r="261">
      <c r="C261" s="7" t="s">
        <v>214</v>
      </c>
      <c r="D261" s="2"/>
    </row>
    <row r="262">
      <c r="A262" s="6"/>
      <c r="B262" s="6"/>
      <c r="C262" s="2"/>
      <c r="D262" s="7" t="s">
        <v>215</v>
      </c>
    </row>
    <row r="263">
      <c r="A263" s="6"/>
      <c r="B263" s="6"/>
      <c r="C263" s="2"/>
      <c r="D263" s="7" t="s">
        <v>216</v>
      </c>
    </row>
    <row r="264">
      <c r="A264" s="6"/>
      <c r="B264" s="6" t="s">
        <v>217</v>
      </c>
      <c r="C264" s="2"/>
      <c r="D264" s="2"/>
    </row>
    <row r="265">
      <c r="A265" s="2"/>
      <c r="B265" s="2"/>
      <c r="C265" s="7" t="s">
        <v>218</v>
      </c>
      <c r="D265" s="2"/>
    </row>
    <row r="266">
      <c r="C266" s="7" t="s">
        <v>219</v>
      </c>
      <c r="D266" s="2"/>
    </row>
    <row r="267">
      <c r="C267" s="7" t="s">
        <v>65</v>
      </c>
      <c r="D267" s="2"/>
    </row>
    <row r="268">
      <c r="A268" s="2"/>
      <c r="B268" s="2"/>
      <c r="C268" s="2"/>
      <c r="D268" s="2"/>
    </row>
    <row r="269">
      <c r="A269" s="7"/>
      <c r="C269" s="2"/>
      <c r="D269" s="2"/>
    </row>
    <row r="270">
      <c r="A270" s="7" t="s">
        <v>220</v>
      </c>
      <c r="B270" s="7"/>
      <c r="D270" s="2"/>
    </row>
    <row r="271">
      <c r="A271" s="7"/>
      <c r="B271" s="7" t="s">
        <v>221</v>
      </c>
      <c r="D271" s="2"/>
    </row>
    <row r="272">
      <c r="A272" s="2"/>
      <c r="B272" s="2"/>
      <c r="C272" s="7" t="s">
        <v>222</v>
      </c>
      <c r="D272" s="2"/>
    </row>
    <row r="273">
      <c r="A273" s="2"/>
      <c r="B273" s="2"/>
      <c r="C273" s="7"/>
      <c r="D273" s="7" t="s">
        <v>223</v>
      </c>
    </row>
    <row r="274">
      <c r="A274" s="2"/>
      <c r="B274" s="2"/>
      <c r="C274" s="7" t="s">
        <v>224</v>
      </c>
      <c r="D274" s="2"/>
    </row>
    <row r="275">
      <c r="A275" s="2"/>
      <c r="B275" s="2"/>
      <c r="C275" s="7" t="s">
        <v>225</v>
      </c>
      <c r="D275" s="2"/>
    </row>
    <row r="276">
      <c r="A276" s="2"/>
      <c r="B276" s="2"/>
      <c r="C276" s="2"/>
      <c r="D276" s="7" t="s">
        <v>226</v>
      </c>
    </row>
    <row r="277">
      <c r="A277" s="2"/>
      <c r="B277" s="2"/>
      <c r="C277" s="2"/>
      <c r="D277" s="7" t="s">
        <v>227</v>
      </c>
    </row>
    <row r="278">
      <c r="A278" s="2"/>
      <c r="B278" s="2"/>
      <c r="C278" s="2"/>
      <c r="D278" s="7" t="s">
        <v>228</v>
      </c>
    </row>
    <row r="279">
      <c r="A279" s="2"/>
      <c r="B279" s="2"/>
      <c r="C279" s="7" t="s">
        <v>229</v>
      </c>
      <c r="D279" s="2"/>
    </row>
    <row r="280">
      <c r="A280" s="2"/>
      <c r="B280" s="2"/>
      <c r="C280" s="2"/>
      <c r="D280" s="7" t="s">
        <v>230</v>
      </c>
    </row>
    <row r="281">
      <c r="A281" s="2"/>
      <c r="B281" s="2"/>
      <c r="C281" s="2"/>
      <c r="D281" s="7" t="s">
        <v>231</v>
      </c>
    </row>
    <row r="282">
      <c r="A282" s="2"/>
      <c r="B282" s="2"/>
      <c r="C282" s="7" t="s">
        <v>232</v>
      </c>
      <c r="D282" s="2"/>
    </row>
    <row r="283">
      <c r="A283" s="2"/>
      <c r="B283" s="2"/>
      <c r="C283" s="7"/>
      <c r="D283" s="7" t="s">
        <v>233</v>
      </c>
    </row>
    <row r="284">
      <c r="A284" s="2"/>
      <c r="B284" s="2"/>
      <c r="C284" s="7"/>
      <c r="D284" s="7" t="s">
        <v>234</v>
      </c>
    </row>
    <row r="285">
      <c r="A285" s="2"/>
      <c r="B285" s="2"/>
      <c r="C285" s="7"/>
      <c r="D285" s="7" t="s">
        <v>235</v>
      </c>
    </row>
    <row r="286">
      <c r="A286" s="2"/>
      <c r="B286" s="2"/>
      <c r="C286" s="7" t="s">
        <v>236</v>
      </c>
      <c r="D286" s="2"/>
    </row>
    <row r="287">
      <c r="A287" s="2"/>
      <c r="B287" s="2"/>
      <c r="C287" s="7"/>
      <c r="D287" s="7" t="s">
        <v>237</v>
      </c>
    </row>
    <row r="288">
      <c r="A288" s="2"/>
      <c r="B288" s="2"/>
      <c r="C288" s="7"/>
      <c r="D288" s="7"/>
      <c r="E288" s="6"/>
    </row>
    <row r="289">
      <c r="A289" s="2"/>
      <c r="B289" s="2"/>
      <c r="C289" s="7"/>
      <c r="D289" s="7"/>
      <c r="E289" s="6"/>
    </row>
    <row r="290">
      <c r="A290" s="2"/>
      <c r="B290" s="2"/>
      <c r="C290" s="7"/>
      <c r="D290" s="7" t="s">
        <v>238</v>
      </c>
    </row>
    <row r="291">
      <c r="A291" s="2"/>
      <c r="B291" s="2"/>
      <c r="C291" s="7" t="s">
        <v>239</v>
      </c>
      <c r="D291" s="2"/>
    </row>
    <row r="292">
      <c r="A292" s="2"/>
      <c r="B292" s="2"/>
      <c r="C292" s="7"/>
      <c r="D292" s="7" t="s">
        <v>240</v>
      </c>
    </row>
    <row r="293">
      <c r="A293" s="2"/>
      <c r="B293" s="2"/>
      <c r="C293" s="7" t="s">
        <v>241</v>
      </c>
      <c r="D293" s="2"/>
    </row>
    <row r="294">
      <c r="A294" s="2"/>
      <c r="B294" s="2"/>
      <c r="C294" s="7"/>
      <c r="D294" s="7" t="s">
        <v>242</v>
      </c>
    </row>
    <row r="295">
      <c r="A295" s="2"/>
      <c r="B295" s="2"/>
      <c r="C295" s="7" t="s">
        <v>243</v>
      </c>
      <c r="D295" s="2"/>
    </row>
    <row r="296">
      <c r="A296" s="2"/>
      <c r="B296" s="2"/>
      <c r="C296" s="7" t="s">
        <v>244</v>
      </c>
      <c r="D296" s="2"/>
    </row>
    <row r="297">
      <c r="A297" s="7"/>
      <c r="B297" s="7" t="s">
        <v>245</v>
      </c>
      <c r="D297" s="2"/>
    </row>
    <row r="298">
      <c r="A298" s="2"/>
      <c r="B298" s="2"/>
      <c r="C298" s="7" t="s">
        <v>246</v>
      </c>
      <c r="D298" s="2"/>
    </row>
    <row r="299">
      <c r="A299" s="2"/>
      <c r="B299" s="2"/>
      <c r="C299" s="7" t="s">
        <v>247</v>
      </c>
      <c r="D299" s="2"/>
    </row>
    <row r="300">
      <c r="A300" s="2"/>
      <c r="B300" s="2"/>
      <c r="C300" s="7"/>
      <c r="D300" s="7" t="s">
        <v>248</v>
      </c>
    </row>
    <row r="301">
      <c r="A301" s="2"/>
      <c r="B301" s="2"/>
      <c r="C301" s="7"/>
      <c r="D301" s="7" t="s">
        <v>249</v>
      </c>
    </row>
    <row r="302">
      <c r="A302" s="2"/>
      <c r="B302" s="2"/>
      <c r="C302" s="7" t="s">
        <v>250</v>
      </c>
      <c r="D302" s="2"/>
    </row>
    <row r="303">
      <c r="A303" s="2"/>
      <c r="B303" s="2"/>
      <c r="C303" s="7"/>
      <c r="D303" s="7" t="s">
        <v>251</v>
      </c>
    </row>
    <row r="304">
      <c r="A304" s="2"/>
      <c r="B304" s="2"/>
      <c r="C304" s="7"/>
      <c r="D304" s="2"/>
    </row>
    <row r="305">
      <c r="A305" s="2"/>
      <c r="B305" s="2"/>
      <c r="C305" s="7" t="s">
        <v>252</v>
      </c>
      <c r="D305" s="2"/>
    </row>
    <row r="306">
      <c r="A306" s="2"/>
      <c r="B306" s="2"/>
      <c r="C306" s="7" t="s">
        <v>253</v>
      </c>
      <c r="D306" s="2"/>
    </row>
    <row r="307">
      <c r="A307" s="2"/>
      <c r="B307" s="2"/>
      <c r="C307" s="7"/>
      <c r="D307" s="7" t="s">
        <v>254</v>
      </c>
    </row>
    <row r="308">
      <c r="A308" s="2"/>
      <c r="B308" s="2"/>
      <c r="C308" s="7"/>
      <c r="D308" s="7" t="s">
        <v>255</v>
      </c>
    </row>
    <row r="309">
      <c r="A309" s="2"/>
      <c r="B309" s="2"/>
      <c r="C309" s="7"/>
      <c r="D309" s="7" t="s">
        <v>256</v>
      </c>
    </row>
    <row r="310">
      <c r="A310" s="2"/>
      <c r="B310" s="2"/>
      <c r="C310" s="7" t="s">
        <v>257</v>
      </c>
      <c r="D310" s="2"/>
    </row>
    <row r="311">
      <c r="A311" s="2"/>
      <c r="B311" s="2"/>
      <c r="C311" s="7"/>
      <c r="D311" s="17" t="s">
        <v>258</v>
      </c>
    </row>
    <row r="312">
      <c r="A312" s="2"/>
      <c r="B312" s="2"/>
      <c r="C312" s="7" t="s">
        <v>259</v>
      </c>
      <c r="D312" s="2"/>
    </row>
    <row r="313">
      <c r="A313" s="2"/>
      <c r="B313" s="2"/>
      <c r="C313" s="7"/>
      <c r="D313" s="7" t="s">
        <v>260</v>
      </c>
    </row>
    <row r="314">
      <c r="A314" s="2"/>
      <c r="B314" s="2"/>
      <c r="C314" s="7"/>
      <c r="D314" s="7" t="s">
        <v>261</v>
      </c>
    </row>
    <row r="315">
      <c r="A315" s="2"/>
      <c r="B315" s="2"/>
      <c r="C315" s="7" t="s">
        <v>262</v>
      </c>
      <c r="D315" s="2"/>
    </row>
    <row r="316">
      <c r="A316" s="2"/>
      <c r="B316" s="2"/>
      <c r="C316" s="7"/>
      <c r="D316" s="7" t="s">
        <v>264</v>
      </c>
    </row>
    <row r="317">
      <c r="A317" s="2"/>
      <c r="B317" s="2"/>
      <c r="C317" s="7" t="s">
        <v>265</v>
      </c>
      <c r="D317" s="2"/>
    </row>
    <row r="318">
      <c r="A318" s="2"/>
      <c r="B318" s="2"/>
      <c r="C318" s="7"/>
      <c r="D318" s="7" t="s">
        <v>266</v>
      </c>
    </row>
    <row r="319">
      <c r="A319" s="2"/>
      <c r="B319" s="2"/>
      <c r="C319" s="6" t="s">
        <v>267</v>
      </c>
      <c r="D319" s="2"/>
    </row>
    <row r="320">
      <c r="A320" s="2"/>
      <c r="B320" s="2"/>
      <c r="C320" s="2"/>
      <c r="D320" s="7" t="s">
        <v>268</v>
      </c>
    </row>
    <row r="321">
      <c r="A321" s="7"/>
      <c r="B321" s="7" t="s">
        <v>270</v>
      </c>
      <c r="D321" s="2"/>
    </row>
    <row r="322">
      <c r="A322" s="2"/>
      <c r="B322" s="2"/>
      <c r="C322" s="7" t="s">
        <v>271</v>
      </c>
      <c r="D322" s="2"/>
    </row>
    <row r="323">
      <c r="A323" s="2"/>
      <c r="B323" s="2"/>
      <c r="C323" s="7"/>
      <c r="D323" s="17" t="s">
        <v>273</v>
      </c>
    </row>
    <row r="324">
      <c r="A324" s="2"/>
      <c r="B324" s="2"/>
      <c r="C324" s="7" t="s">
        <v>274</v>
      </c>
      <c r="D324" s="2"/>
    </row>
    <row r="325">
      <c r="A325" s="2"/>
      <c r="B325" s="2"/>
      <c r="C325" s="2"/>
      <c r="D325" s="7" t="s">
        <v>275</v>
      </c>
    </row>
    <row r="326">
      <c r="A326" s="2"/>
      <c r="B326" s="2"/>
      <c r="C326" s="7" t="s">
        <v>277</v>
      </c>
      <c r="D326" s="2"/>
    </row>
    <row r="327">
      <c r="A327" s="2"/>
      <c r="B327" s="2"/>
      <c r="C327" s="7"/>
      <c r="D327" s="7" t="s">
        <v>278</v>
      </c>
    </row>
    <row r="328">
      <c r="A328" s="2"/>
      <c r="B328" s="2"/>
      <c r="C328" s="7" t="s">
        <v>279</v>
      </c>
      <c r="D328" s="2"/>
    </row>
    <row r="329">
      <c r="A329" s="2"/>
      <c r="B329" s="2"/>
      <c r="C329" s="7"/>
      <c r="D329" s="7" t="s">
        <v>281</v>
      </c>
    </row>
    <row r="330">
      <c r="A330" s="2"/>
      <c r="B330" s="2"/>
      <c r="C330" s="7"/>
      <c r="D330" s="7" t="s">
        <v>285</v>
      </c>
    </row>
    <row r="331">
      <c r="A331" s="2"/>
      <c r="B331" s="2"/>
      <c r="C331" s="7"/>
      <c r="D331" s="7" t="s">
        <v>286</v>
      </c>
    </row>
    <row r="332">
      <c r="A332" s="2"/>
      <c r="B332" s="2"/>
      <c r="C332" s="7" t="s">
        <v>287</v>
      </c>
      <c r="D332" s="2"/>
    </row>
    <row r="333">
      <c r="A333" s="2"/>
      <c r="B333" s="2"/>
      <c r="C333" s="7"/>
      <c r="D333" s="7" t="s">
        <v>288</v>
      </c>
    </row>
    <row r="334">
      <c r="A334" s="2"/>
      <c r="B334" s="2"/>
      <c r="C334" s="7" t="s">
        <v>289</v>
      </c>
      <c r="D334" s="2"/>
    </row>
    <row r="335">
      <c r="A335" s="2"/>
      <c r="B335" s="2"/>
      <c r="C335" s="2"/>
      <c r="D335" s="7" t="s">
        <v>290</v>
      </c>
    </row>
    <row r="336">
      <c r="A336" s="2"/>
      <c r="B336" s="2"/>
      <c r="C336" s="2"/>
      <c r="D336" s="7" t="s">
        <v>291</v>
      </c>
    </row>
    <row r="337">
      <c r="A337" s="2"/>
      <c r="B337" s="2"/>
      <c r="C337" s="2"/>
      <c r="D337" s="7" t="s">
        <v>292</v>
      </c>
    </row>
    <row r="338">
      <c r="A338" s="2"/>
      <c r="B338" s="7"/>
      <c r="C338" s="2"/>
      <c r="D338" s="2"/>
    </row>
    <row r="339">
      <c r="A339" s="7" t="s">
        <v>294</v>
      </c>
      <c r="B339" s="2"/>
      <c r="C339" s="2"/>
      <c r="D339" s="2"/>
    </row>
    <row r="340">
      <c r="A340" s="2"/>
      <c r="B340" s="7" t="s">
        <v>295</v>
      </c>
      <c r="C340" s="2"/>
      <c r="D340" s="2"/>
    </row>
    <row r="341">
      <c r="A341" s="2"/>
      <c r="B341" s="7" t="s">
        <v>296</v>
      </c>
      <c r="C341" s="2"/>
      <c r="D341" s="2"/>
    </row>
    <row r="342">
      <c r="A342" s="2"/>
      <c r="B342" s="7" t="s">
        <v>298</v>
      </c>
      <c r="C342" s="2"/>
      <c r="D342" s="2"/>
    </row>
    <row r="343">
      <c r="A343" s="2"/>
      <c r="B343" s="2"/>
      <c r="C343" s="7" t="s">
        <v>299</v>
      </c>
      <c r="D343" s="2"/>
    </row>
    <row r="344">
      <c r="A344" s="2"/>
      <c r="B344" s="2"/>
      <c r="C344" s="7" t="s">
        <v>300</v>
      </c>
      <c r="D344" s="2"/>
    </row>
    <row r="345">
      <c r="A345" s="2"/>
      <c r="B345" s="2"/>
      <c r="C345" s="7" t="s">
        <v>301</v>
      </c>
      <c r="D345" s="2"/>
    </row>
    <row r="346">
      <c r="A346" s="2"/>
      <c r="B346" s="2"/>
      <c r="C346" s="7" t="s">
        <v>303</v>
      </c>
      <c r="D346" s="2"/>
    </row>
    <row r="347">
      <c r="A347" s="2"/>
      <c r="B347" s="7" t="s">
        <v>304</v>
      </c>
      <c r="C347" s="2"/>
      <c r="D347" s="2"/>
    </row>
    <row r="348">
      <c r="A348" s="2"/>
      <c r="B348" s="2"/>
      <c r="C348" s="7" t="s">
        <v>305</v>
      </c>
      <c r="D348" s="2"/>
    </row>
    <row r="349">
      <c r="A349" s="2"/>
      <c r="B349" s="2"/>
      <c r="C349" s="2"/>
      <c r="D349" s="2"/>
    </row>
    <row r="350">
      <c r="A350" s="2"/>
      <c r="B350" s="2"/>
      <c r="C350" s="2"/>
      <c r="D350" s="2"/>
    </row>
    <row r="351">
      <c r="A351" s="6"/>
      <c r="B351" s="6" t="s">
        <v>307</v>
      </c>
      <c r="C351" s="2"/>
      <c r="D351" s="2"/>
    </row>
    <row r="352">
      <c r="A352" s="2"/>
      <c r="B352" s="2"/>
      <c r="C352" s="8" t="s">
        <v>308</v>
      </c>
      <c r="D352" s="2"/>
    </row>
    <row r="353">
      <c r="A353" s="2"/>
      <c r="B353" s="2"/>
      <c r="C353" s="2"/>
      <c r="D353" s="2"/>
    </row>
    <row r="354">
      <c r="A354" s="6"/>
      <c r="B354" s="6" t="s">
        <v>311</v>
      </c>
      <c r="C354" s="2"/>
      <c r="D354" s="2"/>
    </row>
    <row r="355">
      <c r="C355" s="7" t="s">
        <v>312</v>
      </c>
      <c r="D355" s="2"/>
    </row>
    <row r="356">
      <c r="A356" s="2"/>
      <c r="B356" s="2"/>
      <c r="C356" s="7" t="s">
        <v>313</v>
      </c>
      <c r="D356" s="2"/>
    </row>
    <row r="357">
      <c r="A357" s="2"/>
      <c r="B357" s="2"/>
      <c r="C357" s="7" t="s">
        <v>314</v>
      </c>
      <c r="D357" s="2"/>
    </row>
    <row r="358">
      <c r="A358" s="2"/>
      <c r="B358" s="2"/>
      <c r="C358" s="2"/>
      <c r="D358" s="2"/>
    </row>
    <row r="359">
      <c r="A359" s="2"/>
      <c r="B359" s="2"/>
      <c r="C359" s="2"/>
      <c r="D359" s="2"/>
    </row>
    <row r="360">
      <c r="A360" s="7"/>
      <c r="B360" s="7" t="s">
        <v>315</v>
      </c>
      <c r="C360" s="2"/>
      <c r="D360" s="2"/>
    </row>
    <row r="361">
      <c r="A361" s="2"/>
      <c r="B361" s="2"/>
      <c r="C361" s="8" t="s">
        <v>316</v>
      </c>
      <c r="D361" s="2"/>
    </row>
    <row r="362">
      <c r="A362" s="2"/>
      <c r="B362" s="2"/>
      <c r="C362" s="2"/>
      <c r="D362" s="2"/>
    </row>
    <row r="363">
      <c r="A363" s="7"/>
      <c r="B363" s="7" t="s">
        <v>317</v>
      </c>
      <c r="C363" s="2"/>
      <c r="D363" s="2"/>
    </row>
    <row r="364">
      <c r="A364" s="2"/>
      <c r="B364" s="2"/>
      <c r="C364" s="2"/>
      <c r="D364" s="2"/>
    </row>
    <row r="365">
      <c r="A365" s="7"/>
      <c r="B365" s="7" t="s">
        <v>318</v>
      </c>
      <c r="C365" s="2"/>
      <c r="D365" s="2"/>
    </row>
    <row r="366">
      <c r="A366" s="2"/>
      <c r="B366" s="2"/>
      <c r="C366" s="8" t="s">
        <v>319</v>
      </c>
      <c r="D366" s="2"/>
    </row>
    <row r="367">
      <c r="A367" s="2"/>
      <c r="B367" s="2"/>
      <c r="C367" s="2"/>
      <c r="D367" s="2"/>
    </row>
    <row r="368">
      <c r="A368" s="7"/>
      <c r="B368" s="7" t="s">
        <v>321</v>
      </c>
      <c r="C368" s="2"/>
      <c r="D368" s="2"/>
    </row>
    <row r="369">
      <c r="A369" s="2"/>
      <c r="B369" s="2"/>
      <c r="C369" s="8" t="s">
        <v>322</v>
      </c>
      <c r="D369" s="2"/>
    </row>
    <row r="370">
      <c r="A370" s="2"/>
      <c r="B370" s="2"/>
      <c r="C370" s="8" t="s">
        <v>323</v>
      </c>
      <c r="D370" s="2"/>
    </row>
    <row r="371">
      <c r="A371" s="2"/>
      <c r="B371" s="2"/>
      <c r="C371" s="2"/>
      <c r="D371" s="2"/>
    </row>
    <row r="372">
      <c r="A372" s="2"/>
      <c r="B372" s="2"/>
      <c r="C372" s="2"/>
      <c r="D372" s="2"/>
    </row>
    <row r="373">
      <c r="A373" s="7"/>
      <c r="B373" s="7" t="s">
        <v>324</v>
      </c>
      <c r="D373" s="2"/>
    </row>
    <row r="374">
      <c r="A374" s="2"/>
      <c r="B374" s="2"/>
      <c r="C374" s="8" t="s">
        <v>325</v>
      </c>
      <c r="D374" s="2"/>
    </row>
    <row r="375">
      <c r="A375" s="7"/>
      <c r="B375" s="7"/>
      <c r="C375" s="2"/>
      <c r="D375" s="7" t="s">
        <v>328</v>
      </c>
    </row>
    <row r="376">
      <c r="A376" s="7"/>
      <c r="B376" s="7"/>
      <c r="C376" s="2"/>
      <c r="D376" s="2"/>
    </row>
    <row r="377">
      <c r="A377" s="7"/>
      <c r="B377" s="7" t="s">
        <v>329</v>
      </c>
      <c r="C377" s="2"/>
      <c r="D377" s="2"/>
    </row>
    <row r="378">
      <c r="A378" s="2"/>
      <c r="B378" s="2"/>
      <c r="C378" s="8" t="s">
        <v>198</v>
      </c>
      <c r="D378" s="2"/>
    </row>
    <row r="379">
      <c r="A379" s="2"/>
      <c r="B379" s="2"/>
      <c r="C379" s="8" t="s">
        <v>332</v>
      </c>
      <c r="D379" s="2"/>
    </row>
    <row r="380">
      <c r="A380" s="2"/>
      <c r="B380" s="2"/>
      <c r="C380" s="8" t="s">
        <v>335</v>
      </c>
      <c r="D380" s="2"/>
    </row>
    <row r="381">
      <c r="A381" s="2"/>
      <c r="B381" s="2"/>
      <c r="C381" s="8" t="s">
        <v>338</v>
      </c>
      <c r="D381" s="2"/>
    </row>
    <row r="382">
      <c r="A382" s="7"/>
      <c r="B382" s="7"/>
      <c r="C382" s="2"/>
      <c r="D382" s="2"/>
    </row>
    <row r="383">
      <c r="A383" s="7"/>
      <c r="B383" s="7" t="s">
        <v>340</v>
      </c>
      <c r="C383" s="2"/>
      <c r="D383" s="2"/>
    </row>
    <row r="384">
      <c r="A384" s="2"/>
      <c r="B384" s="2"/>
      <c r="C384" s="7" t="s">
        <v>341</v>
      </c>
      <c r="D384" s="2"/>
    </row>
    <row r="385">
      <c r="C385" s="7" t="s">
        <v>342</v>
      </c>
      <c r="D385" s="2"/>
    </row>
    <row r="386">
      <c r="C386" s="2"/>
      <c r="D386" s="8" t="s">
        <v>344</v>
      </c>
    </row>
    <row r="387">
      <c r="A387" s="2"/>
      <c r="B387" s="2"/>
      <c r="C387" s="2"/>
      <c r="D387" s="2"/>
    </row>
    <row r="388">
      <c r="A388" s="7"/>
      <c r="B388" s="7" t="s">
        <v>345</v>
      </c>
      <c r="C388" s="2"/>
      <c r="D388" s="2"/>
    </row>
    <row r="389">
      <c r="C389" s="7" t="s">
        <v>346</v>
      </c>
      <c r="D389" s="2"/>
    </row>
    <row r="390">
      <c r="C390" s="2"/>
      <c r="D390" s="8" t="s">
        <v>348</v>
      </c>
    </row>
    <row r="391">
      <c r="C391" s="7" t="s">
        <v>349</v>
      </c>
      <c r="D391" s="2"/>
    </row>
    <row r="392">
      <c r="C392" s="2"/>
      <c r="D392" s="8" t="s">
        <v>350</v>
      </c>
    </row>
    <row r="393">
      <c r="C393" s="7" t="s">
        <v>351</v>
      </c>
      <c r="D393" s="2"/>
    </row>
    <row r="394">
      <c r="C394" s="2"/>
      <c r="D394" s="8" t="s">
        <v>352</v>
      </c>
    </row>
    <row r="395">
      <c r="A395" s="2"/>
      <c r="B395" s="2"/>
      <c r="C395" s="2"/>
      <c r="D395" s="2"/>
    </row>
    <row r="396">
      <c r="A396" s="7"/>
      <c r="B396" s="7" t="s">
        <v>353</v>
      </c>
      <c r="C396" s="2"/>
      <c r="D396" s="2"/>
    </row>
    <row r="397">
      <c r="A397" s="2"/>
      <c r="B397" s="2"/>
      <c r="C397" s="7" t="s">
        <v>354</v>
      </c>
      <c r="D397" s="2"/>
    </row>
    <row r="398">
      <c r="A398" s="2"/>
      <c r="B398" s="2"/>
      <c r="C398" s="2"/>
      <c r="D398" s="8" t="s">
        <v>356</v>
      </c>
    </row>
    <row r="399">
      <c r="A399" s="2"/>
      <c r="B399" s="2"/>
      <c r="C399" s="7" t="s">
        <v>357</v>
      </c>
      <c r="D399" s="2"/>
    </row>
    <row r="400">
      <c r="A400" s="2"/>
      <c r="B400" s="2"/>
      <c r="C400" s="2"/>
      <c r="D400" s="8" t="s">
        <v>358</v>
      </c>
    </row>
    <row r="401">
      <c r="A401" s="2"/>
      <c r="B401" s="2"/>
      <c r="C401" s="2"/>
      <c r="D401" s="8" t="s">
        <v>359</v>
      </c>
    </row>
    <row r="402">
      <c r="A402" s="2"/>
      <c r="B402" s="2"/>
      <c r="C402" s="2"/>
      <c r="D402" s="2"/>
    </row>
    <row r="403">
      <c r="A403" s="7"/>
      <c r="B403" s="7" t="s">
        <v>361</v>
      </c>
      <c r="C403" s="2"/>
      <c r="D403" s="2"/>
    </row>
    <row r="404">
      <c r="A404" s="2"/>
      <c r="B404" s="2"/>
      <c r="C404" s="2"/>
      <c r="D404" s="2"/>
    </row>
    <row r="405">
      <c r="A405" s="7"/>
      <c r="B405" s="7" t="s">
        <v>362</v>
      </c>
      <c r="C405" s="2"/>
      <c r="D405" s="2"/>
    </row>
    <row r="406">
      <c r="A406" s="2"/>
      <c r="B406" s="2"/>
      <c r="C406" s="7" t="s">
        <v>364</v>
      </c>
      <c r="D406" s="2"/>
    </row>
    <row r="407">
      <c r="A407" s="2"/>
      <c r="B407" s="2"/>
      <c r="C407" s="8" t="s">
        <v>365</v>
      </c>
      <c r="D407" s="2"/>
    </row>
    <row r="408">
      <c r="A408" s="2"/>
      <c r="B408" s="2"/>
      <c r="C408" s="8" t="s">
        <v>367</v>
      </c>
      <c r="D408" s="2"/>
    </row>
    <row r="409">
      <c r="A409" s="2"/>
      <c r="B409" s="2"/>
      <c r="C409" s="7" t="s">
        <v>370</v>
      </c>
      <c r="D409" s="2"/>
    </row>
    <row r="410">
      <c r="A410" s="2"/>
      <c r="B410" s="2"/>
      <c r="C410" s="7" t="s">
        <v>371</v>
      </c>
      <c r="D410" s="7"/>
    </row>
    <row r="411">
      <c r="A411" s="2"/>
      <c r="B411" s="2"/>
      <c r="C411" s="2"/>
      <c r="D411" s="8" t="s">
        <v>373</v>
      </c>
    </row>
    <row r="412">
      <c r="A412" s="7"/>
      <c r="B412" s="7"/>
      <c r="C412" s="6" t="s">
        <v>375</v>
      </c>
      <c r="D412" s="2"/>
    </row>
    <row r="413">
      <c r="A413" s="7"/>
      <c r="B413" s="7"/>
      <c r="C413" s="2"/>
      <c r="D413" s="8" t="s">
        <v>376</v>
      </c>
    </row>
    <row r="414">
      <c r="A414" s="7"/>
      <c r="B414" s="7"/>
      <c r="C414" s="7" t="s">
        <v>378</v>
      </c>
      <c r="D414" s="2"/>
    </row>
    <row r="415">
      <c r="A415" s="7"/>
      <c r="B415" s="7"/>
      <c r="C415" s="2"/>
      <c r="D415" s="8" t="s">
        <v>379</v>
      </c>
    </row>
    <row r="416">
      <c r="A416" s="7"/>
      <c r="B416" s="7"/>
      <c r="C416" s="7" t="s">
        <v>381</v>
      </c>
      <c r="D416" s="2"/>
    </row>
    <row r="417">
      <c r="A417" s="7"/>
      <c r="B417" s="7"/>
      <c r="C417" s="2"/>
      <c r="D417" s="8" t="s">
        <v>383</v>
      </c>
    </row>
    <row r="418">
      <c r="A418" s="7"/>
      <c r="B418" s="7"/>
      <c r="C418" s="7" t="s">
        <v>385</v>
      </c>
      <c r="D418" s="2"/>
    </row>
    <row r="419">
      <c r="A419" s="7"/>
      <c r="B419" s="7"/>
      <c r="C419" s="2"/>
      <c r="D419" s="8" t="s">
        <v>386</v>
      </c>
    </row>
    <row r="420">
      <c r="A420" s="7"/>
      <c r="B420" s="7"/>
      <c r="C420" s="7" t="s">
        <v>388</v>
      </c>
      <c r="D420" s="2"/>
    </row>
    <row r="421">
      <c r="A421" s="7"/>
      <c r="B421" s="7"/>
      <c r="C421" s="2"/>
      <c r="D421" s="8" t="s">
        <v>389</v>
      </c>
    </row>
    <row r="422">
      <c r="A422" s="7"/>
      <c r="B422" s="7"/>
      <c r="C422" s="7" t="s">
        <v>391</v>
      </c>
      <c r="D422" s="2"/>
    </row>
    <row r="423">
      <c r="A423" s="7"/>
      <c r="B423" s="7"/>
      <c r="C423" s="2"/>
      <c r="D423" s="8" t="s">
        <v>392</v>
      </c>
    </row>
    <row r="424">
      <c r="A424" s="7"/>
      <c r="B424" s="7"/>
      <c r="C424" s="2"/>
      <c r="D424" s="2"/>
    </row>
    <row r="425">
      <c r="A425" s="7"/>
      <c r="B425" s="7" t="s">
        <v>393</v>
      </c>
      <c r="C425" s="2"/>
      <c r="D425" s="2"/>
    </row>
    <row r="426">
      <c r="A426" s="2"/>
      <c r="B426" s="2"/>
      <c r="C426" s="7" t="s">
        <v>394</v>
      </c>
      <c r="D426" s="2"/>
    </row>
    <row r="427">
      <c r="A427" s="2"/>
      <c r="B427" s="2"/>
      <c r="C427" s="2"/>
      <c r="D427" s="7" t="s">
        <v>395</v>
      </c>
    </row>
    <row r="428">
      <c r="A428" s="2"/>
      <c r="B428" s="2"/>
      <c r="C428" s="2"/>
      <c r="D428" s="7" t="s">
        <v>396</v>
      </c>
    </row>
    <row r="429">
      <c r="A429" s="2"/>
      <c r="B429" s="2"/>
      <c r="C429" s="2"/>
      <c r="D429" s="7" t="s">
        <v>397</v>
      </c>
    </row>
    <row r="430">
      <c r="A430" s="2"/>
      <c r="B430" s="2"/>
      <c r="C430" s="2"/>
      <c r="D430" s="7" t="s">
        <v>398</v>
      </c>
    </row>
    <row r="431">
      <c r="A431" s="2"/>
      <c r="B431" s="2"/>
      <c r="C431" s="2"/>
      <c r="D431" s="7" t="s">
        <v>399</v>
      </c>
    </row>
    <row r="432">
      <c r="A432" s="2"/>
      <c r="B432" s="2"/>
      <c r="C432" s="2"/>
      <c r="D432" s="7" t="s">
        <v>400</v>
      </c>
    </row>
    <row r="433">
      <c r="A433" s="2"/>
      <c r="B433" s="2"/>
      <c r="C433" s="2"/>
      <c r="D433" s="7" t="s">
        <v>401</v>
      </c>
    </row>
    <row r="434">
      <c r="A434" s="2"/>
      <c r="B434" s="2"/>
      <c r="C434" s="2"/>
      <c r="D434" s="7" t="s">
        <v>402</v>
      </c>
    </row>
    <row r="435">
      <c r="A435" s="2"/>
      <c r="B435" s="2"/>
      <c r="C435" s="2"/>
      <c r="D435" s="7" t="s">
        <v>403</v>
      </c>
    </row>
    <row r="436">
      <c r="A436" s="2"/>
      <c r="B436" s="2"/>
      <c r="C436" s="2"/>
      <c r="D436" s="2"/>
    </row>
    <row r="437">
      <c r="A437" s="2"/>
      <c r="B437" s="2"/>
      <c r="C437" s="7" t="s">
        <v>404</v>
      </c>
      <c r="D437" s="2"/>
    </row>
    <row r="438">
      <c r="A438" s="2"/>
      <c r="B438" s="2"/>
      <c r="C438" s="2"/>
      <c r="D438" s="6" t="s">
        <v>405</v>
      </c>
    </row>
    <row r="439">
      <c r="A439" s="2"/>
      <c r="B439" s="2"/>
      <c r="C439" s="2"/>
      <c r="D439" s="2"/>
      <c r="E439" s="7"/>
    </row>
    <row r="440">
      <c r="A440" s="2"/>
      <c r="B440" s="2"/>
      <c r="C440" s="2"/>
      <c r="D440" s="2"/>
      <c r="E440" s="6"/>
    </row>
    <row r="441">
      <c r="A441" s="2"/>
      <c r="B441" s="2"/>
      <c r="C441" s="2"/>
      <c r="D441" s="7" t="s">
        <v>407</v>
      </c>
    </row>
    <row r="442">
      <c r="A442" s="2"/>
      <c r="B442" s="2"/>
      <c r="C442" s="2"/>
      <c r="D442" s="2"/>
      <c r="E442" s="7"/>
    </row>
    <row r="443">
      <c r="A443" s="2"/>
      <c r="B443" s="2"/>
      <c r="C443" s="2"/>
      <c r="D443" s="2"/>
      <c r="E443" s="7"/>
    </row>
    <row r="444">
      <c r="A444" s="2"/>
      <c r="B444" s="2"/>
      <c r="C444" s="2"/>
      <c r="D444" s="2"/>
      <c r="E444" s="7"/>
    </row>
    <row r="445">
      <c r="A445" s="2"/>
      <c r="B445" s="2"/>
      <c r="C445" s="2"/>
      <c r="D445" s="2"/>
      <c r="E445" s="7"/>
    </row>
    <row r="446">
      <c r="A446" s="2"/>
      <c r="B446" s="2"/>
      <c r="C446" s="2"/>
      <c r="D446" s="2"/>
      <c r="E446" s="7"/>
    </row>
    <row r="447">
      <c r="A447" s="2"/>
      <c r="B447" s="2"/>
      <c r="C447" s="2"/>
      <c r="D447" s="2"/>
      <c r="E447" s="7"/>
    </row>
    <row r="448">
      <c r="A448" s="2"/>
      <c r="B448" s="2"/>
      <c r="C448" s="2"/>
      <c r="D448" s="2"/>
      <c r="E448" s="7"/>
    </row>
    <row r="449">
      <c r="A449" s="2"/>
      <c r="B449" s="2"/>
      <c r="C449" s="2"/>
      <c r="D449" s="17" t="s">
        <v>409</v>
      </c>
    </row>
    <row r="450">
      <c r="A450" s="2"/>
      <c r="B450" s="2"/>
      <c r="C450" s="2"/>
      <c r="D450" s="2"/>
    </row>
    <row r="451">
      <c r="A451" s="2"/>
      <c r="B451" s="2"/>
      <c r="C451" s="7" t="s">
        <v>410</v>
      </c>
      <c r="D451" s="2"/>
    </row>
    <row r="452">
      <c r="A452" s="2"/>
      <c r="B452" s="2"/>
      <c r="C452" s="2"/>
      <c r="D452" s="7" t="s">
        <v>411</v>
      </c>
    </row>
    <row r="453">
      <c r="A453" s="2"/>
      <c r="B453" s="2"/>
      <c r="C453" s="2"/>
      <c r="D453" s="2"/>
      <c r="E453" s="6"/>
    </row>
    <row r="454">
      <c r="A454" s="2"/>
      <c r="B454" s="2"/>
      <c r="C454" s="2"/>
      <c r="D454" s="2"/>
      <c r="E454" s="6"/>
    </row>
    <row r="455">
      <c r="A455" s="2"/>
      <c r="B455" s="2"/>
      <c r="C455" s="2"/>
      <c r="D455" s="2"/>
      <c r="E455" s="6"/>
    </row>
    <row r="456">
      <c r="A456" s="2"/>
      <c r="B456" s="2"/>
      <c r="C456" s="2"/>
      <c r="E456" s="6"/>
    </row>
    <row r="457">
      <c r="A457" s="2"/>
      <c r="B457" s="2"/>
      <c r="C457" s="2"/>
      <c r="D457" s="7" t="s">
        <v>413</v>
      </c>
    </row>
    <row r="458">
      <c r="A458" s="2"/>
      <c r="B458" s="2"/>
      <c r="C458" s="2"/>
      <c r="D458" s="2"/>
      <c r="E458" s="6"/>
    </row>
    <row r="459">
      <c r="A459" s="2"/>
      <c r="B459" s="2"/>
      <c r="C459" s="2"/>
      <c r="D459" s="2"/>
      <c r="E459" s="6"/>
    </row>
    <row r="460">
      <c r="A460" s="2"/>
      <c r="B460" s="2"/>
      <c r="C460" s="2"/>
      <c r="D460" s="2"/>
      <c r="E460" s="6"/>
    </row>
    <row r="461">
      <c r="A461" s="2"/>
      <c r="B461" s="2"/>
      <c r="C461" s="2"/>
      <c r="D461" s="6" t="s">
        <v>415</v>
      </c>
    </row>
    <row r="462">
      <c r="A462" s="2"/>
      <c r="B462" s="2"/>
      <c r="C462" s="2"/>
      <c r="D462" s="2"/>
      <c r="E462" s="7"/>
    </row>
    <row r="463">
      <c r="A463" s="2"/>
      <c r="B463" s="2"/>
      <c r="C463" s="2"/>
      <c r="D463" s="2"/>
      <c r="E463" s="6"/>
    </row>
    <row r="464">
      <c r="A464" s="2"/>
      <c r="B464" s="2"/>
      <c r="C464" s="2"/>
      <c r="D464" s="2"/>
    </row>
    <row r="465">
      <c r="A465" s="2"/>
      <c r="B465" s="2"/>
      <c r="C465" s="2"/>
      <c r="D465" s="7" t="s">
        <v>407</v>
      </c>
    </row>
    <row r="466">
      <c r="A466" s="2"/>
      <c r="B466" s="2"/>
      <c r="C466" s="2"/>
      <c r="D466" s="2"/>
      <c r="I466" s="6" t="s">
        <v>416</v>
      </c>
      <c r="J466" s="6" t="s">
        <v>417</v>
      </c>
    </row>
    <row r="467">
      <c r="A467" s="2"/>
      <c r="B467" s="2"/>
      <c r="C467" s="2"/>
      <c r="D467" s="2"/>
      <c r="E467" s="7"/>
    </row>
    <row r="468">
      <c r="A468" s="2"/>
      <c r="B468" s="2"/>
      <c r="C468" s="2"/>
      <c r="D468" s="2"/>
      <c r="E468" s="7"/>
    </row>
    <row r="469">
      <c r="A469" s="2"/>
      <c r="B469" s="2"/>
      <c r="C469" s="2"/>
      <c r="D469" s="2"/>
      <c r="E469" s="7"/>
    </row>
    <row r="470">
      <c r="A470" s="2"/>
      <c r="B470" s="2"/>
      <c r="C470" s="2"/>
      <c r="D470" s="2"/>
      <c r="E470" s="7"/>
    </row>
    <row r="471">
      <c r="A471" s="2"/>
      <c r="B471" s="2"/>
      <c r="C471" s="2"/>
      <c r="D471" s="2"/>
      <c r="E471" s="7"/>
    </row>
    <row r="472">
      <c r="A472" s="2"/>
      <c r="B472" s="2"/>
      <c r="C472" s="2"/>
      <c r="D472" s="2"/>
      <c r="E472" s="7"/>
    </row>
    <row r="473">
      <c r="A473" s="2"/>
      <c r="B473" s="2"/>
      <c r="C473" s="2"/>
      <c r="D473" s="2"/>
      <c r="E473" s="7"/>
    </row>
    <row r="474">
      <c r="A474" s="2"/>
      <c r="B474" s="2"/>
      <c r="C474" s="2"/>
      <c r="D474" s="2"/>
    </row>
    <row r="475">
      <c r="A475" s="7"/>
      <c r="B475" s="7" t="s">
        <v>418</v>
      </c>
      <c r="C475" s="2"/>
      <c r="D475" s="2"/>
    </row>
    <row r="476">
      <c r="A476" s="2"/>
      <c r="B476" s="2"/>
      <c r="C476" s="8" t="s">
        <v>420</v>
      </c>
      <c r="D476" s="2"/>
    </row>
    <row r="477">
      <c r="A477" s="2"/>
      <c r="B477" s="2"/>
      <c r="C477" s="8" t="s">
        <v>422</v>
      </c>
      <c r="D477" s="2"/>
    </row>
    <row r="478">
      <c r="A478" s="2"/>
      <c r="B478" s="2"/>
      <c r="C478" s="2"/>
      <c r="D478" s="2"/>
    </row>
    <row r="479">
      <c r="A479" s="7"/>
      <c r="B479" s="7" t="s">
        <v>423</v>
      </c>
      <c r="C479" s="2"/>
      <c r="D479" s="2"/>
    </row>
    <row r="480">
      <c r="A480" s="2"/>
      <c r="B480" s="2"/>
      <c r="C480" s="8" t="s">
        <v>424</v>
      </c>
      <c r="D480" s="2"/>
    </row>
    <row r="481">
      <c r="A481" s="2"/>
      <c r="B481" s="2"/>
      <c r="C481" s="2"/>
      <c r="D481" s="2"/>
    </row>
    <row r="482">
      <c r="A482" s="7" t="s">
        <v>294</v>
      </c>
      <c r="B482" s="2"/>
      <c r="C482" s="2"/>
      <c r="D482" s="2"/>
    </row>
    <row r="483">
      <c r="A483" s="2"/>
      <c r="B483" s="7" t="s">
        <v>245</v>
      </c>
      <c r="C483" s="2"/>
      <c r="D483" s="2"/>
    </row>
    <row r="484">
      <c r="A484" s="2"/>
      <c r="B484" s="2"/>
      <c r="C484" s="7" t="s">
        <v>426</v>
      </c>
      <c r="D484" s="2"/>
    </row>
    <row r="485">
      <c r="A485" s="2"/>
      <c r="B485" s="2"/>
      <c r="C485" s="7" t="s">
        <v>427</v>
      </c>
      <c r="D485" s="2"/>
    </row>
    <row r="486">
      <c r="A486" s="2"/>
      <c r="B486" s="2"/>
      <c r="C486" s="7" t="s">
        <v>428</v>
      </c>
      <c r="D486" s="2"/>
    </row>
    <row r="487">
      <c r="A487" s="2"/>
      <c r="B487" s="7" t="s">
        <v>429</v>
      </c>
      <c r="C487" s="2"/>
      <c r="D487" s="2"/>
    </row>
    <row r="488">
      <c r="A488" s="2"/>
      <c r="B488" s="7"/>
      <c r="C488" s="7" t="s">
        <v>431</v>
      </c>
      <c r="D488" s="2"/>
    </row>
    <row r="489">
      <c r="A489" s="2"/>
      <c r="B489" s="7"/>
      <c r="C489" s="7" t="s">
        <v>432</v>
      </c>
      <c r="D489" s="2"/>
    </row>
    <row r="490">
      <c r="A490" s="2"/>
      <c r="B490" s="7" t="s">
        <v>433</v>
      </c>
      <c r="C490" s="2"/>
      <c r="D490" s="2"/>
    </row>
    <row r="491">
      <c r="A491" s="2"/>
      <c r="B491" s="2"/>
      <c r="C491" s="7" t="s">
        <v>434</v>
      </c>
      <c r="D491" s="2"/>
    </row>
    <row r="492">
      <c r="A492" s="2"/>
      <c r="B492" s="2"/>
      <c r="C492" s="7" t="s">
        <v>435</v>
      </c>
      <c r="D492" s="2"/>
    </row>
    <row r="493">
      <c r="A493" s="2"/>
      <c r="B493" s="2"/>
      <c r="C493" s="2"/>
      <c r="D493" s="2"/>
    </row>
    <row r="494">
      <c r="A494" s="2"/>
      <c r="B494" s="2"/>
      <c r="C494" s="2"/>
      <c r="D494" s="2"/>
    </row>
    <row r="495">
      <c r="A495" s="2"/>
      <c r="B495" s="7" t="s">
        <v>437</v>
      </c>
      <c r="C495" s="2"/>
      <c r="D495" s="2"/>
    </row>
    <row r="496">
      <c r="A496" s="2"/>
      <c r="B496" s="6" t="s">
        <v>177</v>
      </c>
      <c r="C496" s="7" t="s">
        <v>438</v>
      </c>
      <c r="D496" s="2"/>
    </row>
    <row r="497">
      <c r="A497" s="2"/>
      <c r="B497" s="6" t="s">
        <v>177</v>
      </c>
      <c r="C497" s="7" t="s">
        <v>440</v>
      </c>
      <c r="D497" s="2"/>
    </row>
    <row r="498">
      <c r="A498" s="2"/>
      <c r="B498" s="6" t="s">
        <v>177</v>
      </c>
      <c r="C498" s="7" t="s">
        <v>441</v>
      </c>
      <c r="D498" s="2"/>
    </row>
    <row r="499">
      <c r="A499" s="2"/>
      <c r="B499" s="6" t="s">
        <v>177</v>
      </c>
      <c r="C499" s="7" t="s">
        <v>442</v>
      </c>
      <c r="D499" s="2"/>
    </row>
    <row r="500">
      <c r="A500" s="2"/>
      <c r="B500" s="6" t="s">
        <v>177</v>
      </c>
      <c r="C500" s="7" t="s">
        <v>443</v>
      </c>
      <c r="D500" s="2"/>
    </row>
    <row r="501">
      <c r="A501" s="2"/>
      <c r="B501" s="7" t="s">
        <v>210</v>
      </c>
      <c r="C501" s="7" t="s">
        <v>444</v>
      </c>
      <c r="D501" s="2"/>
    </row>
    <row r="502">
      <c r="A502" s="2"/>
      <c r="B502" s="6"/>
      <c r="C502" s="7"/>
      <c r="D502" s="7" t="s">
        <v>445</v>
      </c>
    </row>
    <row r="503">
      <c r="A503" s="2"/>
      <c r="B503" s="6" t="s">
        <v>177</v>
      </c>
      <c r="C503" s="7" t="s">
        <v>447</v>
      </c>
      <c r="D503" s="2"/>
    </row>
    <row r="504">
      <c r="A504" s="2"/>
      <c r="B504" s="6" t="s">
        <v>177</v>
      </c>
      <c r="C504" s="7" t="s">
        <v>448</v>
      </c>
      <c r="D504" s="2"/>
    </row>
    <row r="505">
      <c r="A505" s="2"/>
      <c r="B505" s="6" t="s">
        <v>177</v>
      </c>
      <c r="C505" s="7" t="s">
        <v>449</v>
      </c>
      <c r="D505" s="2"/>
    </row>
    <row r="506">
      <c r="A506" s="2"/>
      <c r="B506" s="2"/>
      <c r="C506" s="7"/>
      <c r="D506" s="2"/>
    </row>
    <row r="507">
      <c r="A507" s="2"/>
      <c r="B507" s="7" t="s">
        <v>451</v>
      </c>
      <c r="C507" s="2"/>
      <c r="D507" s="2"/>
    </row>
    <row r="508">
      <c r="A508" s="2"/>
      <c r="B508" s="2"/>
      <c r="C508" s="7" t="s">
        <v>452</v>
      </c>
      <c r="D508" s="2"/>
    </row>
    <row r="509">
      <c r="A509" s="2"/>
      <c r="B509" s="2"/>
      <c r="C509" s="7" t="s">
        <v>453</v>
      </c>
      <c r="D509" s="2"/>
    </row>
    <row r="510">
      <c r="A510" s="2"/>
      <c r="B510" s="2"/>
      <c r="C510" s="7" t="s">
        <v>454</v>
      </c>
      <c r="D510" s="2"/>
    </row>
    <row r="511">
      <c r="A511" s="2"/>
      <c r="B511" s="2"/>
      <c r="C511" s="7" t="s">
        <v>456</v>
      </c>
      <c r="D511" s="2"/>
    </row>
    <row r="512">
      <c r="A512" s="2"/>
      <c r="B512" s="2"/>
      <c r="C512" s="7" t="s">
        <v>457</v>
      </c>
      <c r="D512" s="2"/>
    </row>
    <row r="513">
      <c r="A513" s="2"/>
      <c r="B513" s="2"/>
      <c r="C513" s="7" t="s">
        <v>458</v>
      </c>
      <c r="D513" s="2"/>
    </row>
    <row r="514">
      <c r="A514" s="2"/>
      <c r="B514" s="2"/>
      <c r="C514" s="2"/>
      <c r="D514" s="7" t="s">
        <v>459</v>
      </c>
    </row>
    <row r="515">
      <c r="A515" s="2"/>
      <c r="B515" s="2"/>
      <c r="C515" s="2"/>
      <c r="D515" s="7" t="s">
        <v>461</v>
      </c>
    </row>
    <row r="516">
      <c r="A516" s="2"/>
      <c r="B516" s="2"/>
      <c r="C516" s="2"/>
      <c r="D516" s="2"/>
    </row>
    <row r="517">
      <c r="A517" s="2"/>
      <c r="B517" s="2"/>
      <c r="C517" s="7" t="s">
        <v>462</v>
      </c>
      <c r="D517" s="2"/>
    </row>
    <row r="518">
      <c r="A518" s="2"/>
      <c r="B518" s="2"/>
      <c r="C518" s="7" t="s">
        <v>463</v>
      </c>
      <c r="D518" s="2"/>
    </row>
    <row r="519">
      <c r="A519" s="2"/>
      <c r="B519" s="2"/>
      <c r="C519" s="2"/>
      <c r="D519" s="7" t="s">
        <v>464</v>
      </c>
    </row>
    <row r="520">
      <c r="A520" s="2"/>
      <c r="B520" s="2"/>
      <c r="C520" s="2"/>
      <c r="D520" s="7" t="s">
        <v>465</v>
      </c>
    </row>
    <row r="521">
      <c r="A521" s="2"/>
      <c r="B521" s="2"/>
      <c r="C521" s="2"/>
      <c r="D521" s="2"/>
      <c r="E521" s="6"/>
    </row>
    <row r="522">
      <c r="A522" s="2"/>
      <c r="B522" s="2"/>
      <c r="C522" s="2"/>
      <c r="D522" s="2"/>
    </row>
    <row r="523">
      <c r="A523" s="2"/>
      <c r="B523" s="2"/>
      <c r="C523" s="2"/>
      <c r="D523" s="2"/>
    </row>
    <row r="524">
      <c r="A524" s="2"/>
      <c r="B524" s="7">
        <v>570.0</v>
      </c>
      <c r="C524" s="2"/>
      <c r="D524" s="7" t="s">
        <v>467</v>
      </c>
    </row>
    <row r="525">
      <c r="A525" s="2"/>
      <c r="B525" s="7">
        <v>472.0</v>
      </c>
      <c r="C525" s="2"/>
      <c r="D525" s="7" t="s">
        <v>468</v>
      </c>
    </row>
    <row r="526">
      <c r="A526" s="2"/>
      <c r="B526" s="7">
        <v>160.0</v>
      </c>
      <c r="C526" s="2"/>
      <c r="D526" s="7" t="s">
        <v>468</v>
      </c>
    </row>
    <row r="527">
      <c r="A527" s="2"/>
      <c r="B527" s="2"/>
      <c r="C527" s="2"/>
      <c r="D527" s="2"/>
    </row>
    <row r="528">
      <c r="A528" s="7" t="s">
        <v>418</v>
      </c>
      <c r="B528" s="2"/>
      <c r="C528" s="2"/>
      <c r="D528" s="2"/>
    </row>
    <row r="529">
      <c r="A529" s="2"/>
      <c r="B529" s="7" t="s">
        <v>470</v>
      </c>
      <c r="C529" s="2"/>
      <c r="D529" s="2"/>
    </row>
    <row r="530">
      <c r="A530" s="2"/>
      <c r="B530" s="2"/>
      <c r="C530" s="8" t="s">
        <v>471</v>
      </c>
      <c r="D530" s="2"/>
    </row>
    <row r="531">
      <c r="A531" s="2"/>
      <c r="B531" s="2"/>
      <c r="C531" s="2"/>
      <c r="D531" s="2"/>
    </row>
    <row r="532">
      <c r="A532" s="7" t="s">
        <v>470</v>
      </c>
      <c r="B532" s="2"/>
      <c r="C532" s="2"/>
      <c r="D532" s="2"/>
    </row>
    <row r="533">
      <c r="A533" s="2"/>
      <c r="B533" s="7" t="s">
        <v>472</v>
      </c>
      <c r="C533" s="2"/>
      <c r="D533" s="2"/>
    </row>
    <row r="534">
      <c r="A534" s="2"/>
      <c r="B534" s="7" t="s">
        <v>473</v>
      </c>
      <c r="C534" s="2"/>
      <c r="D534" s="2"/>
    </row>
    <row r="535">
      <c r="A535" s="2"/>
      <c r="B535" s="2"/>
      <c r="C535" s="8" t="s">
        <v>474</v>
      </c>
      <c r="D535" s="2"/>
    </row>
    <row r="536">
      <c r="A536" s="2"/>
      <c r="B536" s="2"/>
      <c r="C536" s="8" t="s">
        <v>475</v>
      </c>
      <c r="D536" s="2"/>
    </row>
    <row r="537">
      <c r="A537" s="2"/>
      <c r="B537" s="2"/>
      <c r="C537" s="8" t="s">
        <v>476</v>
      </c>
      <c r="D537" s="2"/>
    </row>
    <row r="538">
      <c r="A538" s="2"/>
      <c r="B538" s="2"/>
      <c r="C538" s="8" t="s">
        <v>478</v>
      </c>
      <c r="D538" s="2"/>
    </row>
    <row r="539">
      <c r="A539" s="2"/>
      <c r="B539" s="2"/>
      <c r="C539" s="2"/>
      <c r="D539" s="2"/>
    </row>
    <row r="540">
      <c r="A540" s="7" t="s">
        <v>480</v>
      </c>
      <c r="C540" s="2"/>
      <c r="D540" s="2"/>
    </row>
    <row r="541">
      <c r="A541" s="2"/>
      <c r="B541" s="7" t="s">
        <v>482</v>
      </c>
      <c r="C541" s="2"/>
      <c r="D541" s="2"/>
    </row>
    <row r="542">
      <c r="A542" s="2"/>
      <c r="B542" s="7" t="s">
        <v>483</v>
      </c>
      <c r="C542" s="2"/>
      <c r="D542" s="2"/>
    </row>
    <row r="543">
      <c r="A543" s="2"/>
      <c r="B543" s="7" t="s">
        <v>484</v>
      </c>
      <c r="C543" s="2"/>
      <c r="D543" s="2"/>
    </row>
    <row r="544">
      <c r="A544" s="2"/>
      <c r="B544" s="2"/>
      <c r="C544" s="7" t="s">
        <v>485</v>
      </c>
      <c r="D544" s="2"/>
    </row>
    <row r="545">
      <c r="A545" s="2"/>
      <c r="B545" s="6" t="s">
        <v>486</v>
      </c>
      <c r="C545" s="2"/>
      <c r="D545" s="2"/>
    </row>
    <row r="546">
      <c r="B546" s="2"/>
      <c r="C546" s="8" t="s">
        <v>487</v>
      </c>
      <c r="D546" s="2"/>
    </row>
    <row r="547">
      <c r="A547" s="2"/>
      <c r="B547" s="2"/>
      <c r="C547" s="2"/>
      <c r="D547" s="2"/>
    </row>
    <row r="548">
      <c r="A548" s="7" t="s">
        <v>489</v>
      </c>
      <c r="C548" s="2"/>
      <c r="D548" s="2"/>
    </row>
    <row r="549">
      <c r="B549" s="6" t="s">
        <v>490</v>
      </c>
      <c r="C549" s="2"/>
      <c r="D549" s="2"/>
    </row>
    <row r="550">
      <c r="A550" s="6"/>
      <c r="B550" s="6" t="s">
        <v>491</v>
      </c>
      <c r="C550" s="2"/>
      <c r="D550" s="2"/>
    </row>
    <row r="551">
      <c r="A551" s="6"/>
      <c r="B551" s="6" t="s">
        <v>492</v>
      </c>
      <c r="C551" s="2"/>
      <c r="D551" s="2"/>
    </row>
    <row r="552">
      <c r="A552" s="6"/>
      <c r="B552" s="6" t="s">
        <v>493</v>
      </c>
      <c r="C552" s="2"/>
      <c r="D552" s="2"/>
    </row>
    <row r="553">
      <c r="A553" s="6"/>
      <c r="C553" s="7" t="s">
        <v>494</v>
      </c>
      <c r="D553" s="2"/>
    </row>
    <row r="554">
      <c r="A554" s="6"/>
      <c r="B554" s="9" t="s">
        <v>495</v>
      </c>
      <c r="C554" s="2"/>
      <c r="D554" s="2"/>
    </row>
    <row r="555">
      <c r="A555" s="6"/>
      <c r="C555" s="2"/>
      <c r="D555" s="2"/>
    </row>
    <row r="556">
      <c r="A556" s="6" t="s">
        <v>496</v>
      </c>
      <c r="C556" s="2"/>
      <c r="D556" s="2"/>
    </row>
    <row r="557">
      <c r="A557" s="6"/>
      <c r="C557" s="2"/>
      <c r="D557" s="2"/>
    </row>
    <row r="558">
      <c r="A558" s="6"/>
      <c r="C558" s="2"/>
      <c r="D558" s="2"/>
    </row>
    <row r="559">
      <c r="A559" s="6" t="s">
        <v>497</v>
      </c>
      <c r="C559" s="2"/>
      <c r="D559" s="2"/>
    </row>
    <row r="560">
      <c r="A560" s="2"/>
      <c r="B560" s="7" t="s">
        <v>498</v>
      </c>
      <c r="C560" s="2"/>
      <c r="D560" s="2"/>
    </row>
    <row r="561">
      <c r="A561" s="2"/>
      <c r="B561" s="2"/>
      <c r="C561" s="2"/>
      <c r="D561" s="2"/>
    </row>
    <row r="562">
      <c r="A562" s="7" t="s">
        <v>499</v>
      </c>
      <c r="B562" s="2"/>
      <c r="C562" s="2"/>
      <c r="D562" s="2"/>
    </row>
    <row r="563">
      <c r="A563" s="2"/>
      <c r="B563" s="7" t="s">
        <v>501</v>
      </c>
      <c r="C563" s="2"/>
      <c r="D563" s="2"/>
    </row>
    <row r="564">
      <c r="A564" s="2"/>
      <c r="B564" s="7" t="s">
        <v>502</v>
      </c>
      <c r="C564" s="2"/>
      <c r="D564" s="2"/>
    </row>
    <row r="565">
      <c r="A565" s="2"/>
      <c r="B565" s="2"/>
      <c r="C565" s="2"/>
      <c r="D565" s="2"/>
      <c r="S565" s="6"/>
      <c r="T565" s="6"/>
      <c r="U565" s="6"/>
    </row>
    <row r="566">
      <c r="A566" s="7" t="s">
        <v>503</v>
      </c>
      <c r="B566" s="2"/>
      <c r="C566" s="2"/>
      <c r="D566" s="2"/>
      <c r="U566" s="6"/>
    </row>
    <row r="567">
      <c r="A567" s="2"/>
      <c r="B567" s="2"/>
      <c r="C567" s="2"/>
      <c r="D567" s="2"/>
      <c r="U567" s="6"/>
    </row>
    <row r="568">
      <c r="A568" s="7" t="s">
        <v>504</v>
      </c>
      <c r="B568" s="2"/>
      <c r="C568" s="2"/>
      <c r="D568" s="2"/>
      <c r="U568" s="6"/>
    </row>
    <row r="569">
      <c r="A569" s="2"/>
      <c r="B569" s="2"/>
      <c r="C569" s="2"/>
      <c r="D569" s="2"/>
      <c r="T569" s="6"/>
      <c r="U569" s="6"/>
    </row>
    <row r="570">
      <c r="A570" s="2"/>
      <c r="B570" s="2"/>
      <c r="C570" s="2"/>
      <c r="D570" s="2"/>
      <c r="U570" s="6"/>
    </row>
    <row r="571">
      <c r="A571" s="7" t="s">
        <v>505</v>
      </c>
      <c r="B571" s="2"/>
      <c r="C571" s="2"/>
      <c r="D571" s="2"/>
      <c r="U571" s="6"/>
    </row>
    <row r="572">
      <c r="A572" s="2"/>
      <c r="B572" s="7" t="s">
        <v>506</v>
      </c>
      <c r="C572" s="2"/>
      <c r="D572" s="2"/>
      <c r="U572" s="6"/>
    </row>
    <row r="573">
      <c r="A573" s="2"/>
      <c r="B573" s="7" t="s">
        <v>507</v>
      </c>
      <c r="C573" s="2"/>
      <c r="D573" s="2"/>
      <c r="I573" s="20">
        <f>30/3/12</f>
        <v>0.8333333333</v>
      </c>
      <c r="J573" s="6" t="s">
        <v>509</v>
      </c>
    </row>
    <row r="574">
      <c r="A574" s="2"/>
      <c r="C574" s="2"/>
      <c r="D574" s="2"/>
      <c r="L574" s="1" t="s">
        <v>18</v>
      </c>
      <c r="T574" s="6"/>
      <c r="U574" s="6"/>
    </row>
    <row r="575">
      <c r="A575" s="2"/>
      <c r="B575" s="7" t="s">
        <v>510</v>
      </c>
      <c r="C575" s="2"/>
      <c r="D575" s="2"/>
      <c r="L575" s="2"/>
      <c r="M575" s="1" t="s">
        <v>19</v>
      </c>
      <c r="N575" s="1" t="s">
        <v>20</v>
      </c>
      <c r="P575" s="1" t="s">
        <v>19</v>
      </c>
      <c r="Q575" s="1" t="s">
        <v>20</v>
      </c>
      <c r="U575" s="6"/>
    </row>
    <row r="576">
      <c r="A576" s="2"/>
      <c r="B576" s="2"/>
      <c r="C576" s="2"/>
      <c r="D576" s="2"/>
      <c r="L576" s="7"/>
      <c r="M576" s="1" t="s">
        <v>21</v>
      </c>
      <c r="N576" s="1">
        <v>4.0</v>
      </c>
      <c r="P576" s="5" t="s">
        <v>22</v>
      </c>
      <c r="Q576" s="5">
        <v>2.0</v>
      </c>
      <c r="U576" s="6"/>
      <c r="V576" s="6"/>
    </row>
    <row r="577">
      <c r="A577" s="2"/>
      <c r="C577" s="2"/>
      <c r="D577" s="2"/>
      <c r="I577" s="7">
        <f>300000000/670000</f>
        <v>447.761194</v>
      </c>
      <c r="L577" s="2"/>
      <c r="M577" s="1" t="s">
        <v>23</v>
      </c>
      <c r="N577" s="1">
        <v>1.0</v>
      </c>
      <c r="P577" s="1" t="s">
        <v>23</v>
      </c>
      <c r="Q577" s="5">
        <v>2.0</v>
      </c>
      <c r="V577" s="6"/>
    </row>
    <row r="578">
      <c r="A578" s="2"/>
      <c r="B578" s="7" t="s">
        <v>512</v>
      </c>
      <c r="C578" s="2"/>
      <c r="D578" s="2"/>
      <c r="L578" s="2"/>
      <c r="M578" s="1" t="s">
        <v>24</v>
      </c>
      <c r="N578" s="1">
        <v>2.0</v>
      </c>
      <c r="P578" s="5" t="s">
        <v>25</v>
      </c>
      <c r="Q578" s="1">
        <v>2.0</v>
      </c>
      <c r="V578" s="6"/>
    </row>
    <row r="579">
      <c r="A579" s="2"/>
      <c r="B579" s="2"/>
      <c r="C579" s="2"/>
      <c r="D579" s="2"/>
      <c r="L579" s="2"/>
      <c r="M579" s="1" t="s">
        <v>26</v>
      </c>
      <c r="N579" s="1">
        <v>20.0</v>
      </c>
      <c r="P579" s="5" t="s">
        <v>27</v>
      </c>
      <c r="Q579" s="5">
        <v>10.0</v>
      </c>
      <c r="V579" s="6"/>
    </row>
    <row r="580">
      <c r="A580" s="2"/>
      <c r="B580" s="2"/>
      <c r="C580" s="2"/>
      <c r="D580" s="2"/>
      <c r="L580" s="2"/>
      <c r="M580" s="1" t="s">
        <v>28</v>
      </c>
      <c r="N580" s="1">
        <v>20.0</v>
      </c>
      <c r="P580" s="5" t="s">
        <v>29</v>
      </c>
      <c r="Q580" s="5">
        <v>4.0</v>
      </c>
    </row>
    <row r="581">
      <c r="B581" s="2"/>
      <c r="C581" s="2"/>
      <c r="D581" s="2"/>
      <c r="L581" s="2"/>
      <c r="M581" s="1" t="s">
        <v>30</v>
      </c>
      <c r="N581" s="1">
        <v>3.0</v>
      </c>
      <c r="P581" s="1" t="s">
        <v>31</v>
      </c>
      <c r="Q581" s="1">
        <v>1.0</v>
      </c>
      <c r="U581" s="6"/>
      <c r="V581" s="6"/>
    </row>
    <row r="582">
      <c r="A582" s="2"/>
      <c r="B582" s="2"/>
      <c r="C582" s="2"/>
      <c r="D582" s="2"/>
      <c r="L582" s="2"/>
      <c r="M582" s="1" t="s">
        <v>31</v>
      </c>
      <c r="N582" s="1">
        <v>1.0</v>
      </c>
      <c r="P582" s="5" t="s">
        <v>32</v>
      </c>
      <c r="Q582" s="5">
        <v>5.0</v>
      </c>
      <c r="V582" s="6"/>
    </row>
    <row r="583">
      <c r="A583" s="7" t="s">
        <v>513</v>
      </c>
      <c r="B583" s="2"/>
      <c r="C583" s="2"/>
      <c r="D583" s="2"/>
      <c r="L583" s="2"/>
      <c r="M583" s="1" t="s">
        <v>33</v>
      </c>
      <c r="N583" s="1">
        <v>9.0</v>
      </c>
      <c r="P583" s="1" t="s">
        <v>34</v>
      </c>
      <c r="Q583" s="5">
        <v>5.0</v>
      </c>
      <c r="V583" s="6"/>
    </row>
    <row r="584">
      <c r="A584" s="7" t="s">
        <v>514</v>
      </c>
      <c r="B584" s="2"/>
      <c r="C584" s="2"/>
      <c r="D584" s="2"/>
      <c r="L584" s="2"/>
      <c r="M584" s="1" t="s">
        <v>34</v>
      </c>
      <c r="N584" s="1">
        <v>10.0</v>
      </c>
      <c r="P584" s="1" t="s">
        <v>35</v>
      </c>
      <c r="Q584" s="1">
        <v>3.0</v>
      </c>
      <c r="V584" s="6"/>
    </row>
    <row r="585">
      <c r="A585" s="2"/>
      <c r="B585" s="6" t="s">
        <v>515</v>
      </c>
      <c r="C585" s="2"/>
      <c r="D585" s="2"/>
      <c r="L585" s="2"/>
      <c r="M585" s="1" t="s">
        <v>35</v>
      </c>
      <c r="N585" s="1">
        <v>3.0</v>
      </c>
      <c r="P585" s="1" t="s">
        <v>36</v>
      </c>
      <c r="Q585" s="1">
        <v>3.0</v>
      </c>
      <c r="U585" s="6"/>
    </row>
    <row r="586">
      <c r="A586" s="2"/>
      <c r="B586" s="2"/>
      <c r="C586" s="7" t="s">
        <v>516</v>
      </c>
      <c r="D586" s="2"/>
      <c r="L586" s="2"/>
      <c r="M586" s="1" t="s">
        <v>36</v>
      </c>
      <c r="N586" s="1">
        <v>3.0</v>
      </c>
      <c r="P586" s="5" t="s">
        <v>37</v>
      </c>
      <c r="Q586" s="1">
        <v>4.0</v>
      </c>
      <c r="U586" s="6"/>
    </row>
    <row r="587">
      <c r="A587" s="7" t="s">
        <v>517</v>
      </c>
      <c r="B587" s="2"/>
      <c r="C587" s="2"/>
      <c r="D587" s="2"/>
      <c r="L587" s="2"/>
      <c r="M587" s="1" t="s">
        <v>38</v>
      </c>
      <c r="N587" s="1">
        <v>15.0</v>
      </c>
      <c r="P587" s="6" t="s">
        <v>39</v>
      </c>
      <c r="Q587" s="6">
        <v>2.0</v>
      </c>
      <c r="U587" s="6"/>
      <c r="V587" s="6"/>
    </row>
    <row r="588">
      <c r="A588" s="2"/>
      <c r="B588" s="7" t="s">
        <v>518</v>
      </c>
      <c r="C588" s="2"/>
      <c r="D588" s="2"/>
      <c r="L588" s="2"/>
      <c r="M588" s="1" t="s">
        <v>2</v>
      </c>
      <c r="N588" s="1">
        <v>4.0</v>
      </c>
      <c r="P588" s="1"/>
      <c r="Q588" s="2">
        <f>SUM(Q576:Q587)</f>
        <v>43</v>
      </c>
      <c r="V588" s="6"/>
    </row>
    <row r="589">
      <c r="A589" s="2"/>
      <c r="B589" s="2"/>
      <c r="C589" s="7" t="s">
        <v>519</v>
      </c>
      <c r="D589" s="2"/>
      <c r="L589" s="2"/>
      <c r="M589" s="1" t="s">
        <v>40</v>
      </c>
      <c r="N589" s="1">
        <v>15.0</v>
      </c>
      <c r="T589" s="6"/>
      <c r="U589" s="6"/>
    </row>
    <row r="590">
      <c r="A590" s="2"/>
      <c r="B590" s="2"/>
      <c r="C590" s="7" t="s">
        <v>520</v>
      </c>
      <c r="D590" s="2"/>
      <c r="L590" s="2"/>
      <c r="N590" s="2">
        <f>SUM(N576:N589)</f>
        <v>110</v>
      </c>
      <c r="U590" s="6"/>
    </row>
    <row r="591">
      <c r="A591" s="2"/>
      <c r="B591" s="2"/>
      <c r="C591" s="7" t="s">
        <v>521</v>
      </c>
      <c r="D591" s="2"/>
      <c r="U591" s="6"/>
      <c r="V591" s="6"/>
    </row>
    <row r="592">
      <c r="A592" s="2"/>
      <c r="B592" s="2"/>
      <c r="C592" s="7" t="s">
        <v>522</v>
      </c>
      <c r="D592" s="2"/>
      <c r="V592" s="6"/>
    </row>
    <row r="593">
      <c r="A593" s="7" t="s">
        <v>523</v>
      </c>
      <c r="B593" s="2"/>
      <c r="C593" s="2"/>
      <c r="D593" s="2"/>
      <c r="V593" s="6"/>
    </row>
    <row r="594">
      <c r="A594" s="2"/>
      <c r="B594" s="7" t="s">
        <v>524</v>
      </c>
      <c r="C594" s="2"/>
      <c r="D594" s="2"/>
      <c r="V594" s="6"/>
    </row>
    <row r="595">
      <c r="A595" s="2"/>
      <c r="B595" s="2"/>
      <c r="C595" s="7" t="s">
        <v>525</v>
      </c>
      <c r="D595" s="2"/>
      <c r="U595" s="6"/>
      <c r="V595" s="6"/>
    </row>
    <row r="596">
      <c r="A596" s="2"/>
      <c r="B596" s="2"/>
      <c r="C596" s="2"/>
      <c r="D596" s="7" t="s">
        <v>526</v>
      </c>
      <c r="V596" s="6"/>
    </row>
    <row r="597">
      <c r="A597" s="2"/>
      <c r="B597" s="2"/>
      <c r="C597" s="2"/>
      <c r="D597" s="2"/>
      <c r="V597" s="6"/>
    </row>
    <row r="598">
      <c r="A598" s="6" t="s">
        <v>527</v>
      </c>
      <c r="B598" s="2"/>
      <c r="C598" s="2"/>
      <c r="D598" s="2"/>
      <c r="V598" s="6"/>
    </row>
    <row r="599">
      <c r="A599" s="2"/>
      <c r="B599" s="8" t="s">
        <v>528</v>
      </c>
      <c r="C599" s="2"/>
      <c r="D599" s="2"/>
      <c r="V599" s="6"/>
    </row>
    <row r="600">
      <c r="A600" s="7" t="s">
        <v>529</v>
      </c>
      <c r="B600" s="2"/>
      <c r="C600" s="2"/>
      <c r="D600" s="2"/>
      <c r="U600" s="6"/>
      <c r="V600" s="6"/>
    </row>
    <row r="601">
      <c r="A601" s="2"/>
      <c r="B601" s="8" t="s">
        <v>530</v>
      </c>
      <c r="C601" s="2"/>
      <c r="D601" s="2"/>
      <c r="V601" s="6"/>
    </row>
    <row r="602">
      <c r="A602" s="2"/>
      <c r="B602" s="2"/>
      <c r="C602" s="2"/>
      <c r="D602" s="2"/>
      <c r="U602" s="6"/>
    </row>
    <row r="603">
      <c r="A603" s="7" t="s">
        <v>531</v>
      </c>
      <c r="B603" s="2"/>
      <c r="C603" s="2"/>
      <c r="D603" s="2"/>
    </row>
    <row r="604">
      <c r="A604" s="2"/>
      <c r="B604" s="8" t="s">
        <v>532</v>
      </c>
      <c r="C604" s="2"/>
      <c r="D604" s="2"/>
    </row>
    <row r="605">
      <c r="A605" s="2"/>
      <c r="B605" s="2"/>
      <c r="C605" s="2"/>
      <c r="D605" s="2"/>
    </row>
    <row r="606">
      <c r="A606" s="2"/>
      <c r="B606" s="2"/>
      <c r="C606" s="2"/>
      <c r="D606" s="2"/>
    </row>
    <row r="607">
      <c r="A607" s="7" t="s">
        <v>533</v>
      </c>
      <c r="B607" s="2"/>
      <c r="C607" s="2"/>
      <c r="D607" s="2"/>
    </row>
    <row r="608">
      <c r="A608" s="2"/>
      <c r="B608" s="7" t="s">
        <v>534</v>
      </c>
      <c r="C608" s="2"/>
      <c r="D608" s="2"/>
    </row>
    <row r="609">
      <c r="A609" s="2"/>
      <c r="B609" s="7" t="s">
        <v>535</v>
      </c>
      <c r="C609" s="2"/>
      <c r="D609" s="2"/>
    </row>
    <row r="610">
      <c r="A610" s="2"/>
      <c r="B610" s="7" t="s">
        <v>536</v>
      </c>
      <c r="C610" s="2"/>
      <c r="D610" s="2"/>
    </row>
    <row r="611">
      <c r="A611" s="2"/>
      <c r="B611" s="7" t="s">
        <v>537</v>
      </c>
      <c r="C611" s="2"/>
      <c r="D611" s="2"/>
      <c r="T611" s="6"/>
      <c r="U611" s="6"/>
    </row>
    <row r="612">
      <c r="A612" s="2"/>
      <c r="B612" s="2"/>
      <c r="C612" s="2"/>
      <c r="D612" s="2"/>
    </row>
    <row r="613">
      <c r="A613" s="7" t="s">
        <v>538</v>
      </c>
      <c r="B613" s="2"/>
      <c r="C613" s="2"/>
      <c r="D613" s="2"/>
    </row>
    <row r="614">
      <c r="A614" s="2"/>
      <c r="B614" s="7" t="s">
        <v>539</v>
      </c>
      <c r="C614" s="2"/>
      <c r="D614" s="2"/>
    </row>
    <row r="615">
      <c r="A615" s="2"/>
      <c r="B615" s="2"/>
      <c r="C615" s="2"/>
      <c r="D615" s="2"/>
    </row>
    <row r="616">
      <c r="A616" s="7" t="s">
        <v>540</v>
      </c>
      <c r="B616" s="2"/>
      <c r="C616" s="2"/>
      <c r="D616" s="2"/>
    </row>
    <row r="617">
      <c r="A617" s="2"/>
      <c r="B617" s="7" t="s">
        <v>541</v>
      </c>
      <c r="C617" s="2"/>
      <c r="D617" s="2"/>
    </row>
    <row r="618">
      <c r="A618" s="2"/>
      <c r="B618" s="2"/>
      <c r="C618" s="7" t="s">
        <v>542</v>
      </c>
      <c r="D618" s="2"/>
    </row>
    <row r="619">
      <c r="A619" s="2"/>
      <c r="B619" s="2"/>
      <c r="C619" s="2"/>
      <c r="D619" s="7" t="s">
        <v>543</v>
      </c>
    </row>
    <row r="620">
      <c r="A620" s="2"/>
      <c r="C620" s="7" t="s">
        <v>544</v>
      </c>
      <c r="D620" s="2"/>
    </row>
    <row r="621">
      <c r="A621" s="2"/>
      <c r="C621" s="2"/>
      <c r="D621" s="8" t="s">
        <v>545</v>
      </c>
    </row>
    <row r="622">
      <c r="A622" s="2"/>
      <c r="B622" s="6"/>
      <c r="C622" s="7" t="s">
        <v>546</v>
      </c>
      <c r="D622" s="2"/>
    </row>
    <row r="623">
      <c r="A623" s="2"/>
      <c r="B623" s="6"/>
      <c r="C623" s="7"/>
      <c r="D623" s="7" t="s">
        <v>547</v>
      </c>
    </row>
    <row r="624">
      <c r="A624" s="2"/>
      <c r="B624" s="2"/>
      <c r="C624" s="7" t="s">
        <v>548</v>
      </c>
      <c r="D624" s="2"/>
    </row>
    <row r="625">
      <c r="A625" s="2"/>
      <c r="B625" s="2"/>
      <c r="C625" s="2"/>
      <c r="D625" s="7" t="s">
        <v>549</v>
      </c>
    </row>
    <row r="626">
      <c r="A626" s="2"/>
      <c r="B626" s="2"/>
      <c r="C626" s="2"/>
      <c r="D626" s="8" t="s">
        <v>550</v>
      </c>
    </row>
    <row r="627">
      <c r="A627" s="2"/>
      <c r="B627" s="2"/>
      <c r="C627" s="7" t="s">
        <v>551</v>
      </c>
      <c r="D627" s="2"/>
    </row>
    <row r="628">
      <c r="A628" s="2"/>
      <c r="B628" s="2"/>
      <c r="C628" s="7" t="s">
        <v>552</v>
      </c>
      <c r="D628" s="2"/>
    </row>
    <row r="629">
      <c r="A629" s="2"/>
      <c r="B629" s="6"/>
      <c r="C629" s="7"/>
      <c r="D629" s="7" t="s">
        <v>553</v>
      </c>
    </row>
    <row r="630">
      <c r="A630" s="2"/>
      <c r="B630" s="6"/>
      <c r="C630" s="7" t="s">
        <v>554</v>
      </c>
      <c r="D630" s="2"/>
    </row>
    <row r="631">
      <c r="A631" s="2"/>
      <c r="B631" s="6"/>
      <c r="C631" s="7"/>
      <c r="D631" s="7" t="s">
        <v>555</v>
      </c>
    </row>
    <row r="632">
      <c r="A632" s="2"/>
      <c r="B632" s="6"/>
      <c r="C632" s="7" t="s">
        <v>556</v>
      </c>
      <c r="D632" s="2"/>
    </row>
    <row r="633">
      <c r="A633" s="2"/>
      <c r="B633" s="6"/>
      <c r="C633" s="7"/>
      <c r="D633" s="8" t="s">
        <v>557</v>
      </c>
    </row>
    <row r="634">
      <c r="A634" s="2"/>
      <c r="B634" s="6"/>
      <c r="C634" s="7" t="s">
        <v>558</v>
      </c>
      <c r="D634" s="2"/>
    </row>
    <row r="635">
      <c r="A635" s="2"/>
      <c r="B635" s="6"/>
      <c r="C635" s="7"/>
      <c r="D635" s="7" t="s">
        <v>559</v>
      </c>
    </row>
    <row r="636">
      <c r="A636" s="2"/>
      <c r="B636" s="6" t="s">
        <v>560</v>
      </c>
      <c r="C636" s="2"/>
      <c r="D636" s="2"/>
    </row>
    <row r="637">
      <c r="A637" s="2"/>
      <c r="B637" s="6"/>
      <c r="C637" s="7" t="s">
        <v>546</v>
      </c>
      <c r="D637" s="2"/>
    </row>
    <row r="638">
      <c r="A638" s="2"/>
      <c r="B638" s="6"/>
      <c r="C638" s="7"/>
      <c r="D638" s="7" t="s">
        <v>547</v>
      </c>
    </row>
    <row r="639">
      <c r="A639" s="2"/>
      <c r="B639" s="2"/>
      <c r="C639" s="7" t="s">
        <v>561</v>
      </c>
      <c r="D639" s="2"/>
    </row>
    <row r="640">
      <c r="A640" s="2"/>
      <c r="B640" s="2"/>
      <c r="C640" s="7" t="s">
        <v>562</v>
      </c>
      <c r="D640" s="2"/>
    </row>
    <row r="641">
      <c r="A641" s="2"/>
      <c r="C641" s="7" t="s">
        <v>563</v>
      </c>
      <c r="D641" s="2"/>
    </row>
    <row r="642">
      <c r="A642" s="2"/>
      <c r="B642" s="7" t="s">
        <v>564</v>
      </c>
      <c r="C642" s="2"/>
      <c r="D642" s="2"/>
    </row>
    <row r="643">
      <c r="A643" s="2"/>
      <c r="B643" s="2"/>
      <c r="C643" s="7" t="s">
        <v>565</v>
      </c>
      <c r="D643" s="2"/>
    </row>
    <row r="644">
      <c r="A644" s="2"/>
      <c r="B644" s="2"/>
      <c r="C644" s="8" t="s">
        <v>566</v>
      </c>
      <c r="D644" s="2"/>
    </row>
    <row r="645">
      <c r="A645" s="2"/>
      <c r="C645" s="7" t="s">
        <v>567</v>
      </c>
      <c r="D645" s="2"/>
    </row>
    <row r="646">
      <c r="A646" s="2"/>
      <c r="C646" s="2"/>
      <c r="D646" s="8" t="s">
        <v>568</v>
      </c>
    </row>
    <row r="647">
      <c r="A647" s="7" t="s">
        <v>569</v>
      </c>
      <c r="B647" s="2"/>
      <c r="C647" s="2"/>
      <c r="D647" s="2"/>
    </row>
    <row r="648">
      <c r="A648" s="2"/>
      <c r="B648" s="6" t="s">
        <v>570</v>
      </c>
      <c r="C648" s="2"/>
      <c r="D648" s="2"/>
    </row>
    <row r="649">
      <c r="A649" s="2"/>
      <c r="C649" s="6" t="s">
        <v>571</v>
      </c>
      <c r="D649" s="2"/>
    </row>
    <row r="650">
      <c r="A650" s="2"/>
      <c r="B650" s="2"/>
      <c r="C650" s="8" t="s">
        <v>572</v>
      </c>
      <c r="D650" s="2"/>
    </row>
    <row r="651">
      <c r="A651" s="2"/>
      <c r="D651" s="2"/>
    </row>
    <row r="652">
      <c r="A652" s="7" t="s">
        <v>573</v>
      </c>
      <c r="B652" s="2"/>
      <c r="C652" s="2"/>
      <c r="D652" s="2"/>
    </row>
    <row r="653">
      <c r="A653" s="2"/>
      <c r="B653" s="7" t="s">
        <v>574</v>
      </c>
      <c r="C653" s="2"/>
      <c r="D653" s="2"/>
    </row>
    <row r="654">
      <c r="A654" s="2"/>
      <c r="B654" s="2"/>
      <c r="C654" s="7" t="s">
        <v>575</v>
      </c>
      <c r="D654" s="2"/>
    </row>
    <row r="655">
      <c r="A655" s="2"/>
      <c r="B655" s="2"/>
      <c r="C655" s="7" t="s">
        <v>576</v>
      </c>
      <c r="D655" s="2"/>
    </row>
    <row r="656">
      <c r="A656" s="2"/>
      <c r="B656" s="7" t="s">
        <v>577</v>
      </c>
      <c r="C656" s="2"/>
      <c r="D656" s="2"/>
    </row>
    <row r="657">
      <c r="A657" s="2"/>
      <c r="B657" s="7" t="s">
        <v>578</v>
      </c>
      <c r="C657" s="2"/>
      <c r="D657" s="2"/>
    </row>
    <row r="658">
      <c r="A658" s="2"/>
      <c r="B658" s="7" t="s">
        <v>579</v>
      </c>
      <c r="C658" s="2"/>
      <c r="D658" s="2"/>
    </row>
    <row r="659">
      <c r="A659" s="2"/>
      <c r="B659" s="2"/>
      <c r="C659" s="7" t="s">
        <v>580</v>
      </c>
      <c r="D659" s="2"/>
    </row>
    <row r="660">
      <c r="A660" s="2"/>
      <c r="B660" s="2"/>
      <c r="C660" s="8" t="s">
        <v>581</v>
      </c>
      <c r="D660" s="2"/>
    </row>
    <row r="661">
      <c r="A661" s="2"/>
      <c r="B661" s="7" t="s">
        <v>582</v>
      </c>
      <c r="C661" s="2"/>
      <c r="D661" s="2"/>
    </row>
    <row r="662">
      <c r="A662" s="2"/>
      <c r="B662" s="2"/>
      <c r="C662" s="7" t="s">
        <v>583</v>
      </c>
      <c r="D662" s="2"/>
    </row>
    <row r="663">
      <c r="A663" s="2"/>
      <c r="B663" s="2"/>
      <c r="C663" s="8" t="s">
        <v>584</v>
      </c>
      <c r="D663" s="2"/>
    </row>
    <row r="664">
      <c r="A664" s="2"/>
      <c r="B664" s="2"/>
      <c r="C664" s="7" t="s">
        <v>585</v>
      </c>
      <c r="D664" s="2"/>
    </row>
    <row r="665">
      <c r="A665" s="2"/>
      <c r="C665" s="2"/>
      <c r="D665" s="2"/>
      <c r="I665" s="17">
        <f>0.85*0.3*0.85*280</f>
        <v>60.69</v>
      </c>
      <c r="J665" s="6" t="s">
        <v>586</v>
      </c>
    </row>
    <row r="666">
      <c r="A666" s="2"/>
      <c r="B666" s="7"/>
      <c r="C666" s="7" t="s">
        <v>587</v>
      </c>
      <c r="D666" s="2"/>
      <c r="I666" s="7">
        <f>(0.625+0.465+0.3)*100</f>
        <v>139</v>
      </c>
      <c r="J666" s="21" t="s">
        <v>588</v>
      </c>
      <c r="K666" s="21" t="s">
        <v>589</v>
      </c>
    </row>
    <row r="667">
      <c r="A667" s="2"/>
      <c r="B667" s="7"/>
      <c r="C667" s="2"/>
      <c r="D667" s="2"/>
      <c r="I667" s="7">
        <f>0.625*0.465*0.3*280</f>
        <v>24.4125</v>
      </c>
      <c r="J667" s="6" t="s">
        <v>586</v>
      </c>
      <c r="K667" s="6" t="s">
        <v>590</v>
      </c>
    </row>
    <row r="668">
      <c r="A668" s="2"/>
      <c r="B668" s="7"/>
      <c r="C668" s="6" t="s">
        <v>591</v>
      </c>
      <c r="D668" s="2"/>
    </row>
    <row r="669">
      <c r="A669" s="2"/>
      <c r="B669" s="7"/>
      <c r="C669" s="2"/>
      <c r="D669" s="2"/>
    </row>
    <row r="670">
      <c r="A670" s="2"/>
      <c r="B670" s="7"/>
      <c r="C670" s="2"/>
      <c r="D670" s="2"/>
    </row>
    <row r="671">
      <c r="A671" s="2"/>
      <c r="B671" s="7" t="s">
        <v>592</v>
      </c>
      <c r="C671" s="2"/>
      <c r="D671" s="2"/>
    </row>
    <row r="672">
      <c r="A672" s="2"/>
      <c r="B672" s="2"/>
      <c r="C672" s="7" t="s">
        <v>593</v>
      </c>
      <c r="D672" s="2"/>
    </row>
    <row r="673">
      <c r="A673" s="2"/>
      <c r="B673" s="7" t="s">
        <v>594</v>
      </c>
      <c r="C673" s="2"/>
      <c r="D673" s="2"/>
    </row>
    <row r="674">
      <c r="A674" s="2"/>
      <c r="B674" s="2"/>
      <c r="C674" s="2"/>
      <c r="D674" s="8" t="s">
        <v>595</v>
      </c>
    </row>
    <row r="675">
      <c r="A675" s="2"/>
      <c r="B675" s="2"/>
      <c r="D675" s="8" t="s">
        <v>596</v>
      </c>
    </row>
    <row r="676">
      <c r="A676" s="2"/>
      <c r="B676" s="2"/>
      <c r="C676" s="2"/>
      <c r="D676" s="2"/>
    </row>
    <row r="677">
      <c r="A677" s="7" t="s">
        <v>597</v>
      </c>
      <c r="B677" s="2"/>
      <c r="C677" s="2"/>
      <c r="D677" s="2"/>
    </row>
    <row r="678">
      <c r="A678" s="2"/>
      <c r="B678" s="7" t="s">
        <v>598</v>
      </c>
      <c r="C678" s="2"/>
      <c r="D678" s="2"/>
    </row>
    <row r="679">
      <c r="A679" s="2"/>
      <c r="B679" s="7" t="s">
        <v>599</v>
      </c>
      <c r="C679" s="2"/>
      <c r="D679" s="2"/>
    </row>
    <row r="680">
      <c r="A680" s="2"/>
      <c r="B680" s="6" t="s">
        <v>600</v>
      </c>
      <c r="C680" s="2"/>
      <c r="D680" s="2"/>
    </row>
    <row r="681">
      <c r="A681" s="2"/>
      <c r="C681" s="7" t="s">
        <v>601</v>
      </c>
      <c r="D681" s="2"/>
    </row>
    <row r="682">
      <c r="A682" s="2"/>
      <c r="C682" s="7" t="s">
        <v>602</v>
      </c>
      <c r="D682" s="2"/>
    </row>
    <row r="683">
      <c r="A683" s="2"/>
      <c r="C683" s="7" t="s">
        <v>603</v>
      </c>
      <c r="D683" s="2"/>
    </row>
    <row r="684">
      <c r="A684" s="2"/>
      <c r="C684" s="7" t="s">
        <v>604</v>
      </c>
      <c r="D684" s="2"/>
    </row>
    <row r="685">
      <c r="A685" s="2"/>
      <c r="C685" s="7" t="s">
        <v>605</v>
      </c>
      <c r="D685" s="2"/>
    </row>
    <row r="686">
      <c r="A686" s="2"/>
      <c r="B686" s="2"/>
      <c r="C686" s="7" t="s">
        <v>606</v>
      </c>
      <c r="D686" s="2"/>
    </row>
    <row r="687">
      <c r="A687" s="2"/>
      <c r="B687" s="7" t="s">
        <v>607</v>
      </c>
      <c r="C687" s="2"/>
      <c r="D687" s="2"/>
    </row>
    <row r="688">
      <c r="A688" s="2"/>
      <c r="B688" s="2"/>
      <c r="C688" s="7" t="s">
        <v>608</v>
      </c>
      <c r="D688" s="2"/>
    </row>
    <row r="689">
      <c r="A689" s="2"/>
      <c r="B689" s="2"/>
      <c r="C689" s="7" t="s">
        <v>609</v>
      </c>
      <c r="D689" s="2"/>
    </row>
    <row r="690">
      <c r="A690" s="2"/>
      <c r="B690" s="7" t="s">
        <v>610</v>
      </c>
      <c r="C690" s="2"/>
      <c r="D690" s="2"/>
    </row>
    <row r="691">
      <c r="A691" s="2"/>
      <c r="B691" s="2"/>
      <c r="C691" s="7" t="s">
        <v>611</v>
      </c>
      <c r="D691" s="2"/>
    </row>
    <row r="692">
      <c r="A692" s="2"/>
      <c r="B692" s="7" t="s">
        <v>612</v>
      </c>
      <c r="C692" s="2"/>
      <c r="D692" s="2"/>
    </row>
    <row r="693">
      <c r="A693" s="2"/>
      <c r="B693" s="2"/>
      <c r="C693" s="8" t="s">
        <v>613</v>
      </c>
      <c r="D693" s="2"/>
    </row>
    <row r="694">
      <c r="A694" s="2"/>
      <c r="B694" s="2"/>
      <c r="C694" s="7" t="s">
        <v>614</v>
      </c>
      <c r="D694" s="2"/>
    </row>
    <row r="695">
      <c r="A695" s="2"/>
      <c r="B695" s="2"/>
      <c r="C695" s="2"/>
      <c r="D695" s="8" t="s">
        <v>615</v>
      </c>
    </row>
    <row r="696">
      <c r="A696" s="2"/>
      <c r="B696" s="2"/>
      <c r="C696" s="2"/>
      <c r="D696" s="8" t="s">
        <v>616</v>
      </c>
    </row>
    <row r="697">
      <c r="A697" s="7"/>
      <c r="B697" s="2"/>
      <c r="C697" s="2"/>
      <c r="D697" s="2"/>
    </row>
    <row r="698">
      <c r="A698" s="2"/>
      <c r="B698" s="2"/>
      <c r="C698" s="7"/>
      <c r="D698" s="2"/>
    </row>
    <row r="699">
      <c r="A699" s="2"/>
      <c r="B699" s="7"/>
      <c r="C699" s="2"/>
      <c r="D699" s="2"/>
    </row>
    <row r="700">
      <c r="A700" s="7" t="s">
        <v>617</v>
      </c>
      <c r="B700" s="7"/>
      <c r="C700" s="2"/>
      <c r="D700" s="2"/>
    </row>
    <row r="701">
      <c r="A701" s="2"/>
      <c r="B701" s="7" t="s">
        <v>618</v>
      </c>
      <c r="C701" s="2"/>
      <c r="D701" s="2"/>
    </row>
    <row r="702">
      <c r="A702" s="2"/>
      <c r="C702" s="8" t="s">
        <v>619</v>
      </c>
      <c r="D702" s="2"/>
    </row>
    <row r="703">
      <c r="A703" s="2"/>
      <c r="B703" s="7" t="s">
        <v>620</v>
      </c>
      <c r="C703" s="2"/>
      <c r="D703" s="2"/>
    </row>
    <row r="704">
      <c r="A704" s="2"/>
      <c r="B704" s="2"/>
      <c r="C704" s="8" t="s">
        <v>621</v>
      </c>
      <c r="D704" s="2"/>
    </row>
    <row r="705">
      <c r="A705" s="2"/>
      <c r="B705" s="7" t="s">
        <v>622</v>
      </c>
      <c r="C705" s="2"/>
      <c r="D705" s="2"/>
    </row>
    <row r="706">
      <c r="A706" s="2"/>
      <c r="B706" s="2"/>
      <c r="C706" s="8" t="s">
        <v>623</v>
      </c>
      <c r="D706" s="2"/>
    </row>
    <row r="707">
      <c r="A707" s="2"/>
      <c r="B707" s="7" t="s">
        <v>624</v>
      </c>
      <c r="C707" s="2"/>
      <c r="D707" s="2"/>
    </row>
    <row r="708">
      <c r="A708" s="2"/>
      <c r="B708" s="2"/>
      <c r="C708" s="8" t="s">
        <v>625</v>
      </c>
      <c r="D708" s="2"/>
    </row>
    <row r="709">
      <c r="A709" s="2"/>
      <c r="B709" s="7" t="s">
        <v>626</v>
      </c>
      <c r="C709" s="2"/>
      <c r="D709" s="2"/>
    </row>
    <row r="710">
      <c r="A710" s="2"/>
      <c r="B710" s="2"/>
      <c r="C710" s="7" t="s">
        <v>627</v>
      </c>
      <c r="D710" s="2"/>
    </row>
    <row r="711">
      <c r="A711" s="2"/>
      <c r="B711" s="2"/>
      <c r="C711" s="8" t="s">
        <v>628</v>
      </c>
      <c r="D711" s="2"/>
    </row>
    <row r="712">
      <c r="A712" s="2"/>
      <c r="B712" s="7" t="s">
        <v>629</v>
      </c>
      <c r="C712" s="2"/>
      <c r="D712" s="2"/>
    </row>
    <row r="713">
      <c r="A713" s="2"/>
      <c r="B713" s="2"/>
      <c r="C713" s="7" t="s">
        <v>630</v>
      </c>
      <c r="D713" s="2"/>
    </row>
    <row r="714">
      <c r="A714" s="2"/>
      <c r="B714" s="2"/>
      <c r="C714" s="2"/>
      <c r="D714" s="8" t="s">
        <v>631</v>
      </c>
    </row>
    <row r="715">
      <c r="A715" s="2"/>
      <c r="B715" s="2"/>
      <c r="C715" s="7" t="s">
        <v>632</v>
      </c>
      <c r="D715" s="2"/>
    </row>
    <row r="716">
      <c r="A716" s="2"/>
      <c r="B716" s="2"/>
      <c r="C716" s="2"/>
      <c r="D716" s="8" t="s">
        <v>633</v>
      </c>
    </row>
    <row r="717">
      <c r="A717" s="2"/>
      <c r="B717" s="2"/>
      <c r="C717" s="7" t="s">
        <v>634</v>
      </c>
      <c r="D717" s="2"/>
    </row>
    <row r="718">
      <c r="A718" s="2"/>
      <c r="B718" s="2"/>
      <c r="C718" s="2"/>
      <c r="D718" s="2"/>
    </row>
    <row r="719">
      <c r="A719" s="7" t="s">
        <v>635</v>
      </c>
      <c r="B719" s="2"/>
      <c r="C719" s="2"/>
      <c r="D719" s="2"/>
    </row>
    <row r="720">
      <c r="A720" s="2"/>
      <c r="B720" s="7" t="s">
        <v>636</v>
      </c>
      <c r="C720" s="2"/>
      <c r="D720" s="2"/>
    </row>
    <row r="721">
      <c r="A721" s="2"/>
      <c r="B721" s="2"/>
      <c r="C721" s="8" t="s">
        <v>637</v>
      </c>
      <c r="D721" s="2"/>
    </row>
    <row r="722">
      <c r="A722" s="2"/>
      <c r="B722" s="7" t="s">
        <v>638</v>
      </c>
      <c r="C722" s="2"/>
      <c r="D722" s="2"/>
    </row>
    <row r="723">
      <c r="A723" s="2"/>
      <c r="B723" s="2"/>
      <c r="C723" s="8" t="s">
        <v>639</v>
      </c>
      <c r="D723" s="2"/>
    </row>
    <row r="724">
      <c r="A724" s="2"/>
      <c r="B724" s="2"/>
      <c r="C724" s="2"/>
      <c r="D724" s="2"/>
    </row>
    <row r="725">
      <c r="A725" s="7" t="s">
        <v>640</v>
      </c>
      <c r="B725" s="2"/>
      <c r="C725" s="2"/>
      <c r="D725" s="2"/>
    </row>
    <row r="726">
      <c r="A726" s="2"/>
      <c r="B726" s="7" t="s">
        <v>641</v>
      </c>
      <c r="C726" s="2"/>
      <c r="D726" s="2"/>
    </row>
    <row r="727">
      <c r="A727" s="2"/>
      <c r="B727" s="2"/>
      <c r="C727" s="7" t="s">
        <v>642</v>
      </c>
      <c r="D727" s="2"/>
    </row>
    <row r="728">
      <c r="A728" s="2"/>
      <c r="B728" s="2"/>
      <c r="C728" s="8" t="s">
        <v>643</v>
      </c>
      <c r="D728" s="2"/>
    </row>
    <row r="729">
      <c r="A729" s="2"/>
      <c r="B729" s="7" t="s">
        <v>644</v>
      </c>
      <c r="C729" s="2"/>
      <c r="D729" s="2"/>
    </row>
    <row r="730">
      <c r="A730" s="2"/>
      <c r="B730" s="7"/>
      <c r="C730" s="7" t="s">
        <v>645</v>
      </c>
      <c r="D730" s="2"/>
    </row>
    <row r="731">
      <c r="A731" s="2"/>
      <c r="B731" s="7" t="s">
        <v>646</v>
      </c>
      <c r="C731" s="2"/>
      <c r="D731" s="2"/>
    </row>
    <row r="732">
      <c r="A732" s="2"/>
      <c r="B732" s="2"/>
      <c r="C732" s="2"/>
      <c r="D732" s="2"/>
    </row>
    <row r="733">
      <c r="A733" s="7" t="s">
        <v>647</v>
      </c>
      <c r="B733" s="2"/>
      <c r="C733" s="2"/>
      <c r="D733" s="2"/>
    </row>
    <row r="734">
      <c r="A734" s="2"/>
      <c r="B734" s="7" t="s">
        <v>648</v>
      </c>
      <c r="C734" s="2"/>
      <c r="D734" s="2"/>
    </row>
    <row r="735">
      <c r="A735" s="2"/>
      <c r="B735" s="7" t="s">
        <v>649</v>
      </c>
      <c r="C735" s="2"/>
      <c r="D735" s="2"/>
    </row>
    <row r="736">
      <c r="A736" s="2"/>
      <c r="B736" s="7" t="s">
        <v>650</v>
      </c>
      <c r="C736" s="2"/>
      <c r="D736" s="2"/>
    </row>
    <row r="737">
      <c r="A737" s="2"/>
      <c r="B737" s="2"/>
      <c r="C737" s="2"/>
      <c r="D737" s="2"/>
    </row>
    <row r="738">
      <c r="A738" s="2"/>
      <c r="B738" s="2"/>
      <c r="C738" s="2"/>
      <c r="D738" s="2"/>
    </row>
    <row r="739">
      <c r="A739" s="7" t="s">
        <v>651</v>
      </c>
      <c r="C739" s="2"/>
      <c r="D739" s="2"/>
    </row>
    <row r="740">
      <c r="A740" s="2"/>
      <c r="B740" s="6" t="s">
        <v>652</v>
      </c>
      <c r="C740" s="7"/>
      <c r="D740" s="2"/>
    </row>
    <row r="741">
      <c r="A741" s="2"/>
      <c r="B741" s="2"/>
      <c r="C741" s="8" t="s">
        <v>653</v>
      </c>
      <c r="D741" s="2"/>
    </row>
    <row r="742">
      <c r="A742" s="2"/>
      <c r="B742" s="7" t="s">
        <v>654</v>
      </c>
      <c r="C742" s="2"/>
      <c r="D742" s="2"/>
    </row>
    <row r="743">
      <c r="A743" s="2"/>
      <c r="B743" s="2"/>
      <c r="C743" s="8" t="s">
        <v>655</v>
      </c>
      <c r="D743" s="2"/>
    </row>
    <row r="744">
      <c r="A744" s="2"/>
      <c r="B744" s="7" t="s">
        <v>656</v>
      </c>
      <c r="C744" s="2"/>
      <c r="D744" s="2"/>
    </row>
    <row r="745">
      <c r="A745" s="2"/>
      <c r="B745" s="2"/>
      <c r="C745" s="8" t="s">
        <v>657</v>
      </c>
      <c r="D745" s="2"/>
    </row>
    <row r="746">
      <c r="A746" s="2"/>
      <c r="B746" s="7" t="s">
        <v>658</v>
      </c>
      <c r="C746" s="2"/>
      <c r="D746" s="2"/>
    </row>
    <row r="747">
      <c r="A747" s="2"/>
      <c r="B747" s="2"/>
      <c r="C747" s="8" t="s">
        <v>659</v>
      </c>
      <c r="D747" s="2"/>
    </row>
    <row r="748">
      <c r="A748" s="2"/>
      <c r="B748" s="2"/>
      <c r="C748" s="2"/>
      <c r="D748" s="2"/>
    </row>
    <row r="749">
      <c r="A749" s="7" t="s">
        <v>660</v>
      </c>
      <c r="B749" s="2"/>
      <c r="C749" s="2"/>
      <c r="D749" s="2"/>
    </row>
    <row r="750">
      <c r="A750" s="2"/>
      <c r="B750" s="7" t="s">
        <v>661</v>
      </c>
      <c r="C750" s="2"/>
      <c r="D750" s="2"/>
    </row>
    <row r="751">
      <c r="A751" s="2"/>
      <c r="B751" s="2"/>
      <c r="C751" s="8" t="s">
        <v>662</v>
      </c>
      <c r="D751" s="2"/>
    </row>
    <row r="752">
      <c r="A752" s="2"/>
      <c r="B752" s="7" t="s">
        <v>663</v>
      </c>
      <c r="C752" s="2"/>
      <c r="D752" s="2"/>
    </row>
    <row r="753">
      <c r="A753" s="2"/>
      <c r="B753" s="2"/>
      <c r="C753" s="8" t="s">
        <v>664</v>
      </c>
      <c r="D753" s="2"/>
    </row>
    <row r="754">
      <c r="A754" s="2"/>
      <c r="B754" s="7" t="s">
        <v>666</v>
      </c>
      <c r="C754" s="2"/>
      <c r="D754" s="2"/>
    </row>
    <row r="755">
      <c r="A755" s="2"/>
      <c r="B755" s="7" t="s">
        <v>667</v>
      </c>
      <c r="C755" s="2"/>
      <c r="D755" s="2"/>
    </row>
    <row r="756">
      <c r="A756" s="2"/>
      <c r="B756" s="2"/>
      <c r="C756" s="2"/>
      <c r="D756" s="2"/>
    </row>
    <row r="757">
      <c r="A757" s="7" t="s">
        <v>668</v>
      </c>
      <c r="B757" s="2"/>
      <c r="C757" s="2"/>
      <c r="D757" s="2"/>
    </row>
    <row r="758">
      <c r="A758" s="2"/>
      <c r="B758" s="7" t="s">
        <v>669</v>
      </c>
      <c r="C758" s="2"/>
      <c r="D758" s="2"/>
    </row>
    <row r="759">
      <c r="A759" s="2"/>
      <c r="B759" s="2"/>
      <c r="C759" s="8" t="s">
        <v>670</v>
      </c>
      <c r="D759" s="2"/>
    </row>
    <row r="760">
      <c r="A760" s="2"/>
      <c r="B760" s="2"/>
      <c r="C760" s="2"/>
      <c r="D760" s="2"/>
    </row>
    <row r="761">
      <c r="A761" s="7" t="s">
        <v>672</v>
      </c>
      <c r="B761" s="2"/>
      <c r="C761" s="2"/>
      <c r="D761" s="2"/>
      <c r="U761" s="6"/>
      <c r="V761" s="6"/>
    </row>
    <row r="762">
      <c r="B762" s="7" t="s">
        <v>673</v>
      </c>
      <c r="C762" s="2"/>
      <c r="D762" s="2"/>
      <c r="V762" s="6"/>
    </row>
    <row r="763">
      <c r="B763" s="2"/>
      <c r="C763" s="7" t="s">
        <v>674</v>
      </c>
      <c r="D763" s="2"/>
      <c r="V763" s="6"/>
    </row>
    <row r="764">
      <c r="B764" s="2"/>
      <c r="C764" s="2"/>
      <c r="D764" s="22" t="s">
        <v>675</v>
      </c>
      <c r="V764" s="6"/>
    </row>
    <row r="765">
      <c r="B765" s="2"/>
      <c r="C765" s="2"/>
      <c r="D765" s="8" t="s">
        <v>678</v>
      </c>
    </row>
    <row r="766">
      <c r="B766" s="2"/>
      <c r="C766" s="7" t="s">
        <v>681</v>
      </c>
      <c r="D766" s="2"/>
    </row>
    <row r="767">
      <c r="B767" s="2"/>
      <c r="C767" s="2"/>
      <c r="D767" s="6" t="s">
        <v>682</v>
      </c>
    </row>
    <row r="768">
      <c r="B768" s="2"/>
      <c r="C768" s="2"/>
      <c r="E768" s="7"/>
      <c r="V768" s="6"/>
    </row>
    <row r="769">
      <c r="B769" s="2"/>
      <c r="C769" s="2"/>
      <c r="D769" s="7" t="s">
        <v>683</v>
      </c>
      <c r="U769" s="6"/>
      <c r="V769" s="6"/>
    </row>
    <row r="770">
      <c r="A770" s="2"/>
      <c r="B770" s="7" t="s">
        <v>684</v>
      </c>
      <c r="C770" s="2"/>
      <c r="D770" s="2"/>
      <c r="V770" s="6"/>
    </row>
    <row r="771">
      <c r="A771" s="2"/>
      <c r="B771" s="2"/>
      <c r="C771" s="8" t="s">
        <v>685</v>
      </c>
      <c r="V771" s="6"/>
    </row>
    <row r="772">
      <c r="A772" s="2"/>
      <c r="B772" s="23" t="s">
        <v>687</v>
      </c>
      <c r="V772" s="6"/>
    </row>
    <row r="773">
      <c r="A773" s="2"/>
      <c r="B773" s="2"/>
      <c r="C773" s="7" t="s">
        <v>689</v>
      </c>
      <c r="D773" s="2"/>
      <c r="V773" s="6"/>
    </row>
    <row r="774">
      <c r="A774" s="2"/>
      <c r="B774" s="2"/>
      <c r="C774" s="2"/>
      <c r="D774" s="8" t="s">
        <v>690</v>
      </c>
      <c r="V774" s="6"/>
    </row>
    <row r="775">
      <c r="A775" s="2"/>
      <c r="D775" s="2"/>
      <c r="E775" s="6"/>
      <c r="V775" s="6"/>
    </row>
    <row r="776">
      <c r="A776" s="2"/>
      <c r="D776" s="25" t="s">
        <v>691</v>
      </c>
      <c r="V776" s="6"/>
    </row>
    <row r="777">
      <c r="A777" s="2"/>
      <c r="B777" s="7"/>
      <c r="C777" s="7" t="s">
        <v>692</v>
      </c>
      <c r="D777" s="2"/>
      <c r="V777" s="6"/>
    </row>
    <row r="778">
      <c r="A778" s="2"/>
      <c r="D778" s="8" t="s">
        <v>693</v>
      </c>
      <c r="T778" s="6"/>
    </row>
    <row r="779">
      <c r="A779" s="2"/>
      <c r="B779" s="6" t="s">
        <v>694</v>
      </c>
      <c r="D779" s="2"/>
    </row>
    <row r="780">
      <c r="A780" s="2"/>
      <c r="B780" s="2"/>
      <c r="C780" s="9" t="s">
        <v>685</v>
      </c>
      <c r="D780" s="2"/>
    </row>
    <row r="781">
      <c r="A781" s="2"/>
      <c r="B781" s="2"/>
      <c r="C781" s="7" t="s">
        <v>695</v>
      </c>
      <c r="D781" s="2"/>
    </row>
    <row r="782">
      <c r="A782" s="2"/>
      <c r="B782" s="7"/>
      <c r="D782" s="8" t="s">
        <v>696</v>
      </c>
    </row>
    <row r="783">
      <c r="A783" s="2"/>
      <c r="B783" s="7" t="s">
        <v>697</v>
      </c>
      <c r="C783" s="2"/>
      <c r="D783" s="2"/>
    </row>
    <row r="784">
      <c r="A784" s="2"/>
      <c r="B784" s="2"/>
      <c r="C784" s="8" t="s">
        <v>359</v>
      </c>
      <c r="D784" s="2"/>
    </row>
    <row r="785">
      <c r="A785" s="2"/>
      <c r="B785" s="7" t="s">
        <v>700</v>
      </c>
      <c r="C785" s="2"/>
      <c r="D785" s="2"/>
    </row>
    <row r="786">
      <c r="A786" s="2"/>
      <c r="B786" s="2"/>
      <c r="C786" s="8" t="s">
        <v>701</v>
      </c>
      <c r="D786" s="2"/>
    </row>
    <row r="787">
      <c r="A787" s="2"/>
      <c r="B787" s="7" t="s">
        <v>704</v>
      </c>
      <c r="C787" s="2"/>
      <c r="D787" s="2"/>
    </row>
    <row r="788">
      <c r="A788" s="2"/>
      <c r="B788" s="2"/>
      <c r="C788" s="7" t="s">
        <v>706</v>
      </c>
      <c r="D788" s="2"/>
    </row>
    <row r="789">
      <c r="A789" s="2"/>
      <c r="B789" s="7" t="s">
        <v>707</v>
      </c>
      <c r="C789" s="2"/>
      <c r="D789" s="2"/>
    </row>
    <row r="790">
      <c r="A790" s="2"/>
      <c r="B790" s="7"/>
      <c r="C790" s="2"/>
      <c r="D790" s="2"/>
    </row>
    <row r="791">
      <c r="A791" s="2"/>
      <c r="B791" s="7" t="s">
        <v>708</v>
      </c>
      <c r="C791" s="2"/>
      <c r="D791" s="2"/>
    </row>
    <row r="792">
      <c r="A792" s="2"/>
      <c r="B792" s="27" t="s">
        <v>710</v>
      </c>
      <c r="C792" s="2"/>
      <c r="D792" s="2"/>
    </row>
    <row r="793">
      <c r="A793" s="2"/>
      <c r="B793" s="2"/>
      <c r="C793" s="8" t="s">
        <v>713</v>
      </c>
      <c r="D793" s="2"/>
    </row>
    <row r="794">
      <c r="A794" s="2"/>
      <c r="B794" s="2"/>
      <c r="C794" s="2"/>
      <c r="D794" s="2"/>
    </row>
    <row r="795" ht="14.25" customHeight="1">
      <c r="A795" s="28" t="s">
        <v>716</v>
      </c>
      <c r="B795" s="18"/>
      <c r="C795" s="14"/>
      <c r="D795" s="14"/>
      <c r="E795" s="14"/>
      <c r="F795" s="14"/>
      <c r="G795" s="14"/>
      <c r="H795" s="14"/>
      <c r="I795" s="14"/>
      <c r="J795" s="2"/>
      <c r="K795" s="2"/>
      <c r="L795" s="2"/>
      <c r="M795" s="2"/>
      <c r="N795" s="2"/>
      <c r="O795" s="2"/>
      <c r="P795" s="2"/>
      <c r="Q795" s="2"/>
      <c r="R795" s="2"/>
      <c r="S795" s="2"/>
      <c r="T795" s="2"/>
      <c r="U795" s="2"/>
      <c r="V795" s="2"/>
      <c r="W795" s="2"/>
      <c r="X795" s="2"/>
      <c r="Y795" s="2"/>
      <c r="Z795" s="2"/>
    </row>
    <row r="796" ht="14.25" customHeight="1">
      <c r="A796" s="14"/>
      <c r="B796" s="29" t="s">
        <v>719</v>
      </c>
      <c r="C796" s="14"/>
      <c r="D796" s="14"/>
      <c r="E796" s="14"/>
      <c r="F796" s="14"/>
      <c r="G796" s="14"/>
      <c r="H796" s="14"/>
      <c r="I796" s="14"/>
      <c r="J796" s="2"/>
      <c r="K796" s="2"/>
      <c r="L796" s="2"/>
      <c r="M796" s="2"/>
      <c r="N796" s="2"/>
      <c r="O796" s="2"/>
      <c r="P796" s="2"/>
      <c r="Q796" s="2"/>
      <c r="R796" s="2"/>
      <c r="S796" s="2"/>
      <c r="T796" s="2"/>
      <c r="U796" s="2"/>
      <c r="V796" s="2"/>
      <c r="W796" s="2"/>
      <c r="X796" s="2"/>
      <c r="Y796" s="2"/>
      <c r="Z796" s="2"/>
    </row>
    <row r="797" ht="14.25" customHeight="1">
      <c r="A797" s="14"/>
      <c r="B797" s="14"/>
      <c r="C797" s="14" t="s">
        <v>81</v>
      </c>
      <c r="D797" s="14"/>
      <c r="E797" s="14"/>
      <c r="F797" s="14"/>
      <c r="G797" s="14"/>
      <c r="H797" s="14"/>
      <c r="I797" s="14"/>
      <c r="J797" s="2"/>
      <c r="K797" s="2"/>
      <c r="L797" s="2"/>
      <c r="M797" s="2"/>
      <c r="N797" s="2"/>
      <c r="O797" s="2"/>
      <c r="P797" s="2"/>
      <c r="Q797" s="2"/>
      <c r="R797" s="2"/>
      <c r="S797" s="2"/>
      <c r="T797" s="2"/>
      <c r="U797" s="2"/>
      <c r="V797" s="2"/>
      <c r="W797" s="2"/>
      <c r="X797" s="2"/>
      <c r="Y797" s="2"/>
      <c r="Z797" s="2"/>
    </row>
    <row r="798" ht="14.25" customHeight="1">
      <c r="A798" s="14"/>
      <c r="B798" s="14"/>
      <c r="C798" s="14" t="s">
        <v>722</v>
      </c>
      <c r="D798" s="14"/>
      <c r="E798" s="14"/>
      <c r="F798" s="14"/>
      <c r="G798" s="14"/>
      <c r="H798" s="14"/>
      <c r="I798" s="14"/>
      <c r="J798" s="2"/>
      <c r="K798" s="2"/>
      <c r="L798" s="2"/>
      <c r="M798" s="2"/>
      <c r="N798" s="2"/>
      <c r="O798" s="2"/>
      <c r="P798" s="2"/>
      <c r="Q798" s="2"/>
      <c r="R798" s="2"/>
      <c r="S798" s="2"/>
      <c r="T798" s="2"/>
      <c r="U798" s="2"/>
      <c r="V798" s="2"/>
      <c r="W798" s="2"/>
      <c r="X798" s="2"/>
      <c r="Y798" s="2"/>
      <c r="Z798" s="2"/>
    </row>
    <row r="799" ht="14.25" customHeight="1">
      <c r="A799" s="14"/>
      <c r="B799" s="14"/>
      <c r="C799" s="18" t="s">
        <v>723</v>
      </c>
      <c r="D799" s="14"/>
      <c r="E799" s="14"/>
      <c r="F799" s="14"/>
      <c r="G799" s="14"/>
      <c r="H799" s="14"/>
      <c r="I799" s="14"/>
      <c r="J799" s="2"/>
      <c r="K799" s="2"/>
      <c r="L799" s="2"/>
      <c r="M799" s="2"/>
      <c r="N799" s="2"/>
      <c r="O799" s="2"/>
      <c r="P799" s="2"/>
      <c r="Q799" s="2"/>
      <c r="R799" s="2"/>
      <c r="S799" s="2"/>
      <c r="T799" s="2"/>
      <c r="U799" s="2"/>
      <c r="V799" s="2"/>
      <c r="W799" s="2"/>
      <c r="X799" s="2"/>
      <c r="Y799" s="2"/>
      <c r="Z799" s="2"/>
    </row>
    <row r="800">
      <c r="A800" s="2"/>
      <c r="B800" s="7" t="s">
        <v>724</v>
      </c>
      <c r="C800" s="2"/>
      <c r="D800" s="2"/>
    </row>
    <row r="801">
      <c r="A801" s="2"/>
      <c r="B801" s="7" t="s">
        <v>726</v>
      </c>
      <c r="C801" s="2"/>
      <c r="D801" s="2"/>
    </row>
    <row r="802">
      <c r="A802" s="2"/>
      <c r="B802" s="7" t="s">
        <v>727</v>
      </c>
      <c r="C802" s="2"/>
      <c r="D802" s="2"/>
    </row>
    <row r="803">
      <c r="A803" s="2"/>
      <c r="B803" s="2"/>
      <c r="C803" s="7" t="s">
        <v>728</v>
      </c>
      <c r="D803" s="2"/>
    </row>
    <row r="804">
      <c r="A804" s="2"/>
      <c r="B804" s="2"/>
      <c r="C804" s="2"/>
      <c r="D804" s="2"/>
    </row>
    <row r="805">
      <c r="A805" s="7" t="s">
        <v>729</v>
      </c>
      <c r="B805" s="2"/>
      <c r="C805" s="2"/>
      <c r="D805" s="2"/>
    </row>
    <row r="806">
      <c r="A806" s="2"/>
      <c r="B806" s="7" t="s">
        <v>730</v>
      </c>
      <c r="C806" s="2"/>
      <c r="D806" s="2"/>
    </row>
    <row r="807">
      <c r="A807" s="2"/>
      <c r="B807" s="2"/>
      <c r="C807" s="8" t="s">
        <v>732</v>
      </c>
      <c r="D807" s="2"/>
    </row>
    <row r="808">
      <c r="A808" s="2"/>
      <c r="B808" s="2"/>
      <c r="C808" s="8" t="s">
        <v>734</v>
      </c>
      <c r="D808" s="2"/>
    </row>
    <row r="809">
      <c r="A809" s="2"/>
      <c r="B809" s="7" t="s">
        <v>737</v>
      </c>
      <c r="C809" s="2"/>
      <c r="D809" s="2"/>
    </row>
    <row r="810">
      <c r="A810" s="2"/>
      <c r="B810" s="2"/>
      <c r="C810" s="8" t="s">
        <v>738</v>
      </c>
      <c r="D810" s="2"/>
    </row>
    <row r="811">
      <c r="A811" s="2"/>
      <c r="B811" s="30" t="s">
        <v>740</v>
      </c>
      <c r="C811" s="2"/>
      <c r="D811" s="2"/>
    </row>
    <row r="812">
      <c r="A812" s="2"/>
      <c r="B812" s="2"/>
      <c r="C812" s="8" t="s">
        <v>743</v>
      </c>
      <c r="D812" s="2"/>
    </row>
    <row r="813">
      <c r="A813" s="2"/>
      <c r="B813" s="2"/>
      <c r="C813" s="2"/>
      <c r="D813" s="2"/>
    </row>
    <row r="814">
      <c r="A814" s="7" t="s">
        <v>745</v>
      </c>
      <c r="B814" s="2"/>
      <c r="C814" s="2"/>
      <c r="D814" s="2"/>
    </row>
    <row r="815">
      <c r="A815" s="2"/>
      <c r="B815" s="7" t="s">
        <v>746</v>
      </c>
      <c r="C815" s="2"/>
      <c r="D815" s="2"/>
    </row>
    <row r="816">
      <c r="A816" s="2"/>
      <c r="B816" s="2"/>
      <c r="C816" s="8" t="s">
        <v>748</v>
      </c>
      <c r="D816" s="2"/>
    </row>
    <row r="817">
      <c r="A817" s="2"/>
      <c r="B817" s="7" t="s">
        <v>750</v>
      </c>
      <c r="C817" s="7"/>
      <c r="D817" s="2"/>
    </row>
    <row r="818">
      <c r="A818" s="2"/>
      <c r="B818" s="2"/>
      <c r="C818" s="7" t="s">
        <v>751</v>
      </c>
      <c r="D818" s="2"/>
    </row>
    <row r="819">
      <c r="A819" s="2"/>
      <c r="B819" s="2"/>
      <c r="C819" s="8" t="s">
        <v>753</v>
      </c>
      <c r="D819" s="2"/>
    </row>
    <row r="820">
      <c r="A820" s="2"/>
      <c r="B820" s="7" t="s">
        <v>755</v>
      </c>
      <c r="C820" s="2"/>
      <c r="D820" s="2"/>
    </row>
    <row r="821">
      <c r="A821" s="2"/>
      <c r="B821" s="2"/>
      <c r="C821" s="8" t="s">
        <v>756</v>
      </c>
      <c r="D821" s="2"/>
    </row>
    <row r="822">
      <c r="A822" s="2"/>
      <c r="B822" s="7" t="s">
        <v>758</v>
      </c>
      <c r="C822" s="2"/>
      <c r="D822" s="2"/>
    </row>
    <row r="823">
      <c r="A823" s="2"/>
      <c r="B823" s="2"/>
      <c r="C823" s="8" t="s">
        <v>335</v>
      </c>
      <c r="D823" s="2"/>
    </row>
    <row r="824">
      <c r="A824" s="2"/>
      <c r="B824" s="7" t="s">
        <v>760</v>
      </c>
      <c r="C824" s="2"/>
      <c r="D824" s="2"/>
    </row>
    <row r="825">
      <c r="A825" s="2"/>
      <c r="B825" s="2"/>
      <c r="C825" s="8" t="s">
        <v>761</v>
      </c>
      <c r="D825" s="2"/>
    </row>
    <row r="826">
      <c r="A826" s="2"/>
      <c r="B826" s="7" t="s">
        <v>762</v>
      </c>
      <c r="C826" s="2"/>
      <c r="D826" s="2"/>
    </row>
    <row r="827">
      <c r="A827" s="2"/>
      <c r="B827" s="2"/>
      <c r="C827" s="8" t="s">
        <v>335</v>
      </c>
      <c r="D827" s="2"/>
    </row>
    <row r="828">
      <c r="A828" s="2"/>
      <c r="B828" s="7" t="s">
        <v>763</v>
      </c>
      <c r="C828" s="2"/>
      <c r="D828" s="2"/>
    </row>
    <row r="829">
      <c r="A829" s="2"/>
      <c r="B829" s="2"/>
      <c r="C829" s="8" t="s">
        <v>332</v>
      </c>
      <c r="D829" s="2"/>
    </row>
    <row r="830">
      <c r="A830" s="2"/>
      <c r="B830" s="7" t="s">
        <v>764</v>
      </c>
      <c r="C830" s="2"/>
      <c r="D830" s="2"/>
    </row>
    <row r="831">
      <c r="A831" s="2"/>
      <c r="B831" s="2"/>
      <c r="C831" s="7" t="s">
        <v>765</v>
      </c>
      <c r="D831" s="2"/>
    </row>
    <row r="832">
      <c r="A832" s="2"/>
      <c r="B832" s="7" t="s">
        <v>766</v>
      </c>
      <c r="C832" s="2"/>
      <c r="D832" s="2"/>
    </row>
    <row r="833">
      <c r="A833" s="2"/>
      <c r="B833" s="2"/>
      <c r="C833" s="7" t="s">
        <v>767</v>
      </c>
      <c r="D833" s="2"/>
    </row>
    <row r="834">
      <c r="A834" s="2"/>
      <c r="B834" s="2"/>
      <c r="C834" s="2"/>
      <c r="D834" s="7" t="s">
        <v>768</v>
      </c>
    </row>
    <row r="835">
      <c r="A835" s="2"/>
      <c r="B835" s="2"/>
      <c r="C835" s="7" t="s">
        <v>769</v>
      </c>
      <c r="D835" s="2"/>
    </row>
    <row r="836">
      <c r="A836" s="2"/>
      <c r="B836" s="2"/>
      <c r="C836" s="2"/>
      <c r="D836" s="7" t="s">
        <v>770</v>
      </c>
    </row>
    <row r="837">
      <c r="A837" s="7"/>
      <c r="B837" s="2"/>
      <c r="C837" s="2"/>
      <c r="K837" s="2"/>
    </row>
    <row r="838">
      <c r="A838" s="7" t="s">
        <v>771</v>
      </c>
      <c r="B838" s="2"/>
      <c r="C838" s="2"/>
      <c r="K838" s="2"/>
    </row>
    <row r="839">
      <c r="A839" s="2"/>
      <c r="B839" s="7" t="s">
        <v>772</v>
      </c>
      <c r="C839" s="2"/>
      <c r="K839" s="2"/>
    </row>
    <row r="840">
      <c r="A840" s="2"/>
      <c r="B840" s="2"/>
      <c r="C840" s="7" t="s">
        <v>773</v>
      </c>
    </row>
    <row r="841">
      <c r="A841" s="2"/>
      <c r="B841" s="2"/>
      <c r="C841" s="7" t="s">
        <v>774</v>
      </c>
    </row>
    <row r="842">
      <c r="A842" s="2"/>
      <c r="B842" s="2"/>
      <c r="C842" s="7" t="s">
        <v>775</v>
      </c>
    </row>
    <row r="843">
      <c r="A843" s="2"/>
      <c r="B843" s="7" t="s">
        <v>776</v>
      </c>
      <c r="C843" s="2"/>
    </row>
    <row r="844">
      <c r="A844" s="7"/>
      <c r="B844" s="2"/>
      <c r="D844" s="2"/>
      <c r="K844" s="2"/>
    </row>
    <row r="845">
      <c r="A845" s="7" t="s">
        <v>777</v>
      </c>
      <c r="B845" s="2"/>
      <c r="D845" s="2"/>
      <c r="K845" s="2"/>
    </row>
    <row r="846">
      <c r="A846" s="2"/>
      <c r="B846" s="7" t="s">
        <v>778</v>
      </c>
      <c r="D846" s="2"/>
      <c r="K846" s="2"/>
    </row>
    <row r="847">
      <c r="A847" s="2"/>
      <c r="B847" s="7" t="s">
        <v>779</v>
      </c>
      <c r="D847" s="2"/>
    </row>
    <row r="848">
      <c r="A848" s="7"/>
      <c r="B848" s="7" t="s">
        <v>780</v>
      </c>
      <c r="D848" s="2"/>
    </row>
    <row r="849">
      <c r="A849" s="2"/>
      <c r="B849" s="2"/>
      <c r="C849" s="2"/>
      <c r="D849" s="2"/>
    </row>
    <row r="850">
      <c r="A850" s="7" t="s">
        <v>294</v>
      </c>
      <c r="B850" s="2"/>
      <c r="C850" s="2"/>
      <c r="D850" s="2"/>
    </row>
    <row r="851">
      <c r="A851" s="7" t="s">
        <v>177</v>
      </c>
      <c r="B851" s="7" t="s">
        <v>781</v>
      </c>
      <c r="C851" s="2"/>
      <c r="D851" s="2"/>
    </row>
    <row r="852">
      <c r="A852" s="7" t="s">
        <v>177</v>
      </c>
      <c r="B852" s="7" t="s">
        <v>782</v>
      </c>
      <c r="C852" s="2"/>
      <c r="D852" s="2"/>
    </row>
    <row r="853">
      <c r="A853" s="2"/>
      <c r="B853" s="7" t="s">
        <v>177</v>
      </c>
      <c r="C853" s="7" t="s">
        <v>783</v>
      </c>
      <c r="D853" s="2"/>
    </row>
    <row r="854">
      <c r="A854" s="2"/>
      <c r="B854" s="7" t="s">
        <v>177</v>
      </c>
      <c r="C854" s="7" t="s">
        <v>784</v>
      </c>
      <c r="D854" s="2"/>
    </row>
    <row r="855">
      <c r="A855" s="7" t="s">
        <v>177</v>
      </c>
      <c r="B855" s="7" t="s">
        <v>785</v>
      </c>
      <c r="C855" s="2"/>
      <c r="D855" s="2"/>
    </row>
    <row r="856">
      <c r="A856" s="2"/>
      <c r="B856" s="7" t="s">
        <v>177</v>
      </c>
      <c r="C856" s="7" t="s">
        <v>786</v>
      </c>
      <c r="D856" s="2"/>
    </row>
    <row r="857">
      <c r="A857" s="7" t="s">
        <v>177</v>
      </c>
      <c r="B857" s="7" t="s">
        <v>787</v>
      </c>
      <c r="C857" s="2"/>
      <c r="D857" s="2"/>
    </row>
    <row r="858">
      <c r="A858" s="2"/>
      <c r="B858" s="2"/>
      <c r="C858" s="7" t="s">
        <v>788</v>
      </c>
      <c r="D858" s="2"/>
    </row>
    <row r="859">
      <c r="A859" s="2"/>
      <c r="B859" s="2"/>
      <c r="C859" s="7"/>
      <c r="D859" s="7" t="s">
        <v>789</v>
      </c>
    </row>
    <row r="860">
      <c r="A860" s="2"/>
      <c r="B860" s="2"/>
      <c r="C860" s="7" t="s">
        <v>790</v>
      </c>
      <c r="D860" s="2"/>
    </row>
    <row r="861">
      <c r="A861" s="2"/>
      <c r="B861" s="2"/>
      <c r="D861" s="7" t="s">
        <v>791</v>
      </c>
    </row>
    <row r="862">
      <c r="A862" s="2"/>
      <c r="B862" s="2"/>
      <c r="D862" s="7" t="s">
        <v>792</v>
      </c>
    </row>
    <row r="863">
      <c r="A863" s="7"/>
      <c r="B863" s="7"/>
      <c r="C863" s="7" t="s">
        <v>793</v>
      </c>
      <c r="D863" s="2"/>
    </row>
    <row r="864">
      <c r="A864" s="2"/>
      <c r="C864" s="2"/>
      <c r="D864" s="8" t="s">
        <v>794</v>
      </c>
    </row>
    <row r="865">
      <c r="A865" s="2"/>
      <c r="C865" s="7" t="s">
        <v>795</v>
      </c>
      <c r="D865" s="2"/>
    </row>
    <row r="866">
      <c r="A866" s="2"/>
      <c r="C866" s="2"/>
      <c r="D866" s="8" t="s">
        <v>796</v>
      </c>
    </row>
    <row r="867">
      <c r="A867" s="2"/>
      <c r="C867" s="2"/>
      <c r="D867" s="8" t="s">
        <v>798</v>
      </c>
    </row>
    <row r="868">
      <c r="A868" s="2"/>
      <c r="C868" s="7" t="s">
        <v>800</v>
      </c>
      <c r="D868" s="2"/>
    </row>
    <row r="869">
      <c r="A869" s="2"/>
      <c r="C869" s="2"/>
      <c r="D869" s="7" t="s">
        <v>801</v>
      </c>
    </row>
    <row r="870">
      <c r="A870" s="2"/>
      <c r="C870" s="2"/>
      <c r="D870" s="8" t="s">
        <v>802</v>
      </c>
    </row>
    <row r="871">
      <c r="A871" s="7" t="s">
        <v>177</v>
      </c>
      <c r="B871" s="7" t="s">
        <v>803</v>
      </c>
      <c r="C871" s="2"/>
      <c r="D871" s="2"/>
    </row>
    <row r="872">
      <c r="A872" s="2"/>
      <c r="B872" s="7" t="s">
        <v>177</v>
      </c>
      <c r="C872" s="7" t="s">
        <v>804</v>
      </c>
      <c r="D872" s="2"/>
    </row>
    <row r="873">
      <c r="A873" s="2"/>
      <c r="B873" s="7" t="s">
        <v>177</v>
      </c>
      <c r="C873" s="7" t="s">
        <v>805</v>
      </c>
      <c r="D873" s="2"/>
    </row>
    <row r="874">
      <c r="A874" s="2"/>
      <c r="B874" s="7" t="s">
        <v>177</v>
      </c>
      <c r="C874" s="7" t="s">
        <v>806</v>
      </c>
      <c r="D874" s="2"/>
    </row>
    <row r="875">
      <c r="B875" s="7"/>
      <c r="C875" s="7" t="s">
        <v>808</v>
      </c>
      <c r="D875" s="2"/>
    </row>
    <row r="876">
      <c r="C876" s="7"/>
      <c r="D876" s="7" t="s">
        <v>809</v>
      </c>
    </row>
    <row r="877">
      <c r="C877" s="7"/>
      <c r="D877" s="8" t="s">
        <v>810</v>
      </c>
    </row>
    <row r="878">
      <c r="A878" s="7" t="s">
        <v>177</v>
      </c>
      <c r="B878" s="7" t="s">
        <v>812</v>
      </c>
      <c r="C878" s="2"/>
      <c r="D878" s="2"/>
    </row>
    <row r="879">
      <c r="A879" s="2"/>
      <c r="B879" s="2"/>
      <c r="C879" s="31" t="s">
        <v>813</v>
      </c>
      <c r="D879" s="2"/>
    </row>
    <row r="880">
      <c r="A880" s="2"/>
      <c r="B880" s="2"/>
      <c r="C880" s="8" t="s">
        <v>814</v>
      </c>
      <c r="D880" s="2"/>
    </row>
    <row r="881">
      <c r="A881" s="2"/>
      <c r="B881" s="2"/>
      <c r="C881" s="7" t="s">
        <v>815</v>
      </c>
      <c r="D881" s="2"/>
    </row>
    <row r="882">
      <c r="A882" s="2"/>
      <c r="B882" s="2"/>
      <c r="C882" s="8" t="s">
        <v>816</v>
      </c>
      <c r="D882" s="2"/>
    </row>
    <row r="883">
      <c r="A883" s="2"/>
      <c r="B883" s="2"/>
      <c r="C883" s="7" t="s">
        <v>817</v>
      </c>
      <c r="D883" s="2"/>
    </row>
    <row r="884">
      <c r="A884" s="2"/>
      <c r="B884" s="2"/>
      <c r="C884" s="8" t="s">
        <v>818</v>
      </c>
      <c r="D884" s="2"/>
    </row>
    <row r="885">
      <c r="A885" s="2"/>
      <c r="B885" s="7"/>
      <c r="C885" s="7"/>
      <c r="D885" s="2"/>
    </row>
    <row r="886">
      <c r="A886" s="2"/>
      <c r="B886" s="7" t="s">
        <v>819</v>
      </c>
      <c r="C886" s="2"/>
      <c r="D886" s="2"/>
    </row>
    <row r="887">
      <c r="A887" s="2"/>
      <c r="B887" s="2"/>
      <c r="C887" s="7" t="s">
        <v>820</v>
      </c>
      <c r="D887" s="2"/>
    </row>
    <row r="888">
      <c r="A888" s="2"/>
      <c r="B888" s="7" t="s">
        <v>821</v>
      </c>
      <c r="C888" s="2"/>
      <c r="D888" s="2"/>
    </row>
    <row r="889">
      <c r="A889" s="2"/>
      <c r="B889" s="7"/>
      <c r="C889" s="7" t="s">
        <v>822</v>
      </c>
      <c r="D889" s="2"/>
    </row>
    <row r="890">
      <c r="A890" s="2"/>
      <c r="B890" s="7"/>
      <c r="C890" s="7" t="s">
        <v>823</v>
      </c>
      <c r="D890" s="2"/>
    </row>
    <row r="891">
      <c r="A891" s="2"/>
      <c r="B891" s="7"/>
      <c r="C891" s="2"/>
      <c r="D891" s="2"/>
    </row>
    <row r="892">
      <c r="A892" s="2"/>
      <c r="B892" s="7" t="s">
        <v>824</v>
      </c>
      <c r="C892" s="2"/>
      <c r="D892" s="2"/>
    </row>
    <row r="893">
      <c r="A893" s="2"/>
      <c r="B893" s="2"/>
      <c r="C893" s="7" t="s">
        <v>825</v>
      </c>
      <c r="D893" s="2"/>
    </row>
    <row r="894">
      <c r="A894" s="2"/>
      <c r="B894" s="2"/>
      <c r="C894" s="7" t="s">
        <v>826</v>
      </c>
      <c r="D894" s="2"/>
    </row>
    <row r="895">
      <c r="A895" s="2"/>
      <c r="B895" s="2"/>
      <c r="C895" s="7" t="s">
        <v>827</v>
      </c>
      <c r="D895" s="2"/>
    </row>
    <row r="896">
      <c r="A896" s="2"/>
      <c r="B896" s="7" t="s">
        <v>828</v>
      </c>
      <c r="C896" s="2"/>
      <c r="D896" s="2"/>
    </row>
    <row r="897">
      <c r="A897" s="2"/>
      <c r="B897" s="2"/>
      <c r="C897" s="7" t="s">
        <v>829</v>
      </c>
      <c r="D897" s="2"/>
    </row>
    <row r="898">
      <c r="A898" s="2"/>
      <c r="B898" s="2"/>
      <c r="C898" s="7" t="s">
        <v>830</v>
      </c>
      <c r="D898" s="2"/>
    </row>
    <row r="899">
      <c r="A899" s="2"/>
      <c r="B899" s="2"/>
      <c r="C899" s="7" t="s">
        <v>831</v>
      </c>
      <c r="D899" s="2"/>
    </row>
    <row r="900">
      <c r="A900" s="2"/>
      <c r="B900" s="2"/>
      <c r="C900" s="7" t="s">
        <v>832</v>
      </c>
      <c r="D900" s="2"/>
    </row>
    <row r="901">
      <c r="A901" s="2"/>
      <c r="B901" s="7"/>
      <c r="C901" s="2"/>
      <c r="D901" s="2"/>
    </row>
    <row r="902">
      <c r="A902" s="2"/>
      <c r="B902" s="7" t="s">
        <v>833</v>
      </c>
      <c r="C902" s="2"/>
      <c r="D902" s="2"/>
      <c r="K902" s="2"/>
    </row>
    <row r="903">
      <c r="A903" s="2"/>
      <c r="C903" s="7" t="s">
        <v>834</v>
      </c>
      <c r="D903" s="2"/>
      <c r="K903" s="2"/>
    </row>
    <row r="904">
      <c r="A904" s="2"/>
      <c r="B904" s="7" t="s">
        <v>835</v>
      </c>
      <c r="C904" s="2"/>
      <c r="D904" s="2"/>
    </row>
    <row r="905">
      <c r="A905" s="2"/>
      <c r="B905" s="7"/>
      <c r="C905" s="7" t="s">
        <v>836</v>
      </c>
      <c r="D905" s="2"/>
    </row>
    <row r="906">
      <c r="A906" s="2"/>
      <c r="B906" s="7"/>
      <c r="C906" s="2"/>
      <c r="D906" s="8" t="s">
        <v>837</v>
      </c>
    </row>
    <row r="907">
      <c r="A907" s="2"/>
      <c r="B907" s="7"/>
      <c r="C907" s="7" t="s">
        <v>838</v>
      </c>
      <c r="D907" s="2"/>
    </row>
    <row r="908">
      <c r="A908" s="2"/>
      <c r="B908" s="7"/>
      <c r="C908" s="2"/>
      <c r="D908" s="8" t="s">
        <v>839</v>
      </c>
    </row>
    <row r="909">
      <c r="A909" s="2"/>
      <c r="B909" s="7"/>
      <c r="C909" s="7" t="s">
        <v>840</v>
      </c>
      <c r="D909" s="2"/>
    </row>
    <row r="910">
      <c r="A910" s="2"/>
      <c r="B910" s="7"/>
      <c r="C910" s="7" t="s">
        <v>841</v>
      </c>
      <c r="D910" s="2"/>
    </row>
    <row r="911">
      <c r="A911" s="2"/>
      <c r="B911" s="7"/>
      <c r="C911" s="2"/>
      <c r="D911" s="8" t="s">
        <v>842</v>
      </c>
    </row>
    <row r="912">
      <c r="A912" s="2"/>
      <c r="B912" s="7" t="s">
        <v>843</v>
      </c>
      <c r="C912" s="2"/>
      <c r="D912" s="2"/>
    </row>
    <row r="913">
      <c r="A913" s="2"/>
      <c r="B913" s="7" t="s">
        <v>844</v>
      </c>
      <c r="C913" s="2"/>
      <c r="D913" s="2"/>
    </row>
    <row r="914">
      <c r="A914" s="2"/>
      <c r="B914" s="2"/>
      <c r="C914" s="8" t="s">
        <v>845</v>
      </c>
      <c r="D914" s="2"/>
    </row>
    <row r="915">
      <c r="A915" s="7"/>
      <c r="B915" s="7" t="s">
        <v>846</v>
      </c>
      <c r="C915" s="7"/>
      <c r="D915" s="2"/>
    </row>
    <row r="916">
      <c r="A916" s="2"/>
      <c r="B916" s="2"/>
      <c r="C916" s="2"/>
      <c r="D916" s="2"/>
    </row>
    <row r="917">
      <c r="A917" s="7" t="s">
        <v>847</v>
      </c>
      <c r="B917" s="2"/>
      <c r="C917" s="2"/>
      <c r="D917" s="2"/>
    </row>
    <row r="918">
      <c r="A918" s="2"/>
      <c r="B918" s="7" t="s">
        <v>848</v>
      </c>
      <c r="C918" s="2"/>
      <c r="D918" s="2"/>
    </row>
    <row r="919">
      <c r="A919" s="2"/>
      <c r="B919" s="7" t="s">
        <v>849</v>
      </c>
      <c r="C919" s="7"/>
      <c r="D919" s="2"/>
    </row>
    <row r="920">
      <c r="A920" s="2"/>
      <c r="B920" s="2"/>
      <c r="C920" s="8" t="s">
        <v>850</v>
      </c>
      <c r="D920" s="2"/>
    </row>
    <row r="921">
      <c r="A921" s="2"/>
      <c r="B921" s="7" t="s">
        <v>851</v>
      </c>
      <c r="C921" s="2"/>
      <c r="D921" s="2"/>
    </row>
    <row r="922">
      <c r="A922" s="2"/>
      <c r="B922" s="2"/>
      <c r="C922" s="8" t="s">
        <v>852</v>
      </c>
      <c r="D922" s="2"/>
    </row>
    <row r="923">
      <c r="A923" s="7"/>
      <c r="B923" s="2"/>
      <c r="C923" s="7" t="s">
        <v>853</v>
      </c>
      <c r="D923" s="2"/>
    </row>
    <row r="924">
      <c r="A924" s="7"/>
      <c r="B924" s="17" t="s">
        <v>854</v>
      </c>
      <c r="C924" s="2"/>
      <c r="D924" s="2"/>
    </row>
    <row r="925">
      <c r="A925" s="7"/>
      <c r="B925" s="2"/>
      <c r="C925" s="7" t="s">
        <v>855</v>
      </c>
      <c r="D925" s="2"/>
    </row>
    <row r="926">
      <c r="A926" s="7"/>
      <c r="B926" s="7" t="s">
        <v>856</v>
      </c>
      <c r="C926" s="2"/>
      <c r="D926" s="2"/>
    </row>
    <row r="927">
      <c r="A927" s="7"/>
      <c r="B927" s="2"/>
      <c r="C927" s="7" t="s">
        <v>857</v>
      </c>
      <c r="D927" s="2"/>
    </row>
    <row r="928">
      <c r="A928" s="7"/>
      <c r="B928" s="2"/>
      <c r="C928" s="2"/>
      <c r="D928" s="2"/>
    </row>
    <row r="929">
      <c r="A929" s="7" t="s">
        <v>858</v>
      </c>
      <c r="B929" s="2"/>
      <c r="C929" s="2"/>
      <c r="D929" s="2"/>
    </row>
    <row r="930">
      <c r="A930" s="2"/>
      <c r="B930" s="7" t="s">
        <v>859</v>
      </c>
      <c r="C930" s="2"/>
      <c r="D930" s="2"/>
    </row>
    <row r="931">
      <c r="A931" s="2"/>
      <c r="C931" s="7" t="s">
        <v>860</v>
      </c>
      <c r="D931" s="2"/>
    </row>
    <row r="932">
      <c r="A932" s="2"/>
      <c r="C932" s="7" t="s">
        <v>861</v>
      </c>
      <c r="D932" s="2"/>
    </row>
    <row r="933">
      <c r="A933" s="2"/>
      <c r="B933" s="2"/>
      <c r="C933" s="7" t="s">
        <v>863</v>
      </c>
      <c r="D933" s="2"/>
    </row>
    <row r="934">
      <c r="A934" s="2"/>
      <c r="B934" s="2"/>
      <c r="C934" s="7" t="s">
        <v>864</v>
      </c>
      <c r="D934" s="2"/>
    </row>
    <row r="935">
      <c r="A935" s="2"/>
      <c r="B935" s="7" t="s">
        <v>865</v>
      </c>
      <c r="C935" s="2"/>
      <c r="D935" s="2"/>
    </row>
    <row r="936">
      <c r="A936" s="2"/>
      <c r="B936" s="2"/>
      <c r="C936" s="7" t="s">
        <v>866</v>
      </c>
      <c r="D936" s="2"/>
    </row>
    <row r="937">
      <c r="A937" s="2"/>
      <c r="B937" s="2"/>
      <c r="C937" s="2"/>
      <c r="D937" s="7" t="s">
        <v>5</v>
      </c>
    </row>
    <row r="938">
      <c r="A938" s="2"/>
      <c r="B938" s="2"/>
      <c r="C938" s="2"/>
      <c r="D938" s="2"/>
      <c r="E938" s="6"/>
    </row>
    <row r="939">
      <c r="A939" s="2"/>
      <c r="B939" s="2"/>
      <c r="C939" s="2"/>
      <c r="D939" s="7" t="s">
        <v>867</v>
      </c>
    </row>
    <row r="940">
      <c r="A940" s="2"/>
      <c r="B940" s="2"/>
      <c r="C940" s="2"/>
      <c r="D940" s="2"/>
      <c r="E940" s="6"/>
    </row>
    <row r="941">
      <c r="A941" s="2"/>
      <c r="B941" s="7"/>
      <c r="C941" s="2"/>
      <c r="D941" s="2"/>
      <c r="E941" s="6"/>
    </row>
    <row r="942">
      <c r="A942" s="2"/>
      <c r="B942" s="7"/>
      <c r="C942" s="7" t="s">
        <v>869</v>
      </c>
      <c r="D942" s="2"/>
    </row>
    <row r="943">
      <c r="A943" s="2"/>
      <c r="B943" s="7"/>
      <c r="C943" s="2"/>
      <c r="D943" s="8" t="s">
        <v>870</v>
      </c>
    </row>
    <row r="944">
      <c r="A944" s="2"/>
      <c r="B944" s="2"/>
      <c r="C944" s="7" t="s">
        <v>872</v>
      </c>
      <c r="D944" s="2"/>
    </row>
    <row r="945">
      <c r="A945" s="2"/>
      <c r="B945" s="2"/>
      <c r="C945" s="7" t="s">
        <v>873</v>
      </c>
      <c r="D945" s="2"/>
    </row>
    <row r="946">
      <c r="A946" s="2"/>
      <c r="B946" s="2"/>
      <c r="C946" s="7" t="s">
        <v>874</v>
      </c>
      <c r="D946" s="2"/>
    </row>
    <row r="947">
      <c r="A947" s="2"/>
      <c r="B947" s="2"/>
      <c r="C947" s="7" t="s">
        <v>875</v>
      </c>
      <c r="D947" s="2"/>
    </row>
    <row r="948">
      <c r="A948" s="2"/>
      <c r="B948" s="2"/>
      <c r="C948" s="2"/>
      <c r="D948" s="8" t="s">
        <v>876</v>
      </c>
    </row>
    <row r="949">
      <c r="A949" s="2"/>
      <c r="B949" s="2"/>
      <c r="C949" s="7" t="s">
        <v>877</v>
      </c>
      <c r="D949" s="2"/>
    </row>
    <row r="950">
      <c r="A950" s="2"/>
      <c r="B950" s="2"/>
      <c r="C950" s="2"/>
      <c r="D950" s="8" t="s">
        <v>878</v>
      </c>
    </row>
    <row r="951">
      <c r="A951" s="2"/>
      <c r="B951" s="2"/>
      <c r="C951" s="2"/>
      <c r="D951" s="8" t="s">
        <v>880</v>
      </c>
    </row>
    <row r="952">
      <c r="A952" s="2"/>
      <c r="B952" s="2"/>
      <c r="C952" s="2"/>
      <c r="D952" s="8" t="s">
        <v>881</v>
      </c>
    </row>
    <row r="953">
      <c r="A953" s="2"/>
      <c r="B953" s="7"/>
      <c r="C953" s="7" t="s">
        <v>882</v>
      </c>
      <c r="D953" s="7"/>
    </row>
    <row r="954">
      <c r="A954" s="2"/>
      <c r="B954" s="7"/>
      <c r="C954" s="2"/>
      <c r="D954" s="8" t="s">
        <v>883</v>
      </c>
    </row>
    <row r="955">
      <c r="A955" s="2"/>
      <c r="B955" s="2"/>
      <c r="C955" s="7" t="s">
        <v>884</v>
      </c>
      <c r="D955" s="2"/>
    </row>
    <row r="956">
      <c r="A956" s="2"/>
      <c r="B956" s="2"/>
      <c r="C956" s="7" t="s">
        <v>885</v>
      </c>
      <c r="D956" s="2"/>
    </row>
    <row r="957">
      <c r="A957" s="2"/>
      <c r="B957" s="2"/>
      <c r="C957" s="7" t="s">
        <v>886</v>
      </c>
      <c r="D957" s="2"/>
    </row>
    <row r="958">
      <c r="A958" s="2"/>
      <c r="B958" s="2"/>
      <c r="C958" s="7" t="s">
        <v>887</v>
      </c>
      <c r="D958" s="2"/>
    </row>
    <row r="959">
      <c r="A959" s="2"/>
      <c r="B959" s="2"/>
      <c r="C959" s="7" t="s">
        <v>888</v>
      </c>
      <c r="D959" s="2"/>
    </row>
    <row r="960">
      <c r="A960" s="2"/>
      <c r="B960" s="2"/>
      <c r="C960" s="2"/>
      <c r="D960" s="8" t="s">
        <v>889</v>
      </c>
    </row>
    <row r="961">
      <c r="A961" s="2"/>
      <c r="B961" s="7" t="s">
        <v>891</v>
      </c>
      <c r="C961" s="2"/>
      <c r="D961" s="2"/>
    </row>
    <row r="962">
      <c r="A962" s="2"/>
      <c r="B962" s="2"/>
      <c r="C962" s="7" t="s">
        <v>892</v>
      </c>
      <c r="D962" s="2"/>
    </row>
    <row r="963">
      <c r="A963" s="2"/>
      <c r="B963" s="2"/>
      <c r="C963" s="7" t="s">
        <v>893</v>
      </c>
      <c r="D963" s="2"/>
    </row>
    <row r="964">
      <c r="A964" s="2"/>
      <c r="B964" s="2"/>
      <c r="C964" s="7" t="s">
        <v>895</v>
      </c>
      <c r="D964" s="2"/>
    </row>
    <row r="965">
      <c r="A965" s="2"/>
      <c r="B965" s="2"/>
      <c r="C965" s="2"/>
      <c r="D965" s="2"/>
    </row>
    <row r="966">
      <c r="A966" s="7" t="s">
        <v>896</v>
      </c>
      <c r="B966" s="2"/>
      <c r="C966" s="2"/>
      <c r="D966" s="2"/>
    </row>
    <row r="967">
      <c r="A967" s="2"/>
      <c r="B967" s="7" t="s">
        <v>897</v>
      </c>
      <c r="C967" s="2"/>
      <c r="D967" s="2"/>
    </row>
    <row r="968">
      <c r="A968" s="7"/>
      <c r="B968" s="2"/>
      <c r="C968" s="2"/>
      <c r="D968" s="2"/>
    </row>
    <row r="969">
      <c r="A969" s="7" t="s">
        <v>294</v>
      </c>
      <c r="B969" s="2"/>
      <c r="C969" s="2"/>
      <c r="D969" s="2"/>
    </row>
    <row r="970">
      <c r="A970" s="2"/>
      <c r="B970" s="7" t="s">
        <v>898</v>
      </c>
      <c r="C970" s="2"/>
      <c r="D970" s="2"/>
    </row>
    <row r="971">
      <c r="A971" s="2"/>
      <c r="B971" s="6" t="s">
        <v>899</v>
      </c>
      <c r="C971" s="7"/>
      <c r="D971" s="2"/>
    </row>
    <row r="972">
      <c r="A972" s="2"/>
      <c r="B972" s="7" t="s">
        <v>900</v>
      </c>
      <c r="C972" s="2"/>
      <c r="D972" s="2"/>
    </row>
    <row r="973">
      <c r="A973" s="2"/>
      <c r="B973" s="7" t="s">
        <v>901</v>
      </c>
      <c r="C973" s="2"/>
      <c r="D973" s="2"/>
    </row>
    <row r="974">
      <c r="A974" s="2"/>
      <c r="B974" s="7"/>
      <c r="C974" s="7" t="s">
        <v>903</v>
      </c>
      <c r="D974" s="2"/>
    </row>
    <row r="975">
      <c r="A975" s="2"/>
      <c r="B975" s="7"/>
      <c r="C975" s="2"/>
      <c r="D975" s="7" t="s">
        <v>904</v>
      </c>
    </row>
    <row r="976">
      <c r="A976" s="2"/>
      <c r="B976" s="7"/>
      <c r="C976" s="2"/>
      <c r="D976" s="7" t="s">
        <v>905</v>
      </c>
    </row>
    <row r="977">
      <c r="A977" s="2"/>
      <c r="B977" s="7" t="s">
        <v>906</v>
      </c>
      <c r="C977" s="2"/>
      <c r="D977" s="2"/>
    </row>
    <row r="978">
      <c r="A978" s="2"/>
      <c r="B978" s="7" t="s">
        <v>908</v>
      </c>
      <c r="C978" s="2"/>
      <c r="D978" s="2"/>
    </row>
    <row r="979">
      <c r="A979" s="2"/>
      <c r="B979" s="7" t="s">
        <v>909</v>
      </c>
      <c r="C979" s="2"/>
      <c r="D979" s="2"/>
    </row>
    <row r="980">
      <c r="A980" s="2"/>
      <c r="B980" s="2"/>
      <c r="C980" s="2"/>
      <c r="D980" s="2"/>
    </row>
    <row r="981">
      <c r="A981" s="2"/>
      <c r="B981" s="7" t="s">
        <v>910</v>
      </c>
      <c r="C981" s="2"/>
      <c r="D981" s="2"/>
    </row>
    <row r="982">
      <c r="A982" s="2"/>
      <c r="B982" s="2"/>
      <c r="C982" s="2"/>
      <c r="D982" s="2"/>
    </row>
    <row r="983">
      <c r="A983" s="7" t="s">
        <v>911</v>
      </c>
      <c r="B983" s="2"/>
      <c r="C983" s="2"/>
      <c r="D983" s="2"/>
    </row>
    <row r="984">
      <c r="A984" s="2"/>
      <c r="B984" s="8" t="s">
        <v>756</v>
      </c>
      <c r="C984" s="2"/>
      <c r="D984" s="2"/>
    </row>
    <row r="985">
      <c r="A985" s="2"/>
      <c r="B985" s="8" t="s">
        <v>913</v>
      </c>
      <c r="C985" s="2"/>
      <c r="D985" s="2"/>
    </row>
    <row r="986">
      <c r="A986" s="2"/>
      <c r="B986" s="2"/>
      <c r="C986" s="2"/>
      <c r="D986" s="2"/>
    </row>
    <row r="987">
      <c r="A987" s="7" t="s">
        <v>915</v>
      </c>
      <c r="B987" s="2"/>
      <c r="C987" s="2"/>
      <c r="D987" s="2"/>
    </row>
    <row r="988">
      <c r="A988" s="2"/>
      <c r="B988" s="8" t="s">
        <v>916</v>
      </c>
      <c r="C988" s="2"/>
      <c r="D988" s="2"/>
    </row>
    <row r="989">
      <c r="A989" s="2"/>
      <c r="B989" s="8" t="s">
        <v>917</v>
      </c>
      <c r="C989" s="2"/>
      <c r="D989" s="2"/>
    </row>
    <row r="990">
      <c r="A990" s="2"/>
      <c r="B990" s="8" t="s">
        <v>918</v>
      </c>
      <c r="C990" s="2"/>
      <c r="D990" s="2"/>
    </row>
    <row r="991">
      <c r="A991" s="2"/>
      <c r="B991" s="2"/>
      <c r="C991" s="7" t="s">
        <v>920</v>
      </c>
      <c r="D991" s="2"/>
    </row>
    <row r="992">
      <c r="A992" s="2"/>
      <c r="B992" s="2"/>
      <c r="C992" s="7" t="s">
        <v>922</v>
      </c>
      <c r="D992" s="2"/>
    </row>
    <row r="993">
      <c r="A993" s="7"/>
      <c r="B993" s="2"/>
      <c r="C993" s="2"/>
      <c r="D993" s="2"/>
    </row>
    <row r="994">
      <c r="A994" s="7" t="s">
        <v>923</v>
      </c>
      <c r="B994" s="2"/>
      <c r="C994" s="2"/>
      <c r="D994" s="2"/>
    </row>
    <row r="995">
      <c r="A995" s="2"/>
      <c r="B995" s="7" t="s">
        <v>924</v>
      </c>
      <c r="C995" s="2"/>
      <c r="D995" s="2"/>
    </row>
    <row r="996">
      <c r="A996" s="2"/>
      <c r="B996" s="2"/>
      <c r="C996" s="8" t="s">
        <v>925</v>
      </c>
      <c r="D996" s="2"/>
    </row>
    <row r="997">
      <c r="B997" s="2"/>
      <c r="C997" s="8" t="s">
        <v>926</v>
      </c>
      <c r="D997" s="2"/>
    </row>
    <row r="998">
      <c r="B998" s="7" t="s">
        <v>928</v>
      </c>
      <c r="C998" s="2"/>
      <c r="D998" s="2"/>
    </row>
    <row r="999">
      <c r="B999" s="2"/>
      <c r="C999" s="8" t="s">
        <v>881</v>
      </c>
      <c r="D999" s="2"/>
    </row>
    <row r="1000">
      <c r="A1000" s="2"/>
      <c r="B1000" s="2"/>
      <c r="C1000" s="2"/>
      <c r="D1000" s="2"/>
    </row>
    <row r="1001">
      <c r="A1001" s="7" t="s">
        <v>660</v>
      </c>
      <c r="B1001" s="7"/>
      <c r="C1001" s="2"/>
      <c r="D1001" s="2"/>
    </row>
    <row r="1002">
      <c r="A1002" s="2"/>
      <c r="B1002" s="7" t="s">
        <v>930</v>
      </c>
      <c r="C1002" s="2"/>
      <c r="D1002" s="2"/>
    </row>
    <row r="1003">
      <c r="A1003" s="2"/>
      <c r="B1003" s="8" t="s">
        <v>931</v>
      </c>
      <c r="C1003" s="2"/>
      <c r="D1003" s="2"/>
    </row>
    <row r="1004">
      <c r="A1004" s="2"/>
      <c r="B1004" s="7" t="s">
        <v>932</v>
      </c>
      <c r="C1004" s="2"/>
      <c r="D1004" s="2"/>
    </row>
    <row r="1005">
      <c r="A1005" s="2"/>
      <c r="B1005" s="2"/>
      <c r="C1005" s="2"/>
      <c r="D1005" s="2"/>
    </row>
    <row r="1006">
      <c r="A1006" s="7" t="s">
        <v>933</v>
      </c>
      <c r="B1006" s="2"/>
      <c r="C1006" s="2"/>
      <c r="D1006" s="2"/>
    </row>
    <row r="1007">
      <c r="A1007" s="2"/>
      <c r="B1007" s="2"/>
      <c r="C1007" s="2"/>
      <c r="D1007" s="2"/>
    </row>
    <row r="1008">
      <c r="A1008" s="7" t="s">
        <v>418</v>
      </c>
      <c r="B1008" s="2"/>
      <c r="C1008" s="2"/>
      <c r="D1008" s="2"/>
    </row>
    <row r="1009">
      <c r="A1009" s="2"/>
      <c r="B1009" s="7" t="s">
        <v>934</v>
      </c>
      <c r="C1009" s="2"/>
      <c r="D1009" s="2"/>
    </row>
    <row r="1010">
      <c r="A1010" s="2"/>
      <c r="B1010" s="2"/>
      <c r="C1010" s="8" t="s">
        <v>935</v>
      </c>
      <c r="D1010" s="2"/>
    </row>
    <row r="1011">
      <c r="A1011" s="2"/>
      <c r="B1011" s="2"/>
      <c r="C1011" s="2"/>
      <c r="D1011" s="2"/>
    </row>
    <row r="1012">
      <c r="A1012" s="7" t="s">
        <v>937</v>
      </c>
      <c r="B1012" s="2"/>
      <c r="C1012" s="7"/>
      <c r="D1012" s="2"/>
    </row>
    <row r="1013">
      <c r="A1013" s="2"/>
      <c r="B1013" s="7" t="s">
        <v>938</v>
      </c>
      <c r="C1013" s="2"/>
      <c r="D1013" s="2"/>
    </row>
    <row r="1014">
      <c r="A1014" s="2"/>
      <c r="B1014" s="7" t="s">
        <v>939</v>
      </c>
      <c r="C1014" s="2"/>
      <c r="D1014" s="2"/>
    </row>
    <row r="1015">
      <c r="A1015" s="7"/>
      <c r="B1015" s="7" t="s">
        <v>940</v>
      </c>
      <c r="C1015" s="2"/>
      <c r="D1015" s="2"/>
    </row>
    <row r="1016">
      <c r="A1016" s="7"/>
      <c r="B1016" s="7" t="s">
        <v>941</v>
      </c>
      <c r="C1016" s="2"/>
      <c r="D1016" s="2"/>
    </row>
    <row r="1017">
      <c r="A1017" s="7" t="s">
        <v>942</v>
      </c>
      <c r="B1017" s="2"/>
      <c r="C1017" s="2"/>
      <c r="D1017" s="2"/>
    </row>
    <row r="1018">
      <c r="A1018" s="7" t="s">
        <v>943</v>
      </c>
      <c r="B1018" s="2"/>
      <c r="C1018" s="2"/>
      <c r="D1018" s="2"/>
    </row>
    <row r="1019">
      <c r="A1019" s="2"/>
      <c r="B1019" s="2"/>
      <c r="C1019" s="2"/>
      <c r="D1019" s="2"/>
    </row>
    <row r="1020">
      <c r="A1020" s="7" t="s">
        <v>944</v>
      </c>
      <c r="B1020" s="2"/>
      <c r="C1020" s="2"/>
      <c r="D1020" s="2"/>
    </row>
    <row r="1021">
      <c r="A1021" s="2"/>
      <c r="B1021" s="6" t="s">
        <v>945</v>
      </c>
      <c r="D1021" s="2"/>
    </row>
    <row r="1022">
      <c r="B1022" s="2"/>
      <c r="C1022" s="8" t="s">
        <v>946</v>
      </c>
      <c r="D1022" s="2"/>
    </row>
    <row r="1023">
      <c r="B1023" s="7" t="s">
        <v>947</v>
      </c>
      <c r="C1023" s="2"/>
      <c r="D1023" s="2"/>
    </row>
    <row r="1024">
      <c r="A1024" s="2"/>
      <c r="B1024" s="2"/>
      <c r="C1024" s="8" t="s">
        <v>948</v>
      </c>
      <c r="D1024" s="2"/>
    </row>
    <row r="1025">
      <c r="A1025" s="2"/>
      <c r="B1025" s="7" t="s">
        <v>949</v>
      </c>
      <c r="C1025" s="2"/>
      <c r="D1025" s="2"/>
    </row>
    <row r="1026">
      <c r="A1026" s="2"/>
      <c r="B1026" s="2"/>
      <c r="C1026" s="8" t="s">
        <v>950</v>
      </c>
      <c r="D1026" s="2"/>
    </row>
    <row r="1027">
      <c r="A1027" s="2"/>
      <c r="B1027" s="7" t="s">
        <v>951</v>
      </c>
      <c r="C1027" s="2"/>
      <c r="D1027" s="2"/>
    </row>
    <row r="1028">
      <c r="A1028" s="2"/>
      <c r="B1028" s="2"/>
      <c r="C1028" s="8" t="s">
        <v>952</v>
      </c>
      <c r="D1028" s="2"/>
    </row>
    <row r="1029">
      <c r="A1029" s="2"/>
      <c r="B1029" s="2"/>
      <c r="C1029" s="8" t="s">
        <v>953</v>
      </c>
      <c r="D1029" s="2"/>
    </row>
    <row r="1030">
      <c r="A1030" s="2"/>
      <c r="B1030" s="7" t="s">
        <v>954</v>
      </c>
      <c r="C1030" s="2"/>
      <c r="D1030" s="2"/>
    </row>
    <row r="1031">
      <c r="A1031" s="2"/>
      <c r="B1031" s="2"/>
      <c r="C1031" s="8" t="s">
        <v>955</v>
      </c>
      <c r="D1031" s="2"/>
    </row>
    <row r="1032">
      <c r="A1032" s="2"/>
      <c r="B1032" s="2"/>
      <c r="C1032" s="2"/>
      <c r="D1032" s="2"/>
    </row>
    <row r="1033">
      <c r="A1033" s="7" t="s">
        <v>956</v>
      </c>
      <c r="B1033" s="2"/>
      <c r="C1033" s="2"/>
      <c r="D1033" s="2"/>
    </row>
    <row r="1034">
      <c r="A1034" s="2"/>
      <c r="B1034" s="7" t="s">
        <v>957</v>
      </c>
      <c r="C1034" s="2"/>
      <c r="D1034" s="2"/>
    </row>
    <row r="1035">
      <c r="A1035" s="2"/>
      <c r="B1035" s="7" t="s">
        <v>958</v>
      </c>
      <c r="C1035" s="2"/>
      <c r="D1035" s="2"/>
    </row>
    <row r="1036">
      <c r="A1036" s="2"/>
      <c r="B1036" s="7" t="s">
        <v>959</v>
      </c>
      <c r="C1036" s="2"/>
      <c r="D1036" s="2"/>
    </row>
    <row r="1037">
      <c r="A1037" s="2"/>
      <c r="B1037" s="2"/>
      <c r="C1037" s="8" t="s">
        <v>960</v>
      </c>
      <c r="D1037" s="2"/>
    </row>
    <row r="1038">
      <c r="A1038" s="2"/>
      <c r="B1038" s="2"/>
      <c r="C1038" s="8" t="s">
        <v>961</v>
      </c>
      <c r="D1038" s="2"/>
    </row>
    <row r="1039">
      <c r="A1039" s="2"/>
      <c r="B1039" s="7" t="s">
        <v>962</v>
      </c>
      <c r="C1039" s="2"/>
      <c r="D1039" s="2"/>
    </row>
    <row r="1040">
      <c r="A1040" s="2"/>
      <c r="B1040" s="2"/>
      <c r="C1040" s="8" t="s">
        <v>963</v>
      </c>
      <c r="D1040" s="2"/>
    </row>
    <row r="1041">
      <c r="A1041" s="2"/>
      <c r="B1041" s="2"/>
      <c r="C1041" s="8" t="s">
        <v>964</v>
      </c>
      <c r="D1041" s="2"/>
    </row>
    <row r="1042">
      <c r="A1042" s="2"/>
      <c r="B1042" s="7" t="s">
        <v>965</v>
      </c>
      <c r="C1042" s="2"/>
      <c r="D1042" s="2"/>
    </row>
    <row r="1043">
      <c r="A1043" s="2"/>
      <c r="B1043" s="2"/>
      <c r="C1043" s="2"/>
      <c r="D1043" s="2"/>
    </row>
    <row r="1044">
      <c r="A1044" s="7" t="s">
        <v>966</v>
      </c>
      <c r="B1044" s="2"/>
      <c r="C1044" s="2"/>
      <c r="D1044" s="2"/>
    </row>
    <row r="1045">
      <c r="A1045" s="2"/>
      <c r="B1045" s="6" t="s">
        <v>967</v>
      </c>
      <c r="C1045" s="2"/>
      <c r="D1045" s="2"/>
    </row>
    <row r="1046">
      <c r="A1046" s="2"/>
      <c r="B1046" s="6" t="s">
        <v>968</v>
      </c>
      <c r="C1046" s="2"/>
      <c r="D1046" s="2"/>
    </row>
    <row r="1047">
      <c r="A1047" s="2"/>
      <c r="B1047" s="6" t="s">
        <v>5</v>
      </c>
    </row>
    <row r="1048">
      <c r="A1048" s="2"/>
      <c r="C1048" s="6" t="s">
        <v>969</v>
      </c>
    </row>
    <row r="1049">
      <c r="A1049" s="2"/>
      <c r="C1049" s="6" t="s">
        <v>970</v>
      </c>
    </row>
    <row r="1050">
      <c r="A1050" s="2"/>
      <c r="C1050" s="6" t="s">
        <v>971</v>
      </c>
    </row>
    <row r="1051">
      <c r="A1051" s="2"/>
      <c r="D1051" s="9" t="s">
        <v>972</v>
      </c>
    </row>
    <row r="1052">
      <c r="A1052" s="2"/>
      <c r="D1052" s="9" t="s">
        <v>973</v>
      </c>
    </row>
    <row r="1053">
      <c r="A1053" s="2"/>
      <c r="B1053" s="6" t="s">
        <v>974</v>
      </c>
    </row>
    <row r="1054">
      <c r="A1054" s="2"/>
      <c r="C1054" s="6" t="s">
        <v>975</v>
      </c>
    </row>
    <row r="1055">
      <c r="A1055" s="2"/>
      <c r="C1055" s="6" t="s">
        <v>976</v>
      </c>
    </row>
    <row r="1056">
      <c r="A1056" s="2"/>
      <c r="B1056" s="2"/>
      <c r="C1056" s="7" t="s">
        <v>977</v>
      </c>
      <c r="D1056" s="7"/>
    </row>
    <row r="1057">
      <c r="A1057" s="2"/>
      <c r="B1057" s="2"/>
      <c r="C1057" s="2"/>
      <c r="D1057" s="8" t="s">
        <v>978</v>
      </c>
    </row>
    <row r="1058">
      <c r="A1058" s="2"/>
      <c r="B1058" s="2"/>
      <c r="C1058" s="7" t="s">
        <v>979</v>
      </c>
      <c r="D1058" s="7"/>
    </row>
    <row r="1059">
      <c r="A1059" s="2"/>
      <c r="B1059" s="2"/>
      <c r="C1059" s="2"/>
      <c r="D1059" s="8" t="s">
        <v>980</v>
      </c>
    </row>
    <row r="1060">
      <c r="A1060" s="2"/>
      <c r="B1060" s="2"/>
      <c r="C1060" s="7" t="s">
        <v>981</v>
      </c>
      <c r="D1060" s="7"/>
    </row>
    <row r="1061">
      <c r="A1061" s="2"/>
      <c r="B1061" s="2"/>
      <c r="C1061" s="2"/>
      <c r="D1061" s="8" t="s">
        <v>982</v>
      </c>
    </row>
    <row r="1062">
      <c r="A1062" s="2"/>
      <c r="B1062" s="2"/>
      <c r="C1062" s="7" t="s">
        <v>983</v>
      </c>
      <c r="D1062" s="2"/>
    </row>
    <row r="1063">
      <c r="A1063" s="2"/>
      <c r="B1063" s="2"/>
      <c r="C1063" s="2"/>
      <c r="D1063" s="8" t="s">
        <v>984</v>
      </c>
    </row>
    <row r="1064">
      <c r="A1064" s="2"/>
      <c r="B1064" s="6" t="s">
        <v>985</v>
      </c>
    </row>
    <row r="1065">
      <c r="A1065" s="2"/>
      <c r="C1065" s="6" t="s">
        <v>986</v>
      </c>
    </row>
    <row r="1066">
      <c r="A1066" s="2"/>
      <c r="B1066" s="7"/>
      <c r="C1066" s="2"/>
      <c r="D1066" s="2"/>
    </row>
    <row r="1067">
      <c r="A1067" s="2"/>
      <c r="B1067" s="7" t="s">
        <v>987</v>
      </c>
      <c r="C1067" s="2"/>
      <c r="D1067" s="2"/>
    </row>
    <row r="1068">
      <c r="A1068" s="2"/>
      <c r="B1068" s="2"/>
      <c r="C1068" s="8" t="s">
        <v>988</v>
      </c>
      <c r="D1068" s="2"/>
    </row>
    <row r="1069">
      <c r="A1069" s="2"/>
      <c r="B1069" s="2"/>
      <c r="C1069" s="2"/>
      <c r="D1069" s="2"/>
    </row>
    <row r="1070">
      <c r="A1070" s="2"/>
      <c r="B1070" s="7" t="s">
        <v>989</v>
      </c>
      <c r="C1070" s="2"/>
      <c r="D1070" s="2"/>
    </row>
    <row r="1071">
      <c r="A1071" s="2"/>
      <c r="B1071" s="7"/>
      <c r="C1071" s="7" t="s">
        <v>990</v>
      </c>
      <c r="D1071" s="2"/>
    </row>
    <row r="1072">
      <c r="A1072" s="2"/>
      <c r="B1072" s="7" t="s">
        <v>991</v>
      </c>
      <c r="C1072" s="2"/>
      <c r="D1072" s="2"/>
    </row>
    <row r="1073">
      <c r="A1073" s="2"/>
      <c r="B1073" s="7" t="s">
        <v>992</v>
      </c>
      <c r="C1073" s="2"/>
      <c r="D1073" s="2"/>
    </row>
    <row r="1074">
      <c r="A1074" s="2"/>
      <c r="B1074" s="7" t="s">
        <v>993</v>
      </c>
      <c r="C1074" s="2"/>
      <c r="D1074" s="2"/>
    </row>
    <row r="1075">
      <c r="A1075" s="2"/>
      <c r="B1075" s="7" t="s">
        <v>994</v>
      </c>
      <c r="C1075" s="2"/>
      <c r="D1075" s="2"/>
    </row>
    <row r="1076">
      <c r="A1076" s="2"/>
      <c r="B1076" s="2"/>
      <c r="C1076" s="2"/>
      <c r="D1076" s="2"/>
    </row>
    <row r="1077">
      <c r="A1077" s="2"/>
      <c r="B1077" s="7" t="s">
        <v>995</v>
      </c>
      <c r="C1077" s="2"/>
      <c r="D1077" s="2"/>
    </row>
    <row r="1078">
      <c r="A1078" s="2"/>
      <c r="B1078" s="2"/>
      <c r="C1078" s="8" t="s">
        <v>996</v>
      </c>
      <c r="D1078" s="2"/>
    </row>
    <row r="1079">
      <c r="A1079" s="2"/>
      <c r="B1079" s="2"/>
      <c r="C1079" s="8" t="s">
        <v>997</v>
      </c>
      <c r="D1079" s="2"/>
    </row>
    <row r="1080">
      <c r="A1080" s="2"/>
      <c r="B1080" s="2"/>
      <c r="C1080" s="8" t="s">
        <v>998</v>
      </c>
      <c r="D1080" s="2"/>
    </row>
    <row r="1081">
      <c r="A1081" s="2"/>
      <c r="B1081" s="7" t="s">
        <v>999</v>
      </c>
      <c r="C1081" s="2"/>
      <c r="D1081" s="2"/>
    </row>
    <row r="1082">
      <c r="A1082" s="2"/>
      <c r="B1082" s="7" t="s">
        <v>1000</v>
      </c>
      <c r="C1082" s="2"/>
      <c r="D1082" s="2"/>
    </row>
    <row r="1083">
      <c r="A1083" s="2"/>
      <c r="B1083" s="2"/>
      <c r="C1083" s="8" t="s">
        <v>1001</v>
      </c>
      <c r="D1083" s="2"/>
    </row>
    <row r="1084">
      <c r="A1084" s="2"/>
      <c r="B1084" s="2"/>
      <c r="C1084" s="2"/>
      <c r="D1084" s="2"/>
    </row>
    <row r="1085">
      <c r="A1085" s="2"/>
      <c r="B1085" s="2"/>
      <c r="C1085" s="2"/>
      <c r="D1085" s="2"/>
    </row>
    <row r="1086">
      <c r="A1086" s="7" t="s">
        <v>1002</v>
      </c>
      <c r="B1086" s="2"/>
      <c r="C1086" s="2"/>
      <c r="D1086" s="2"/>
    </row>
    <row r="1087">
      <c r="A1087" s="2"/>
      <c r="B1087" s="7" t="s">
        <v>1003</v>
      </c>
      <c r="C1087" s="2"/>
      <c r="D1087" s="2"/>
    </row>
    <row r="1088">
      <c r="A1088" s="2"/>
      <c r="B1088" s="7" t="s">
        <v>1004</v>
      </c>
      <c r="C1088" s="2"/>
      <c r="D1088" s="2"/>
    </row>
    <row r="1089">
      <c r="A1089" s="2"/>
      <c r="B1089" s="2"/>
      <c r="C1089" s="8" t="s">
        <v>952</v>
      </c>
      <c r="D1089" s="2"/>
    </row>
    <row r="1090">
      <c r="A1090" s="2"/>
      <c r="B1090" s="7" t="s">
        <v>1005</v>
      </c>
      <c r="C1090" s="2"/>
      <c r="D1090" s="2"/>
    </row>
    <row r="1091">
      <c r="A1091" s="2"/>
      <c r="B1091" s="7" t="s">
        <v>1006</v>
      </c>
      <c r="C1091" s="2"/>
      <c r="D1091" s="2"/>
    </row>
    <row r="1092">
      <c r="A1092" s="2"/>
      <c r="B1092" s="7" t="s">
        <v>1007</v>
      </c>
      <c r="C1092" s="2"/>
      <c r="D1092" s="2"/>
    </row>
    <row r="1093">
      <c r="A1093" s="2"/>
      <c r="B1093" s="7" t="s">
        <v>1008</v>
      </c>
      <c r="C1093" s="2"/>
      <c r="D1093" s="2"/>
    </row>
    <row r="1094">
      <c r="A1094" s="2"/>
      <c r="B1094" s="7" t="s">
        <v>1009</v>
      </c>
      <c r="C1094" s="2"/>
      <c r="D1094" s="2"/>
    </row>
    <row r="1095">
      <c r="A1095" s="2"/>
      <c r="B1095" s="7"/>
      <c r="C1095" s="7" t="s">
        <v>1010</v>
      </c>
      <c r="D1095" s="2"/>
    </row>
    <row r="1096">
      <c r="A1096" s="2"/>
      <c r="B1096" s="7"/>
      <c r="C1096" s="8" t="s">
        <v>1011</v>
      </c>
      <c r="D1096" s="2"/>
    </row>
    <row r="1097">
      <c r="A1097" s="2"/>
      <c r="B1097" s="7" t="s">
        <v>1012</v>
      </c>
      <c r="C1097" s="2"/>
      <c r="D1097" s="2"/>
    </row>
    <row r="1098">
      <c r="A1098" s="2"/>
      <c r="B1098" s="2"/>
      <c r="C1098" s="2"/>
      <c r="D1098" s="2"/>
    </row>
    <row r="1099">
      <c r="A1099" s="2"/>
      <c r="B1099" s="7" t="s">
        <v>1013</v>
      </c>
      <c r="C1099" s="2"/>
      <c r="D1099" s="2"/>
    </row>
    <row r="1100">
      <c r="A1100" s="2"/>
      <c r="B1100" s="2"/>
      <c r="C1100" s="7" t="s">
        <v>1014</v>
      </c>
      <c r="D1100" s="2"/>
    </row>
    <row r="1101">
      <c r="A1101" s="2"/>
      <c r="B1101" s="2"/>
      <c r="C1101" s="7" t="s">
        <v>1015</v>
      </c>
      <c r="D1101" s="2"/>
    </row>
    <row r="1102">
      <c r="A1102" s="2"/>
      <c r="B1102" s="2"/>
      <c r="C1102" s="2"/>
      <c r="D1102" s="7" t="s">
        <v>1016</v>
      </c>
    </row>
    <row r="1103">
      <c r="A1103" s="2"/>
      <c r="B1103" s="2"/>
      <c r="C1103" s="2"/>
      <c r="D1103" s="7" t="s">
        <v>1017</v>
      </c>
    </row>
    <row r="1104">
      <c r="A1104" s="2"/>
      <c r="B1104" s="7"/>
      <c r="C1104" s="2"/>
      <c r="D1104" s="7" t="s">
        <v>1018</v>
      </c>
    </row>
    <row r="1105">
      <c r="A1105" s="2"/>
      <c r="B1105" s="7"/>
      <c r="C1105" s="2"/>
      <c r="D1105" s="7" t="s">
        <v>1019</v>
      </c>
    </row>
    <row r="1106">
      <c r="A1106" s="2"/>
      <c r="B1106" s="7" t="s">
        <v>1020</v>
      </c>
      <c r="C1106" s="2"/>
      <c r="D1106" s="2"/>
    </row>
    <row r="1107">
      <c r="A1107" s="2"/>
      <c r="B1107" s="2"/>
      <c r="C1107" s="7" t="s">
        <v>1021</v>
      </c>
      <c r="D1107" s="2"/>
    </row>
    <row r="1108">
      <c r="A1108" s="2"/>
      <c r="B1108" s="2"/>
      <c r="C1108" s="2"/>
      <c r="D1108" s="7" t="s">
        <v>1022</v>
      </c>
    </row>
    <row r="1109">
      <c r="A1109" s="2"/>
      <c r="B1109" s="2"/>
      <c r="C1109" s="7" t="s">
        <v>1023</v>
      </c>
      <c r="D1109" s="2"/>
    </row>
    <row r="1110">
      <c r="A1110" s="2"/>
      <c r="B1110" s="2"/>
      <c r="C1110" s="2"/>
      <c r="D1110" s="7" t="s">
        <v>1024</v>
      </c>
    </row>
    <row r="1111">
      <c r="A1111" s="2"/>
      <c r="B1111" s="2"/>
      <c r="C1111" s="7"/>
      <c r="D1111" s="7" t="s">
        <v>1025</v>
      </c>
    </row>
    <row r="1112">
      <c r="A1112" s="2"/>
      <c r="B1112" s="2"/>
      <c r="C1112" s="7" t="s">
        <v>1026</v>
      </c>
      <c r="D1112" s="2"/>
    </row>
    <row r="1113">
      <c r="A1113" s="2"/>
      <c r="B1113" s="2"/>
      <c r="C1113" s="7"/>
      <c r="D1113" s="8" t="s">
        <v>1027</v>
      </c>
    </row>
    <row r="1114">
      <c r="A1114" s="2"/>
      <c r="B1114" s="2"/>
      <c r="C1114" s="7"/>
      <c r="D1114" s="7" t="s">
        <v>1028</v>
      </c>
    </row>
    <row r="1115">
      <c r="A1115" s="2"/>
      <c r="B1115" s="2"/>
      <c r="C1115" s="7"/>
      <c r="D1115" s="2"/>
      <c r="E1115" s="6"/>
    </row>
    <row r="1116">
      <c r="A1116" s="2"/>
      <c r="B1116" s="2"/>
      <c r="C1116" s="7" t="s">
        <v>1029</v>
      </c>
      <c r="D1116" s="2"/>
    </row>
    <row r="1117">
      <c r="A1117" s="2"/>
      <c r="B1117" s="2"/>
      <c r="C1117" s="2"/>
      <c r="D1117" s="7" t="s">
        <v>1030</v>
      </c>
    </row>
    <row r="1118">
      <c r="A1118" s="2"/>
      <c r="B1118" s="2"/>
      <c r="C1118" s="2"/>
      <c r="D1118" s="7" t="s">
        <v>1031</v>
      </c>
    </row>
    <row r="1119">
      <c r="A1119" s="2"/>
      <c r="B1119" s="2"/>
      <c r="C1119" s="2"/>
      <c r="D1119" s="7"/>
      <c r="E1119" s="6"/>
    </row>
    <row r="1120">
      <c r="A1120" s="2"/>
      <c r="B1120" s="2"/>
      <c r="C1120" s="2"/>
      <c r="D1120" s="7" t="s">
        <v>1032</v>
      </c>
    </row>
    <row r="1121">
      <c r="A1121" s="2"/>
      <c r="B1121" s="2"/>
      <c r="C1121" s="2"/>
      <c r="D1121" s="7" t="s">
        <v>1033</v>
      </c>
    </row>
    <row r="1122">
      <c r="A1122" s="2"/>
      <c r="B1122" s="7"/>
      <c r="C1122" s="2"/>
      <c r="D1122" s="2"/>
    </row>
    <row r="1123">
      <c r="A1123" s="2"/>
      <c r="B1123" s="7" t="s">
        <v>1034</v>
      </c>
      <c r="C1123" s="2"/>
      <c r="D1123" s="2"/>
    </row>
    <row r="1124">
      <c r="A1124" s="2"/>
      <c r="B1124" s="2"/>
      <c r="C1124" s="7" t="s">
        <v>1035</v>
      </c>
      <c r="D1124" s="2"/>
    </row>
    <row r="1125">
      <c r="A1125" s="2"/>
      <c r="B1125" s="2"/>
      <c r="C1125" s="2"/>
      <c r="D1125" s="8" t="s">
        <v>1036</v>
      </c>
    </row>
    <row r="1126">
      <c r="A1126" s="2"/>
      <c r="B1126" s="2"/>
      <c r="C1126" s="2"/>
      <c r="D1126" s="8" t="s">
        <v>1037</v>
      </c>
    </row>
    <row r="1127">
      <c r="A1127" s="2"/>
      <c r="B1127" s="2"/>
      <c r="C1127" s="2"/>
      <c r="D1127" s="8" t="s">
        <v>1038</v>
      </c>
    </row>
    <row r="1128">
      <c r="A1128" s="2"/>
      <c r="B1128" s="2"/>
      <c r="C1128" s="7" t="s">
        <v>1039</v>
      </c>
      <c r="D1128" s="2"/>
    </row>
    <row r="1129">
      <c r="A1129" s="7"/>
      <c r="B1129" s="2"/>
      <c r="C1129" s="2"/>
      <c r="D1129" s="2"/>
    </row>
    <row r="1130">
      <c r="A1130" s="7" t="s">
        <v>294</v>
      </c>
      <c r="B1130" s="2"/>
      <c r="C1130" s="2"/>
      <c r="D1130" s="2"/>
    </row>
    <row r="1131">
      <c r="A1131" s="7" t="s">
        <v>177</v>
      </c>
      <c r="B1131" s="7" t="s">
        <v>1040</v>
      </c>
      <c r="C1131" s="2"/>
      <c r="D1131" s="2"/>
    </row>
    <row r="1132">
      <c r="A1132" s="2"/>
      <c r="B1132" s="2"/>
      <c r="C1132" s="8" t="s">
        <v>1041</v>
      </c>
      <c r="D1132" s="2"/>
    </row>
    <row r="1133">
      <c r="A1133" s="7" t="s">
        <v>177</v>
      </c>
      <c r="B1133" s="7" t="s">
        <v>1042</v>
      </c>
      <c r="C1133" s="2"/>
      <c r="D1133" s="2"/>
    </row>
    <row r="1134">
      <c r="A1134" s="2"/>
      <c r="B1134" s="7" t="s">
        <v>1043</v>
      </c>
      <c r="C1134" s="2"/>
      <c r="D1134" s="2"/>
    </row>
    <row r="1135">
      <c r="A1135" s="2"/>
      <c r="B1135" s="2"/>
      <c r="C1135" s="7" t="s">
        <v>1044</v>
      </c>
      <c r="D1135" s="2"/>
    </row>
    <row r="1136">
      <c r="A1136" s="2"/>
      <c r="B1136" s="2"/>
      <c r="C1136" s="7" t="s">
        <v>1045</v>
      </c>
      <c r="D1136" s="2"/>
    </row>
    <row r="1137">
      <c r="A1137" s="2"/>
      <c r="B1137" s="7"/>
      <c r="C1137" s="7" t="s">
        <v>1046</v>
      </c>
      <c r="D1137" s="2"/>
    </row>
    <row r="1138">
      <c r="A1138" s="7" t="s">
        <v>177</v>
      </c>
      <c r="B1138" s="7" t="s">
        <v>1047</v>
      </c>
      <c r="C1138" s="2"/>
      <c r="D1138" s="2"/>
    </row>
    <row r="1139">
      <c r="A1139" s="2"/>
      <c r="B1139" s="2"/>
      <c r="C1139" s="7" t="s">
        <v>1048</v>
      </c>
      <c r="D1139" s="2"/>
    </row>
    <row r="1140">
      <c r="A1140" s="2"/>
      <c r="B1140" s="2"/>
      <c r="C1140" s="7" t="s">
        <v>1049</v>
      </c>
      <c r="D1140" s="2"/>
    </row>
    <row r="1141">
      <c r="A1141" s="2"/>
      <c r="B1141" s="2"/>
      <c r="C1141" s="7"/>
      <c r="D1141" s="8" t="s">
        <v>1050</v>
      </c>
    </row>
    <row r="1142">
      <c r="A1142" s="2"/>
      <c r="B1142" s="2"/>
      <c r="C1142" s="7" t="s">
        <v>1051</v>
      </c>
      <c r="D1142" s="2"/>
    </row>
    <row r="1143">
      <c r="A1143" s="2"/>
      <c r="B1143" s="7"/>
      <c r="C1143" s="7" t="s">
        <v>1052</v>
      </c>
      <c r="D1143" s="2"/>
    </row>
    <row r="1144">
      <c r="A1144" s="2"/>
      <c r="B1144" s="7" t="s">
        <v>1053</v>
      </c>
      <c r="C1144" s="2"/>
      <c r="D1144" s="2"/>
    </row>
    <row r="1145">
      <c r="A1145" s="2"/>
      <c r="B1145" s="2"/>
      <c r="C1145" s="7" t="s">
        <v>1054</v>
      </c>
      <c r="D1145" s="2"/>
    </row>
    <row r="1146">
      <c r="A1146" s="2"/>
      <c r="B1146" s="7"/>
      <c r="C1146" s="7" t="s">
        <v>1055</v>
      </c>
      <c r="D1146" s="2"/>
    </row>
    <row r="1147">
      <c r="A1147" s="2"/>
      <c r="B1147" s="7" t="s">
        <v>1056</v>
      </c>
      <c r="C1147" s="2"/>
      <c r="D1147" s="2"/>
    </row>
    <row r="1148">
      <c r="A1148" s="2"/>
      <c r="B1148" s="7"/>
      <c r="C1148" s="7" t="s">
        <v>1057</v>
      </c>
      <c r="D1148" s="2"/>
    </row>
    <row r="1149">
      <c r="A1149" s="2"/>
      <c r="B1149" s="7" t="s">
        <v>1058</v>
      </c>
      <c r="C1149" s="2"/>
      <c r="D1149" s="2"/>
    </row>
    <row r="1150">
      <c r="A1150" s="2"/>
      <c r="B1150" s="2"/>
      <c r="C1150" s="2"/>
      <c r="D1150" s="2"/>
    </row>
    <row r="1151">
      <c r="A1151" s="7" t="s">
        <v>177</v>
      </c>
      <c r="B1151" s="7" t="s">
        <v>1059</v>
      </c>
      <c r="C1151" s="2"/>
      <c r="D1151" s="2"/>
    </row>
    <row r="1152">
      <c r="A1152" s="7" t="s">
        <v>177</v>
      </c>
      <c r="B1152" s="7" t="s">
        <v>1060</v>
      </c>
      <c r="C1152" s="2"/>
      <c r="D1152" s="2"/>
    </row>
    <row r="1153">
      <c r="A1153" s="2"/>
      <c r="B1153" s="7"/>
      <c r="C1153" s="7" t="s">
        <v>1061</v>
      </c>
      <c r="D1153" s="2"/>
    </row>
    <row r="1154">
      <c r="A1154" s="7" t="s">
        <v>177</v>
      </c>
      <c r="B1154" s="7" t="s">
        <v>1062</v>
      </c>
      <c r="C1154" s="2"/>
      <c r="D1154" s="2"/>
    </row>
    <row r="1155">
      <c r="A1155" s="2"/>
      <c r="B1155" s="2"/>
      <c r="C1155" s="7" t="s">
        <v>1063</v>
      </c>
      <c r="D1155" s="2"/>
    </row>
    <row r="1156">
      <c r="A1156" s="2"/>
      <c r="B1156" s="7" t="s">
        <v>1064</v>
      </c>
      <c r="C1156" s="7"/>
      <c r="D1156" s="2"/>
    </row>
    <row r="1157">
      <c r="A1157" s="2"/>
      <c r="B1157" s="2"/>
      <c r="C1157" s="7" t="s">
        <v>1065</v>
      </c>
      <c r="D1157" s="2"/>
    </row>
    <row r="1158">
      <c r="A1158" s="2"/>
      <c r="B1158" s="2"/>
      <c r="C1158" s="2"/>
      <c r="D1158" s="2"/>
    </row>
    <row r="1159">
      <c r="A1159" s="2"/>
      <c r="B1159" s="2"/>
      <c r="C1159" s="2"/>
      <c r="D1159" s="2"/>
    </row>
    <row r="1160">
      <c r="A1160" s="2"/>
      <c r="D1160" s="7" t="s">
        <v>1066</v>
      </c>
      <c r="I1160" s="7">
        <v>1.0</v>
      </c>
      <c r="J1160" s="7" t="s">
        <v>1067</v>
      </c>
    </row>
    <row r="1161">
      <c r="A1161" s="2"/>
      <c r="D1161" s="7" t="s">
        <v>1068</v>
      </c>
      <c r="I1161" s="7">
        <v>2.3</v>
      </c>
      <c r="J1161" s="7" t="s">
        <v>1067</v>
      </c>
    </row>
    <row r="1162">
      <c r="A1162" s="2"/>
      <c r="D1162" s="7" t="s">
        <v>1069</v>
      </c>
      <c r="I1162" s="7">
        <v>3.0</v>
      </c>
      <c r="J1162" s="7" t="s">
        <v>1067</v>
      </c>
    </row>
    <row r="1163">
      <c r="A1163" s="2"/>
      <c r="D1163" s="7" t="s">
        <v>1070</v>
      </c>
      <c r="I1163" s="7">
        <v>4.0</v>
      </c>
      <c r="J1163" s="7" t="s">
        <v>1067</v>
      </c>
    </row>
    <row r="1164">
      <c r="A1164" s="2"/>
      <c r="B1164" s="2"/>
      <c r="D1164" s="6" t="s">
        <v>1071</v>
      </c>
      <c r="I1164" s="7">
        <v>-0.5</v>
      </c>
      <c r="J1164" s="7" t="s">
        <v>1067</v>
      </c>
    </row>
    <row r="1165">
      <c r="A1165" s="2"/>
      <c r="B1165" s="2"/>
      <c r="I1165" s="2">
        <f>I1160+I1161+I1162+I1163+I1164</f>
        <v>9.8</v>
      </c>
      <c r="J1165" s="2"/>
    </row>
    <row r="1166">
      <c r="A1166" s="2"/>
      <c r="B1166" s="2"/>
      <c r="C1166" s="2"/>
      <c r="D1166" s="2"/>
    </row>
    <row r="1167">
      <c r="A1167" s="7" t="s">
        <v>1072</v>
      </c>
      <c r="B1167" s="2"/>
      <c r="C1167" s="2"/>
      <c r="D1167" s="2"/>
    </row>
    <row r="1168">
      <c r="A1168" s="2"/>
      <c r="B1168" s="7" t="s">
        <v>1073</v>
      </c>
      <c r="C1168" s="2"/>
      <c r="D1168" s="2"/>
    </row>
    <row r="1169">
      <c r="A1169" s="2"/>
      <c r="B1169" s="2"/>
      <c r="C1169" s="35" t="s">
        <v>1074</v>
      </c>
      <c r="D1169" s="2"/>
    </row>
    <row r="1170">
      <c r="A1170" s="2"/>
      <c r="B1170" s="2"/>
      <c r="C1170" s="35" t="s">
        <v>1075</v>
      </c>
      <c r="D1170" s="2"/>
    </row>
    <row r="1171">
      <c r="A1171" s="2"/>
      <c r="B1171" s="2"/>
      <c r="C1171" s="35" t="s">
        <v>1076</v>
      </c>
      <c r="D1171" s="2"/>
    </row>
    <row r="1172">
      <c r="A1172" s="2"/>
      <c r="B1172" s="2"/>
      <c r="C1172" s="36" t="s">
        <v>1077</v>
      </c>
      <c r="D1172" s="2"/>
    </row>
    <row r="1173">
      <c r="A1173" s="2"/>
      <c r="B1173" s="2"/>
      <c r="C1173" s="36" t="s">
        <v>1078</v>
      </c>
      <c r="D1173" s="2"/>
    </row>
    <row r="1174">
      <c r="A1174" s="2"/>
      <c r="B1174" s="2"/>
      <c r="D1174" s="2"/>
    </row>
    <row r="1175">
      <c r="A1175" s="7" t="s">
        <v>1079</v>
      </c>
      <c r="B1175" s="30"/>
      <c r="C1175" s="36"/>
      <c r="D1175" s="2"/>
    </row>
    <row r="1176">
      <c r="A1176" s="2"/>
      <c r="B1176" s="7" t="s">
        <v>1080</v>
      </c>
      <c r="C1176" s="2"/>
      <c r="D1176" s="2"/>
    </row>
    <row r="1177">
      <c r="A1177" s="2"/>
      <c r="B1177" s="2"/>
      <c r="C1177" s="2"/>
      <c r="D1177" s="2"/>
    </row>
    <row r="1178">
      <c r="A1178" s="7" t="s">
        <v>1081</v>
      </c>
      <c r="B1178" s="2"/>
      <c r="C1178" s="2"/>
      <c r="D1178" s="2"/>
    </row>
    <row r="1179">
      <c r="A1179" s="2"/>
      <c r="B1179" s="7" t="s">
        <v>1082</v>
      </c>
      <c r="C1179" s="2"/>
      <c r="D1179" s="2"/>
    </row>
    <row r="1180">
      <c r="A1180" s="2"/>
      <c r="B1180" s="7" t="s">
        <v>1083</v>
      </c>
      <c r="C1180" s="2"/>
      <c r="D1180" s="2"/>
    </row>
    <row r="1181">
      <c r="A1181" s="2"/>
      <c r="B1181" s="7" t="s">
        <v>1084</v>
      </c>
      <c r="C1181" s="2"/>
      <c r="D1181" s="2"/>
    </row>
    <row r="1182">
      <c r="A1182" s="2"/>
      <c r="B1182" s="7" t="s">
        <v>1085</v>
      </c>
      <c r="C1182" s="2"/>
      <c r="D1182" s="2"/>
    </row>
    <row r="1183">
      <c r="A1183" s="2"/>
      <c r="B1183" s="2"/>
      <c r="C1183" s="8" t="s">
        <v>1086</v>
      </c>
      <c r="D1183" s="2"/>
    </row>
    <row r="1184">
      <c r="A1184" s="2"/>
      <c r="B1184" s="2"/>
      <c r="C1184" s="2"/>
      <c r="D1184" s="2"/>
    </row>
    <row r="1185">
      <c r="A1185" s="7" t="s">
        <v>1087</v>
      </c>
      <c r="B1185" s="2"/>
      <c r="C1185" s="2"/>
      <c r="D1185" s="2"/>
    </row>
    <row r="1186">
      <c r="A1186" s="2"/>
      <c r="B1186" s="7" t="s">
        <v>1088</v>
      </c>
      <c r="C1186" s="2"/>
      <c r="D1186" s="2"/>
    </row>
    <row r="1187">
      <c r="A1187" s="2"/>
      <c r="B1187" s="7" t="s">
        <v>1089</v>
      </c>
      <c r="C1187" s="2"/>
      <c r="D1187" s="2"/>
    </row>
    <row r="1188">
      <c r="A1188" s="2"/>
      <c r="C1188" s="7" t="s">
        <v>1090</v>
      </c>
      <c r="D1188" s="2"/>
    </row>
    <row r="1189">
      <c r="A1189" s="2"/>
      <c r="B1189" s="2"/>
      <c r="C1189" s="2"/>
      <c r="D1189" s="7" t="s">
        <v>1091</v>
      </c>
    </row>
    <row r="1190">
      <c r="A1190" s="2"/>
      <c r="B1190" s="2"/>
      <c r="C1190" s="7" t="s">
        <v>1092</v>
      </c>
      <c r="D1190" s="2"/>
    </row>
    <row r="1191">
      <c r="A1191" s="2"/>
      <c r="B1191" s="2"/>
      <c r="C1191" s="2"/>
      <c r="D1191" s="7" t="s">
        <v>1093</v>
      </c>
    </row>
    <row r="1192">
      <c r="A1192" s="2"/>
      <c r="B1192" s="2"/>
      <c r="C1192" s="2"/>
      <c r="D1192" s="2"/>
    </row>
    <row r="1193">
      <c r="A1193" s="7" t="s">
        <v>1094</v>
      </c>
      <c r="B1193" s="2"/>
      <c r="C1193" s="2"/>
      <c r="D1193" s="2"/>
    </row>
    <row r="1194">
      <c r="A1194" s="2"/>
      <c r="B1194" s="7" t="s">
        <v>1095</v>
      </c>
      <c r="C1194" s="2"/>
      <c r="D1194" s="2"/>
    </row>
    <row r="1195">
      <c r="A1195" s="2"/>
      <c r="B1195" s="7"/>
      <c r="C1195" s="7" t="s">
        <v>1096</v>
      </c>
      <c r="D1195" s="2"/>
    </row>
    <row r="1196">
      <c r="A1196" s="2"/>
      <c r="B1196" s="7" t="s">
        <v>1097</v>
      </c>
      <c r="C1196" s="2"/>
      <c r="D1196" s="2"/>
    </row>
    <row r="1197">
      <c r="A1197" s="2"/>
      <c r="B1197" s="7"/>
      <c r="C1197" s="7" t="s">
        <v>1096</v>
      </c>
      <c r="D1197" s="2"/>
    </row>
    <row r="1198">
      <c r="A1198" s="2"/>
      <c r="B1198" s="7" t="s">
        <v>1098</v>
      </c>
      <c r="C1198" s="2"/>
      <c r="D1198" s="2"/>
    </row>
    <row r="1199">
      <c r="A1199" s="2"/>
      <c r="B1199" s="7" t="s">
        <v>1099</v>
      </c>
      <c r="C1199" s="2"/>
      <c r="D1199" s="2"/>
    </row>
    <row r="1200">
      <c r="A1200" s="2"/>
      <c r="B1200" s="7" t="s">
        <v>1100</v>
      </c>
      <c r="C1200" s="2"/>
      <c r="D1200" s="2"/>
    </row>
    <row r="1201">
      <c r="A1201" s="2"/>
      <c r="B1201" s="7" t="s">
        <v>1101</v>
      </c>
      <c r="C1201" s="2"/>
      <c r="D1201" s="2"/>
    </row>
    <row r="1202">
      <c r="A1202" s="2"/>
      <c r="B1202" s="2"/>
      <c r="C1202" s="2"/>
      <c r="D1202" s="2"/>
    </row>
    <row r="1203">
      <c r="A1203" s="2"/>
      <c r="B1203" s="2"/>
      <c r="C1203" s="2"/>
      <c r="D1203" s="2"/>
    </row>
    <row r="1204">
      <c r="A1204" s="7" t="s">
        <v>1102</v>
      </c>
      <c r="B1204" s="2"/>
      <c r="C1204" s="2"/>
      <c r="D1204" s="2"/>
    </row>
    <row r="1205">
      <c r="A1205" s="2"/>
      <c r="B1205" s="7" t="s">
        <v>1103</v>
      </c>
      <c r="C1205" s="2"/>
      <c r="D1205" s="2"/>
    </row>
    <row r="1206">
      <c r="A1206" s="2"/>
      <c r="B1206" s="2"/>
      <c r="C1206" s="8" t="s">
        <v>1104</v>
      </c>
      <c r="D1206" s="2"/>
    </row>
    <row r="1207">
      <c r="A1207" s="2"/>
      <c r="B1207" s="7" t="s">
        <v>1105</v>
      </c>
      <c r="C1207" s="2"/>
      <c r="D1207" s="2"/>
    </row>
    <row r="1208">
      <c r="A1208" s="2"/>
      <c r="B1208" s="2"/>
      <c r="C1208" s="7" t="s">
        <v>1106</v>
      </c>
      <c r="D1208" s="2"/>
    </row>
    <row r="1209">
      <c r="A1209" s="2"/>
      <c r="B1209" s="2"/>
      <c r="C1209" s="7" t="s">
        <v>1107</v>
      </c>
      <c r="D1209" s="2"/>
    </row>
    <row r="1210">
      <c r="A1210" s="2"/>
      <c r="B1210" s="7" t="s">
        <v>1108</v>
      </c>
      <c r="C1210" s="2"/>
      <c r="D1210" s="2"/>
    </row>
    <row r="1211">
      <c r="A1211" s="2"/>
      <c r="B1211" s="2"/>
      <c r="C1211" s="2"/>
      <c r="D1211" s="2"/>
    </row>
    <row r="1212">
      <c r="A1212" s="7" t="s">
        <v>1109</v>
      </c>
      <c r="B1212" s="2"/>
      <c r="C1212" s="2"/>
      <c r="D1212" s="2"/>
    </row>
    <row r="1213">
      <c r="A1213" s="2"/>
      <c r="B1213" s="2"/>
      <c r="C1213" s="2"/>
      <c r="D1213" s="2"/>
    </row>
    <row r="1214">
      <c r="A1214" s="2"/>
      <c r="B1214" s="7" t="s">
        <v>1110</v>
      </c>
      <c r="C1214" s="2"/>
      <c r="D1214" s="2"/>
    </row>
    <row r="1215">
      <c r="A1215" s="2"/>
      <c r="B1215" s="2"/>
      <c r="C1215" s="8" t="s">
        <v>1111</v>
      </c>
      <c r="D1215" s="2"/>
    </row>
    <row r="1216">
      <c r="A1216" s="2"/>
      <c r="B1216" s="2"/>
      <c r="C1216" s="2"/>
      <c r="D1216" s="2"/>
    </row>
    <row r="1217">
      <c r="A1217" s="2"/>
      <c r="B1217" s="7" t="s">
        <v>1112</v>
      </c>
      <c r="C1217" s="2"/>
      <c r="D1217" s="2"/>
    </row>
    <row r="1218">
      <c r="A1218" s="2"/>
      <c r="B1218" s="2"/>
      <c r="C1218" s="7" t="s">
        <v>1113</v>
      </c>
      <c r="D1218" s="2"/>
    </row>
    <row r="1219">
      <c r="A1219" s="2"/>
      <c r="B1219" s="2"/>
      <c r="C1219" s="7" t="s">
        <v>1114</v>
      </c>
      <c r="D1219" s="2"/>
    </row>
    <row r="1220">
      <c r="A1220" s="2"/>
      <c r="B1220" s="7" t="s">
        <v>1115</v>
      </c>
      <c r="C1220" s="2"/>
      <c r="D1220" s="2"/>
    </row>
    <row r="1221">
      <c r="A1221" s="2"/>
      <c r="B1221" s="2"/>
      <c r="C1221" s="7" t="s">
        <v>1116</v>
      </c>
      <c r="D1221" s="2"/>
    </row>
    <row r="1222">
      <c r="A1222" s="2"/>
      <c r="B1222" s="7" t="s">
        <v>1117</v>
      </c>
      <c r="C1222" s="2"/>
      <c r="D1222" s="2"/>
    </row>
    <row r="1223">
      <c r="A1223" s="2"/>
      <c r="B1223" s="2"/>
      <c r="C1223" s="7" t="s">
        <v>1118</v>
      </c>
      <c r="D1223" s="2"/>
    </row>
    <row r="1224">
      <c r="A1224" s="2"/>
      <c r="B1224" s="2"/>
      <c r="C1224" s="2"/>
      <c r="D1224" s="8" t="s">
        <v>1119</v>
      </c>
    </row>
    <row r="1225">
      <c r="A1225" s="2"/>
      <c r="B1225" s="2"/>
      <c r="C1225" s="7" t="s">
        <v>1120</v>
      </c>
      <c r="D1225" s="2"/>
    </row>
    <row r="1226">
      <c r="A1226" s="2"/>
      <c r="B1226" s="2"/>
      <c r="C1226" s="2"/>
      <c r="D1226" s="2"/>
    </row>
    <row r="1227">
      <c r="A1227" s="2"/>
      <c r="B1227" s="7" t="s">
        <v>1121</v>
      </c>
      <c r="C1227" s="2"/>
      <c r="D1227" s="2"/>
    </row>
    <row r="1228">
      <c r="A1228" s="2"/>
      <c r="B1228" s="2"/>
      <c r="C1228" s="2"/>
      <c r="D1228" s="2"/>
      <c r="H1228" s="6" t="s">
        <v>1122</v>
      </c>
    </row>
    <row r="1229">
      <c r="A1229" s="2"/>
      <c r="B1229" s="2"/>
      <c r="C1229" s="2"/>
      <c r="D1229" s="2"/>
      <c r="I1229" s="6" t="s">
        <v>1123</v>
      </c>
    </row>
    <row r="1230">
      <c r="A1230" s="2"/>
      <c r="B1230" s="2"/>
      <c r="C1230" s="2"/>
      <c r="D1230" s="2"/>
    </row>
    <row r="1231">
      <c r="A1231" s="2"/>
      <c r="B1231" s="2"/>
      <c r="C1231" s="2"/>
      <c r="D1231" s="2"/>
    </row>
    <row r="1232">
      <c r="A1232" s="2"/>
      <c r="B1232" s="2"/>
      <c r="D1232" s="2"/>
      <c r="I1232" s="7" t="s">
        <v>1124</v>
      </c>
      <c r="J1232" s="6" t="s">
        <v>1125</v>
      </c>
      <c r="M1232" s="6" t="s">
        <v>1126</v>
      </c>
      <c r="N1232" s="6" t="s">
        <v>1127</v>
      </c>
    </row>
    <row r="1233">
      <c r="A1233" s="2"/>
      <c r="B1233" s="2"/>
      <c r="D1233" s="2"/>
      <c r="J1233" s="7" t="s">
        <v>1128</v>
      </c>
      <c r="K1233" s="6" t="s">
        <v>1129</v>
      </c>
      <c r="L1233" s="6" t="s">
        <v>1130</v>
      </c>
      <c r="M1233" s="6"/>
      <c r="N1233" s="6" t="s">
        <v>1131</v>
      </c>
    </row>
    <row r="1234">
      <c r="A1234" s="2"/>
      <c r="B1234" s="2"/>
      <c r="D1234" s="2"/>
      <c r="J1234" s="7" t="s">
        <v>1132</v>
      </c>
      <c r="K1234" s="6" t="s">
        <v>1133</v>
      </c>
      <c r="L1234" s="6" t="s">
        <v>1134</v>
      </c>
      <c r="M1234" s="6" t="s">
        <v>1135</v>
      </c>
      <c r="N1234" s="6" t="s">
        <v>1136</v>
      </c>
    </row>
    <row r="1235">
      <c r="A1235" s="2"/>
      <c r="B1235" s="2"/>
      <c r="D1235" s="2"/>
      <c r="J1235" s="7" t="s">
        <v>1137</v>
      </c>
      <c r="K1235" s="6" t="s">
        <v>1138</v>
      </c>
      <c r="L1235" s="6" t="s">
        <v>1139</v>
      </c>
      <c r="N1235" s="6" t="s">
        <v>1140</v>
      </c>
      <c r="O1235" s="9" t="s">
        <v>1141</v>
      </c>
    </row>
    <row r="1236">
      <c r="A1236" s="2"/>
      <c r="B1236" s="2"/>
      <c r="C1236" s="2"/>
      <c r="D1236" s="2"/>
      <c r="H1236" s="6" t="s">
        <v>1142</v>
      </c>
    </row>
    <row r="1237">
      <c r="A1237" s="2"/>
      <c r="B1237" s="2"/>
      <c r="C1237" s="2"/>
      <c r="D1237" s="2"/>
      <c r="H1237" s="6"/>
    </row>
    <row r="1238">
      <c r="A1238" s="2"/>
      <c r="B1238" s="2"/>
      <c r="C1238" s="2"/>
      <c r="D1238" s="2"/>
      <c r="H1238" s="6" t="s">
        <v>1143</v>
      </c>
    </row>
    <row r="1239">
      <c r="A1239" s="2"/>
      <c r="B1239" s="2"/>
      <c r="I1239" s="7" t="s">
        <v>1124</v>
      </c>
      <c r="J1239" s="6" t="s">
        <v>1125</v>
      </c>
      <c r="M1239" s="6" t="s">
        <v>1126</v>
      </c>
      <c r="N1239" s="6" t="s">
        <v>1127</v>
      </c>
    </row>
    <row r="1240">
      <c r="A1240" s="2"/>
      <c r="B1240" s="2"/>
      <c r="I1240" s="6" t="s">
        <v>1144</v>
      </c>
      <c r="J1240" s="7" t="s">
        <v>1128</v>
      </c>
      <c r="K1240" s="6" t="s">
        <v>1145</v>
      </c>
      <c r="L1240" s="6" t="s">
        <v>1146</v>
      </c>
      <c r="M1240" s="6"/>
      <c r="N1240" s="6" t="s">
        <v>1147</v>
      </c>
    </row>
    <row r="1241">
      <c r="A1241" s="2"/>
      <c r="B1241" s="2"/>
      <c r="D1241" s="2"/>
      <c r="I1241" s="6" t="s">
        <v>1148</v>
      </c>
      <c r="J1241" s="7" t="s">
        <v>1132</v>
      </c>
      <c r="K1241" s="6" t="s">
        <v>1149</v>
      </c>
      <c r="L1241" s="6" t="s">
        <v>1150</v>
      </c>
      <c r="M1241" s="6" t="s">
        <v>1135</v>
      </c>
      <c r="N1241" s="6" t="s">
        <v>651</v>
      </c>
    </row>
    <row r="1242">
      <c r="A1242" s="2"/>
      <c r="B1242" s="2"/>
      <c r="I1242" s="37" t="s">
        <v>1151</v>
      </c>
      <c r="J1242" s="7" t="s">
        <v>1137</v>
      </c>
      <c r="K1242" s="17" t="s">
        <v>1152</v>
      </c>
      <c r="L1242" s="6" t="s">
        <v>1153</v>
      </c>
      <c r="N1242" s="6" t="s">
        <v>1140</v>
      </c>
    </row>
    <row r="1243">
      <c r="A1243" s="2"/>
      <c r="B1243" s="2"/>
      <c r="H1243" s="6" t="s">
        <v>1154</v>
      </c>
      <c r="I1243" s="6"/>
    </row>
    <row r="1244">
      <c r="A1244" s="2"/>
      <c r="B1244" s="2"/>
      <c r="I1244" s="6"/>
    </row>
    <row r="1245">
      <c r="A1245" s="2"/>
      <c r="B1245" s="2"/>
      <c r="I1245" s="6"/>
    </row>
    <row r="1246">
      <c r="A1246" s="2"/>
      <c r="B1246" s="2"/>
      <c r="I1246" s="6"/>
    </row>
    <row r="1247">
      <c r="A1247" s="2"/>
      <c r="B1247" s="2"/>
      <c r="I1247" s="6"/>
    </row>
    <row r="1248">
      <c r="A1248" s="2"/>
      <c r="B1248" s="2"/>
      <c r="I1248" s="6"/>
    </row>
    <row r="1249">
      <c r="A1249" s="2"/>
      <c r="B1249" s="2"/>
      <c r="I1249" s="6"/>
    </row>
    <row r="1250">
      <c r="A1250" s="2"/>
      <c r="B1250" s="2"/>
      <c r="I1250" s="6"/>
    </row>
    <row r="1251">
      <c r="A1251" s="2"/>
      <c r="B1251" s="2"/>
      <c r="I1251" s="6"/>
    </row>
    <row r="1252">
      <c r="A1252" s="2"/>
      <c r="B1252" s="2"/>
      <c r="H1252" s="6" t="s">
        <v>1155</v>
      </c>
      <c r="I1252" s="6"/>
    </row>
    <row r="1253">
      <c r="A1253" s="2"/>
      <c r="B1253" s="2"/>
    </row>
    <row r="1254">
      <c r="A1254" s="2"/>
      <c r="B1254" s="2"/>
      <c r="I1254" s="6" t="s">
        <v>1156</v>
      </c>
    </row>
    <row r="1255">
      <c r="A1255" s="2"/>
      <c r="B1255" s="2"/>
      <c r="C1255" s="2"/>
      <c r="D1255" s="2"/>
      <c r="I1255" s="6" t="s">
        <v>1157</v>
      </c>
    </row>
    <row r="1256">
      <c r="A1256" s="2"/>
      <c r="B1256" s="2"/>
      <c r="C1256" s="2"/>
      <c r="D1256" s="2"/>
      <c r="I1256" s="6" t="s">
        <v>1158</v>
      </c>
    </row>
    <row r="1257">
      <c r="A1257" s="2"/>
      <c r="B1257" s="2"/>
      <c r="C1257" s="2"/>
      <c r="D1257" s="2"/>
    </row>
    <row r="1258">
      <c r="A1258" s="2"/>
      <c r="B1258" s="2"/>
      <c r="C1258" s="2"/>
      <c r="D1258" s="2"/>
      <c r="I1258" s="6" t="s">
        <v>1159</v>
      </c>
      <c r="K1258" s="6" t="s">
        <v>1160</v>
      </c>
      <c r="N1258" s="6" t="s">
        <v>1161</v>
      </c>
    </row>
    <row r="1259">
      <c r="A1259" s="2"/>
      <c r="B1259" s="2"/>
      <c r="D1259" s="2"/>
      <c r="K1259" s="6" t="s">
        <v>1162</v>
      </c>
      <c r="L1259" s="6"/>
      <c r="M1259" s="6" t="s">
        <v>1163</v>
      </c>
    </row>
    <row r="1260">
      <c r="A1260" s="2"/>
      <c r="B1260" s="2"/>
      <c r="D1260" s="2"/>
      <c r="I1260" s="6" t="s">
        <v>1164</v>
      </c>
      <c r="K1260" s="6" t="s">
        <v>1165</v>
      </c>
      <c r="M1260" s="6" t="s">
        <v>1166</v>
      </c>
      <c r="N1260" s="7" t="s">
        <v>1167</v>
      </c>
    </row>
    <row r="1261">
      <c r="A1261" s="2"/>
      <c r="B1261" s="2"/>
      <c r="C1261" s="2"/>
      <c r="D1261" s="2"/>
      <c r="K1261" s="6" t="s">
        <v>1168</v>
      </c>
      <c r="N1261" s="7" t="s">
        <v>1169</v>
      </c>
      <c r="O1261" s="2"/>
    </row>
    <row r="1262">
      <c r="A1262" s="2"/>
      <c r="B1262" s="2"/>
      <c r="C1262" s="2"/>
      <c r="D1262" s="2"/>
      <c r="K1262" s="6"/>
      <c r="N1262" s="2"/>
      <c r="O1262" s="7" t="s">
        <v>1170</v>
      </c>
    </row>
    <row r="1263">
      <c r="A1263" s="2"/>
      <c r="B1263" s="2"/>
      <c r="C1263" s="2"/>
      <c r="D1263" s="2"/>
      <c r="K1263" s="6"/>
      <c r="N1263" s="2"/>
      <c r="O1263" s="7" t="s">
        <v>1171</v>
      </c>
    </row>
    <row r="1264">
      <c r="A1264" s="2"/>
      <c r="B1264" s="2"/>
      <c r="C1264" s="2"/>
      <c r="D1264" s="2"/>
      <c r="K1264" s="6" t="s">
        <v>1172</v>
      </c>
      <c r="N1264" s="2"/>
      <c r="O1264" s="7" t="s">
        <v>1173</v>
      </c>
    </row>
    <row r="1265">
      <c r="A1265" s="2"/>
      <c r="B1265" s="2"/>
      <c r="C1265" s="2"/>
      <c r="D1265" s="2"/>
      <c r="N1265" s="6" t="s">
        <v>1174</v>
      </c>
    </row>
    <row r="1266">
      <c r="A1266" s="2"/>
      <c r="B1266" s="2"/>
      <c r="C1266" s="2"/>
      <c r="D1266" s="2"/>
      <c r="N1266" s="6" t="s">
        <v>425</v>
      </c>
    </row>
    <row r="1267">
      <c r="A1267" s="2"/>
      <c r="B1267" s="2"/>
      <c r="C1267" s="2"/>
      <c r="D1267" s="2"/>
    </row>
    <row r="1268">
      <c r="A1268" s="2"/>
      <c r="B1268" s="2"/>
      <c r="C1268" s="2"/>
      <c r="D1268" s="2"/>
      <c r="K1268" s="6" t="s">
        <v>1175</v>
      </c>
    </row>
    <row r="1269">
      <c r="A1269" s="2"/>
      <c r="B1269" s="2"/>
      <c r="C1269" s="2"/>
      <c r="D1269" s="2"/>
    </row>
    <row r="1270">
      <c r="A1270" s="2"/>
      <c r="B1270" s="2"/>
      <c r="C1270" s="2"/>
      <c r="D1270" s="2"/>
      <c r="H1270" s="6" t="s">
        <v>1176</v>
      </c>
    </row>
    <row r="1271">
      <c r="A1271" s="2"/>
      <c r="B1271" s="2"/>
      <c r="C1271" s="2"/>
      <c r="D1271" s="2"/>
    </row>
    <row r="1272">
      <c r="A1272" s="2"/>
      <c r="B1272" s="2"/>
      <c r="C1272" s="2"/>
      <c r="D1272" s="2"/>
    </row>
    <row r="1273">
      <c r="A1273" s="2"/>
      <c r="B1273" s="2"/>
      <c r="C1273" s="2"/>
      <c r="D1273" s="2"/>
    </row>
    <row r="1274">
      <c r="A1274" s="2"/>
      <c r="B1274" s="2"/>
      <c r="C1274" s="2"/>
      <c r="D1274" s="2"/>
    </row>
    <row r="1275">
      <c r="A1275" s="2"/>
      <c r="B1275" s="2"/>
      <c r="C1275" s="2"/>
      <c r="D1275" s="2"/>
    </row>
    <row r="1276">
      <c r="A1276" s="2"/>
      <c r="B1276" s="2"/>
      <c r="C1276" s="2"/>
      <c r="D1276" s="2"/>
    </row>
    <row r="1277">
      <c r="A1277" s="2"/>
      <c r="B1277" s="2"/>
      <c r="C1277" s="2"/>
      <c r="D1277" s="2"/>
    </row>
    <row r="1278">
      <c r="A1278" s="2"/>
      <c r="B1278" s="2"/>
      <c r="C1278" s="2"/>
      <c r="D1278" s="2"/>
    </row>
    <row r="1279">
      <c r="A1279" s="2"/>
      <c r="B1279" s="2"/>
      <c r="C1279" s="2"/>
      <c r="D1279" s="2"/>
    </row>
    <row r="1280">
      <c r="A1280" s="2"/>
      <c r="B1280" s="2"/>
      <c r="C1280" s="2"/>
      <c r="D1280" s="2"/>
    </row>
    <row r="1281">
      <c r="A1281" s="2"/>
      <c r="B1281" s="2"/>
      <c r="C1281" s="2"/>
      <c r="D1281" s="2"/>
    </row>
    <row r="1282">
      <c r="A1282" s="2"/>
      <c r="B1282" s="2"/>
      <c r="C1282" s="2"/>
      <c r="D1282" s="2"/>
    </row>
    <row r="1283">
      <c r="A1283" s="2"/>
      <c r="B1283" s="2"/>
      <c r="C1283" s="2"/>
      <c r="D1283" s="2"/>
    </row>
    <row r="1284">
      <c r="A1284" s="2"/>
      <c r="B1284" s="2"/>
      <c r="C1284" s="2"/>
      <c r="D1284" s="2"/>
    </row>
    <row r="1285">
      <c r="A1285" s="7" t="s">
        <v>1177</v>
      </c>
      <c r="B1285" s="2"/>
      <c r="C1285" s="2"/>
      <c r="D1285" s="2"/>
    </row>
    <row r="1286">
      <c r="A1286" s="2"/>
      <c r="B1286" s="7" t="s">
        <v>1178</v>
      </c>
      <c r="C1286" s="2"/>
      <c r="D1286" s="2"/>
    </row>
    <row r="1287">
      <c r="A1287" s="2"/>
      <c r="B1287" s="2"/>
      <c r="C1287" s="8" t="s">
        <v>1179</v>
      </c>
      <c r="D1287" s="2"/>
    </row>
    <row r="1288">
      <c r="A1288" s="2"/>
      <c r="B1288" s="7" t="s">
        <v>1180</v>
      </c>
      <c r="C1288" s="2"/>
      <c r="D1288" s="2"/>
    </row>
    <row r="1289">
      <c r="A1289" s="2"/>
      <c r="B1289" s="2"/>
      <c r="C1289" s="8" t="s">
        <v>1181</v>
      </c>
      <c r="D1289" s="2"/>
    </row>
    <row r="1290">
      <c r="A1290" s="2"/>
      <c r="B1290" s="2"/>
      <c r="C1290" s="2"/>
      <c r="D1290" s="2"/>
    </row>
    <row r="1291">
      <c r="A1291" s="2"/>
      <c r="B1291" s="7" t="s">
        <v>1182</v>
      </c>
      <c r="C1291" s="2"/>
      <c r="D1291" s="2"/>
    </row>
    <row r="1292">
      <c r="A1292" s="2"/>
      <c r="B1292" s="2"/>
      <c r="C1292" s="7" t="s">
        <v>1183</v>
      </c>
      <c r="D1292" s="2"/>
    </row>
    <row r="1293">
      <c r="A1293" s="2"/>
      <c r="B1293" s="2"/>
      <c r="C1293" s="2"/>
      <c r="D1293" s="7" t="s">
        <v>1184</v>
      </c>
    </row>
    <row r="1294">
      <c r="A1294" s="2"/>
      <c r="B1294" s="2"/>
      <c r="C1294" s="2"/>
      <c r="D1294" s="7" t="s">
        <v>1185</v>
      </c>
    </row>
    <row r="1295">
      <c r="A1295" s="2"/>
      <c r="B1295" s="2"/>
      <c r="C1295" s="7" t="s">
        <v>1186</v>
      </c>
      <c r="D1295" s="2"/>
    </row>
    <row r="1296">
      <c r="A1296" s="2"/>
      <c r="B1296" s="2"/>
      <c r="C1296" s="2"/>
      <c r="D1296" s="7" t="s">
        <v>1187</v>
      </c>
    </row>
    <row r="1297">
      <c r="A1297" s="2"/>
      <c r="B1297" s="2"/>
      <c r="C1297" s="7" t="s">
        <v>1188</v>
      </c>
      <c r="D1297" s="2"/>
    </row>
    <row r="1298">
      <c r="A1298" s="2"/>
      <c r="B1298" s="2"/>
      <c r="C1298" s="2"/>
      <c r="D1298" s="7" t="s">
        <v>1189</v>
      </c>
    </row>
    <row r="1299">
      <c r="A1299" s="2"/>
      <c r="B1299" s="2"/>
      <c r="C1299" s="2"/>
    </row>
    <row r="1300">
      <c r="A1300" s="2"/>
      <c r="B1300" s="7" t="s">
        <v>1190</v>
      </c>
      <c r="C1300" s="2"/>
    </row>
    <row r="1301">
      <c r="A1301" s="2"/>
      <c r="B1301" s="2"/>
      <c r="C1301" s="7" t="s">
        <v>1191</v>
      </c>
    </row>
    <row r="1302">
      <c r="A1302" s="2"/>
      <c r="B1302" s="2"/>
      <c r="C1302" s="7" t="s">
        <v>1192</v>
      </c>
    </row>
    <row r="1303">
      <c r="A1303" s="2"/>
      <c r="B1303" s="2"/>
      <c r="C1303" s="2"/>
      <c r="D1303" s="2"/>
    </row>
    <row r="1304">
      <c r="A1304" s="2"/>
      <c r="B1304" s="7" t="s">
        <v>1193</v>
      </c>
      <c r="C1304" s="2"/>
      <c r="D1304" s="2"/>
    </row>
    <row r="1305">
      <c r="A1305" s="2"/>
      <c r="B1305" s="2"/>
      <c r="C1305" s="7" t="s">
        <v>1194</v>
      </c>
      <c r="D1305" s="2"/>
    </row>
    <row r="1306">
      <c r="A1306" s="2"/>
      <c r="B1306" s="7" t="s">
        <v>1195</v>
      </c>
      <c r="C1306" s="2"/>
      <c r="D1306" s="2"/>
    </row>
    <row r="1307">
      <c r="A1307" s="2"/>
      <c r="B1307" s="2"/>
      <c r="C1307" s="8" t="s">
        <v>1196</v>
      </c>
      <c r="D1307" s="2"/>
    </row>
    <row r="1308">
      <c r="A1308" s="2"/>
      <c r="B1308" s="2"/>
      <c r="C1308" s="2"/>
      <c r="D1308" s="2"/>
    </row>
    <row r="1309">
      <c r="A1309" s="2"/>
      <c r="B1309" s="7" t="s">
        <v>1197</v>
      </c>
      <c r="C1309" s="2"/>
      <c r="D1309" s="2"/>
    </row>
    <row r="1310">
      <c r="A1310" s="2"/>
      <c r="B1310" s="2"/>
      <c r="C1310" s="7" t="s">
        <v>1198</v>
      </c>
      <c r="D1310" s="2"/>
    </row>
    <row r="1311">
      <c r="A1311" s="2"/>
      <c r="B1311" s="2"/>
      <c r="C1311" s="2"/>
      <c r="D1311" s="2"/>
    </row>
    <row r="1312">
      <c r="A1312" s="2"/>
      <c r="B1312" s="7" t="s">
        <v>1199</v>
      </c>
      <c r="C1312" s="2"/>
      <c r="D1312" s="2"/>
    </row>
    <row r="1313">
      <c r="A1313" s="2"/>
      <c r="B1313" s="2"/>
      <c r="C1313" s="7" t="s">
        <v>1200</v>
      </c>
      <c r="D1313" s="2"/>
    </row>
    <row r="1314">
      <c r="A1314" s="2"/>
      <c r="B1314" s="2"/>
      <c r="C1314" s="2"/>
      <c r="D1314" s="2"/>
    </row>
    <row r="1315">
      <c r="A1315" s="2"/>
      <c r="B1315" s="7" t="s">
        <v>1201</v>
      </c>
      <c r="C1315" s="2"/>
      <c r="D1315" s="2"/>
    </row>
    <row r="1316">
      <c r="A1316" s="2"/>
      <c r="B1316" s="2"/>
      <c r="C1316" s="7" t="s">
        <v>1202</v>
      </c>
      <c r="D1316" s="2"/>
    </row>
    <row r="1317">
      <c r="A1317" s="2"/>
      <c r="B1317" s="2"/>
      <c r="C1317" s="7" t="s">
        <v>1203</v>
      </c>
      <c r="D1317" s="2"/>
    </row>
    <row r="1318">
      <c r="A1318" s="2"/>
      <c r="B1318" s="7" t="s">
        <v>1204</v>
      </c>
      <c r="C1318" s="2"/>
      <c r="D1318" s="2"/>
    </row>
    <row r="1319">
      <c r="A1319" s="2"/>
      <c r="B1319" s="2"/>
      <c r="C1319" s="7" t="s">
        <v>1205</v>
      </c>
      <c r="D1319" s="2"/>
    </row>
    <row r="1320">
      <c r="A1320" s="2"/>
      <c r="B1320" s="2"/>
      <c r="C1320" s="2"/>
      <c r="D1320" s="2"/>
    </row>
    <row r="1321">
      <c r="A1321" s="7" t="s">
        <v>1206</v>
      </c>
      <c r="B1321" s="2"/>
      <c r="C1321" s="2"/>
      <c r="D1321" s="2"/>
    </row>
    <row r="1322">
      <c r="A1322" s="2"/>
      <c r="B1322" s="2"/>
      <c r="C1322" s="8" t="s">
        <v>1207</v>
      </c>
      <c r="D1322" s="2"/>
    </row>
    <row r="1323">
      <c r="A1323" s="2"/>
      <c r="B1323" s="2"/>
      <c r="C1323" s="8" t="s">
        <v>1208</v>
      </c>
      <c r="D1323" s="2"/>
    </row>
    <row r="1324">
      <c r="A1324" s="2"/>
      <c r="B1324" s="2"/>
      <c r="C1324" s="8" t="s">
        <v>1209</v>
      </c>
      <c r="D1324" s="2"/>
    </row>
    <row r="1325">
      <c r="A1325" s="2"/>
      <c r="B1325" s="2"/>
      <c r="C1325" s="8" t="s">
        <v>1210</v>
      </c>
      <c r="D1325" s="2"/>
    </row>
    <row r="1326">
      <c r="A1326" s="2"/>
      <c r="B1326" s="2"/>
      <c r="C1326" s="8" t="s">
        <v>1211</v>
      </c>
      <c r="D1326" s="2"/>
    </row>
    <row r="1327">
      <c r="A1327" s="2"/>
      <c r="B1327" s="7" t="s">
        <v>1212</v>
      </c>
      <c r="C1327" s="2"/>
      <c r="D1327" s="2"/>
    </row>
    <row r="1328">
      <c r="A1328" s="2"/>
      <c r="B1328" s="2"/>
      <c r="C1328" s="8" t="s">
        <v>1213</v>
      </c>
      <c r="D1328" s="2"/>
    </row>
    <row r="1329">
      <c r="A1329" s="2"/>
      <c r="B1329" s="2"/>
      <c r="C1329" s="2"/>
      <c r="D1329" s="2"/>
    </row>
    <row r="1330">
      <c r="A1330" s="2"/>
      <c r="B1330" s="7" t="s">
        <v>1214</v>
      </c>
      <c r="C1330" s="2"/>
      <c r="D1330" s="2"/>
    </row>
    <row r="1331">
      <c r="A1331" s="2"/>
      <c r="B1331" s="2"/>
      <c r="C1331" s="2"/>
      <c r="D1331" s="2"/>
    </row>
    <row r="1332">
      <c r="A1332" s="2"/>
      <c r="B1332" s="7" t="s">
        <v>1215</v>
      </c>
      <c r="C1332" s="2"/>
      <c r="D1332" s="2"/>
    </row>
    <row r="1333">
      <c r="A1333" s="2"/>
      <c r="B1333" s="2"/>
      <c r="C1333" s="7" t="s">
        <v>1216</v>
      </c>
      <c r="D1333" s="2"/>
    </row>
    <row r="1334">
      <c r="A1334" s="2"/>
      <c r="B1334" s="2"/>
      <c r="C1334" s="2"/>
      <c r="D1334" s="2"/>
    </row>
    <row r="1335">
      <c r="A1335" s="2"/>
      <c r="B1335" s="7" t="s">
        <v>1217</v>
      </c>
      <c r="C1335" s="2"/>
      <c r="D1335" s="2"/>
    </row>
    <row r="1336">
      <c r="A1336" s="2"/>
      <c r="B1336" s="2"/>
      <c r="C1336" s="8" t="s">
        <v>1218</v>
      </c>
      <c r="D1336" s="2"/>
    </row>
    <row r="1337">
      <c r="A1337" s="2"/>
      <c r="B1337" s="2"/>
      <c r="C1337" s="2"/>
      <c r="D1337" s="2"/>
    </row>
    <row r="1338">
      <c r="A1338" s="2"/>
      <c r="B1338" s="7" t="s">
        <v>1219</v>
      </c>
      <c r="C1338" s="2"/>
      <c r="D1338" s="2"/>
    </row>
    <row r="1339">
      <c r="A1339" s="2"/>
      <c r="B1339" s="2"/>
      <c r="C1339" s="7" t="s">
        <v>1220</v>
      </c>
      <c r="D1339" s="2"/>
    </row>
    <row r="1340">
      <c r="A1340" s="2"/>
      <c r="B1340" s="2"/>
      <c r="C1340" s="7" t="s">
        <v>1221</v>
      </c>
      <c r="D1340" s="2"/>
    </row>
    <row r="1341">
      <c r="A1341" s="2"/>
      <c r="B1341" s="2"/>
      <c r="C1341" s="7" t="s">
        <v>1222</v>
      </c>
      <c r="D1341" s="2"/>
    </row>
    <row r="1342">
      <c r="A1342" s="2"/>
      <c r="B1342" s="2"/>
      <c r="C1342" s="2"/>
      <c r="D1342" s="2"/>
    </row>
    <row r="1343">
      <c r="A1343" s="2"/>
      <c r="B1343" s="2"/>
      <c r="C1343" s="2"/>
      <c r="D1343" s="2"/>
    </row>
    <row r="1344">
      <c r="A1344" s="2"/>
      <c r="B1344" s="2"/>
      <c r="C1344" s="2"/>
      <c r="D1344" s="2"/>
    </row>
    <row r="1345">
      <c r="A1345" s="2"/>
      <c r="B1345" s="2"/>
      <c r="C1345" s="8" t="s">
        <v>1223</v>
      </c>
      <c r="D1345" s="2"/>
    </row>
    <row r="1346">
      <c r="A1346" s="2"/>
      <c r="B1346" s="2"/>
      <c r="C1346" s="2"/>
      <c r="D1346" s="2"/>
    </row>
    <row r="1347">
      <c r="A1347" s="2"/>
      <c r="B1347" s="6" t="s">
        <v>1224</v>
      </c>
      <c r="C1347" s="2"/>
      <c r="D1347" s="2"/>
    </row>
    <row r="1348">
      <c r="A1348" s="2"/>
      <c r="B1348" s="2"/>
      <c r="C1348" s="7" t="s">
        <v>1225</v>
      </c>
      <c r="D1348" s="2"/>
    </row>
    <row r="1349">
      <c r="A1349" s="2"/>
      <c r="B1349" s="2"/>
      <c r="C1349" s="7" t="s">
        <v>1226</v>
      </c>
      <c r="D1349" s="2"/>
    </row>
    <row r="1350">
      <c r="A1350" s="2"/>
      <c r="B1350" s="2"/>
      <c r="C1350" s="2"/>
      <c r="D1350" s="2"/>
    </row>
    <row r="1351">
      <c r="A1351" s="2"/>
      <c r="B1351" s="7" t="s">
        <v>1227</v>
      </c>
      <c r="C1351" s="2"/>
      <c r="D1351" s="2"/>
    </row>
    <row r="1352">
      <c r="A1352" s="2"/>
      <c r="B1352" s="2"/>
      <c r="C1352" s="2"/>
      <c r="D1352" s="2"/>
    </row>
    <row r="1353">
      <c r="A1353" s="2"/>
      <c r="B1353" s="7" t="s">
        <v>1228</v>
      </c>
      <c r="D1353" s="2"/>
    </row>
    <row r="1354">
      <c r="A1354" s="2"/>
      <c r="B1354" s="2"/>
      <c r="C1354" s="2"/>
      <c r="D1354" s="2"/>
    </row>
    <row r="1355">
      <c r="A1355" s="7" t="s">
        <v>1229</v>
      </c>
      <c r="B1355" s="2"/>
      <c r="C1355" s="2"/>
      <c r="D1355" s="2"/>
    </row>
    <row r="1356">
      <c r="A1356" s="2"/>
      <c r="B1356" s="7" t="s">
        <v>1230</v>
      </c>
      <c r="C1356" s="2"/>
      <c r="D1356" s="2"/>
    </row>
    <row r="1357">
      <c r="A1357" s="2"/>
      <c r="B1357" s="2"/>
      <c r="C1357" s="7" t="s">
        <v>1231</v>
      </c>
      <c r="D1357" s="2"/>
    </row>
    <row r="1358">
      <c r="A1358" s="2"/>
      <c r="B1358" s="2"/>
      <c r="C1358" s="7"/>
      <c r="D1358" s="17" t="s">
        <v>1232</v>
      </c>
    </row>
    <row r="1359">
      <c r="A1359" s="2"/>
      <c r="B1359" s="2"/>
      <c r="C1359" s="7"/>
      <c r="D1359" s="7" t="s">
        <v>1233</v>
      </c>
    </row>
    <row r="1360">
      <c r="A1360" s="2"/>
      <c r="B1360" s="2"/>
      <c r="C1360" s="7" t="s">
        <v>1234</v>
      </c>
      <c r="D1360" s="2"/>
    </row>
    <row r="1361">
      <c r="A1361" s="2"/>
      <c r="B1361" s="2"/>
      <c r="C1361" s="7"/>
      <c r="D1361" s="7" t="s">
        <v>1235</v>
      </c>
    </row>
    <row r="1362">
      <c r="A1362" s="2"/>
      <c r="B1362" s="2"/>
      <c r="C1362" s="7" t="s">
        <v>1236</v>
      </c>
      <c r="D1362" s="2"/>
    </row>
    <row r="1363">
      <c r="A1363" s="2"/>
      <c r="B1363" s="2"/>
      <c r="C1363" s="2"/>
      <c r="D1363" s="7" t="s">
        <v>1235</v>
      </c>
    </row>
    <row r="1364">
      <c r="A1364" s="2"/>
      <c r="B1364" s="2"/>
      <c r="C1364" s="2"/>
      <c r="D1364" s="7" t="s">
        <v>1237</v>
      </c>
    </row>
    <row r="1365">
      <c r="A1365" s="2"/>
      <c r="B1365" s="2"/>
      <c r="C1365" s="7" t="s">
        <v>1238</v>
      </c>
      <c r="D1365" s="2"/>
    </row>
    <row r="1366">
      <c r="A1366" s="2"/>
      <c r="B1366" s="2"/>
      <c r="C1366" s="2"/>
      <c r="D1366" s="2"/>
    </row>
    <row r="1367">
      <c r="A1367" s="2"/>
      <c r="B1367" s="2"/>
      <c r="C1367" s="7" t="s">
        <v>1239</v>
      </c>
      <c r="D1367" s="2"/>
    </row>
    <row r="1368">
      <c r="A1368" s="2"/>
      <c r="B1368" s="2"/>
      <c r="C1368" s="2"/>
      <c r="D1368" s="7" t="s">
        <v>1240</v>
      </c>
    </row>
    <row r="1369">
      <c r="A1369" s="2"/>
      <c r="B1369" s="2"/>
      <c r="C1369" s="2"/>
      <c r="D1369" s="7" t="s">
        <v>1241</v>
      </c>
    </row>
    <row r="1370">
      <c r="A1370" s="2"/>
      <c r="B1370" s="2"/>
      <c r="C1370" s="2"/>
      <c r="D1370" s="2"/>
    </row>
    <row r="1371">
      <c r="A1371" s="7" t="s">
        <v>1242</v>
      </c>
      <c r="B1371" s="2"/>
      <c r="C1371" s="2"/>
      <c r="D1371" s="2"/>
    </row>
    <row r="1372">
      <c r="A1372" s="7" t="s">
        <v>1243</v>
      </c>
      <c r="B1372" s="2"/>
      <c r="C1372" s="2"/>
      <c r="D1372" s="2"/>
    </row>
    <row r="1373">
      <c r="A1373" s="2"/>
      <c r="B1373" s="2"/>
      <c r="C1373" s="2"/>
      <c r="D1373" s="2"/>
    </row>
    <row r="1374">
      <c r="A1374" s="2"/>
      <c r="B1374" s="2"/>
      <c r="C1374" s="2"/>
      <c r="D1374" s="2"/>
    </row>
    <row r="1375">
      <c r="A1375" s="2"/>
      <c r="B1375" s="2"/>
      <c r="C1375" s="2"/>
      <c r="D1375" s="2"/>
    </row>
    <row r="1376">
      <c r="A1376" s="2"/>
      <c r="B1376" s="7" t="s">
        <v>1244</v>
      </c>
      <c r="C1376" s="2"/>
      <c r="D1376" s="2"/>
    </row>
    <row r="1377">
      <c r="A1377" s="2"/>
      <c r="B1377" s="2"/>
      <c r="C1377" s="8" t="s">
        <v>1245</v>
      </c>
      <c r="D1377" s="2"/>
    </row>
    <row r="1378">
      <c r="A1378" s="2"/>
      <c r="B1378" s="2"/>
      <c r="C1378" s="2"/>
      <c r="D1378" s="2"/>
    </row>
    <row r="1379">
      <c r="A1379" s="7" t="s">
        <v>1246</v>
      </c>
      <c r="B1379" s="2"/>
      <c r="C1379" s="2"/>
      <c r="D1379" s="2"/>
    </row>
    <row r="1380">
      <c r="A1380" s="7" t="s">
        <v>1247</v>
      </c>
      <c r="B1380" s="2"/>
      <c r="C1380" s="2"/>
      <c r="D1380" s="2"/>
    </row>
    <row r="1381">
      <c r="A1381" s="2"/>
      <c r="B1381" s="2"/>
      <c r="C1381" s="2"/>
      <c r="D1381" s="2"/>
    </row>
    <row r="1382">
      <c r="A1382" s="7" t="s">
        <v>1248</v>
      </c>
      <c r="B1382" s="2"/>
      <c r="C1382" s="2"/>
      <c r="D1382" s="2"/>
    </row>
    <row r="1383">
      <c r="A1383" s="2"/>
      <c r="B1383" s="2"/>
      <c r="C1383" s="2"/>
      <c r="D1383" s="2"/>
    </row>
    <row r="1384">
      <c r="A1384" s="7" t="s">
        <v>1249</v>
      </c>
      <c r="B1384" s="2"/>
      <c r="C1384" s="2"/>
      <c r="D1384" s="2"/>
    </row>
    <row r="1385">
      <c r="A1385" s="7" t="s">
        <v>1250</v>
      </c>
      <c r="B1385" s="2"/>
      <c r="C1385" s="2"/>
      <c r="D1385" s="2"/>
    </row>
    <row r="1386">
      <c r="A1386" s="2"/>
      <c r="B1386" s="8" t="s">
        <v>1251</v>
      </c>
      <c r="C1386" s="2"/>
      <c r="D1386" s="2"/>
    </row>
    <row r="1387">
      <c r="A1387" s="2"/>
      <c r="B1387" s="2"/>
      <c r="C1387" s="2"/>
      <c r="D1387" s="2"/>
    </row>
    <row r="1388">
      <c r="A1388" s="7" t="s">
        <v>1252</v>
      </c>
      <c r="B1388" s="2"/>
      <c r="C1388" s="2"/>
      <c r="D1388" s="2"/>
    </row>
    <row r="1389">
      <c r="A1389" s="2"/>
      <c r="B1389" s="2"/>
      <c r="C1389" s="2"/>
      <c r="D1389" s="2"/>
    </row>
    <row r="1390">
      <c r="A1390" s="2"/>
      <c r="B1390" s="2"/>
      <c r="C1390" s="2"/>
      <c r="D1390" s="2"/>
    </row>
    <row r="1391">
      <c r="A1391" s="2"/>
      <c r="B1391" s="7" t="s">
        <v>1253</v>
      </c>
      <c r="C1391" s="2"/>
      <c r="D1391" s="2"/>
    </row>
    <row r="1392">
      <c r="A1392" s="2"/>
      <c r="B1392" s="2"/>
      <c r="C1392" s="8" t="s">
        <v>1254</v>
      </c>
      <c r="D1392" s="2"/>
    </row>
    <row r="1393">
      <c r="A1393" s="7" t="s">
        <v>1255</v>
      </c>
      <c r="B1393" s="2"/>
      <c r="C1393" s="2"/>
      <c r="D1393" s="2"/>
    </row>
    <row r="1394">
      <c r="A1394" s="2"/>
      <c r="B1394" s="8" t="s">
        <v>1256</v>
      </c>
      <c r="C1394" s="2"/>
      <c r="D1394" s="2"/>
    </row>
    <row r="1395">
      <c r="A1395" s="2"/>
      <c r="B1395" s="8" t="s">
        <v>1257</v>
      </c>
      <c r="C1395" s="2"/>
      <c r="D1395" s="2"/>
    </row>
    <row r="1396">
      <c r="A1396" s="2"/>
      <c r="B1396" s="2"/>
      <c r="C1396" s="2"/>
      <c r="D1396" s="2"/>
    </row>
    <row r="1397">
      <c r="A1397" s="7" t="s">
        <v>1258</v>
      </c>
      <c r="B1397" s="2"/>
      <c r="C1397" s="2"/>
      <c r="D1397" s="2"/>
    </row>
    <row r="1398">
      <c r="A1398" s="2"/>
      <c r="B1398" s="2"/>
      <c r="C1398" s="2"/>
      <c r="D1398" s="2"/>
    </row>
    <row r="1399">
      <c r="A1399" s="2"/>
      <c r="B1399" s="2"/>
      <c r="C1399" s="2"/>
      <c r="D1399" s="2"/>
    </row>
    <row r="1400">
      <c r="A1400" s="7" t="s">
        <v>1259</v>
      </c>
      <c r="B1400" s="2"/>
      <c r="C1400" s="2"/>
      <c r="D1400" s="2"/>
    </row>
    <row r="1401">
      <c r="A1401" s="2"/>
      <c r="B1401" s="8" t="s">
        <v>1260</v>
      </c>
      <c r="C1401" s="2"/>
      <c r="D1401" s="2"/>
    </row>
    <row r="1402">
      <c r="A1402" s="2"/>
      <c r="B1402" s="2"/>
      <c r="C1402" s="2"/>
      <c r="D1402" s="2"/>
    </row>
    <row r="1403">
      <c r="A1403" s="7" t="s">
        <v>1261</v>
      </c>
      <c r="B1403" s="2"/>
      <c r="C1403" s="2"/>
      <c r="D1403" s="2"/>
    </row>
    <row r="1404">
      <c r="A1404" s="2"/>
      <c r="B1404" s="7" t="s">
        <v>1262</v>
      </c>
      <c r="C1404" s="2"/>
      <c r="D1404" s="2"/>
    </row>
    <row r="1405">
      <c r="A1405" s="2"/>
      <c r="B1405" s="7" t="s">
        <v>1263</v>
      </c>
      <c r="C1405" s="2"/>
      <c r="D1405" s="2"/>
    </row>
    <row r="1406">
      <c r="A1406" s="2"/>
      <c r="B1406" s="2"/>
      <c r="C1406" s="2"/>
      <c r="D1406" s="2"/>
    </row>
    <row r="1407">
      <c r="A1407" s="2"/>
      <c r="B1407" s="2"/>
      <c r="C1407" s="2"/>
      <c r="D1407" s="2"/>
    </row>
    <row r="1408">
      <c r="A1408" s="7" t="s">
        <v>1264</v>
      </c>
      <c r="B1408" s="2"/>
      <c r="C1408" s="2"/>
      <c r="D1408" s="2"/>
    </row>
    <row r="1409">
      <c r="A1409" s="2"/>
      <c r="B1409" s="8" t="s">
        <v>1265</v>
      </c>
      <c r="C1409" s="2"/>
      <c r="D1409" s="2"/>
    </row>
    <row r="1410">
      <c r="A1410" s="2"/>
      <c r="B1410" s="2"/>
      <c r="C1410" s="2"/>
      <c r="D1410" s="2"/>
    </row>
    <row r="1411">
      <c r="A1411" s="7" t="s">
        <v>1266</v>
      </c>
      <c r="B1411" s="2"/>
      <c r="C1411" s="2"/>
      <c r="D1411" s="2"/>
    </row>
    <row r="1412">
      <c r="A1412" s="2"/>
      <c r="B1412" s="2"/>
      <c r="C1412" s="2"/>
      <c r="D1412" s="2"/>
    </row>
    <row r="1413">
      <c r="A1413" s="7" t="s">
        <v>1267</v>
      </c>
      <c r="B1413" s="2"/>
      <c r="C1413" s="2"/>
      <c r="D1413" s="2"/>
    </row>
    <row r="1414">
      <c r="A1414" s="2"/>
      <c r="B1414" s="7" t="s">
        <v>1268</v>
      </c>
      <c r="C1414" s="2"/>
      <c r="D1414" s="2"/>
    </row>
    <row r="1415">
      <c r="A1415" s="2"/>
      <c r="B1415" s="7" t="s">
        <v>1269</v>
      </c>
      <c r="C1415" s="2"/>
      <c r="D1415" s="2"/>
    </row>
    <row r="1416">
      <c r="A1416" s="2"/>
      <c r="B1416" s="2"/>
      <c r="C1416" s="2"/>
      <c r="D1416" s="2"/>
    </row>
    <row r="1417">
      <c r="A1417" s="7" t="s">
        <v>1270</v>
      </c>
      <c r="B1417" s="2"/>
      <c r="C1417" s="2"/>
      <c r="D1417" s="2"/>
    </row>
    <row r="1418">
      <c r="A1418" s="2"/>
      <c r="B1418" s="7" t="s">
        <v>1271</v>
      </c>
      <c r="C1418" s="2"/>
      <c r="D1418" s="2"/>
    </row>
    <row r="1419">
      <c r="A1419" s="2"/>
      <c r="B1419" s="38"/>
      <c r="C1419" s="2"/>
      <c r="D1419" s="2"/>
    </row>
    <row r="1420">
      <c r="A1420" s="7" t="s">
        <v>1272</v>
      </c>
      <c r="B1420" s="38"/>
      <c r="C1420" s="2"/>
      <c r="D1420" s="2"/>
    </row>
    <row r="1421">
      <c r="A1421" s="2"/>
      <c r="B1421" s="2"/>
      <c r="C1421" s="2"/>
      <c r="D1421" s="2"/>
    </row>
    <row r="1422">
      <c r="A1422" s="7" t="s">
        <v>1273</v>
      </c>
      <c r="B1422" s="2"/>
      <c r="C1422" s="2"/>
      <c r="D1422" s="2"/>
    </row>
    <row r="1423">
      <c r="A1423" s="7" t="s">
        <v>1274</v>
      </c>
      <c r="B1423" s="2"/>
      <c r="C1423" s="2"/>
      <c r="D1423" s="2"/>
    </row>
    <row r="1424">
      <c r="A1424" s="7" t="s">
        <v>1275</v>
      </c>
      <c r="B1424" s="7"/>
      <c r="C1424" s="2"/>
      <c r="D1424" s="2"/>
    </row>
    <row r="1425">
      <c r="A1425" s="7"/>
      <c r="B1425" s="7" t="s">
        <v>1276</v>
      </c>
      <c r="C1425" s="2"/>
      <c r="D1425" s="2"/>
    </row>
    <row r="1426">
      <c r="A1426" s="7"/>
      <c r="B1426" s="7" t="s">
        <v>1277</v>
      </c>
      <c r="C1426" s="2"/>
      <c r="D1426" s="2"/>
    </row>
    <row r="1427">
      <c r="A1427" s="7"/>
      <c r="B1427" s="7" t="s">
        <v>1278</v>
      </c>
      <c r="C1427" s="2"/>
      <c r="D1427" s="2"/>
    </row>
    <row r="1428">
      <c r="A1428" s="7" t="s">
        <v>1279</v>
      </c>
      <c r="B1428" s="2"/>
      <c r="C1428" s="2"/>
      <c r="D1428" s="2"/>
    </row>
    <row r="1429">
      <c r="A1429" s="2"/>
      <c r="B1429" s="7" t="s">
        <v>1280</v>
      </c>
      <c r="C1429" s="2"/>
      <c r="D1429" s="2"/>
    </row>
    <row r="1430">
      <c r="A1430" s="2"/>
      <c r="B1430" s="7" t="s">
        <v>1281</v>
      </c>
      <c r="C1430" s="2"/>
      <c r="D1430" s="2"/>
    </row>
    <row r="1431">
      <c r="A1431" s="2"/>
      <c r="B1431" s="2"/>
      <c r="C1431" s="2"/>
      <c r="D1431" s="2"/>
    </row>
    <row r="1432">
      <c r="A1432" s="7" t="s">
        <v>1282</v>
      </c>
      <c r="B1432" s="2"/>
      <c r="C1432" s="2"/>
      <c r="D1432" s="2"/>
    </row>
    <row r="1433">
      <c r="A1433" s="6" t="s">
        <v>1283</v>
      </c>
      <c r="B1433" s="2"/>
      <c r="C1433" s="2"/>
      <c r="D1433" s="2"/>
    </row>
    <row r="1434">
      <c r="A1434" s="2"/>
      <c r="B1434" s="7" t="s">
        <v>1284</v>
      </c>
      <c r="C1434" s="2"/>
      <c r="D1434" s="2"/>
    </row>
    <row r="1435">
      <c r="A1435" s="2"/>
      <c r="B1435" s="2"/>
      <c r="C1435" s="2"/>
      <c r="D1435" s="2"/>
    </row>
    <row r="1436">
      <c r="A1436" s="7" t="s">
        <v>1285</v>
      </c>
      <c r="B1436" s="2"/>
      <c r="C1436" s="2"/>
      <c r="D1436" s="2"/>
    </row>
    <row r="1437">
      <c r="A1437" s="2"/>
      <c r="B1437" s="2"/>
      <c r="C1437" s="2"/>
      <c r="D1437" s="2"/>
    </row>
    <row r="1438">
      <c r="A1438" s="7" t="s">
        <v>1286</v>
      </c>
      <c r="B1438" s="2"/>
      <c r="C1438" s="2"/>
      <c r="D1438" s="2"/>
    </row>
    <row r="1439">
      <c r="A1439" s="7" t="s">
        <v>1287</v>
      </c>
      <c r="B1439" s="2"/>
      <c r="C1439" s="2"/>
      <c r="D1439" s="2"/>
    </row>
    <row r="1440">
      <c r="A1440" s="2"/>
      <c r="B1440" s="2"/>
      <c r="C1440" s="2"/>
      <c r="D1440" s="2"/>
    </row>
    <row r="1441">
      <c r="A1441" s="7" t="s">
        <v>1087</v>
      </c>
      <c r="B1441" s="2"/>
      <c r="C1441" s="2"/>
      <c r="D1441" s="2"/>
    </row>
    <row r="1442">
      <c r="A1442" s="7" t="s">
        <v>1288</v>
      </c>
      <c r="B1442" s="2"/>
      <c r="C1442" s="2"/>
      <c r="D1442" s="2"/>
    </row>
    <row r="1443">
      <c r="A1443" s="2"/>
      <c r="B1443" s="7" t="s">
        <v>1289</v>
      </c>
      <c r="C1443" s="2"/>
      <c r="D1443" s="2"/>
    </row>
    <row r="1444">
      <c r="A1444" s="2"/>
      <c r="B1444" s="2"/>
      <c r="C1444" s="2"/>
      <c r="D1444" s="2"/>
    </row>
    <row r="1445">
      <c r="A1445" s="7" t="s">
        <v>1290</v>
      </c>
      <c r="B1445" s="2"/>
      <c r="C1445" s="2"/>
      <c r="D1445" s="2"/>
    </row>
    <row r="1446">
      <c r="A1446" s="2"/>
      <c r="B1446" s="2"/>
      <c r="C1446" s="2"/>
      <c r="D1446" s="2"/>
    </row>
    <row r="1447">
      <c r="A1447" s="7" t="s">
        <v>1291</v>
      </c>
      <c r="B1447" s="2"/>
      <c r="C1447" s="2"/>
      <c r="D1447" s="2"/>
    </row>
    <row r="1448">
      <c r="A1448" s="2"/>
      <c r="B1448" s="7" t="s">
        <v>1292</v>
      </c>
      <c r="C1448" s="2"/>
      <c r="D1448" s="2"/>
    </row>
    <row r="1449">
      <c r="A1449" s="2"/>
      <c r="B1449" s="7" t="s">
        <v>1293</v>
      </c>
      <c r="C1449" s="2"/>
      <c r="D1449" s="2"/>
    </row>
    <row r="1450">
      <c r="A1450" s="2"/>
      <c r="B1450" s="2"/>
      <c r="C1450" s="2"/>
      <c r="D1450" s="2"/>
    </row>
    <row r="1451">
      <c r="A1451" s="7" t="s">
        <v>1294</v>
      </c>
      <c r="B1451" s="2"/>
      <c r="C1451" s="2"/>
      <c r="D1451" s="2"/>
    </row>
    <row r="1452">
      <c r="A1452" s="2"/>
      <c r="B1452" s="7" t="s">
        <v>1295</v>
      </c>
      <c r="C1452" s="2"/>
      <c r="D1452" s="2"/>
    </row>
    <row r="1453">
      <c r="A1453" s="7" t="s">
        <v>1296</v>
      </c>
      <c r="B1453" s="2"/>
      <c r="C1453" s="2"/>
      <c r="D1453" s="2"/>
    </row>
    <row r="1454">
      <c r="A1454" s="2"/>
      <c r="B1454" s="2"/>
      <c r="C1454" s="2"/>
      <c r="D1454" s="2"/>
    </row>
    <row r="1455">
      <c r="A1455" s="7" t="s">
        <v>1297</v>
      </c>
      <c r="B1455" s="2"/>
      <c r="C1455" s="2"/>
      <c r="D1455" s="2"/>
    </row>
    <row r="1456">
      <c r="A1456" s="2"/>
      <c r="B1456" s="7" t="s">
        <v>1298</v>
      </c>
      <c r="C1456" s="2"/>
      <c r="D1456" s="2"/>
    </row>
    <row r="1457">
      <c r="A1457" s="2"/>
      <c r="B1457" s="2"/>
      <c r="C1457" s="8" t="s">
        <v>1299</v>
      </c>
      <c r="D1457" s="2"/>
    </row>
    <row r="1458">
      <c r="A1458" s="2"/>
      <c r="B1458" s="7" t="s">
        <v>1300</v>
      </c>
      <c r="C1458" s="2"/>
      <c r="D1458" s="2"/>
    </row>
    <row r="1459">
      <c r="A1459" s="2"/>
      <c r="B1459" s="2"/>
      <c r="C1459" s="8" t="s">
        <v>1301</v>
      </c>
      <c r="D1459" s="2"/>
    </row>
    <row r="1460">
      <c r="A1460" s="2"/>
      <c r="B1460" s="7" t="s">
        <v>1302</v>
      </c>
      <c r="C1460" s="2"/>
      <c r="D1460" s="2"/>
    </row>
    <row r="1461">
      <c r="A1461" s="2"/>
      <c r="B1461" s="2"/>
      <c r="C1461" s="8" t="s">
        <v>1303</v>
      </c>
      <c r="D1461" s="2"/>
    </row>
    <row r="1462">
      <c r="A1462" s="2"/>
      <c r="B1462" s="2"/>
      <c r="C1462" s="2"/>
      <c r="D1462" s="2"/>
    </row>
    <row r="1463">
      <c r="A1463" s="7" t="s">
        <v>1304</v>
      </c>
      <c r="B1463" s="2"/>
      <c r="C1463" s="2"/>
      <c r="D1463" s="2"/>
    </row>
    <row r="1464">
      <c r="A1464" s="2"/>
      <c r="B1464" s="2"/>
      <c r="C1464" s="2"/>
      <c r="D1464" s="2"/>
    </row>
    <row r="1465">
      <c r="A1465" s="2"/>
      <c r="B1465" s="7" t="s">
        <v>1305</v>
      </c>
      <c r="C1465" s="2"/>
      <c r="D1465" s="2"/>
    </row>
    <row r="1466">
      <c r="A1466" s="2"/>
      <c r="B1466" s="7" t="s">
        <v>1306</v>
      </c>
      <c r="C1466" s="2"/>
      <c r="D1466" s="2"/>
    </row>
    <row r="1467">
      <c r="A1467" s="7" t="s">
        <v>1307</v>
      </c>
      <c r="B1467" s="2"/>
      <c r="C1467" s="2"/>
      <c r="D1467" s="2"/>
    </row>
    <row r="1468">
      <c r="A1468" s="2"/>
      <c r="B1468" s="2"/>
      <c r="C1468" s="2"/>
      <c r="D1468" s="2"/>
    </row>
    <row r="1469">
      <c r="A1469" s="7" t="s">
        <v>1308</v>
      </c>
      <c r="B1469" s="2"/>
      <c r="C1469" s="2"/>
      <c r="D1469" s="2"/>
    </row>
    <row r="1470">
      <c r="A1470" s="2"/>
      <c r="B1470" s="8" t="s">
        <v>1309</v>
      </c>
      <c r="C1470" s="2"/>
      <c r="D1470" s="2"/>
    </row>
    <row r="1471">
      <c r="A1471" s="2"/>
      <c r="B1471" s="2"/>
      <c r="C1471" s="2"/>
      <c r="D1471" s="2"/>
    </row>
    <row r="1472">
      <c r="A1472" s="7" t="s">
        <v>1310</v>
      </c>
      <c r="B1472" s="2"/>
      <c r="C1472" s="2"/>
      <c r="D1472" s="2"/>
    </row>
    <row r="1473">
      <c r="A1473" s="2"/>
      <c r="B1473" s="7" t="s">
        <v>1311</v>
      </c>
      <c r="C1473" s="2"/>
      <c r="D1473" s="2"/>
    </row>
    <row r="1474">
      <c r="A1474" s="2"/>
      <c r="B1474" s="7" t="s">
        <v>1312</v>
      </c>
      <c r="C1474" s="2"/>
      <c r="D1474" s="2"/>
    </row>
    <row r="1475">
      <c r="A1475" s="2"/>
      <c r="B1475" s="2"/>
      <c r="C1475" s="2"/>
      <c r="D1475" s="2"/>
    </row>
    <row r="1476">
      <c r="A1476" s="7" t="s">
        <v>1313</v>
      </c>
      <c r="B1476" s="2"/>
      <c r="C1476" s="2"/>
      <c r="D1476" s="2"/>
    </row>
    <row r="1477">
      <c r="A1477" s="7" t="s">
        <v>1314</v>
      </c>
      <c r="B1477" s="2"/>
      <c r="C1477" s="2"/>
      <c r="D1477" s="2"/>
    </row>
    <row r="1478">
      <c r="A1478" s="7" t="s">
        <v>1315</v>
      </c>
      <c r="B1478" s="2"/>
      <c r="C1478" s="2"/>
      <c r="D1478" s="2"/>
    </row>
    <row r="1479">
      <c r="A1479" s="2"/>
      <c r="B1479" s="2"/>
      <c r="C1479" s="2"/>
      <c r="D1479" s="2"/>
    </row>
    <row r="1480">
      <c r="A1480" s="7" t="s">
        <v>1316</v>
      </c>
      <c r="B1480" s="2"/>
      <c r="C1480" s="2"/>
      <c r="D1480" s="2"/>
    </row>
    <row r="1481">
      <c r="A1481" s="2"/>
      <c r="B1481" s="2"/>
      <c r="C1481" s="2"/>
      <c r="D1481" s="2"/>
    </row>
    <row r="1482">
      <c r="A1482" s="6" t="s">
        <v>1317</v>
      </c>
      <c r="B1482" s="2"/>
      <c r="C1482" s="2"/>
      <c r="D1482" s="2"/>
    </row>
    <row r="1483">
      <c r="B1483" s="7" t="s">
        <v>1318</v>
      </c>
      <c r="C1483" s="2"/>
      <c r="D1483" s="2"/>
    </row>
    <row r="1484">
      <c r="B1484" s="7" t="s">
        <v>1319</v>
      </c>
      <c r="C1484" s="2"/>
      <c r="D1484" s="2"/>
    </row>
    <row r="1485">
      <c r="A1485" s="2"/>
      <c r="B1485" s="7" t="s">
        <v>1320</v>
      </c>
      <c r="C1485" s="2"/>
      <c r="D1485" s="2"/>
    </row>
    <row r="1486">
      <c r="A1486" s="2"/>
      <c r="B1486" s="2"/>
      <c r="C1486" s="2"/>
      <c r="D1486" s="2"/>
    </row>
    <row r="1487">
      <c r="A1487" s="7" t="s">
        <v>1321</v>
      </c>
      <c r="B1487" s="2"/>
      <c r="C1487" s="2"/>
      <c r="D1487" s="2"/>
    </row>
    <row r="1488">
      <c r="A1488" s="2"/>
      <c r="B1488" s="2"/>
      <c r="C1488" s="2"/>
      <c r="D1488" s="2"/>
    </row>
    <row r="1489">
      <c r="A1489" s="7" t="s">
        <v>1322</v>
      </c>
      <c r="B1489" s="2"/>
      <c r="C1489" s="2"/>
      <c r="D1489" s="2"/>
    </row>
    <row r="1490">
      <c r="A1490" s="2"/>
      <c r="B1490" s="7" t="s">
        <v>1323</v>
      </c>
      <c r="C1490" s="2"/>
      <c r="D1490" s="2"/>
    </row>
    <row r="1491">
      <c r="A1491" s="2"/>
      <c r="B1491" s="2"/>
      <c r="C1491" s="7" t="s">
        <v>1324</v>
      </c>
      <c r="D1491" s="2"/>
    </row>
    <row r="1492">
      <c r="A1492" s="2"/>
      <c r="B1492" s="2"/>
      <c r="C1492" s="2"/>
      <c r="D1492" s="7" t="s">
        <v>1325</v>
      </c>
    </row>
    <row r="1493">
      <c r="A1493" s="2"/>
      <c r="B1493" s="2"/>
      <c r="C1493" s="7" t="s">
        <v>1326</v>
      </c>
      <c r="D1493" s="2"/>
    </row>
    <row r="1494">
      <c r="A1494" s="2"/>
      <c r="B1494" s="2"/>
      <c r="C1494" s="2"/>
      <c r="D1494" s="7" t="s">
        <v>1327</v>
      </c>
    </row>
    <row r="1495">
      <c r="A1495" s="2"/>
      <c r="B1495" s="2"/>
      <c r="C1495" s="2"/>
      <c r="D1495" s="2"/>
    </row>
    <row r="1496">
      <c r="A1496" s="7" t="s">
        <v>1328</v>
      </c>
      <c r="B1496" s="2"/>
      <c r="C1496" s="2"/>
      <c r="D1496" s="2"/>
    </row>
    <row r="1497">
      <c r="A1497" s="2"/>
      <c r="B1497" s="7" t="s">
        <v>1329</v>
      </c>
      <c r="C1497" s="2"/>
      <c r="D1497" s="2"/>
    </row>
    <row r="1498">
      <c r="A1498" s="2"/>
      <c r="B1498" s="7" t="s">
        <v>1330</v>
      </c>
      <c r="C1498" s="2"/>
      <c r="D1498" s="2"/>
    </row>
    <row r="1499">
      <c r="A1499" s="2"/>
      <c r="B1499" s="7" t="s">
        <v>1331</v>
      </c>
      <c r="C1499" s="2"/>
      <c r="D1499" s="2"/>
    </row>
    <row r="1500">
      <c r="A1500" s="2"/>
      <c r="B1500" s="2"/>
      <c r="C1500" s="8" t="s">
        <v>1332</v>
      </c>
      <c r="D1500" s="2"/>
    </row>
    <row r="1501">
      <c r="A1501" s="2"/>
      <c r="B1501" s="2"/>
      <c r="C1501" s="8" t="s">
        <v>1333</v>
      </c>
      <c r="D1501" s="2"/>
    </row>
    <row r="1502">
      <c r="A1502" s="2"/>
      <c r="B1502" s="2"/>
      <c r="C1502" s="7" t="s">
        <v>1334</v>
      </c>
      <c r="D1502" s="2"/>
    </row>
    <row r="1503">
      <c r="A1503" s="2"/>
      <c r="B1503" s="7" t="s">
        <v>1335</v>
      </c>
      <c r="C1503" s="2"/>
      <c r="D1503" s="2"/>
    </row>
    <row r="1504">
      <c r="A1504" s="2"/>
      <c r="B1504" s="2"/>
      <c r="C1504" s="8" t="s">
        <v>1336</v>
      </c>
      <c r="D1504" s="2"/>
    </row>
    <row r="1505">
      <c r="A1505" s="2"/>
      <c r="B1505" s="7" t="s">
        <v>1337</v>
      </c>
      <c r="C1505" s="2"/>
      <c r="D1505" s="2"/>
    </row>
    <row r="1506">
      <c r="A1506" s="2"/>
      <c r="B1506" s="7" t="s">
        <v>1338</v>
      </c>
      <c r="C1506" s="2"/>
      <c r="D1506" s="2"/>
    </row>
    <row r="1507">
      <c r="A1507" s="2"/>
      <c r="B1507" s="2"/>
      <c r="C1507" s="2"/>
      <c r="D1507" s="2"/>
      <c r="J1507" s="6"/>
      <c r="K1507" s="6"/>
    </row>
    <row r="1508">
      <c r="A1508" s="2"/>
      <c r="B1508" s="2"/>
      <c r="C1508" s="2"/>
      <c r="D1508" s="2"/>
      <c r="J1508" s="6" t="s">
        <v>1339</v>
      </c>
      <c r="K1508" s="6" t="s">
        <v>1340</v>
      </c>
    </row>
    <row r="1509">
      <c r="A1509" s="2"/>
      <c r="B1509" s="2"/>
      <c r="C1509" s="2"/>
      <c r="D1509" s="2"/>
      <c r="I1509" s="6" t="s">
        <v>1341</v>
      </c>
      <c r="J1509" s="6">
        <v>9.17E-4</v>
      </c>
      <c r="K1509" s="6">
        <v>1.0</v>
      </c>
    </row>
    <row r="1510">
      <c r="A1510" s="2"/>
      <c r="B1510" s="2"/>
      <c r="C1510" s="2"/>
      <c r="D1510" s="2"/>
      <c r="I1510" s="6" t="s">
        <v>1342</v>
      </c>
      <c r="J1510" s="6">
        <v>0.001596</v>
      </c>
      <c r="K1510" s="6">
        <v>1.740458015</v>
      </c>
    </row>
    <row r="1511">
      <c r="A1511" s="2"/>
      <c r="B1511" s="2"/>
      <c r="C1511" s="2"/>
      <c r="D1511" s="2"/>
      <c r="I1511" s="6" t="s">
        <v>1328</v>
      </c>
      <c r="J1511" s="6">
        <v>0.001064</v>
      </c>
      <c r="K1511" s="6">
        <v>1.160305344</v>
      </c>
    </row>
    <row r="1512">
      <c r="A1512" s="2"/>
      <c r="B1512" s="2"/>
      <c r="C1512" s="2"/>
      <c r="D1512" s="2"/>
      <c r="I1512" s="6" t="s">
        <v>1343</v>
      </c>
      <c r="J1512" s="6">
        <v>9.45E-4</v>
      </c>
      <c r="K1512" s="6">
        <v>1.030534351</v>
      </c>
    </row>
    <row r="1513">
      <c r="A1513" s="2"/>
      <c r="B1513" s="2"/>
      <c r="C1513" s="2"/>
      <c r="D1513" s="2"/>
      <c r="I1513" s="6" t="s">
        <v>1344</v>
      </c>
      <c r="J1513" s="6">
        <v>0.001561</v>
      </c>
      <c r="K1513" s="6">
        <v>1.702290076</v>
      </c>
    </row>
    <row r="1514">
      <c r="A1514" s="2"/>
      <c r="B1514" s="2"/>
      <c r="C1514" s="2"/>
      <c r="D1514" s="2"/>
      <c r="I1514" s="6" t="s">
        <v>1345</v>
      </c>
      <c r="J1514" s="6">
        <v>0.001244</v>
      </c>
      <c r="K1514" s="6">
        <v>1.356597601</v>
      </c>
    </row>
    <row r="1515">
      <c r="A1515" s="2"/>
      <c r="B1515" s="2"/>
      <c r="C1515" s="2"/>
      <c r="D1515" s="2"/>
      <c r="I1515" s="6" t="s">
        <v>1346</v>
      </c>
      <c r="J1515" s="6">
        <v>0.00342</v>
      </c>
      <c r="K1515" s="6">
        <v>3.72955289</v>
      </c>
    </row>
    <row r="1516">
      <c r="A1516" s="2"/>
      <c r="B1516" s="2"/>
      <c r="C1516" s="2"/>
      <c r="D1516" s="2"/>
      <c r="I1516" s="6" t="s">
        <v>1347</v>
      </c>
    </row>
    <row r="1517">
      <c r="A1517" s="2"/>
      <c r="B1517" s="2"/>
      <c r="C1517" s="2"/>
      <c r="D1517" s="2"/>
    </row>
    <row r="1518">
      <c r="A1518" s="2"/>
      <c r="B1518" s="2"/>
      <c r="C1518" s="2"/>
      <c r="D1518" s="2"/>
    </row>
    <row r="1519">
      <c r="A1519" s="2"/>
      <c r="B1519" s="7" t="s">
        <v>1348</v>
      </c>
      <c r="C1519" s="2"/>
      <c r="D1519" s="2"/>
    </row>
    <row r="1520">
      <c r="A1520" s="2"/>
      <c r="B1520" s="2"/>
      <c r="C1520" s="8" t="s">
        <v>1349</v>
      </c>
      <c r="D1520" s="2"/>
    </row>
    <row r="1521">
      <c r="A1521" s="2"/>
      <c r="B1521" s="2"/>
      <c r="C1521" s="2"/>
      <c r="D1521" s="2"/>
    </row>
    <row r="1522">
      <c r="A1522" s="7" t="s">
        <v>1350</v>
      </c>
      <c r="B1522" s="2"/>
      <c r="C1522" s="2"/>
      <c r="D1522" s="2"/>
    </row>
    <row r="1523">
      <c r="A1523" s="7" t="s">
        <v>1351</v>
      </c>
      <c r="B1523" s="2"/>
      <c r="C1523" s="2"/>
      <c r="D1523" s="2"/>
    </row>
    <row r="1524">
      <c r="A1524" s="7" t="s">
        <v>1352</v>
      </c>
      <c r="B1524" s="2"/>
      <c r="C1524" s="2"/>
      <c r="D1524" s="2"/>
    </row>
    <row r="1525">
      <c r="A1525" s="2"/>
      <c r="B1525" s="7" t="s">
        <v>1353</v>
      </c>
      <c r="C1525" s="2"/>
      <c r="D1525" s="2"/>
    </row>
    <row r="1526">
      <c r="A1526" s="2"/>
      <c r="B1526" s="2"/>
      <c r="C1526" s="2"/>
      <c r="D1526" s="2"/>
    </row>
    <row r="1527">
      <c r="A1527" s="2"/>
      <c r="B1527" s="2"/>
      <c r="D1527" s="2"/>
    </row>
    <row r="1528">
      <c r="B1528" s="6">
        <v>1.0</v>
      </c>
      <c r="D1528" s="2"/>
    </row>
    <row r="1529">
      <c r="C1529" s="39" t="s">
        <v>1354</v>
      </c>
      <c r="D1529" s="2"/>
    </row>
    <row r="1530">
      <c r="C1530" s="39" t="s">
        <v>1355</v>
      </c>
      <c r="D1530" s="2"/>
    </row>
    <row r="1531">
      <c r="B1531" s="6">
        <v>2.0</v>
      </c>
      <c r="D1531" s="2"/>
    </row>
    <row r="1532">
      <c r="C1532" s="39" t="s">
        <v>1356</v>
      </c>
      <c r="D1532" s="2"/>
    </row>
    <row r="1533">
      <c r="C1533" s="39" t="s">
        <v>1357</v>
      </c>
      <c r="D1533" s="2"/>
    </row>
    <row r="1534">
      <c r="B1534" s="6">
        <v>3.0</v>
      </c>
      <c r="D1534" s="2"/>
    </row>
    <row r="1535">
      <c r="C1535" s="39" t="s">
        <v>1358</v>
      </c>
      <c r="D1535" s="2"/>
    </row>
    <row r="1536">
      <c r="C1536" s="39" t="s">
        <v>1359</v>
      </c>
      <c r="D1536" s="2"/>
    </row>
    <row r="1537">
      <c r="B1537" s="6">
        <v>4.0</v>
      </c>
      <c r="D1537" s="2"/>
    </row>
    <row r="1538">
      <c r="C1538" s="39" t="s">
        <v>1360</v>
      </c>
      <c r="D1538" s="2"/>
    </row>
    <row r="1539">
      <c r="C1539" s="39" t="s">
        <v>1361</v>
      </c>
      <c r="D1539" s="2"/>
    </row>
    <row r="1540">
      <c r="B1540" s="6">
        <v>5.0</v>
      </c>
      <c r="D1540" s="2"/>
    </row>
    <row r="1541">
      <c r="C1541" s="39" t="s">
        <v>1362</v>
      </c>
      <c r="D1541" s="2"/>
    </row>
    <row r="1542">
      <c r="C1542" s="39" t="s">
        <v>1363</v>
      </c>
      <c r="D1542" s="2"/>
    </row>
    <row r="1543">
      <c r="B1543" s="6">
        <v>6.0</v>
      </c>
      <c r="D1543" s="2"/>
    </row>
    <row r="1544">
      <c r="C1544" s="39" t="s">
        <v>1364</v>
      </c>
      <c r="D1544" s="2"/>
    </row>
    <row r="1545">
      <c r="C1545" s="39" t="s">
        <v>1365</v>
      </c>
      <c r="D1545" s="2"/>
    </row>
    <row r="1546">
      <c r="B1546" s="6">
        <v>7.0</v>
      </c>
      <c r="D1546" s="2"/>
    </row>
    <row r="1547">
      <c r="C1547" s="39" t="s">
        <v>1366</v>
      </c>
      <c r="D1547" s="2"/>
    </row>
    <row r="1548">
      <c r="C1548" s="39" t="s">
        <v>1367</v>
      </c>
      <c r="D1548" s="2"/>
    </row>
    <row r="1549">
      <c r="B1549" s="6">
        <v>8.0</v>
      </c>
      <c r="D1549" s="2"/>
    </row>
    <row r="1550">
      <c r="C1550" s="39" t="s">
        <v>1368</v>
      </c>
      <c r="D1550" s="2"/>
    </row>
    <row r="1551">
      <c r="C1551" s="39" t="s">
        <v>1369</v>
      </c>
      <c r="D1551" s="2"/>
    </row>
    <row r="1552">
      <c r="B1552" s="6">
        <v>9.0</v>
      </c>
      <c r="D1552" s="2"/>
    </row>
    <row r="1553">
      <c r="C1553" s="39" t="s">
        <v>1370</v>
      </c>
      <c r="D1553" s="2"/>
    </row>
    <row r="1554">
      <c r="C1554" s="39" t="s">
        <v>1371</v>
      </c>
      <c r="D1554" s="2"/>
    </row>
    <row r="1555">
      <c r="B1555" s="6">
        <v>10.0</v>
      </c>
      <c r="D1555" s="2"/>
    </row>
    <row r="1556">
      <c r="C1556" s="39" t="s">
        <v>1372</v>
      </c>
      <c r="D1556" s="2"/>
    </row>
    <row r="1557">
      <c r="C1557" s="39" t="s">
        <v>1373</v>
      </c>
      <c r="D1557" s="2"/>
    </row>
    <row r="1558">
      <c r="A1558" s="39"/>
      <c r="B1558" s="2"/>
      <c r="C1558" s="2"/>
      <c r="D1558" s="2"/>
    </row>
    <row r="1559">
      <c r="A1559" s="40"/>
      <c r="B1559" s="2"/>
      <c r="C1559" s="2"/>
      <c r="D1559" s="2"/>
    </row>
    <row r="1560">
      <c r="B1560" s="7" t="s">
        <v>1374</v>
      </c>
      <c r="C1560" s="2"/>
      <c r="D1560" s="2"/>
    </row>
    <row r="1561">
      <c r="A1561" s="39"/>
      <c r="B1561" s="2"/>
      <c r="C1561" s="8" t="s">
        <v>1375</v>
      </c>
      <c r="D1561" s="2"/>
    </row>
    <row r="1562">
      <c r="A1562" s="40"/>
      <c r="B1562" s="2"/>
      <c r="C1562" s="2"/>
      <c r="D1562" s="2"/>
    </row>
    <row r="1563">
      <c r="A1563" s="7" t="s">
        <v>1279</v>
      </c>
      <c r="B1563" s="2"/>
      <c r="C1563" s="2"/>
      <c r="D1563" s="2"/>
    </row>
    <row r="1564">
      <c r="A1564" s="2"/>
      <c r="B1564" s="7" t="s">
        <v>1280</v>
      </c>
      <c r="C1564" s="2"/>
      <c r="D1564" s="2"/>
    </row>
    <row r="1565">
      <c r="A1565" s="2"/>
      <c r="B1565" s="7" t="s">
        <v>1281</v>
      </c>
      <c r="C1565" s="2"/>
      <c r="D1565" s="2"/>
    </row>
    <row r="1566">
      <c r="B1566" s="2"/>
      <c r="C1566" s="2"/>
      <c r="D1566" s="2"/>
    </row>
    <row r="1567">
      <c r="A1567" s="39" t="s">
        <v>1376</v>
      </c>
      <c r="B1567" s="2"/>
      <c r="C1567" s="2"/>
      <c r="D1567" s="2"/>
    </row>
    <row r="1568">
      <c r="A1568" s="40"/>
      <c r="B1568" s="7" t="s">
        <v>1377</v>
      </c>
      <c r="C1568" s="2"/>
      <c r="D1568" s="2"/>
    </row>
    <row r="1569">
      <c r="B1569" s="7" t="s">
        <v>1378</v>
      </c>
      <c r="C1569" s="2"/>
      <c r="D1569" s="2"/>
    </row>
    <row r="1570">
      <c r="A1570" s="39"/>
      <c r="B1570" s="7" t="s">
        <v>1379</v>
      </c>
      <c r="C1570" s="2"/>
      <c r="D1570" s="2"/>
    </row>
    <row r="1571">
      <c r="A1571" s="40"/>
      <c r="B1571" s="2"/>
      <c r="C1571" s="2"/>
      <c r="D1571" s="2"/>
    </row>
    <row r="1572">
      <c r="B1572" s="2"/>
      <c r="C1572" s="2"/>
      <c r="D1572" s="2"/>
    </row>
    <row r="1573">
      <c r="A1573" s="39" t="s">
        <v>1380</v>
      </c>
      <c r="B1573" s="2"/>
      <c r="C1573" s="2"/>
      <c r="D1573" s="2"/>
    </row>
    <row r="1574">
      <c r="A1574" s="40"/>
      <c r="B1574" s="7" t="s">
        <v>1381</v>
      </c>
      <c r="C1574" s="2"/>
      <c r="D1574" s="2"/>
    </row>
    <row r="1575">
      <c r="B1575" s="2"/>
      <c r="C1575" s="7" t="s">
        <v>1382</v>
      </c>
      <c r="D1575" s="2"/>
    </row>
    <row r="1576">
      <c r="A1576" s="39"/>
      <c r="B1576" s="7" t="s">
        <v>1383</v>
      </c>
      <c r="C1576" s="2"/>
      <c r="D1576" s="2"/>
    </row>
    <row r="1577">
      <c r="A1577" s="40"/>
      <c r="B1577" s="7"/>
      <c r="C1577" s="7" t="s">
        <v>1384</v>
      </c>
      <c r="D1577" s="2"/>
    </row>
    <row r="1578">
      <c r="A1578" s="40"/>
      <c r="B1578" s="7" t="s">
        <v>1385</v>
      </c>
      <c r="C1578" s="2"/>
      <c r="D1578" s="2"/>
    </row>
    <row r="1579">
      <c r="B1579" s="2"/>
      <c r="C1579" s="7" t="s">
        <v>1386</v>
      </c>
      <c r="D1579" s="2"/>
    </row>
    <row r="1580">
      <c r="A1580" s="39"/>
      <c r="B1580" s="7"/>
      <c r="C1580" s="7" t="s">
        <v>1387</v>
      </c>
      <c r="D1580" s="2"/>
    </row>
    <row r="1581">
      <c r="A1581" s="39"/>
      <c r="B1581" s="7" t="s">
        <v>1388</v>
      </c>
      <c r="C1581" s="2"/>
      <c r="D1581" s="2"/>
    </row>
    <row r="1582">
      <c r="A1582" s="40"/>
      <c r="B1582" s="2"/>
      <c r="C1582" s="7" t="s">
        <v>1389</v>
      </c>
      <c r="D1582" s="2"/>
    </row>
    <row r="1583">
      <c r="A1583" s="6"/>
      <c r="B1583" s="2"/>
      <c r="C1583" s="2"/>
      <c r="D1583" s="2"/>
    </row>
    <row r="1584">
      <c r="A1584" s="6"/>
      <c r="B1584" s="7" t="s">
        <v>1390</v>
      </c>
      <c r="C1584" s="2"/>
      <c r="D1584" s="2"/>
    </row>
    <row r="1585">
      <c r="A1585" s="6"/>
      <c r="B1585" s="7" t="s">
        <v>1391</v>
      </c>
      <c r="C1585" s="2"/>
      <c r="D1585" s="2"/>
    </row>
    <row r="1586">
      <c r="A1586" s="6"/>
      <c r="B1586" s="2"/>
      <c r="C1586" s="7" t="s">
        <v>1392</v>
      </c>
      <c r="D1586" s="2"/>
    </row>
    <row r="1587">
      <c r="A1587" s="6"/>
      <c r="B1587" s="2"/>
      <c r="C1587" s="7" t="s">
        <v>1393</v>
      </c>
      <c r="D1587" s="2"/>
    </row>
    <row r="1588">
      <c r="A1588" s="6"/>
      <c r="B1588" s="2"/>
      <c r="C1588" s="7" t="s">
        <v>1394</v>
      </c>
      <c r="D1588" s="2"/>
    </row>
    <row r="1589">
      <c r="A1589" s="6"/>
      <c r="B1589" s="2"/>
      <c r="C1589" s="2"/>
      <c r="D1589" s="2"/>
    </row>
    <row r="1590">
      <c r="A1590" s="6"/>
      <c r="C1590" s="2"/>
      <c r="D1590" s="2"/>
    </row>
    <row r="1591">
      <c r="A1591" s="6"/>
      <c r="C1591" s="2"/>
      <c r="D1591" s="2"/>
    </row>
    <row r="1592">
      <c r="A1592" s="6"/>
      <c r="C1592" s="2"/>
      <c r="D1592" s="2"/>
    </row>
    <row r="1593">
      <c r="A1593" s="6"/>
      <c r="C1593" s="2"/>
      <c r="D1593" s="2"/>
    </row>
    <row r="1594">
      <c r="A1594" s="6"/>
      <c r="C1594" s="2"/>
      <c r="D1594" s="2"/>
    </row>
    <row r="1595">
      <c r="A1595" s="7" t="s">
        <v>177</v>
      </c>
      <c r="B1595" s="7" t="s">
        <v>1395</v>
      </c>
      <c r="C1595" s="2"/>
      <c r="D1595" s="2"/>
    </row>
    <row r="1596">
      <c r="A1596" s="7" t="s">
        <v>177</v>
      </c>
      <c r="B1596" s="7" t="s">
        <v>1396</v>
      </c>
      <c r="C1596" s="2"/>
      <c r="D1596" s="2"/>
    </row>
    <row r="1597">
      <c r="A1597" s="6" t="s">
        <v>177</v>
      </c>
      <c r="B1597" s="7" t="s">
        <v>1397</v>
      </c>
      <c r="C1597" s="2"/>
      <c r="D1597" s="2"/>
    </row>
    <row r="1598">
      <c r="A1598" s="7" t="s">
        <v>177</v>
      </c>
      <c r="B1598" s="7" t="s">
        <v>1398</v>
      </c>
      <c r="C1598" s="2"/>
      <c r="D1598" s="2"/>
    </row>
    <row r="1599">
      <c r="A1599" s="7" t="s">
        <v>177</v>
      </c>
      <c r="B1599" s="7" t="s">
        <v>1399</v>
      </c>
      <c r="C1599" s="2"/>
      <c r="D1599" s="2"/>
    </row>
    <row r="1600">
      <c r="A1600" s="7" t="s">
        <v>177</v>
      </c>
      <c r="B1600" s="7" t="s">
        <v>1400</v>
      </c>
      <c r="C1600" s="2"/>
      <c r="D1600" s="2"/>
    </row>
    <row r="1601">
      <c r="A1601" s="7" t="s">
        <v>177</v>
      </c>
      <c r="B1601" s="7" t="s">
        <v>1401</v>
      </c>
      <c r="C1601" s="2"/>
      <c r="D1601" s="2"/>
    </row>
    <row r="1602">
      <c r="A1602" s="7" t="s">
        <v>177</v>
      </c>
      <c r="B1602" s="7" t="s">
        <v>1402</v>
      </c>
      <c r="C1602" s="2"/>
      <c r="D1602" s="2"/>
    </row>
    <row r="1603">
      <c r="A1603" s="7" t="s">
        <v>177</v>
      </c>
      <c r="B1603" s="7" t="s">
        <v>1403</v>
      </c>
      <c r="C1603" s="2"/>
      <c r="D1603" s="2"/>
    </row>
    <row r="1604">
      <c r="A1604" s="6"/>
      <c r="B1604" s="7" t="s">
        <v>1404</v>
      </c>
      <c r="C1604" s="2"/>
      <c r="D1604" s="2"/>
    </row>
    <row r="1605">
      <c r="A1605" s="7" t="s">
        <v>177</v>
      </c>
      <c r="B1605" s="7" t="s">
        <v>1405</v>
      </c>
      <c r="C1605" s="2"/>
      <c r="D1605" s="2"/>
    </row>
    <row r="1606">
      <c r="A1606" s="7" t="s">
        <v>177</v>
      </c>
      <c r="B1606" s="7" t="s">
        <v>1406</v>
      </c>
      <c r="C1606" s="2"/>
      <c r="D1606" s="2"/>
    </row>
    <row r="1607">
      <c r="A1607" s="6"/>
      <c r="B1607" s="7"/>
      <c r="C1607" s="7" t="s">
        <v>1407</v>
      </c>
      <c r="D1607" s="2"/>
    </row>
    <row r="1608">
      <c r="A1608" s="7" t="s">
        <v>177</v>
      </c>
      <c r="B1608" s="7" t="s">
        <v>1408</v>
      </c>
      <c r="C1608" s="2"/>
      <c r="D1608" s="2"/>
    </row>
    <row r="1609">
      <c r="A1609" s="6"/>
      <c r="B1609" s="7" t="s">
        <v>1409</v>
      </c>
      <c r="C1609" s="2"/>
      <c r="D1609" s="2"/>
    </row>
    <row r="1610">
      <c r="A1610" s="6"/>
      <c r="B1610" s="6" t="s">
        <v>1410</v>
      </c>
      <c r="C1610" s="2"/>
      <c r="D1610" s="2"/>
    </row>
    <row r="1611">
      <c r="A1611" s="6"/>
      <c r="B1611" s="7" t="s">
        <v>1411</v>
      </c>
      <c r="C1611" s="2"/>
      <c r="D1611" s="2"/>
    </row>
    <row r="1612">
      <c r="A1612" s="6"/>
      <c r="B1612" s="2"/>
      <c r="C1612" s="2"/>
      <c r="D1612" s="2"/>
    </row>
    <row r="1613">
      <c r="A1613" s="6"/>
      <c r="B1613" s="7" t="s">
        <v>1412</v>
      </c>
      <c r="C1613" s="2"/>
      <c r="D1613" s="2"/>
    </row>
    <row r="1614">
      <c r="A1614" s="6"/>
      <c r="B1614" s="7" t="s">
        <v>1413</v>
      </c>
      <c r="C1614" s="2"/>
      <c r="D1614" s="2"/>
    </row>
    <row r="1615">
      <c r="A1615" s="6"/>
      <c r="B1615" s="7" t="s">
        <v>1414</v>
      </c>
      <c r="C1615" s="2"/>
      <c r="D1615" s="2"/>
    </row>
    <row r="1616">
      <c r="A1616" s="6"/>
      <c r="B1616" s="2"/>
      <c r="C1616" s="2"/>
      <c r="D1616" s="2"/>
    </row>
    <row r="1617">
      <c r="A1617" s="6"/>
      <c r="B1617" s="2"/>
      <c r="C1617" s="2"/>
      <c r="D1617" s="2"/>
    </row>
    <row r="1618">
      <c r="A1618" s="6"/>
      <c r="B1618" s="2"/>
      <c r="C1618" s="2"/>
      <c r="D1618" s="2"/>
    </row>
    <row r="1619">
      <c r="A1619" s="6" t="s">
        <v>1415</v>
      </c>
      <c r="B1619" s="2"/>
      <c r="C1619" s="2"/>
      <c r="D1619" s="2"/>
    </row>
    <row r="1620">
      <c r="A1620" s="39"/>
      <c r="B1620" s="7" t="s">
        <v>1416</v>
      </c>
      <c r="C1620" s="2"/>
      <c r="D1620" s="2"/>
    </row>
    <row r="1621">
      <c r="A1621" s="40"/>
      <c r="B1621" s="7" t="s">
        <v>1417</v>
      </c>
      <c r="C1621" s="2"/>
      <c r="D1621" s="2"/>
    </row>
    <row r="1622">
      <c r="B1622" s="7" t="s">
        <v>1418</v>
      </c>
      <c r="C1622" s="2"/>
      <c r="D1622" s="2"/>
    </row>
    <row r="1623">
      <c r="B1623" s="7" t="s">
        <v>1419</v>
      </c>
      <c r="C1623" s="2"/>
      <c r="D1623" s="2"/>
    </row>
    <row r="1624">
      <c r="B1624" s="7" t="s">
        <v>1420</v>
      </c>
      <c r="C1624" s="2"/>
      <c r="D1624" s="2"/>
    </row>
    <row r="1625">
      <c r="B1625" s="7" t="s">
        <v>1421</v>
      </c>
      <c r="C1625" s="2"/>
      <c r="D1625" s="2"/>
    </row>
    <row r="1626">
      <c r="A1626" s="39"/>
      <c r="B1626" s="2"/>
      <c r="C1626" s="2"/>
      <c r="D1626" s="2"/>
    </row>
    <row r="1627">
      <c r="A1627" s="40"/>
      <c r="B1627" s="7" t="s">
        <v>1422</v>
      </c>
      <c r="C1627" s="2"/>
      <c r="D1627" s="2"/>
    </row>
    <row r="1628">
      <c r="B1628" s="2"/>
      <c r="C1628" s="7" t="s">
        <v>1423</v>
      </c>
      <c r="D1628" s="2"/>
    </row>
    <row r="1629">
      <c r="A1629" s="2"/>
      <c r="B1629" s="2"/>
      <c r="C1629" s="7" t="s">
        <v>1424</v>
      </c>
      <c r="D1629" s="2"/>
    </row>
    <row r="1630">
      <c r="A1630" s="2"/>
      <c r="B1630" s="2"/>
      <c r="C1630" s="2"/>
      <c r="D1630" s="2"/>
    </row>
    <row r="1631">
      <c r="A1631" s="2"/>
      <c r="B1631" s="2"/>
      <c r="C1631" s="2"/>
      <c r="D1631" s="2"/>
    </row>
    <row r="1632">
      <c r="A1632" s="2"/>
      <c r="B1632" s="2"/>
      <c r="C1632" s="2"/>
      <c r="D1632" s="2"/>
    </row>
    <row r="1633">
      <c r="A1633" s="7" t="s">
        <v>1425</v>
      </c>
      <c r="B1633" s="2"/>
      <c r="C1633" s="2"/>
      <c r="D1633" s="2"/>
    </row>
    <row r="1634">
      <c r="A1634" s="2"/>
      <c r="B1634" s="7" t="s">
        <v>1426</v>
      </c>
      <c r="C1634" s="2"/>
      <c r="D1634" s="2"/>
    </row>
    <row r="1635">
      <c r="A1635" s="2"/>
      <c r="B1635" s="2"/>
      <c r="C1635" s="7" t="s">
        <v>1427</v>
      </c>
      <c r="D1635" s="2"/>
    </row>
    <row r="1636">
      <c r="A1636" s="2"/>
      <c r="B1636" s="2"/>
      <c r="C1636" s="2"/>
      <c r="D1636" s="2"/>
    </row>
    <row r="1637">
      <c r="A1637" s="2"/>
      <c r="B1637" s="2"/>
      <c r="C1637" s="2"/>
      <c r="D1637" s="2"/>
    </row>
    <row r="1638">
      <c r="A1638" s="2"/>
      <c r="B1638" s="7" t="s">
        <v>1428</v>
      </c>
      <c r="C1638" s="2"/>
      <c r="D1638" s="2"/>
    </row>
    <row r="1639">
      <c r="A1639" s="2"/>
      <c r="B1639" s="2"/>
      <c r="C1639" s="7" t="s">
        <v>1429</v>
      </c>
      <c r="D1639" s="2"/>
    </row>
    <row r="1640">
      <c r="A1640" s="2"/>
      <c r="B1640" s="2"/>
      <c r="C1640" s="7" t="s">
        <v>1430</v>
      </c>
      <c r="D1640" s="2"/>
    </row>
    <row r="1641">
      <c r="A1641" s="2"/>
      <c r="B1641" s="2"/>
      <c r="C1641" s="7" t="s">
        <v>1431</v>
      </c>
      <c r="D1641" s="2"/>
    </row>
    <row r="1642">
      <c r="A1642" s="2"/>
      <c r="B1642" s="2"/>
      <c r="C1642" s="7" t="s">
        <v>1432</v>
      </c>
      <c r="D1642" s="2"/>
    </row>
    <row r="1643">
      <c r="A1643" s="2"/>
      <c r="B1643" s="2"/>
      <c r="C1643" s="7" t="s">
        <v>1433</v>
      </c>
      <c r="D1643" s="2"/>
    </row>
    <row r="1644">
      <c r="A1644" s="2"/>
      <c r="B1644" s="2"/>
      <c r="C1644" s="2"/>
      <c r="D1644" s="7" t="s">
        <v>1434</v>
      </c>
    </row>
    <row r="1645">
      <c r="A1645" s="2"/>
      <c r="B1645" s="2"/>
      <c r="C1645" s="2"/>
      <c r="D1645" s="7" t="s">
        <v>1435</v>
      </c>
    </row>
    <row r="1646">
      <c r="A1646" s="2"/>
      <c r="B1646" s="2"/>
      <c r="C1646" s="2"/>
      <c r="D1646" s="2"/>
    </row>
    <row r="1647">
      <c r="A1647" s="2"/>
      <c r="B1647" s="2"/>
      <c r="C1647" s="7" t="s">
        <v>1436</v>
      </c>
      <c r="D1647" s="2"/>
    </row>
    <row r="1648">
      <c r="A1648" s="7" t="s">
        <v>1437</v>
      </c>
      <c r="B1648" s="2"/>
      <c r="C1648" s="2"/>
      <c r="D1648" s="2"/>
    </row>
    <row r="1649">
      <c r="A1649" s="2"/>
      <c r="B1649" s="2"/>
      <c r="C1649" s="2"/>
      <c r="D1649" s="2"/>
    </row>
    <row r="1650">
      <c r="A1650" s="7" t="s">
        <v>1438</v>
      </c>
      <c r="B1650" s="2"/>
      <c r="C1650" s="2"/>
      <c r="D1650" s="2"/>
    </row>
    <row r="1651">
      <c r="A1651" s="2"/>
      <c r="B1651" s="7" t="s">
        <v>1439</v>
      </c>
      <c r="C1651" s="2"/>
      <c r="D1651" s="2"/>
    </row>
    <row r="1652">
      <c r="A1652" s="7"/>
      <c r="B1652" s="7" t="s">
        <v>1440</v>
      </c>
      <c r="C1652" s="2"/>
      <c r="D1652" s="2"/>
    </row>
    <row r="1653">
      <c r="A1653" s="2"/>
      <c r="B1653" s="2"/>
      <c r="C1653" s="2"/>
      <c r="D1653" s="2"/>
    </row>
    <row r="1654">
      <c r="A1654" s="7" t="s">
        <v>1441</v>
      </c>
      <c r="B1654" s="2"/>
      <c r="C1654" s="2"/>
      <c r="D1654" s="2"/>
    </row>
    <row r="1655">
      <c r="A1655" s="2"/>
      <c r="B1655" s="7" t="s">
        <v>1442</v>
      </c>
      <c r="C1655" s="2"/>
      <c r="D1655" s="2"/>
    </row>
    <row r="1656">
      <c r="A1656" s="2"/>
      <c r="B1656" s="7" t="s">
        <v>1443</v>
      </c>
      <c r="C1656" s="2"/>
      <c r="D1656" s="2"/>
    </row>
    <row r="1657">
      <c r="A1657" s="7"/>
      <c r="B1657" s="2"/>
      <c r="C1657" s="2"/>
      <c r="D1657" s="2"/>
    </row>
    <row r="1658">
      <c r="A1658" s="7" t="s">
        <v>1444</v>
      </c>
      <c r="B1658" s="2"/>
      <c r="C1658" s="2"/>
      <c r="D1658" s="2"/>
    </row>
    <row r="1659">
      <c r="A1659" s="7"/>
      <c r="B1659" s="2"/>
      <c r="C1659" s="2"/>
      <c r="D1659" s="2"/>
    </row>
    <row r="1660">
      <c r="A1660" s="7"/>
      <c r="B1660" s="2"/>
      <c r="C1660" s="2"/>
      <c r="D1660" s="2"/>
    </row>
    <row r="1661">
      <c r="A1661" s="2"/>
      <c r="B1661" s="2"/>
      <c r="C1661" s="2"/>
      <c r="D1661" s="2"/>
    </row>
    <row r="1662">
      <c r="B1662" s="2"/>
      <c r="C1662" s="2"/>
      <c r="D1662" s="2"/>
    </row>
    <row r="1663">
      <c r="A1663" s="7" t="s">
        <v>1445</v>
      </c>
      <c r="B1663" s="2"/>
      <c r="C1663" s="2"/>
      <c r="D1663" s="2"/>
    </row>
    <row r="1664">
      <c r="B1664" s="7" t="s">
        <v>1446</v>
      </c>
      <c r="C1664" s="2"/>
      <c r="D1664" s="2"/>
    </row>
    <row r="1665">
      <c r="A1665" s="17" t="s">
        <v>1447</v>
      </c>
      <c r="B1665" s="2"/>
      <c r="C1665" s="2"/>
      <c r="D1665" s="2"/>
    </row>
    <row r="1666">
      <c r="A1666" s="17" t="s">
        <v>1448</v>
      </c>
      <c r="B1666" s="2"/>
      <c r="C1666" s="2"/>
      <c r="D1666" s="2"/>
    </row>
    <row r="1667">
      <c r="A1667" s="7" t="s">
        <v>1449</v>
      </c>
      <c r="B1667" s="2"/>
      <c r="C1667" s="2"/>
      <c r="D1667" s="2"/>
    </row>
    <row r="1668">
      <c r="A1668" s="17" t="s">
        <v>1450</v>
      </c>
      <c r="B1668" s="2"/>
      <c r="C1668" s="2"/>
      <c r="D1668" s="2"/>
    </row>
    <row r="1669">
      <c r="A1669" s="17" t="s">
        <v>1451</v>
      </c>
      <c r="B1669" s="2"/>
      <c r="C1669" s="2"/>
      <c r="D1669" s="2"/>
    </row>
    <row r="1670">
      <c r="A1670" s="17"/>
      <c r="B1670" s="2"/>
      <c r="C1670" s="2"/>
      <c r="D1670" s="2"/>
    </row>
    <row r="1671">
      <c r="A1671" s="2"/>
      <c r="B1671" s="2"/>
      <c r="C1671" s="2"/>
      <c r="D1671" s="2"/>
    </row>
    <row r="1672">
      <c r="A1672" s="7" t="s">
        <v>1452</v>
      </c>
      <c r="B1672" s="2"/>
      <c r="C1672" s="2"/>
      <c r="D1672" s="2"/>
    </row>
    <row r="1673">
      <c r="A1673" s="2"/>
      <c r="B1673" s="7" t="s">
        <v>1453</v>
      </c>
      <c r="C1673" s="2"/>
      <c r="D1673" s="2"/>
    </row>
    <row r="1674">
      <c r="A1674" s="2"/>
      <c r="B1674" s="2"/>
      <c r="C1674" s="7" t="s">
        <v>1454</v>
      </c>
      <c r="D1674" s="2"/>
    </row>
    <row r="1675">
      <c r="D1675" s="6" t="s">
        <v>1455</v>
      </c>
    </row>
    <row r="1676">
      <c r="A1676" s="2"/>
      <c r="B1676" s="2"/>
      <c r="C1676" s="2"/>
      <c r="D1676" s="7" t="s">
        <v>1456</v>
      </c>
    </row>
    <row r="1677">
      <c r="A1677" s="2"/>
      <c r="B1677" s="2"/>
      <c r="C1677" s="7" t="s">
        <v>1457</v>
      </c>
      <c r="D1677" s="2"/>
    </row>
    <row r="1678">
      <c r="A1678" s="2"/>
      <c r="B1678" s="2"/>
      <c r="C1678" s="2"/>
      <c r="D1678" s="6" t="s">
        <v>1458</v>
      </c>
    </row>
    <row r="1679">
      <c r="A1679" s="2"/>
      <c r="B1679" s="2"/>
      <c r="C1679" s="2"/>
      <c r="D1679" s="6" t="s">
        <v>1459</v>
      </c>
    </row>
    <row r="1680">
      <c r="A1680" s="2"/>
      <c r="B1680" s="7" t="s">
        <v>1460</v>
      </c>
      <c r="C1680" s="2"/>
      <c r="D1680" s="2"/>
    </row>
    <row r="1681">
      <c r="A1681" s="2"/>
      <c r="B1681" s="2"/>
      <c r="C1681" s="7" t="s">
        <v>1461</v>
      </c>
      <c r="D1681" s="2"/>
    </row>
    <row r="1682">
      <c r="A1682" s="2"/>
      <c r="B1682" s="2"/>
      <c r="C1682" s="2"/>
      <c r="D1682" s="7" t="s">
        <v>1462</v>
      </c>
    </row>
    <row r="1683">
      <c r="A1683" s="2"/>
      <c r="B1683" s="2"/>
      <c r="C1683" s="2"/>
      <c r="D1683" s="7" t="s">
        <v>1463</v>
      </c>
    </row>
    <row r="1684">
      <c r="A1684" s="2"/>
      <c r="B1684" s="7" t="s">
        <v>1464</v>
      </c>
      <c r="C1684" s="2"/>
      <c r="D1684" s="2"/>
    </row>
    <row r="1685">
      <c r="A1685" s="2"/>
      <c r="B1685" s="2"/>
      <c r="C1685" s="2"/>
      <c r="D1685" s="2"/>
    </row>
    <row r="1686">
      <c r="A1686" s="2"/>
      <c r="B1686" s="2"/>
      <c r="C1686" s="2"/>
      <c r="D1686" s="2"/>
    </row>
    <row r="1687">
      <c r="A1687" s="2"/>
      <c r="B1687" s="2"/>
      <c r="C1687" s="2"/>
      <c r="D1687" s="2"/>
    </row>
    <row r="1688">
      <c r="A1688" s="2"/>
      <c r="B1688" s="2"/>
      <c r="C1688" s="2"/>
      <c r="D1688" s="2"/>
    </row>
    <row r="1689">
      <c r="A1689" s="7" t="s">
        <v>1465</v>
      </c>
      <c r="B1689" s="2"/>
      <c r="C1689" s="2"/>
      <c r="D1689" s="2"/>
    </row>
    <row r="1690">
      <c r="A1690" s="2"/>
      <c r="B1690" s="7" t="s">
        <v>1466</v>
      </c>
      <c r="C1690" s="2"/>
      <c r="D1690" s="2"/>
    </row>
    <row r="1691">
      <c r="A1691" s="2"/>
      <c r="B1691" s="2"/>
      <c r="C1691" s="2"/>
      <c r="D1691" s="2"/>
    </row>
    <row r="1692">
      <c r="A1692" s="2"/>
      <c r="B1692" s="2"/>
      <c r="C1692" s="2"/>
      <c r="D1692" s="2"/>
    </row>
    <row r="1693">
      <c r="A1693" s="2"/>
      <c r="B1693" s="2"/>
      <c r="C1693" s="7" t="s">
        <v>1467</v>
      </c>
      <c r="D1693" s="2"/>
    </row>
    <row r="1694">
      <c r="A1694" s="2"/>
      <c r="B1694" s="2"/>
      <c r="C1694" s="2"/>
      <c r="D1694" s="8" t="s">
        <v>1468</v>
      </c>
    </row>
    <row r="1695">
      <c r="A1695" s="2"/>
      <c r="B1695" s="2"/>
      <c r="C1695" s="2"/>
      <c r="D1695" s="7" t="s">
        <v>1469</v>
      </c>
    </row>
    <row r="1696">
      <c r="A1696" s="2"/>
      <c r="B1696" s="2"/>
      <c r="C1696" s="2"/>
      <c r="D1696" s="7" t="s">
        <v>1470</v>
      </c>
    </row>
    <row r="1697">
      <c r="A1697" s="2"/>
      <c r="B1697" s="2"/>
      <c r="C1697" s="2"/>
      <c r="D1697" s="7" t="s">
        <v>1471</v>
      </c>
    </row>
    <row r="1698">
      <c r="A1698" s="2"/>
      <c r="B1698" s="2"/>
      <c r="C1698" s="2"/>
      <c r="D1698" s="7" t="s">
        <v>1472</v>
      </c>
    </row>
    <row r="1699">
      <c r="A1699" s="2"/>
      <c r="B1699" s="2"/>
      <c r="C1699" s="2"/>
      <c r="D1699" s="2"/>
    </row>
    <row r="1700">
      <c r="A1700" s="2"/>
      <c r="B1700" s="7" t="s">
        <v>1473</v>
      </c>
      <c r="C1700" s="2"/>
      <c r="D1700" s="2"/>
    </row>
    <row r="1701">
      <c r="A1701" s="2"/>
      <c r="B1701" s="2"/>
      <c r="C1701" s="8" t="s">
        <v>1474</v>
      </c>
      <c r="D1701" s="2"/>
    </row>
    <row r="1702">
      <c r="A1702" s="2"/>
      <c r="B1702" s="2"/>
      <c r="C1702" s="8" t="s">
        <v>1475</v>
      </c>
      <c r="D1702" s="2"/>
    </row>
    <row r="1703">
      <c r="A1703" s="2"/>
      <c r="B1703" s="2"/>
      <c r="C1703" s="8" t="s">
        <v>1476</v>
      </c>
      <c r="D1703" s="2"/>
    </row>
    <row r="1704">
      <c r="A1704" s="2"/>
      <c r="B1704" s="2"/>
      <c r="C1704" s="2"/>
      <c r="D1704" s="2"/>
    </row>
    <row r="1705">
      <c r="A1705" s="2"/>
      <c r="B1705" s="2"/>
      <c r="C1705" s="2"/>
      <c r="D1705" s="2"/>
    </row>
    <row r="1706">
      <c r="A1706" s="7"/>
      <c r="B1706" s="2"/>
      <c r="C1706" s="2"/>
      <c r="D1706" s="2"/>
    </row>
    <row r="1707">
      <c r="A1707" s="2"/>
      <c r="B1707" s="7"/>
      <c r="C1707" s="2"/>
      <c r="D1707" s="2"/>
      <c r="H1707" s="6" t="s">
        <v>1477</v>
      </c>
      <c r="I1707" s="41">
        <f>2*PI()/16/2</f>
        <v>0.1963495408</v>
      </c>
      <c r="J1707" s="6" t="s">
        <v>1478</v>
      </c>
    </row>
    <row r="1708">
      <c r="A1708" s="2"/>
      <c r="B1708" s="7"/>
      <c r="C1708" s="2"/>
      <c r="D1708" s="2"/>
      <c r="H1708" s="6" t="s">
        <v>1479</v>
      </c>
      <c r="I1708" s="41">
        <f>TAN(I1707)</f>
        <v>0.1989123674</v>
      </c>
    </row>
    <row r="1709">
      <c r="A1709" s="2"/>
      <c r="B1709" s="2"/>
      <c r="C1709" s="2"/>
      <c r="D1709" s="2"/>
      <c r="H1709" s="6" t="s">
        <v>1480</v>
      </c>
      <c r="I1709" s="41">
        <f>2*PI()*80/360</f>
        <v>1.396263402</v>
      </c>
      <c r="J1709" s="6" t="s">
        <v>1478</v>
      </c>
    </row>
    <row r="1710">
      <c r="A1710" s="2"/>
      <c r="B1710" s="2"/>
      <c r="C1710" s="2"/>
      <c r="D1710" s="2"/>
      <c r="H1710" s="6" t="s">
        <v>1481</v>
      </c>
      <c r="I1710" s="42">
        <v>125.0</v>
      </c>
      <c r="J1710" s="6" t="s">
        <v>1067</v>
      </c>
    </row>
    <row r="1711">
      <c r="A1711" s="2"/>
      <c r="B1711" s="2"/>
      <c r="C1711" s="2"/>
      <c r="D1711" s="2"/>
      <c r="H1711" s="6" t="s">
        <v>1482</v>
      </c>
      <c r="I1711" s="41">
        <f>I1710/(sin(I1709)/I1708+cos(I1709))</f>
        <v>24.39209491</v>
      </c>
      <c r="J1711" s="6" t="s">
        <v>1067</v>
      </c>
    </row>
    <row r="1712">
      <c r="A1712" s="2"/>
      <c r="B1712" s="2"/>
      <c r="C1712" s="2"/>
      <c r="D1712" s="2"/>
      <c r="H1712" s="6" t="s">
        <v>1483</v>
      </c>
      <c r="I1712" s="43">
        <f>I1710*(1-sin(I1707))</f>
        <v>100.6137097</v>
      </c>
      <c r="J1712" s="6" t="s">
        <v>1067</v>
      </c>
    </row>
    <row r="1713">
      <c r="A1713" s="2"/>
      <c r="B1713" s="2"/>
      <c r="C1713" s="2"/>
      <c r="D1713" s="2"/>
      <c r="I1713" s="43">
        <f>I1712+I1711</f>
        <v>125.0058047</v>
      </c>
    </row>
    <row r="1714">
      <c r="A1714" s="2"/>
      <c r="B1714" s="2"/>
      <c r="C1714" s="2"/>
      <c r="D1714" s="2"/>
    </row>
    <row r="1715">
      <c r="A1715" s="2"/>
      <c r="C1715" s="2"/>
      <c r="D1715" s="2"/>
    </row>
    <row r="1716">
      <c r="A1716" s="7" t="s">
        <v>1484</v>
      </c>
      <c r="B1716" s="2"/>
      <c r="C1716" s="2"/>
      <c r="D1716" s="2"/>
    </row>
    <row r="1717">
      <c r="A1717" s="2"/>
      <c r="B1717" s="2"/>
      <c r="C1717" s="2"/>
      <c r="D1717" s="2"/>
    </row>
    <row r="1718">
      <c r="A1718" s="7" t="s">
        <v>1485</v>
      </c>
      <c r="B1718" s="2"/>
      <c r="C1718" s="2"/>
      <c r="D1718" s="2"/>
    </row>
    <row r="1719">
      <c r="A1719" s="2"/>
      <c r="B1719" s="7" t="s">
        <v>1486</v>
      </c>
      <c r="C1719" s="2"/>
      <c r="D1719" s="2"/>
    </row>
    <row r="1720">
      <c r="A1720" s="2"/>
      <c r="B1720" s="7" t="s">
        <v>1487</v>
      </c>
      <c r="C1720" s="2"/>
      <c r="D1720" s="2"/>
    </row>
    <row r="1721">
      <c r="A1721" s="2"/>
      <c r="B1721" s="2"/>
      <c r="C1721" s="2"/>
      <c r="D1721" s="2"/>
    </row>
    <row r="1722">
      <c r="A1722" s="7" t="s">
        <v>1488</v>
      </c>
      <c r="B1722" s="2"/>
      <c r="C1722" s="2"/>
      <c r="D1722" s="2"/>
    </row>
    <row r="1723">
      <c r="A1723" s="2"/>
      <c r="B1723" s="7" t="s">
        <v>1489</v>
      </c>
      <c r="C1723" s="2"/>
      <c r="D1723" s="2"/>
    </row>
    <row r="1724">
      <c r="A1724" s="2"/>
      <c r="C1724" s="7" t="s">
        <v>1490</v>
      </c>
      <c r="D1724" s="2"/>
    </row>
    <row r="1725">
      <c r="A1725" s="2"/>
      <c r="B1725" s="7"/>
      <c r="C1725" s="7" t="s">
        <v>1491</v>
      </c>
      <c r="D1725" s="2"/>
    </row>
    <row r="1726">
      <c r="A1726" s="2"/>
      <c r="B1726" s="7" t="s">
        <v>1492</v>
      </c>
      <c r="C1726" s="2"/>
      <c r="D1726" s="2"/>
    </row>
    <row r="1727">
      <c r="A1727" s="2"/>
      <c r="B1727" s="2"/>
      <c r="C1727" s="7" t="s">
        <v>1493</v>
      </c>
      <c r="D1727" s="2"/>
    </row>
    <row r="1728">
      <c r="A1728" s="2"/>
      <c r="B1728" s="7" t="s">
        <v>1494</v>
      </c>
      <c r="C1728" s="2"/>
      <c r="D1728" s="2"/>
    </row>
    <row r="1729">
      <c r="A1729" s="2"/>
      <c r="B1729" s="7" t="s">
        <v>1495</v>
      </c>
      <c r="C1729" s="2"/>
      <c r="D1729" s="2"/>
    </row>
    <row r="1730">
      <c r="A1730" s="2"/>
      <c r="B1730" s="7" t="s">
        <v>1496</v>
      </c>
      <c r="C1730" s="2"/>
      <c r="D1730" s="2"/>
    </row>
    <row r="1731">
      <c r="A1731" s="2"/>
      <c r="B1731" s="2"/>
      <c r="C1731" s="2"/>
      <c r="D1731" s="2"/>
    </row>
    <row r="1732">
      <c r="A1732" s="7" t="s">
        <v>1497</v>
      </c>
      <c r="B1732" s="2"/>
      <c r="C1732" s="2"/>
      <c r="D1732" s="2"/>
    </row>
    <row r="1733">
      <c r="A1733" s="2"/>
      <c r="B1733" s="8" t="s">
        <v>1498</v>
      </c>
      <c r="D1733" s="2"/>
    </row>
    <row r="1734">
      <c r="A1734" s="2"/>
      <c r="D1734" s="2"/>
    </row>
    <row r="1735">
      <c r="A1735" s="7" t="s">
        <v>294</v>
      </c>
      <c r="B1735" s="2"/>
      <c r="C1735" s="2"/>
      <c r="D1735" s="2"/>
    </row>
    <row r="1736">
      <c r="A1736" s="2"/>
      <c r="B1736" s="7" t="s">
        <v>1499</v>
      </c>
      <c r="C1736" s="2"/>
      <c r="D1736" s="2"/>
    </row>
    <row r="1737">
      <c r="A1737" s="2"/>
      <c r="B1737" s="7" t="s">
        <v>1500</v>
      </c>
      <c r="C1737" s="2"/>
      <c r="D1737" s="2"/>
    </row>
    <row r="1738">
      <c r="A1738" s="2"/>
      <c r="B1738" s="7" t="s">
        <v>1501</v>
      </c>
      <c r="C1738" s="2"/>
      <c r="D1738" s="2"/>
    </row>
    <row r="1739">
      <c r="A1739" s="2"/>
      <c r="B1739" s="2"/>
      <c r="C1739" s="2"/>
      <c r="D1739" s="2"/>
    </row>
    <row r="1740">
      <c r="A1740" s="7" t="s">
        <v>1502</v>
      </c>
      <c r="B1740" s="2"/>
      <c r="C1740" s="2"/>
      <c r="D1740" s="2"/>
    </row>
    <row r="1741">
      <c r="A1741" s="2"/>
      <c r="B1741" s="7" t="s">
        <v>1503</v>
      </c>
      <c r="C1741" s="2"/>
      <c r="D1741" s="2"/>
    </row>
    <row r="1742">
      <c r="A1742" s="2"/>
      <c r="B1742" s="7" t="s">
        <v>1504</v>
      </c>
      <c r="C1742" s="2"/>
      <c r="D1742" s="2"/>
    </row>
    <row r="1743">
      <c r="A1743" s="2"/>
      <c r="B1743" s="7" t="s">
        <v>1505</v>
      </c>
      <c r="C1743" s="2"/>
      <c r="D1743" s="2"/>
    </row>
    <row r="1744">
      <c r="A1744" s="2"/>
      <c r="B1744" s="7" t="s">
        <v>1506</v>
      </c>
      <c r="C1744" s="2"/>
      <c r="D1744" s="2"/>
    </row>
    <row r="1745">
      <c r="A1745" s="2"/>
      <c r="B1745" s="7" t="s">
        <v>1507</v>
      </c>
      <c r="C1745" s="2"/>
      <c r="D1745" s="2"/>
    </row>
    <row r="1746">
      <c r="A1746" s="2"/>
      <c r="B1746" s="7" t="s">
        <v>1508</v>
      </c>
      <c r="C1746" s="2"/>
      <c r="D1746" s="2"/>
    </row>
    <row r="1747">
      <c r="A1747" s="2"/>
      <c r="B1747" s="2"/>
      <c r="C1747" s="7" t="s">
        <v>1509</v>
      </c>
      <c r="D1747" s="2"/>
    </row>
    <row r="1748">
      <c r="A1748" s="2"/>
      <c r="B1748" s="2"/>
      <c r="C1748" s="7" t="s">
        <v>1510</v>
      </c>
      <c r="D1748" s="2"/>
    </row>
    <row r="1749">
      <c r="A1749" s="2"/>
      <c r="B1749" s="7" t="s">
        <v>1511</v>
      </c>
      <c r="C1749" s="2"/>
      <c r="D1749" s="2"/>
    </row>
    <row r="1750">
      <c r="A1750" s="2"/>
      <c r="B1750" s="7" t="s">
        <v>1512</v>
      </c>
      <c r="C1750" s="2"/>
      <c r="D1750" s="2"/>
    </row>
    <row r="1751">
      <c r="A1751" s="2"/>
      <c r="B1751" s="2"/>
      <c r="C1751" s="2"/>
      <c r="D1751" s="2"/>
    </row>
    <row r="1752">
      <c r="A1752" s="7" t="s">
        <v>1513</v>
      </c>
      <c r="B1752" s="2"/>
      <c r="C1752" s="2"/>
      <c r="D1752" s="2"/>
    </row>
    <row r="1753">
      <c r="A1753" s="2"/>
      <c r="B1753" s="8" t="s">
        <v>1514</v>
      </c>
      <c r="C1753" s="2"/>
      <c r="D1753" s="2"/>
    </row>
    <row r="1754">
      <c r="A1754" s="2"/>
      <c r="B1754" s="8" t="s">
        <v>1515</v>
      </c>
      <c r="C1754" s="2"/>
      <c r="D1754" s="2"/>
    </row>
    <row r="1755">
      <c r="A1755" s="2"/>
      <c r="B1755" s="7" t="s">
        <v>1516</v>
      </c>
      <c r="C1755" s="2"/>
      <c r="D1755" s="2"/>
    </row>
    <row r="1756">
      <c r="A1756" s="2"/>
      <c r="B1756" s="7" t="s">
        <v>1517</v>
      </c>
      <c r="C1756" s="2"/>
      <c r="D1756" s="2"/>
    </row>
    <row r="1757">
      <c r="A1757" s="2"/>
      <c r="B1757" s="6" t="s">
        <v>1518</v>
      </c>
      <c r="C1757" s="2"/>
      <c r="D1757" s="2"/>
      <c r="I1757" s="2">
        <f>75*24</f>
        <v>1800</v>
      </c>
      <c r="J1757" s="6" t="s">
        <v>1519</v>
      </c>
    </row>
    <row r="1758">
      <c r="A1758" s="2"/>
      <c r="B1758" s="7" t="s">
        <v>1520</v>
      </c>
      <c r="C1758" s="2"/>
      <c r="D1758" s="2"/>
    </row>
    <row r="1759">
      <c r="A1759" s="2"/>
      <c r="B1759" s="2"/>
      <c r="C1759" s="2"/>
      <c r="D1759" s="2"/>
    </row>
    <row r="1760">
      <c r="A1760" s="2"/>
      <c r="B1760" s="7" t="s">
        <v>1521</v>
      </c>
      <c r="C1760" s="2"/>
      <c r="D1760" s="2"/>
    </row>
    <row r="1761">
      <c r="A1761" s="2"/>
      <c r="B1761" s="7" t="s">
        <v>1522</v>
      </c>
      <c r="C1761" s="2"/>
      <c r="D1761" s="2"/>
    </row>
    <row r="1762">
      <c r="A1762" s="2"/>
      <c r="B1762" s="7" t="s">
        <v>1523</v>
      </c>
      <c r="C1762" s="2"/>
      <c r="D1762" s="2"/>
    </row>
    <row r="1763">
      <c r="A1763" s="2"/>
      <c r="B1763" s="2"/>
      <c r="C1763" s="2"/>
      <c r="D1763" s="2"/>
    </row>
    <row r="1764">
      <c r="A1764" s="2"/>
      <c r="B1764" s="2"/>
      <c r="C1764" s="2"/>
      <c r="D1764" s="2"/>
    </row>
    <row r="1765">
      <c r="A1765" s="2"/>
      <c r="B1765" s="2"/>
      <c r="C1765" s="2"/>
      <c r="D1765" s="2"/>
    </row>
    <row r="1766">
      <c r="A1766" s="2"/>
      <c r="B1766" s="2"/>
      <c r="C1766" s="2"/>
      <c r="D1766" s="2"/>
    </row>
    <row r="1767">
      <c r="A1767" s="2"/>
      <c r="B1767" s="2"/>
      <c r="C1767" s="2"/>
      <c r="D1767" s="2"/>
    </row>
    <row r="1768">
      <c r="A1768" s="7" t="s">
        <v>294</v>
      </c>
      <c r="B1768" s="2"/>
      <c r="C1768" s="2"/>
      <c r="D1768" s="2"/>
    </row>
    <row r="1769">
      <c r="A1769" s="2"/>
      <c r="B1769" s="7" t="s">
        <v>1524</v>
      </c>
      <c r="C1769" s="2"/>
      <c r="D1769" s="2"/>
    </row>
    <row r="1770">
      <c r="A1770" s="2"/>
      <c r="B1770" s="7" t="s">
        <v>1525</v>
      </c>
      <c r="C1770" s="2"/>
      <c r="D1770" s="2"/>
    </row>
    <row r="1771">
      <c r="A1771" s="2"/>
      <c r="B1771" s="2"/>
      <c r="C1771" s="7" t="s">
        <v>1526</v>
      </c>
      <c r="D1771" s="2"/>
    </row>
    <row r="1772">
      <c r="A1772" s="2"/>
      <c r="B1772" s="2"/>
      <c r="C1772" s="2"/>
      <c r="D1772" s="2"/>
    </row>
    <row r="1773">
      <c r="A1773" s="2"/>
      <c r="B1773" s="2"/>
      <c r="C1773" s="2"/>
      <c r="D1773" s="2"/>
    </row>
    <row r="1774">
      <c r="A1774" s="7" t="s">
        <v>1527</v>
      </c>
      <c r="B1774" s="2"/>
      <c r="C1774" s="2"/>
      <c r="D1774" s="2"/>
    </row>
    <row r="1775">
      <c r="B1775" s="7" t="s">
        <v>1528</v>
      </c>
      <c r="C1775" s="2"/>
      <c r="D1775" s="2"/>
    </row>
    <row r="1776">
      <c r="A1776" s="7" t="s">
        <v>1529</v>
      </c>
      <c r="B1776" s="2"/>
      <c r="C1776" s="2"/>
      <c r="D1776" s="2"/>
    </row>
    <row r="1777">
      <c r="B1777" s="6" t="s">
        <v>1530</v>
      </c>
      <c r="C1777" s="2"/>
      <c r="D1777" s="2"/>
    </row>
    <row r="1778">
      <c r="A1778" s="2"/>
      <c r="B1778" s="2"/>
      <c r="C1778" s="7" t="s">
        <v>1531</v>
      </c>
      <c r="D1778" s="2"/>
    </row>
    <row r="1779">
      <c r="A1779" s="2"/>
      <c r="B1779" s="7" t="s">
        <v>1532</v>
      </c>
      <c r="C1779" s="2"/>
      <c r="D1779" s="2"/>
    </row>
    <row r="1780">
      <c r="A1780" s="2"/>
      <c r="B1780" s="2"/>
      <c r="C1780" s="7" t="s">
        <v>1533</v>
      </c>
      <c r="D1780" s="2"/>
    </row>
    <row r="1781">
      <c r="A1781" s="2"/>
      <c r="B1781" s="2"/>
      <c r="C1781" s="7" t="s">
        <v>1534</v>
      </c>
      <c r="D1781" s="2"/>
    </row>
    <row r="1782">
      <c r="A1782" s="2"/>
      <c r="B1782" s="2"/>
      <c r="C1782" s="2"/>
      <c r="D1782" s="2"/>
    </row>
    <row r="1783">
      <c r="A1783" s="7" t="s">
        <v>1535</v>
      </c>
      <c r="B1783" s="2"/>
      <c r="C1783" s="2"/>
      <c r="D1783" s="2"/>
    </row>
    <row r="1784">
      <c r="A1784" s="2"/>
      <c r="B1784" s="7" t="s">
        <v>1527</v>
      </c>
      <c r="C1784" s="2"/>
      <c r="D1784" s="2"/>
    </row>
    <row r="1785">
      <c r="A1785" s="2"/>
      <c r="B1785" s="2"/>
      <c r="C1785" s="7" t="s">
        <v>1536</v>
      </c>
      <c r="D1785" s="2"/>
    </row>
    <row r="1786">
      <c r="A1786" s="2"/>
      <c r="B1786" s="2"/>
      <c r="C1786" s="7" t="s">
        <v>1537</v>
      </c>
      <c r="D1786" s="2"/>
    </row>
    <row r="1787">
      <c r="A1787" s="2"/>
      <c r="B1787" s="7" t="s">
        <v>1529</v>
      </c>
      <c r="C1787" s="2"/>
      <c r="D1787" s="2"/>
    </row>
    <row r="1788">
      <c r="A1788" s="2"/>
      <c r="B1788" s="2"/>
      <c r="C1788" s="7" t="s">
        <v>1538</v>
      </c>
      <c r="D1788" s="2"/>
    </row>
    <row r="1789">
      <c r="A1789" s="2"/>
      <c r="B1789" s="7" t="s">
        <v>1539</v>
      </c>
      <c r="C1789" s="2"/>
      <c r="D1789" s="2"/>
    </row>
    <row r="1790">
      <c r="A1790" s="2"/>
      <c r="B1790" s="7" t="s">
        <v>1540</v>
      </c>
      <c r="C1790" s="2"/>
      <c r="D1790" s="2"/>
    </row>
    <row r="1791">
      <c r="A1791" s="2"/>
      <c r="B1791" s="2"/>
      <c r="C1791" s="2"/>
      <c r="D1791" s="2"/>
    </row>
    <row r="1792">
      <c r="A1792" s="2"/>
      <c r="B1792" s="2"/>
      <c r="C1792" s="7" t="s">
        <v>1541</v>
      </c>
      <c r="D1792" s="2"/>
    </row>
    <row r="1793">
      <c r="A1793" s="2"/>
      <c r="B1793" s="2"/>
      <c r="C1793" s="7" t="s">
        <v>1542</v>
      </c>
      <c r="D1793" s="2"/>
    </row>
    <row r="1794">
      <c r="A1794" s="2"/>
      <c r="B1794" s="2"/>
      <c r="C1794" s="2"/>
      <c r="D1794" s="7" t="s">
        <v>1543</v>
      </c>
    </row>
    <row r="1795">
      <c r="A1795" s="2"/>
      <c r="B1795" s="2"/>
      <c r="C1795" s="2"/>
      <c r="D1795" s="7" t="s">
        <v>1544</v>
      </c>
    </row>
    <row r="1796">
      <c r="A1796" s="2"/>
      <c r="B1796" s="2"/>
      <c r="C1796" s="7"/>
      <c r="D1796" s="7" t="s">
        <v>1545</v>
      </c>
    </row>
    <row r="1797">
      <c r="A1797" s="2"/>
      <c r="B1797" s="2"/>
      <c r="C1797" s="2"/>
      <c r="D1797" s="7" t="s">
        <v>1546</v>
      </c>
    </row>
    <row r="1798">
      <c r="A1798" s="2"/>
      <c r="B1798" s="2"/>
      <c r="C1798" s="2"/>
      <c r="D1798" s="7" t="s">
        <v>1547</v>
      </c>
    </row>
    <row r="1799">
      <c r="A1799" s="2"/>
      <c r="B1799" s="2"/>
      <c r="C1799" s="2"/>
      <c r="D1799" s="2"/>
    </row>
    <row r="1800">
      <c r="A1800" s="2"/>
      <c r="B1800" s="2"/>
      <c r="C1800" s="7" t="s">
        <v>1548</v>
      </c>
      <c r="D1800" s="2"/>
    </row>
    <row r="1801">
      <c r="A1801" s="2"/>
      <c r="B1801" s="2"/>
      <c r="C1801" s="2"/>
      <c r="D1801" s="7" t="s">
        <v>1549</v>
      </c>
    </row>
    <row r="1802">
      <c r="A1802" s="2"/>
      <c r="B1802" s="2"/>
      <c r="C1802" s="7" t="s">
        <v>1550</v>
      </c>
      <c r="D1802" s="2"/>
    </row>
    <row r="1803">
      <c r="A1803" s="2"/>
      <c r="B1803" s="2"/>
      <c r="C1803" s="7" t="s">
        <v>1551</v>
      </c>
      <c r="D1803" s="2"/>
    </row>
    <row r="1804">
      <c r="A1804" s="2"/>
      <c r="B1804" s="2"/>
      <c r="C1804" s="2"/>
      <c r="D1804" s="7" t="s">
        <v>1552</v>
      </c>
    </row>
    <row r="1805">
      <c r="A1805" s="2"/>
      <c r="B1805" s="2"/>
      <c r="C1805" s="7" t="s">
        <v>1553</v>
      </c>
      <c r="D1805" s="2"/>
    </row>
    <row r="1806">
      <c r="A1806" s="2"/>
      <c r="B1806" s="2"/>
      <c r="C1806" s="2"/>
      <c r="D1806" s="7" t="s">
        <v>1554</v>
      </c>
    </row>
    <row r="1807">
      <c r="A1807" s="2"/>
      <c r="B1807" s="2"/>
      <c r="C1807" s="7" t="s">
        <v>1555</v>
      </c>
      <c r="D1807" s="2"/>
    </row>
    <row r="1808">
      <c r="A1808" s="2"/>
      <c r="B1808" s="2"/>
      <c r="C1808" s="2"/>
      <c r="D1808" s="7" t="s">
        <v>1556</v>
      </c>
    </row>
    <row r="1809">
      <c r="A1809" s="2"/>
      <c r="B1809" s="2"/>
      <c r="C1809" s="7" t="s">
        <v>1557</v>
      </c>
      <c r="D1809" s="2"/>
    </row>
    <row r="1810">
      <c r="A1810" s="2"/>
      <c r="B1810" s="2"/>
      <c r="C1810" s="2"/>
      <c r="D1810" s="7" t="s">
        <v>1558</v>
      </c>
    </row>
    <row r="1811">
      <c r="A1811" s="2"/>
      <c r="B1811" s="2"/>
      <c r="C1811" s="2"/>
      <c r="D1811" s="7" t="s">
        <v>1559</v>
      </c>
    </row>
    <row r="1812">
      <c r="A1812" s="2"/>
      <c r="B1812" s="2"/>
      <c r="C1812" s="2"/>
      <c r="D1812" s="7" t="s">
        <v>1560</v>
      </c>
    </row>
    <row r="1813">
      <c r="A1813" s="2"/>
      <c r="B1813" s="2"/>
      <c r="C1813" s="2"/>
      <c r="D1813" s="2"/>
    </row>
    <row r="1814">
      <c r="A1814" s="7" t="s">
        <v>294</v>
      </c>
      <c r="B1814" s="2"/>
      <c r="C1814" s="2"/>
      <c r="D1814" s="2"/>
    </row>
    <row r="1815">
      <c r="A1815" s="2"/>
      <c r="B1815" s="7" t="s">
        <v>1561</v>
      </c>
      <c r="C1815" s="2"/>
      <c r="D1815" s="2"/>
    </row>
    <row r="1816">
      <c r="A1816" s="2"/>
      <c r="B1816" s="2"/>
      <c r="C1816" s="7" t="s">
        <v>1562</v>
      </c>
      <c r="D1816" s="2"/>
    </row>
    <row r="1817">
      <c r="A1817" s="2"/>
      <c r="B1817" s="7" t="s">
        <v>1563</v>
      </c>
      <c r="C1817" s="2"/>
      <c r="D1817" s="2"/>
    </row>
    <row r="1818">
      <c r="A1818" s="2"/>
      <c r="B1818" s="2"/>
      <c r="C1818" s="2"/>
      <c r="D1818" s="2"/>
    </row>
    <row r="1819">
      <c r="A1819" s="2"/>
      <c r="B1819" s="2"/>
      <c r="C1819" s="2"/>
      <c r="D1819" s="2"/>
    </row>
    <row r="1820">
      <c r="A1820" s="2"/>
      <c r="B1820" s="2"/>
      <c r="C1820" s="2"/>
      <c r="D1820" s="2"/>
    </row>
    <row r="1821">
      <c r="A1821" s="7"/>
      <c r="B1821" s="7" t="s">
        <v>1564</v>
      </c>
      <c r="C1821" s="2"/>
      <c r="D1821" s="2"/>
    </row>
    <row r="1822">
      <c r="A1822" s="2"/>
      <c r="C1822" s="6" t="s">
        <v>1565</v>
      </c>
      <c r="D1822" s="2"/>
    </row>
    <row r="1823">
      <c r="A1823" s="2"/>
      <c r="C1823" s="6" t="s">
        <v>1566</v>
      </c>
      <c r="D1823" s="2"/>
    </row>
    <row r="1824">
      <c r="A1824" s="2"/>
      <c r="B1824" s="2"/>
      <c r="C1824" s="7" t="s">
        <v>1567</v>
      </c>
      <c r="D1824" s="2"/>
    </row>
    <row r="1825">
      <c r="A1825" s="2"/>
      <c r="B1825" s="7"/>
      <c r="C1825" s="7" t="s">
        <v>1568</v>
      </c>
      <c r="D1825" s="2"/>
    </row>
    <row r="1826">
      <c r="A1826" s="2"/>
      <c r="B1826" s="7" t="s">
        <v>1569</v>
      </c>
      <c r="C1826" s="2"/>
      <c r="D1826" s="2"/>
    </row>
    <row r="1827">
      <c r="A1827" s="2"/>
      <c r="B1827" s="7" t="s">
        <v>1570</v>
      </c>
      <c r="C1827" s="2"/>
      <c r="D1827" s="2"/>
    </row>
    <row r="1828">
      <c r="A1828" s="2"/>
      <c r="B1828" s="2"/>
      <c r="C1828" s="2"/>
      <c r="D1828" s="2"/>
    </row>
    <row r="1829">
      <c r="A1829" s="2"/>
      <c r="B1829" s="2"/>
      <c r="C1829" s="2"/>
      <c r="D1829" s="2"/>
    </row>
    <row r="1830">
      <c r="A1830" s="2"/>
      <c r="B1830" s="2"/>
      <c r="C1830" s="2"/>
      <c r="D1830" s="2"/>
    </row>
    <row r="1831">
      <c r="A1831" s="7" t="s">
        <v>1502</v>
      </c>
      <c r="B1831" s="2"/>
      <c r="C1831" s="2"/>
      <c r="D1831" s="2"/>
    </row>
    <row r="1832">
      <c r="A1832" s="2"/>
      <c r="B1832" s="7" t="s">
        <v>1503</v>
      </c>
      <c r="C1832" s="2"/>
      <c r="D1832" s="2"/>
    </row>
    <row r="1833">
      <c r="A1833" s="2"/>
      <c r="B1833" s="7"/>
      <c r="C1833" s="7" t="s">
        <v>1571</v>
      </c>
      <c r="D1833" s="2"/>
    </row>
    <row r="1834">
      <c r="A1834" s="2"/>
      <c r="B1834" s="7" t="s">
        <v>1504</v>
      </c>
      <c r="C1834" s="2"/>
      <c r="D1834" s="2"/>
    </row>
    <row r="1835">
      <c r="A1835" s="2"/>
      <c r="B1835" s="7" t="s">
        <v>1505</v>
      </c>
      <c r="C1835" s="2"/>
      <c r="D1835" s="2"/>
    </row>
    <row r="1836">
      <c r="A1836" s="2"/>
      <c r="B1836" s="7"/>
      <c r="C1836" s="7" t="s">
        <v>1572</v>
      </c>
      <c r="D1836" s="2"/>
    </row>
    <row r="1837">
      <c r="A1837" s="2"/>
      <c r="B1837" s="7"/>
      <c r="C1837" s="7" t="s">
        <v>1573</v>
      </c>
      <c r="D1837" s="2"/>
    </row>
    <row r="1838">
      <c r="A1838" s="2"/>
      <c r="B1838" s="7" t="s">
        <v>1506</v>
      </c>
      <c r="C1838" s="2"/>
      <c r="D1838" s="2"/>
    </row>
    <row r="1839">
      <c r="A1839" s="2"/>
      <c r="B1839" s="7" t="s">
        <v>1507</v>
      </c>
      <c r="C1839" s="2"/>
      <c r="D1839" s="2"/>
    </row>
    <row r="1840">
      <c r="A1840" s="2"/>
      <c r="B1840" s="7" t="s">
        <v>1508</v>
      </c>
      <c r="C1840" s="2"/>
      <c r="D1840" s="2"/>
    </row>
    <row r="1841">
      <c r="A1841" s="2"/>
      <c r="B1841" s="2"/>
      <c r="C1841" s="7" t="s">
        <v>1574</v>
      </c>
    </row>
    <row r="1842">
      <c r="A1842" s="2"/>
      <c r="B1842" s="2"/>
      <c r="C1842" s="7" t="s">
        <v>1510</v>
      </c>
    </row>
    <row r="1843">
      <c r="A1843" s="2"/>
      <c r="B1843" s="7" t="s">
        <v>1511</v>
      </c>
      <c r="C1843" s="2"/>
    </row>
    <row r="1844">
      <c r="A1844" s="2"/>
      <c r="B1844" s="7" t="s">
        <v>1512</v>
      </c>
      <c r="C1844" s="2"/>
    </row>
    <row r="1845">
      <c r="A1845" s="2"/>
      <c r="B1845" s="7" t="s">
        <v>1575</v>
      </c>
      <c r="C1845" s="2"/>
      <c r="D1845" s="2"/>
    </row>
    <row r="1846">
      <c r="A1846" s="2"/>
      <c r="B1846" s="7" t="s">
        <v>1576</v>
      </c>
      <c r="C1846" s="2"/>
      <c r="D1846" s="2"/>
    </row>
    <row r="1847">
      <c r="A1847" s="2"/>
      <c r="B1847" s="7" t="s">
        <v>1577</v>
      </c>
      <c r="C1847" s="2"/>
      <c r="D1847" s="2"/>
    </row>
    <row r="1848">
      <c r="A1848" s="2"/>
      <c r="B1848" s="2"/>
      <c r="C1848" s="7" t="s">
        <v>1578</v>
      </c>
      <c r="D1848" s="2"/>
    </row>
    <row r="1849">
      <c r="A1849" s="2"/>
      <c r="B1849" s="7" t="s">
        <v>1579</v>
      </c>
      <c r="C1849" s="2"/>
      <c r="D1849" s="2"/>
    </row>
    <row r="1850">
      <c r="A1850" s="2"/>
      <c r="B1850" s="7" t="s">
        <v>1580</v>
      </c>
      <c r="C1850" s="2"/>
      <c r="D1850" s="2"/>
    </row>
    <row r="1851">
      <c r="A1851" s="2"/>
      <c r="B1851" s="7" t="s">
        <v>1581</v>
      </c>
      <c r="C1851" s="2"/>
      <c r="D1851" s="2"/>
    </row>
    <row r="1852">
      <c r="A1852" s="2"/>
      <c r="B1852" s="2"/>
      <c r="C1852" s="7" t="s">
        <v>583</v>
      </c>
      <c r="D1852" s="2"/>
    </row>
    <row r="1853">
      <c r="A1853" s="2"/>
      <c r="B1853" s="2"/>
      <c r="C1853" s="8" t="s">
        <v>584</v>
      </c>
      <c r="D1853" s="2"/>
    </row>
    <row r="1854">
      <c r="A1854" s="2"/>
      <c r="B1854" s="2"/>
      <c r="C1854" s="7" t="s">
        <v>1582</v>
      </c>
      <c r="D1854" s="2"/>
    </row>
    <row r="1855">
      <c r="A1855" s="2"/>
      <c r="C1855" s="2"/>
      <c r="D1855" s="7" t="s">
        <v>1583</v>
      </c>
      <c r="I1855" s="44">
        <f>0.925*0.925*0.3*280</f>
        <v>71.8725</v>
      </c>
      <c r="J1855" s="6" t="s">
        <v>586</v>
      </c>
    </row>
    <row r="1856">
      <c r="A1856" s="2"/>
      <c r="B1856" s="7"/>
      <c r="C1856" s="7" t="s">
        <v>587</v>
      </c>
      <c r="D1856" s="2"/>
    </row>
    <row r="1857">
      <c r="A1857" s="2"/>
      <c r="B1857" s="7"/>
      <c r="C1857" s="2"/>
      <c r="D1857" s="7" t="s">
        <v>1584</v>
      </c>
    </row>
    <row r="1858">
      <c r="A1858" s="2"/>
      <c r="B1858" s="7"/>
      <c r="C1858" s="6" t="s">
        <v>591</v>
      </c>
      <c r="D1858" s="2"/>
    </row>
    <row r="1859">
      <c r="A1859" s="2"/>
      <c r="B1859" s="2"/>
      <c r="C1859" s="2"/>
      <c r="D1859" s="2"/>
    </row>
    <row r="1860">
      <c r="A1860" s="2"/>
      <c r="B1860" s="2"/>
      <c r="C1860" s="7" t="s">
        <v>1585</v>
      </c>
      <c r="D1860" s="2"/>
    </row>
    <row r="1861">
      <c r="A1861" s="2"/>
      <c r="B1861" s="2"/>
      <c r="C1861" s="2"/>
      <c r="D1861" s="6" t="s">
        <v>1586</v>
      </c>
      <c r="I1861" s="44">
        <f>0.72*0.66*0.3*280</f>
        <v>39.9168</v>
      </c>
      <c r="J1861" s="6" t="s">
        <v>586</v>
      </c>
    </row>
    <row r="1862">
      <c r="A1862" s="2"/>
      <c r="B1862" s="2"/>
      <c r="C1862" s="2"/>
      <c r="D1862" s="2"/>
    </row>
    <row r="1863">
      <c r="A1863" s="2"/>
      <c r="B1863" s="7" t="s">
        <v>1587</v>
      </c>
      <c r="C1863" s="2"/>
      <c r="D1863" s="2"/>
    </row>
    <row r="1864">
      <c r="A1864" s="2"/>
      <c r="B1864" s="2"/>
      <c r="C1864" s="2"/>
      <c r="D1864" s="2"/>
    </row>
    <row r="1865">
      <c r="A1865" s="2"/>
      <c r="B1865" s="6" t="s">
        <v>1588</v>
      </c>
      <c r="C1865" s="2"/>
      <c r="D1865" s="2"/>
    </row>
    <row r="1866">
      <c r="A1866" s="2"/>
      <c r="C1866" s="8" t="s">
        <v>1589</v>
      </c>
      <c r="D1866" s="2"/>
    </row>
    <row r="1867">
      <c r="A1867" s="2"/>
      <c r="B1867" s="2"/>
      <c r="C1867" s="2"/>
      <c r="D1867" s="2"/>
    </row>
    <row r="1868">
      <c r="A1868" s="2"/>
      <c r="B1868" s="7" t="s">
        <v>1590</v>
      </c>
      <c r="C1868" s="2"/>
      <c r="D1868" s="2"/>
    </row>
    <row r="1869">
      <c r="A1869" s="2"/>
      <c r="B1869" s="2"/>
      <c r="C1869" s="8" t="s">
        <v>1591</v>
      </c>
      <c r="D1869" s="2"/>
    </row>
    <row r="1870">
      <c r="A1870" s="2"/>
      <c r="B1870" s="2"/>
      <c r="C1870" s="2"/>
      <c r="D1870" s="2"/>
    </row>
    <row r="1871">
      <c r="A1871" s="2"/>
      <c r="B1871" s="7" t="s">
        <v>1592</v>
      </c>
      <c r="C1871" s="2"/>
      <c r="D1871" s="2"/>
    </row>
    <row r="1872">
      <c r="A1872" s="2"/>
      <c r="B1872" s="2"/>
      <c r="C1872" s="8" t="s">
        <v>1593</v>
      </c>
      <c r="D1872" s="2"/>
    </row>
    <row r="1873">
      <c r="A1873" s="2"/>
      <c r="B1873" s="2"/>
      <c r="C1873" s="7" t="s">
        <v>1594</v>
      </c>
      <c r="D1873" s="2"/>
    </row>
    <row r="1874">
      <c r="A1874" s="2"/>
      <c r="B1874" s="2"/>
      <c r="C1874" s="2"/>
      <c r="D1874" s="2"/>
    </row>
    <row r="1875">
      <c r="A1875" s="7" t="s">
        <v>294</v>
      </c>
      <c r="B1875" s="2"/>
      <c r="C1875" s="2"/>
      <c r="D1875" s="2"/>
    </row>
    <row r="1876">
      <c r="A1876" s="2"/>
      <c r="B1876" s="7" t="s">
        <v>1595</v>
      </c>
      <c r="C1876" s="2"/>
      <c r="D1876" s="2"/>
    </row>
    <row r="1877">
      <c r="A1877" s="2"/>
      <c r="B1877" s="2"/>
      <c r="C1877" s="7" t="s">
        <v>1596</v>
      </c>
      <c r="D1877" s="2"/>
    </row>
    <row r="1878">
      <c r="A1878" s="2"/>
      <c r="B1878" s="7" t="s">
        <v>1597</v>
      </c>
      <c r="C1878" s="2"/>
      <c r="D1878" s="2"/>
    </row>
    <row r="1879">
      <c r="A1879" s="2"/>
      <c r="B1879" s="7" t="s">
        <v>1598</v>
      </c>
      <c r="C1879" s="2"/>
      <c r="D1879" s="2"/>
    </row>
    <row r="1880">
      <c r="A1880" s="2"/>
      <c r="C1880" s="7" t="s">
        <v>1599</v>
      </c>
      <c r="D1880" s="2"/>
    </row>
    <row r="1881">
      <c r="A1881" s="2"/>
      <c r="C1881" s="7" t="s">
        <v>1600</v>
      </c>
      <c r="D1881" s="2"/>
    </row>
    <row r="1882">
      <c r="A1882" s="2"/>
      <c r="B1882" s="2"/>
      <c r="C1882" s="7" t="s">
        <v>1601</v>
      </c>
      <c r="D1882" s="2"/>
    </row>
    <row r="1883">
      <c r="A1883" s="2"/>
      <c r="B1883" s="2"/>
      <c r="C1883" s="7" t="s">
        <v>1602</v>
      </c>
      <c r="D1883" s="2"/>
    </row>
    <row r="1884">
      <c r="A1884" s="2"/>
      <c r="B1884" s="2"/>
      <c r="C1884" s="7" t="s">
        <v>1603</v>
      </c>
      <c r="D1884" s="2"/>
    </row>
    <row r="1885">
      <c r="A1885" s="2"/>
      <c r="B1885" s="7"/>
      <c r="C1885" s="7" t="s">
        <v>1604</v>
      </c>
      <c r="D1885" s="2"/>
    </row>
    <row r="1886">
      <c r="A1886" s="2"/>
      <c r="B1886" s="7" t="s">
        <v>1605</v>
      </c>
      <c r="C1886" s="2"/>
      <c r="D1886" s="2"/>
    </row>
    <row r="1887">
      <c r="A1887" s="2"/>
      <c r="B1887" s="2"/>
      <c r="C1887" s="7" t="s">
        <v>1606</v>
      </c>
      <c r="D1887" s="2"/>
    </row>
    <row r="1888">
      <c r="A1888" s="2"/>
      <c r="B1888" s="7" t="s">
        <v>1607</v>
      </c>
      <c r="C1888" s="2"/>
      <c r="D1888" s="2"/>
    </row>
    <row r="1889">
      <c r="A1889" s="2"/>
      <c r="B1889" s="2"/>
      <c r="C1889" s="7" t="s">
        <v>1608</v>
      </c>
      <c r="D1889" s="2"/>
    </row>
    <row r="1890">
      <c r="A1890" s="2"/>
      <c r="B1890" s="2"/>
      <c r="C1890" s="2"/>
      <c r="D1890" s="8" t="s">
        <v>1609</v>
      </c>
    </row>
    <row r="1891">
      <c r="A1891" s="2"/>
      <c r="B1891" s="7" t="s">
        <v>1610</v>
      </c>
      <c r="C1891" s="7"/>
      <c r="D1891" s="2"/>
    </row>
    <row r="1892">
      <c r="A1892" s="2"/>
      <c r="B1892" s="2"/>
      <c r="C1892" s="7"/>
      <c r="D1892" s="2"/>
    </row>
    <row r="1893">
      <c r="A1893" s="2"/>
      <c r="B1893" s="7" t="s">
        <v>1611</v>
      </c>
      <c r="C1893" s="2"/>
      <c r="D1893" s="2"/>
    </row>
    <row r="1894">
      <c r="A1894" s="2"/>
      <c r="B1894" s="2"/>
      <c r="C1894" s="7" t="s">
        <v>1612</v>
      </c>
      <c r="D1894" s="2"/>
    </row>
    <row r="1895">
      <c r="A1895" s="2"/>
      <c r="B1895" s="2"/>
      <c r="C1895" s="7" t="s">
        <v>1613</v>
      </c>
      <c r="D1895" s="2"/>
    </row>
    <row r="1896">
      <c r="A1896" s="2"/>
      <c r="B1896" s="2"/>
      <c r="C1896" s="7" t="s">
        <v>1614</v>
      </c>
      <c r="D1896" s="2"/>
    </row>
    <row r="1897">
      <c r="A1897" s="2"/>
      <c r="B1897" s="2"/>
      <c r="C1897" s="2"/>
      <c r="D1897" s="7" t="s">
        <v>1615</v>
      </c>
    </row>
    <row r="1898">
      <c r="A1898" s="2"/>
      <c r="B1898" s="2"/>
      <c r="C1898" s="7" t="s">
        <v>1616</v>
      </c>
      <c r="D1898" s="2"/>
    </row>
    <row r="1899">
      <c r="A1899" s="2"/>
      <c r="B1899" s="2"/>
      <c r="C1899" s="2"/>
      <c r="D1899" s="2"/>
    </row>
    <row r="1900">
      <c r="A1900" s="2"/>
      <c r="B1900" s="2"/>
      <c r="C1900" s="7" t="s">
        <v>1617</v>
      </c>
      <c r="D1900" s="2"/>
    </row>
    <row r="1901">
      <c r="A1901" s="2"/>
      <c r="B1901" s="2"/>
      <c r="C1901" s="2"/>
      <c r="D1901" s="7" t="s">
        <v>1618</v>
      </c>
    </row>
    <row r="1902">
      <c r="A1902" s="2"/>
      <c r="B1902" s="2"/>
      <c r="C1902" s="2"/>
      <c r="D1902" s="8" t="s">
        <v>1619</v>
      </c>
    </row>
    <row r="1903">
      <c r="A1903" s="2"/>
      <c r="B1903" s="2"/>
      <c r="C1903" s="2"/>
      <c r="D1903" s="8" t="s">
        <v>436</v>
      </c>
    </row>
    <row r="1904">
      <c r="A1904" s="2"/>
      <c r="B1904" s="2"/>
      <c r="C1904" s="2"/>
      <c r="D1904" s="7" t="s">
        <v>1620</v>
      </c>
    </row>
    <row r="1905">
      <c r="A1905" s="2"/>
      <c r="B1905" s="2"/>
      <c r="C1905" s="2"/>
      <c r="D1905" s="7" t="s">
        <v>1621</v>
      </c>
    </row>
    <row r="1906">
      <c r="A1906" s="2"/>
      <c r="B1906" s="2"/>
      <c r="C1906" s="2"/>
      <c r="D1906" s="8" t="s">
        <v>1622</v>
      </c>
    </row>
    <row r="1907">
      <c r="A1907" s="2"/>
      <c r="B1907" s="2"/>
      <c r="C1907" s="2"/>
      <c r="D1907" s="7" t="s">
        <v>1623</v>
      </c>
    </row>
    <row r="1908">
      <c r="A1908" s="2"/>
      <c r="B1908" s="2"/>
      <c r="C1908" s="2"/>
      <c r="D1908" s="7" t="s">
        <v>1624</v>
      </c>
    </row>
    <row r="1909">
      <c r="A1909" s="2"/>
      <c r="B1909" s="2"/>
      <c r="C1909" s="2"/>
      <c r="D1909" s="2"/>
    </row>
    <row r="1910">
      <c r="A1910" s="2"/>
      <c r="B1910" s="7" t="s">
        <v>1625</v>
      </c>
      <c r="C1910" s="2"/>
      <c r="D1910" s="2"/>
    </row>
    <row r="1911">
      <c r="A1911" s="2"/>
      <c r="B1911" s="2"/>
      <c r="C1911" s="7" t="s">
        <v>1626</v>
      </c>
      <c r="D1911" s="2"/>
    </row>
    <row r="1912">
      <c r="A1912" s="2"/>
      <c r="B1912" s="2"/>
      <c r="C1912" s="2"/>
      <c r="D1912" s="7" t="s">
        <v>1627</v>
      </c>
    </row>
    <row r="1913">
      <c r="A1913" s="2"/>
      <c r="B1913" s="2"/>
      <c r="C1913" s="7" t="s">
        <v>1628</v>
      </c>
      <c r="D1913" s="2"/>
    </row>
    <row r="1914">
      <c r="A1914" s="2"/>
      <c r="B1914" s="2"/>
      <c r="C1914" s="2"/>
      <c r="D1914" s="2"/>
    </row>
    <row r="1915">
      <c r="A1915" s="2"/>
      <c r="B1915" s="7" t="s">
        <v>1629</v>
      </c>
      <c r="C1915" s="2"/>
      <c r="D1915" s="2"/>
    </row>
    <row r="1916">
      <c r="A1916" s="2"/>
      <c r="B1916" s="2"/>
      <c r="C1916" s="7" t="s">
        <v>1630</v>
      </c>
      <c r="D1916" s="2"/>
    </row>
    <row r="1917">
      <c r="A1917" s="2"/>
      <c r="B1917" s="2"/>
      <c r="C1917" s="2"/>
      <c r="D1917" s="8" t="s">
        <v>1631</v>
      </c>
    </row>
    <row r="1918">
      <c r="A1918" s="2"/>
      <c r="B1918" s="2"/>
      <c r="C1918" s="7" t="s">
        <v>1632</v>
      </c>
      <c r="D1918" s="2"/>
    </row>
    <row r="1919">
      <c r="A1919" s="2"/>
      <c r="B1919" s="2"/>
      <c r="C1919" s="2"/>
      <c r="D1919" s="8" t="s">
        <v>1633</v>
      </c>
    </row>
    <row r="1920">
      <c r="A1920" s="2"/>
      <c r="B1920" s="2"/>
      <c r="C1920" s="7" t="s">
        <v>1634</v>
      </c>
      <c r="D1920" s="2"/>
    </row>
    <row r="1921">
      <c r="A1921" s="2"/>
      <c r="B1921" s="2"/>
      <c r="C1921" s="7" t="s">
        <v>1635</v>
      </c>
      <c r="D1921" s="2"/>
    </row>
    <row r="1922">
      <c r="A1922" s="2"/>
      <c r="B1922" s="2"/>
      <c r="C1922" s="2"/>
      <c r="D1922" s="7" t="s">
        <v>1636</v>
      </c>
    </row>
    <row r="1923">
      <c r="A1923" s="2"/>
      <c r="B1923" s="2"/>
      <c r="C1923" s="2"/>
      <c r="D1923" s="7" t="s">
        <v>1637</v>
      </c>
    </row>
    <row r="1924">
      <c r="A1924" s="2"/>
      <c r="B1924" s="2"/>
      <c r="C1924" s="2"/>
      <c r="D1924" s="2"/>
      <c r="E1924" s="6" t="s">
        <v>1638</v>
      </c>
    </row>
    <row r="1925">
      <c r="A1925" s="2"/>
      <c r="B1925" s="7" t="s">
        <v>1639</v>
      </c>
      <c r="C1925" s="2"/>
      <c r="D1925" s="2"/>
    </row>
    <row r="1926">
      <c r="A1926" s="2"/>
      <c r="B1926" s="2"/>
      <c r="C1926" s="2"/>
      <c r="D1926" s="2"/>
    </row>
    <row r="1927">
      <c r="A1927" s="2"/>
      <c r="B1927" s="7" t="s">
        <v>1640</v>
      </c>
      <c r="C1927" s="2"/>
      <c r="D1927" s="2"/>
    </row>
    <row r="1928">
      <c r="A1928" s="2"/>
      <c r="B1928" s="2"/>
      <c r="C1928" s="7" t="s">
        <v>1641</v>
      </c>
      <c r="D1928" s="2"/>
    </row>
    <row r="1929">
      <c r="A1929" s="2"/>
      <c r="B1929" s="2"/>
      <c r="C1929" s="7" t="s">
        <v>1642</v>
      </c>
      <c r="D1929" s="2"/>
    </row>
    <row r="1930">
      <c r="A1930" s="2"/>
      <c r="B1930" s="2"/>
      <c r="C1930" s="2"/>
      <c r="D1930" s="2"/>
    </row>
    <row r="1931">
      <c r="A1931" s="2"/>
      <c r="B1931" s="7" t="s">
        <v>1643</v>
      </c>
      <c r="C1931" s="2"/>
      <c r="D1931" s="2"/>
    </row>
    <row r="1932">
      <c r="A1932" s="2"/>
      <c r="B1932" s="2"/>
      <c r="C1932" s="6" t="s">
        <v>1644</v>
      </c>
      <c r="D1932" s="2"/>
    </row>
    <row r="1933">
      <c r="A1933" s="2"/>
      <c r="B1933" s="2"/>
      <c r="C1933" s="7" t="s">
        <v>1645</v>
      </c>
      <c r="D1933" s="2"/>
    </row>
    <row r="1934">
      <c r="A1934" s="2"/>
      <c r="B1934" s="2"/>
      <c r="C1934" s="7" t="s">
        <v>1646</v>
      </c>
      <c r="D1934" s="2"/>
    </row>
    <row r="1935">
      <c r="A1935" s="2"/>
      <c r="B1935" s="2"/>
      <c r="C1935" s="2"/>
      <c r="D1935" s="2"/>
    </row>
    <row r="1936">
      <c r="A1936" s="2"/>
      <c r="B1936" s="7" t="s">
        <v>1647</v>
      </c>
      <c r="C1936" s="2"/>
      <c r="D1936" s="2"/>
    </row>
    <row r="1937">
      <c r="A1937" s="2"/>
      <c r="B1937" s="2"/>
      <c r="C1937" s="7" t="s">
        <v>1648</v>
      </c>
      <c r="D1937" s="2"/>
    </row>
    <row r="1938">
      <c r="A1938" s="2"/>
      <c r="B1938" s="2"/>
      <c r="C1938" s="7" t="s">
        <v>1649</v>
      </c>
      <c r="D1938" s="2"/>
    </row>
    <row r="1939">
      <c r="A1939" s="2"/>
      <c r="B1939" s="2"/>
      <c r="C1939" s="2"/>
      <c r="D1939" s="2"/>
    </row>
    <row r="1940">
      <c r="A1940" s="2"/>
      <c r="B1940" s="7" t="s">
        <v>1650</v>
      </c>
      <c r="C1940" s="2"/>
      <c r="D1940" s="2"/>
    </row>
    <row r="1941">
      <c r="A1941" s="2"/>
      <c r="B1941" s="2"/>
      <c r="C1941" s="2"/>
      <c r="D1941" s="2"/>
    </row>
    <row r="1942">
      <c r="A1942" s="2"/>
      <c r="B1942" s="2"/>
      <c r="C1942" s="2"/>
      <c r="D1942" s="2"/>
    </row>
    <row r="1943">
      <c r="A1943" s="2"/>
      <c r="B1943" s="7" t="s">
        <v>1651</v>
      </c>
      <c r="C1943" s="2"/>
      <c r="D1943" s="2"/>
    </row>
    <row r="1944">
      <c r="A1944" s="2"/>
      <c r="B1944" s="2"/>
      <c r="C1944" s="2"/>
      <c r="D1944" s="2"/>
    </row>
    <row r="1945">
      <c r="A1945" s="2"/>
      <c r="B1945" s="7" t="s">
        <v>1652</v>
      </c>
      <c r="C1945" s="2"/>
      <c r="D1945" s="2"/>
    </row>
    <row r="1946">
      <c r="A1946" s="2"/>
      <c r="B1946" s="2"/>
      <c r="C1946" s="8" t="s">
        <v>1653</v>
      </c>
      <c r="D1946" s="2"/>
    </row>
    <row r="1947">
      <c r="A1947" s="2"/>
      <c r="B1947" s="2"/>
      <c r="C1947" s="7" t="s">
        <v>1654</v>
      </c>
      <c r="D1947" s="2"/>
    </row>
    <row r="1948">
      <c r="A1948" s="2"/>
      <c r="B1948" s="2"/>
      <c r="C1948" s="2"/>
      <c r="D1948" s="7" t="s">
        <v>1655</v>
      </c>
    </row>
    <row r="1949">
      <c r="A1949" s="2"/>
      <c r="B1949" s="2"/>
      <c r="C1949" s="2"/>
      <c r="D1949" s="2"/>
    </row>
    <row r="1950">
      <c r="A1950" s="2"/>
      <c r="B1950" s="7" t="s">
        <v>1656</v>
      </c>
      <c r="C1950" s="2"/>
      <c r="D1950" s="2"/>
    </row>
    <row r="1951">
      <c r="A1951" s="2"/>
      <c r="B1951" s="7" t="s">
        <v>1657</v>
      </c>
      <c r="C1951" s="2"/>
      <c r="D1951" s="2"/>
    </row>
    <row r="1952">
      <c r="A1952" s="2"/>
      <c r="B1952" s="2"/>
      <c r="C1952" s="7" t="s">
        <v>1658</v>
      </c>
      <c r="D1952" s="2"/>
    </row>
    <row r="1953">
      <c r="A1953" s="2"/>
      <c r="B1953" s="2"/>
      <c r="C1953" s="2"/>
      <c r="D1953" s="7" t="s">
        <v>1659</v>
      </c>
    </row>
    <row r="1954">
      <c r="A1954" s="2"/>
      <c r="B1954" s="2"/>
      <c r="C1954" s="2"/>
      <c r="D1954" s="2"/>
    </row>
    <row r="1955">
      <c r="A1955" s="2"/>
      <c r="B1955" s="2"/>
      <c r="C1955" s="7" t="s">
        <v>1660</v>
      </c>
      <c r="D1955" s="2"/>
    </row>
    <row r="1956">
      <c r="A1956" s="2"/>
      <c r="B1956" s="2"/>
      <c r="C1956" s="2"/>
      <c r="D1956" s="17" t="s">
        <v>1661</v>
      </c>
    </row>
    <row r="1957">
      <c r="A1957" s="2"/>
      <c r="B1957" s="2"/>
      <c r="C1957" s="7"/>
      <c r="D1957" s="7" t="s">
        <v>1662</v>
      </c>
    </row>
    <row r="1958">
      <c r="A1958" s="2"/>
      <c r="B1958" s="2"/>
      <c r="C1958" s="7" t="s">
        <v>1663</v>
      </c>
      <c r="D1958" s="2"/>
    </row>
    <row r="1959">
      <c r="A1959" s="2"/>
      <c r="B1959" s="2"/>
      <c r="C1959" s="2"/>
      <c r="D1959" s="2"/>
    </row>
    <row r="1960">
      <c r="A1960" s="2"/>
      <c r="B1960" s="2"/>
      <c r="C1960" s="2"/>
      <c r="D1960" s="2"/>
    </row>
    <row r="1961">
      <c r="A1961" s="2"/>
      <c r="B1961" s="2"/>
      <c r="C1961" s="7" t="s">
        <v>1664</v>
      </c>
      <c r="D1961" s="2"/>
    </row>
    <row r="1962">
      <c r="A1962" s="2"/>
      <c r="B1962" s="2"/>
      <c r="C1962" s="2"/>
      <c r="D1962" s="7" t="s">
        <v>1665</v>
      </c>
    </row>
    <row r="1963">
      <c r="A1963" s="2"/>
      <c r="B1963" s="2"/>
      <c r="C1963" s="2"/>
      <c r="D1963" s="7" t="s">
        <v>1666</v>
      </c>
    </row>
    <row r="1964">
      <c r="A1964" s="2"/>
      <c r="B1964" s="2"/>
      <c r="C1964" s="7" t="s">
        <v>1667</v>
      </c>
      <c r="D1964" s="2"/>
    </row>
    <row r="1965">
      <c r="A1965" s="2"/>
      <c r="B1965" s="2"/>
      <c r="C1965" s="2"/>
      <c r="D1965" s="2"/>
    </row>
    <row r="1966">
      <c r="A1966" s="2"/>
      <c r="B1966" s="2"/>
      <c r="C1966" s="7" t="s">
        <v>1668</v>
      </c>
      <c r="D1966" s="2"/>
    </row>
    <row r="1967">
      <c r="A1967" s="2"/>
      <c r="B1967" s="2"/>
      <c r="C1967" s="2"/>
      <c r="D1967" s="7" t="s">
        <v>1669</v>
      </c>
    </row>
    <row r="1968">
      <c r="A1968" s="2"/>
      <c r="B1968" s="2"/>
      <c r="C1968" s="2"/>
      <c r="D1968" s="7" t="s">
        <v>1670</v>
      </c>
    </row>
    <row r="1969">
      <c r="A1969" s="2"/>
      <c r="B1969" s="2"/>
      <c r="C1969" s="2"/>
      <c r="D1969" s="7" t="s">
        <v>1671</v>
      </c>
    </row>
    <row r="1970">
      <c r="A1970" s="2"/>
      <c r="B1970" s="2"/>
      <c r="C1970" s="2"/>
      <c r="D1970" s="2"/>
    </row>
    <row r="1971">
      <c r="A1971" s="2"/>
      <c r="B1971" s="2"/>
      <c r="C1971" s="7" t="s">
        <v>647</v>
      </c>
      <c r="D1971" s="2"/>
    </row>
    <row r="1972">
      <c r="A1972" s="2"/>
      <c r="B1972" s="2"/>
      <c r="C1972" s="2"/>
      <c r="D1972" s="7" t="s">
        <v>1672</v>
      </c>
    </row>
    <row r="1973">
      <c r="A1973" s="2"/>
      <c r="B1973" s="2"/>
      <c r="C1973" s="2"/>
      <c r="D1973" s="7" t="s">
        <v>1673</v>
      </c>
    </row>
    <row r="1974">
      <c r="A1974" s="2"/>
      <c r="B1974" s="2"/>
      <c r="C1974" s="2"/>
      <c r="D1974" s="7" t="s">
        <v>1674</v>
      </c>
    </row>
    <row r="1975">
      <c r="A1975" s="2"/>
      <c r="B1975" s="2"/>
      <c r="C1975" s="2"/>
    </row>
    <row r="1976">
      <c r="A1976" s="2"/>
      <c r="B1976" s="2"/>
      <c r="C1976" s="7" t="s">
        <v>1675</v>
      </c>
      <c r="D1976" s="2"/>
    </row>
    <row r="1977">
      <c r="A1977" s="2"/>
      <c r="B1977" s="2"/>
      <c r="C1977" s="2"/>
      <c r="D1977" s="7" t="s">
        <v>1676</v>
      </c>
    </row>
    <row r="1978">
      <c r="A1978" s="2"/>
      <c r="B1978" s="2"/>
      <c r="C1978" s="2"/>
      <c r="D1978" s="2"/>
      <c r="E1978" s="6" t="s">
        <v>1677</v>
      </c>
    </row>
    <row r="1979">
      <c r="A1979" s="2"/>
      <c r="B1979" s="2"/>
      <c r="C1979" s="2"/>
      <c r="D1979" s="2"/>
      <c r="E1979" s="6" t="s">
        <v>1678</v>
      </c>
    </row>
    <row r="1980">
      <c r="A1980" s="2"/>
      <c r="B1980" s="2"/>
      <c r="C1980" s="2"/>
      <c r="D1980" s="7" t="s">
        <v>1679</v>
      </c>
    </row>
    <row r="1981">
      <c r="A1981" s="2"/>
      <c r="B1981" s="2"/>
      <c r="C1981" s="2"/>
      <c r="D1981" s="2"/>
      <c r="E1981" s="9" t="s">
        <v>1680</v>
      </c>
    </row>
    <row r="1982">
      <c r="A1982" s="2"/>
      <c r="B1982" s="2"/>
      <c r="C1982" s="2"/>
      <c r="D1982" s="7" t="s">
        <v>1681</v>
      </c>
      <c r="E1982" s="2"/>
    </row>
    <row r="1983">
      <c r="A1983" s="2"/>
      <c r="B1983" s="2"/>
      <c r="C1983" s="2"/>
      <c r="D1983" s="2"/>
      <c r="E1983" s="8" t="s">
        <v>1682</v>
      </c>
    </row>
    <row r="1984">
      <c r="A1984" s="2"/>
      <c r="B1984" s="2"/>
      <c r="C1984" s="2"/>
      <c r="D1984" s="7" t="s">
        <v>1683</v>
      </c>
    </row>
    <row r="1985">
      <c r="A1985" s="2"/>
      <c r="B1985" s="2"/>
      <c r="C1985" s="2"/>
      <c r="D1985" s="7" t="s">
        <v>1684</v>
      </c>
    </row>
    <row r="1986">
      <c r="A1986" s="2"/>
      <c r="B1986" s="2"/>
      <c r="C1986" s="2"/>
      <c r="D1986" s="2"/>
    </row>
    <row r="1987">
      <c r="A1987" s="2"/>
      <c r="B1987" s="2"/>
      <c r="C1987" s="2"/>
      <c r="D1987" s="7" t="s">
        <v>1685</v>
      </c>
    </row>
    <row r="1988">
      <c r="A1988" s="2"/>
      <c r="B1988" s="2"/>
      <c r="C1988" s="2"/>
      <c r="D1988" s="2"/>
      <c r="E1988" s="9" t="s">
        <v>1686</v>
      </c>
    </row>
    <row r="1989">
      <c r="A1989" s="2"/>
      <c r="B1989" s="2"/>
      <c r="C1989" s="2"/>
      <c r="D1989" s="7" t="s">
        <v>1687</v>
      </c>
    </row>
    <row r="1990">
      <c r="A1990" s="2"/>
      <c r="B1990" s="2"/>
      <c r="C1990" s="2"/>
      <c r="D1990" s="2"/>
      <c r="E1990" s="9" t="s">
        <v>1688</v>
      </c>
    </row>
    <row r="1991">
      <c r="A1991" s="2"/>
      <c r="B1991" s="2"/>
      <c r="C1991" s="2"/>
      <c r="D1991" s="2"/>
    </row>
    <row r="1992">
      <c r="A1992" s="2"/>
      <c r="B1992" s="2"/>
      <c r="C1992" s="2"/>
      <c r="D1992" s="7" t="s">
        <v>1689</v>
      </c>
    </row>
    <row r="1993">
      <c r="A1993" s="2"/>
      <c r="B1993" s="2"/>
      <c r="C1993" s="2"/>
      <c r="D1993" s="2"/>
      <c r="E1993" s="9" t="s">
        <v>1690</v>
      </c>
    </row>
    <row r="1994">
      <c r="A1994" s="2"/>
      <c r="B1994" s="2"/>
      <c r="C1994" s="2"/>
      <c r="D1994" s="2"/>
      <c r="E1994" s="9" t="s">
        <v>738</v>
      </c>
    </row>
    <row r="1995">
      <c r="A1995" s="2"/>
      <c r="B1995" s="2"/>
      <c r="C1995" s="2"/>
      <c r="D1995" s="2"/>
    </row>
    <row r="1996">
      <c r="A1996" s="2"/>
      <c r="B1996" s="2"/>
      <c r="C1996" s="2"/>
      <c r="D1996" s="7" t="s">
        <v>1691</v>
      </c>
    </row>
    <row r="1997">
      <c r="A1997" s="2"/>
      <c r="B1997" s="2"/>
      <c r="C1997" s="2"/>
      <c r="D1997" s="7" t="s">
        <v>1692</v>
      </c>
    </row>
    <row r="1998">
      <c r="A1998" s="2"/>
      <c r="B1998" s="2"/>
      <c r="C1998" s="2"/>
      <c r="D1998" s="7" t="s">
        <v>1693</v>
      </c>
    </row>
    <row r="1999">
      <c r="A1999" s="2"/>
      <c r="B1999" s="2"/>
      <c r="C1999" s="2"/>
      <c r="D1999" s="2"/>
    </row>
    <row r="2000">
      <c r="A2000" s="2"/>
      <c r="B2000" s="2"/>
      <c r="C2000" s="2"/>
      <c r="D2000" s="7" t="s">
        <v>1694</v>
      </c>
    </row>
    <row r="2001">
      <c r="A2001" s="2"/>
      <c r="B2001" s="2"/>
      <c r="C2001" s="2"/>
      <c r="D2001" s="2"/>
    </row>
    <row r="2002">
      <c r="A2002" s="7" t="s">
        <v>1695</v>
      </c>
      <c r="B2002" s="7"/>
      <c r="C2002" s="2"/>
      <c r="D2002" s="2"/>
    </row>
    <row r="2003">
      <c r="A2003" s="2"/>
      <c r="B2003" s="7" t="s">
        <v>1696</v>
      </c>
      <c r="C2003" s="2"/>
      <c r="D2003" s="2"/>
    </row>
    <row r="2004">
      <c r="A2004" s="2"/>
      <c r="B2004" s="7"/>
      <c r="C2004" s="7" t="s">
        <v>1697</v>
      </c>
      <c r="D2004" s="2"/>
    </row>
    <row r="2005">
      <c r="A2005" s="2"/>
      <c r="B2005" s="7"/>
      <c r="C2005" s="7" t="s">
        <v>1698</v>
      </c>
      <c r="D2005" s="2"/>
    </row>
    <row r="2006">
      <c r="A2006" s="2"/>
      <c r="B2006" s="7"/>
      <c r="C2006" s="7" t="s">
        <v>1699</v>
      </c>
      <c r="D2006" s="2"/>
    </row>
    <row r="2007">
      <c r="A2007" s="2"/>
      <c r="B2007" s="7"/>
      <c r="C2007" s="7" t="s">
        <v>1700</v>
      </c>
      <c r="D2007" s="2"/>
    </row>
    <row r="2008">
      <c r="A2008" s="2"/>
      <c r="B2008" s="7" t="s">
        <v>1701</v>
      </c>
      <c r="C2008" s="2"/>
      <c r="D2008" s="2"/>
    </row>
    <row r="2009">
      <c r="A2009" s="2"/>
      <c r="B2009" s="7"/>
      <c r="C2009" s="7" t="s">
        <v>1702</v>
      </c>
      <c r="D2009" s="2"/>
    </row>
    <row r="2010">
      <c r="A2010" s="2"/>
      <c r="B2010" s="7"/>
      <c r="C2010" s="7" t="s">
        <v>1703</v>
      </c>
      <c r="D2010" s="2"/>
    </row>
    <row r="2011">
      <c r="A2011" s="2"/>
      <c r="B2011" s="7" t="s">
        <v>1704</v>
      </c>
      <c r="C2011" s="2"/>
    </row>
    <row r="2012">
      <c r="A2012" s="2"/>
      <c r="B2012" s="2"/>
      <c r="C2012" s="7" t="s">
        <v>1705</v>
      </c>
      <c r="D2012" s="2"/>
    </row>
    <row r="2013">
      <c r="A2013" s="2"/>
      <c r="B2013" s="7" t="s">
        <v>1706</v>
      </c>
    </row>
    <row r="2014">
      <c r="A2014" s="2"/>
      <c r="B2014" s="2"/>
      <c r="C2014" s="2"/>
    </row>
    <row r="2015">
      <c r="A2015" s="7" t="s">
        <v>294</v>
      </c>
      <c r="B2015" s="2"/>
      <c r="C2015" s="2"/>
      <c r="D2015" s="2"/>
    </row>
    <row r="2016">
      <c r="A2016" s="2"/>
      <c r="B2016" s="7" t="s">
        <v>1707</v>
      </c>
      <c r="C2016" s="2"/>
      <c r="D2016" s="2"/>
      <c r="E2016" s="6"/>
    </row>
    <row r="2017">
      <c r="A2017" s="2"/>
      <c r="B2017" s="7" t="s">
        <v>1708</v>
      </c>
      <c r="C2017" s="2"/>
      <c r="D2017" s="2"/>
    </row>
    <row r="2018">
      <c r="A2018" s="2"/>
      <c r="B2018" s="7" t="s">
        <v>1709</v>
      </c>
      <c r="C2018" s="2"/>
      <c r="D2018" s="2"/>
      <c r="F2018" s="6"/>
    </row>
    <row r="2019">
      <c r="A2019" s="2"/>
      <c r="B2019" s="7"/>
      <c r="C2019" s="7" t="s">
        <v>1710</v>
      </c>
      <c r="D2019" s="2"/>
    </row>
    <row r="2020">
      <c r="A2020" s="2"/>
      <c r="B2020" s="7"/>
      <c r="C2020" s="7" t="s">
        <v>1711</v>
      </c>
      <c r="D2020" s="2"/>
    </row>
    <row r="2021">
      <c r="A2021" s="2"/>
      <c r="B2021" s="7" t="s">
        <v>1712</v>
      </c>
      <c r="C2021" s="2"/>
      <c r="D2021" s="2"/>
    </row>
    <row r="2022">
      <c r="A2022" s="2"/>
      <c r="B2022" s="7"/>
      <c r="C2022" s="7" t="s">
        <v>1713</v>
      </c>
      <c r="D2022" s="2"/>
    </row>
    <row r="2023">
      <c r="A2023" s="2"/>
      <c r="B2023" s="7"/>
      <c r="C2023" s="7" t="s">
        <v>1714</v>
      </c>
      <c r="D2023" s="2"/>
    </row>
    <row r="2024">
      <c r="A2024" s="2"/>
      <c r="B2024" s="7"/>
      <c r="C2024" s="7" t="s">
        <v>1715</v>
      </c>
      <c r="D2024" s="2"/>
    </row>
    <row r="2025">
      <c r="A2025" s="2"/>
      <c r="B2025" s="7" t="s">
        <v>1716</v>
      </c>
      <c r="C2025" s="2"/>
      <c r="D2025" s="2"/>
    </row>
    <row r="2026">
      <c r="A2026" s="2"/>
      <c r="B2026" s="2"/>
      <c r="C2026" s="7" t="s">
        <v>1717</v>
      </c>
      <c r="D2026" s="2"/>
    </row>
    <row r="2027">
      <c r="A2027" s="2"/>
      <c r="B2027" s="2"/>
      <c r="C2027" s="2"/>
      <c r="D2027" s="7" t="s">
        <v>1718</v>
      </c>
    </row>
    <row r="2028">
      <c r="A2028" s="2"/>
      <c r="B2028" s="2"/>
      <c r="C2028" s="2"/>
      <c r="D2028" s="7" t="s">
        <v>1719</v>
      </c>
    </row>
    <row r="2029">
      <c r="A2029" s="2"/>
      <c r="B2029" s="2"/>
      <c r="C2029" s="2"/>
      <c r="D2029" s="2"/>
      <c r="E2029" s="9" t="s">
        <v>1720</v>
      </c>
    </row>
    <row r="2030">
      <c r="A2030" s="2"/>
      <c r="B2030" s="7"/>
      <c r="C2030" s="7"/>
      <c r="D2030" s="2"/>
    </row>
    <row r="2031">
      <c r="A2031" s="7" t="s">
        <v>1721</v>
      </c>
      <c r="B2031" s="2"/>
    </row>
    <row r="2032">
      <c r="A2032" s="2"/>
      <c r="B2032" s="7" t="s">
        <v>1722</v>
      </c>
      <c r="C2032" s="2"/>
      <c r="D2032" s="2"/>
    </row>
    <row r="2033">
      <c r="A2033" s="2"/>
      <c r="B2033" s="2"/>
      <c r="C2033" s="7" t="s">
        <v>1723</v>
      </c>
      <c r="D2033" s="2"/>
    </row>
    <row r="2034">
      <c r="A2034" s="2"/>
      <c r="B2034" s="7"/>
      <c r="C2034" s="7" t="s">
        <v>1724</v>
      </c>
      <c r="D2034" s="2"/>
    </row>
    <row r="2035">
      <c r="A2035" s="2"/>
      <c r="B2035" s="7" t="s">
        <v>1725</v>
      </c>
      <c r="C2035" s="2"/>
    </row>
    <row r="2036">
      <c r="A2036" s="2"/>
      <c r="B2036" s="7" t="s">
        <v>1726</v>
      </c>
      <c r="C2036" s="2"/>
      <c r="D2036" s="2"/>
    </row>
    <row r="2037">
      <c r="A2037" s="2"/>
      <c r="B2037" s="7" t="s">
        <v>1727</v>
      </c>
      <c r="C2037" s="2"/>
      <c r="D2037" s="2"/>
    </row>
    <row r="2038">
      <c r="A2038" s="2"/>
      <c r="B2038" s="2"/>
      <c r="C2038" s="7" t="s">
        <v>1728</v>
      </c>
      <c r="D2038" s="2"/>
    </row>
    <row r="2039">
      <c r="A2039" s="2"/>
      <c r="B2039" s="7" t="s">
        <v>1729</v>
      </c>
      <c r="C2039" s="2"/>
      <c r="D2039" s="2"/>
    </row>
    <row r="2040">
      <c r="A2040" s="2"/>
      <c r="B2040" s="2"/>
      <c r="C2040" s="8" t="s">
        <v>1730</v>
      </c>
      <c r="D2040" s="2"/>
    </row>
    <row r="2041">
      <c r="A2041" s="2"/>
      <c r="B2041" s="2"/>
      <c r="C2041" s="2"/>
      <c r="D2041" s="2"/>
    </row>
    <row r="2042">
      <c r="A2042" s="2"/>
      <c r="B2042" s="7" t="s">
        <v>1731</v>
      </c>
      <c r="C2042" s="2"/>
      <c r="D2042" s="2"/>
    </row>
    <row r="2043">
      <c r="A2043" s="2"/>
      <c r="B2043" s="2"/>
      <c r="C2043" s="7" t="s">
        <v>1732</v>
      </c>
    </row>
    <row r="2044">
      <c r="A2044" s="2"/>
      <c r="B2044" s="2"/>
      <c r="C2044" s="2"/>
      <c r="D2044" s="7" t="s">
        <v>1733</v>
      </c>
    </row>
    <row r="2045">
      <c r="A2045" s="2"/>
      <c r="B2045" s="2"/>
      <c r="C2045" s="7" t="s">
        <v>1734</v>
      </c>
      <c r="D2045" s="2"/>
    </row>
    <row r="2046">
      <c r="A2046" s="2"/>
      <c r="B2046" s="2"/>
      <c r="C2046" s="2"/>
      <c r="D2046" s="7" t="s">
        <v>1735</v>
      </c>
    </row>
    <row r="2047">
      <c r="A2047" s="2"/>
      <c r="B2047" s="2"/>
      <c r="C2047" s="2"/>
      <c r="D2047" s="7"/>
      <c r="E2047" s="6" t="s">
        <v>1736</v>
      </c>
    </row>
    <row r="2048">
      <c r="A2048" s="2"/>
      <c r="B2048" s="2"/>
      <c r="C2048" s="2"/>
      <c r="D2048" s="7" t="s">
        <v>1737</v>
      </c>
    </row>
    <row r="2049">
      <c r="A2049" s="2"/>
      <c r="B2049" s="2"/>
      <c r="C2049" s="2"/>
      <c r="D2049" s="2"/>
      <c r="E2049" s="6" t="s">
        <v>1738</v>
      </c>
    </row>
    <row r="2050">
      <c r="A2050" s="2"/>
      <c r="B2050" s="2"/>
      <c r="C2050" s="2"/>
      <c r="D2050" s="2"/>
      <c r="E2050" s="6" t="s">
        <v>1739</v>
      </c>
    </row>
    <row r="2051">
      <c r="A2051" s="2"/>
      <c r="B2051" s="2"/>
      <c r="C2051" s="2"/>
      <c r="D2051" s="2"/>
      <c r="E2051" s="6" t="s">
        <v>1740</v>
      </c>
    </row>
    <row r="2052">
      <c r="A2052" s="2"/>
      <c r="B2052" s="2"/>
      <c r="C2052" s="2"/>
      <c r="D2052" s="2"/>
    </row>
    <row r="2053">
      <c r="A2053" s="2"/>
      <c r="B2053" s="7" t="s">
        <v>1741</v>
      </c>
      <c r="C2053" s="2"/>
      <c r="D2053" s="2"/>
    </row>
    <row r="2054">
      <c r="A2054" s="2"/>
      <c r="B2054" s="2"/>
      <c r="C2054" s="6" t="s">
        <v>1742</v>
      </c>
      <c r="D2054" s="2"/>
    </row>
    <row r="2055">
      <c r="A2055" s="2"/>
      <c r="B2055" s="2"/>
      <c r="C2055" s="2"/>
      <c r="D2055" s="8" t="s">
        <v>1743</v>
      </c>
    </row>
    <row r="2056">
      <c r="A2056" s="2"/>
      <c r="B2056" s="7"/>
      <c r="C2056" s="7"/>
      <c r="D2056" s="2"/>
      <c r="E2056" s="6" t="s">
        <v>1744</v>
      </c>
    </row>
    <row r="2057">
      <c r="A2057" s="2"/>
      <c r="B2057" s="7"/>
      <c r="C2057" s="7" t="s">
        <v>362</v>
      </c>
      <c r="D2057" s="2"/>
    </row>
    <row r="2058">
      <c r="A2058" s="2"/>
      <c r="B2058" s="2"/>
      <c r="C2058" s="2"/>
      <c r="D2058" s="8" t="s">
        <v>1745</v>
      </c>
    </row>
    <row r="2059">
      <c r="A2059" s="2"/>
      <c r="B2059" s="2"/>
      <c r="C2059" s="2"/>
      <c r="D2059" s="2"/>
    </row>
    <row r="2060">
      <c r="A2060" s="2"/>
      <c r="B2060" s="7" t="s">
        <v>1746</v>
      </c>
      <c r="C2060" s="2"/>
      <c r="D2060" s="2"/>
    </row>
    <row r="2061">
      <c r="A2061" s="2"/>
      <c r="B2061" s="2"/>
      <c r="C2061" s="2"/>
      <c r="D2061" s="2"/>
    </row>
    <row r="2062">
      <c r="A2062" s="2"/>
      <c r="B2062" s="7" t="s">
        <v>1747</v>
      </c>
      <c r="C2062" s="2"/>
      <c r="D2062" s="2"/>
    </row>
    <row r="2063">
      <c r="A2063" s="2"/>
      <c r="B2063" s="2"/>
      <c r="C2063" s="7" t="s">
        <v>1748</v>
      </c>
      <c r="D2063" s="2"/>
    </row>
    <row r="2064">
      <c r="A2064" s="2"/>
      <c r="B2064" s="2"/>
      <c r="C2064" s="2"/>
      <c r="D2064" s="8" t="s">
        <v>1749</v>
      </c>
    </row>
    <row r="2065">
      <c r="A2065" s="2"/>
      <c r="B2065" s="2"/>
      <c r="C2065" s="2"/>
      <c r="D2065" s="8" t="s">
        <v>1750</v>
      </c>
    </row>
    <row r="2066">
      <c r="A2066" s="2"/>
      <c r="B2066" s="2"/>
      <c r="C2066" s="2"/>
      <c r="D2066" s="2"/>
    </row>
    <row r="2067">
      <c r="A2067" s="2"/>
      <c r="B2067" s="2"/>
      <c r="C2067" s="7" t="s">
        <v>1751</v>
      </c>
      <c r="D2067" s="2"/>
    </row>
    <row r="2068">
      <c r="A2068" s="2"/>
      <c r="B2068" s="2"/>
      <c r="C2068" s="2"/>
      <c r="D2068" s="8" t="s">
        <v>1752</v>
      </c>
    </row>
    <row r="2069">
      <c r="A2069" s="2"/>
      <c r="B2069" s="2"/>
      <c r="C2069" s="2"/>
      <c r="D2069" s="8" t="s">
        <v>383</v>
      </c>
    </row>
    <row r="2070">
      <c r="A2070" s="2"/>
      <c r="B2070" s="2"/>
      <c r="C2070" s="2"/>
      <c r="D2070" s="7" t="s">
        <v>1753</v>
      </c>
    </row>
    <row r="2071">
      <c r="A2071" s="2"/>
      <c r="B2071" s="2"/>
      <c r="C2071" s="2"/>
      <c r="D2071" s="2"/>
    </row>
    <row r="2072">
      <c r="A2072" s="7" t="s">
        <v>294</v>
      </c>
      <c r="B2072" s="2"/>
      <c r="C2072" s="2"/>
      <c r="D2072" s="2"/>
    </row>
    <row r="2073">
      <c r="A2073" s="2"/>
      <c r="B2073" s="7" t="s">
        <v>1754</v>
      </c>
      <c r="C2073" s="2"/>
      <c r="D2073" s="2"/>
    </row>
    <row r="2074">
      <c r="A2074" s="2"/>
      <c r="B2074" s="2"/>
      <c r="C2074" s="7" t="s">
        <v>1755</v>
      </c>
      <c r="D2074" s="2"/>
    </row>
    <row r="2075">
      <c r="A2075" s="2"/>
      <c r="B2075" s="2"/>
      <c r="C2075" s="7" t="s">
        <v>1756</v>
      </c>
      <c r="D2075" s="2"/>
    </row>
    <row r="2076">
      <c r="A2076" s="2"/>
      <c r="B2076" s="2"/>
      <c r="C2076" s="2"/>
      <c r="D2076" s="7" t="s">
        <v>1757</v>
      </c>
    </row>
    <row r="2077">
      <c r="A2077" s="2"/>
      <c r="B2077" s="2"/>
      <c r="C2077" s="2"/>
      <c r="D2077" s="2"/>
      <c r="E2077" s="6" t="s">
        <v>1758</v>
      </c>
    </row>
    <row r="2078">
      <c r="A2078" s="2"/>
      <c r="B2078" s="2"/>
      <c r="C2078" s="2"/>
      <c r="D2078" s="2"/>
    </row>
    <row r="2079">
      <c r="A2079" s="2"/>
      <c r="B2079" s="7" t="s">
        <v>1759</v>
      </c>
      <c r="C2079" s="2"/>
      <c r="D2079" s="2"/>
    </row>
    <row r="2080">
      <c r="A2080" s="2"/>
      <c r="B2080" s="2"/>
      <c r="C2080" s="7" t="s">
        <v>1760</v>
      </c>
      <c r="D2080" s="2"/>
    </row>
    <row r="2081">
      <c r="A2081" s="2"/>
      <c r="B2081" s="2"/>
      <c r="C2081" s="2"/>
      <c r="D2081" s="8" t="s">
        <v>1761</v>
      </c>
    </row>
    <row r="2082">
      <c r="A2082" s="2"/>
      <c r="B2082" s="2"/>
      <c r="C2082" s="7" t="s">
        <v>1762</v>
      </c>
      <c r="D2082" s="2"/>
    </row>
    <row r="2083">
      <c r="A2083" s="2"/>
      <c r="B2083" s="2"/>
      <c r="C2083" s="2"/>
      <c r="D2083" s="8" t="s">
        <v>379</v>
      </c>
    </row>
    <row r="2084">
      <c r="A2084" s="2"/>
      <c r="B2084" s="2"/>
      <c r="C2084" s="7" t="s">
        <v>1763</v>
      </c>
      <c r="D2084" s="2"/>
    </row>
    <row r="2085">
      <c r="A2085" s="2"/>
      <c r="B2085" s="2"/>
      <c r="C2085" s="2"/>
      <c r="D2085" s="8" t="s">
        <v>1764</v>
      </c>
    </row>
    <row r="2086">
      <c r="A2086" s="2"/>
      <c r="B2086" s="2"/>
      <c r="C2086" s="2"/>
      <c r="D2086" s="2"/>
    </row>
    <row r="2087">
      <c r="A2087" s="2"/>
      <c r="B2087" s="7" t="s">
        <v>1765</v>
      </c>
      <c r="C2087" s="2"/>
      <c r="D2087" s="2"/>
    </row>
    <row r="2088">
      <c r="A2088" s="2"/>
      <c r="B2088" s="2"/>
      <c r="C2088" s="7" t="s">
        <v>1766</v>
      </c>
      <c r="D2088" s="2"/>
    </row>
    <row r="2089">
      <c r="A2089" s="2"/>
      <c r="B2089" s="2"/>
      <c r="C2089" s="2"/>
      <c r="D2089" s="7" t="s">
        <v>1767</v>
      </c>
    </row>
    <row r="2090">
      <c r="A2090" s="2"/>
      <c r="B2090" s="2"/>
      <c r="C2090" s="2"/>
      <c r="D2090" s="7" t="s">
        <v>1768</v>
      </c>
    </row>
    <row r="2091">
      <c r="A2091" s="2"/>
      <c r="B2091" s="2"/>
      <c r="C2091" s="2"/>
      <c r="D2091" s="7" t="s">
        <v>1769</v>
      </c>
    </row>
    <row r="2092">
      <c r="A2092" s="2"/>
      <c r="B2092" s="2"/>
      <c r="C2092" s="2"/>
      <c r="D2092" s="7" t="s">
        <v>1770</v>
      </c>
    </row>
    <row r="2093">
      <c r="A2093" s="2"/>
      <c r="B2093" s="2"/>
      <c r="C2093" s="2"/>
      <c r="D2093" s="2"/>
      <c r="E2093" s="6" t="s">
        <v>1771</v>
      </c>
    </row>
    <row r="2094">
      <c r="A2094" s="2"/>
      <c r="B2094" s="2"/>
      <c r="C2094" s="2"/>
      <c r="D2094" s="2"/>
    </row>
    <row r="2095">
      <c r="A2095" s="2"/>
      <c r="B2095" s="2"/>
      <c r="C2095" s="2"/>
      <c r="D2095" s="2"/>
    </row>
    <row r="2096">
      <c r="A2096" s="7" t="s">
        <v>97</v>
      </c>
      <c r="B2096" s="2"/>
      <c r="C2096" s="2"/>
      <c r="D2096" s="2"/>
    </row>
    <row r="2097">
      <c r="A2097" s="2"/>
      <c r="B2097" s="7" t="s">
        <v>1772</v>
      </c>
      <c r="C2097" s="2"/>
      <c r="D2097" s="2"/>
    </row>
    <row r="2098">
      <c r="A2098" s="2"/>
      <c r="B2098" s="7" t="s">
        <v>1773</v>
      </c>
      <c r="C2098" s="2"/>
      <c r="D2098" s="2"/>
    </row>
    <row r="2099">
      <c r="A2099" s="2"/>
      <c r="B2099" s="2"/>
      <c r="C2099" s="2"/>
      <c r="D2099" s="2"/>
    </row>
    <row r="2100">
      <c r="A2100" s="7" t="s">
        <v>1774</v>
      </c>
      <c r="B2100" s="2"/>
      <c r="C2100" s="2"/>
      <c r="D2100" s="2"/>
    </row>
    <row r="2101">
      <c r="A2101" s="2"/>
      <c r="B2101" s="2"/>
      <c r="C2101" s="8" t="s">
        <v>1775</v>
      </c>
      <c r="D2101" s="2"/>
    </row>
    <row r="2102">
      <c r="A2102" s="2"/>
      <c r="B2102" s="2"/>
      <c r="C2102" s="8" t="s">
        <v>1776</v>
      </c>
      <c r="D2102" s="2"/>
    </row>
    <row r="2103">
      <c r="A2103" s="2"/>
      <c r="B2103" s="2"/>
      <c r="C2103" s="7"/>
      <c r="D2103" s="2"/>
    </row>
    <row r="2104">
      <c r="A2104" s="7" t="s">
        <v>294</v>
      </c>
      <c r="B2104" s="2"/>
      <c r="C2104" s="7"/>
      <c r="D2104" s="2"/>
    </row>
    <row r="2105">
      <c r="A2105" s="2"/>
      <c r="B2105" s="7" t="s">
        <v>1777</v>
      </c>
      <c r="C2105" s="2"/>
      <c r="D2105" s="2"/>
    </row>
    <row r="2106">
      <c r="A2106" s="2"/>
      <c r="B2106" s="7" t="s">
        <v>1778</v>
      </c>
      <c r="C2106" s="2"/>
      <c r="D2106" s="2"/>
    </row>
    <row r="2107">
      <c r="A2107" s="2"/>
      <c r="B2107" s="7" t="s">
        <v>1779</v>
      </c>
      <c r="C2107" s="2"/>
      <c r="D2107" s="2"/>
    </row>
    <row r="2108">
      <c r="A2108" s="2"/>
      <c r="B2108" s="7" t="s">
        <v>1780</v>
      </c>
      <c r="C2108" s="2"/>
      <c r="D2108" s="2"/>
    </row>
    <row r="2109">
      <c r="A2109" s="2"/>
      <c r="B2109" s="7" t="s">
        <v>1781</v>
      </c>
      <c r="C2109" s="2"/>
      <c r="D2109" s="2"/>
    </row>
    <row r="2110">
      <c r="A2110" s="2"/>
      <c r="B2110" s="7" t="s">
        <v>1782</v>
      </c>
      <c r="C2110" s="2"/>
      <c r="D2110" s="2"/>
    </row>
    <row r="2111">
      <c r="A2111" s="2"/>
      <c r="B2111" s="2"/>
      <c r="C2111" s="2"/>
      <c r="D2111" s="2"/>
    </row>
    <row r="2112">
      <c r="A2112" s="2"/>
      <c r="B2112" s="2"/>
      <c r="C2112" s="2"/>
      <c r="D2112" s="2"/>
    </row>
    <row r="2113">
      <c r="A2113" s="2"/>
      <c r="B2113" s="2"/>
      <c r="C2113" s="14" t="s">
        <v>180</v>
      </c>
      <c r="D2113" s="2"/>
    </row>
    <row r="2114">
      <c r="A2114" s="2"/>
      <c r="B2114" s="2"/>
      <c r="C2114" s="18" t="s">
        <v>326</v>
      </c>
      <c r="D2114" s="2"/>
    </row>
    <row r="2115">
      <c r="A2115" s="2"/>
      <c r="B2115" s="2"/>
      <c r="C2115" s="14" t="s">
        <v>1783</v>
      </c>
      <c r="D2115" s="2"/>
    </row>
    <row r="2116">
      <c r="A2116" s="2"/>
      <c r="B2116" s="2"/>
      <c r="C2116" s="18" t="s">
        <v>263</v>
      </c>
      <c r="D2116" s="2"/>
    </row>
    <row r="2117">
      <c r="A2117" s="2"/>
      <c r="B2117" s="2"/>
      <c r="C2117" s="18"/>
      <c r="D2117" s="2"/>
    </row>
    <row r="2118">
      <c r="A2118" s="2"/>
      <c r="B2118" s="2"/>
      <c r="C2118" s="18"/>
      <c r="D2118" s="2"/>
    </row>
    <row r="2119">
      <c r="A2119" s="2"/>
      <c r="B2119" s="2"/>
      <c r="C2119" s="14" t="s">
        <v>1784</v>
      </c>
      <c r="D2119" s="2"/>
    </row>
    <row r="2120">
      <c r="A2120" s="2"/>
      <c r="B2120" s="2"/>
      <c r="C2120" s="14" t="s">
        <v>1785</v>
      </c>
      <c r="D2120" s="2"/>
    </row>
    <row r="2121">
      <c r="A2121" s="2"/>
      <c r="B2121" s="2"/>
      <c r="C2121" s="14" t="s">
        <v>1786</v>
      </c>
      <c r="D2121" s="2"/>
    </row>
    <row r="2122">
      <c r="A2122" s="2"/>
      <c r="B2122" s="2"/>
      <c r="C2122" s="18" t="s">
        <v>355</v>
      </c>
      <c r="D2122" s="2"/>
    </row>
    <row r="2123">
      <c r="A2123" s="2"/>
      <c r="B2123" s="2"/>
      <c r="C2123" s="18" t="s">
        <v>360</v>
      </c>
      <c r="D2123" s="2"/>
    </row>
    <row r="2124">
      <c r="A2124" s="2"/>
      <c r="B2124" s="2"/>
      <c r="C2124" s="14" t="s">
        <v>425</v>
      </c>
      <c r="D2124" s="2"/>
    </row>
    <row r="2125">
      <c r="A2125" s="2"/>
      <c r="B2125" s="2"/>
      <c r="C2125" s="14" t="s">
        <v>430</v>
      </c>
      <c r="D2125" s="2"/>
    </row>
    <row r="2126">
      <c r="A2126" s="2"/>
      <c r="B2126" s="2"/>
      <c r="C2126" s="14" t="s">
        <v>1787</v>
      </c>
      <c r="D2126" s="2"/>
    </row>
    <row r="2127">
      <c r="A2127" s="2"/>
      <c r="B2127" s="2"/>
      <c r="C2127" s="14" t="s">
        <v>408</v>
      </c>
      <c r="D2127" s="2"/>
    </row>
    <row r="2128">
      <c r="A2128" s="2"/>
      <c r="B2128" s="2"/>
      <c r="C2128" s="18" t="s">
        <v>477</v>
      </c>
      <c r="D2128" s="2"/>
    </row>
    <row r="2129">
      <c r="A2129" s="2"/>
      <c r="B2129" s="2"/>
      <c r="C2129" s="18" t="s">
        <v>488</v>
      </c>
      <c r="D2129" s="2"/>
    </row>
    <row r="2130">
      <c r="A2130" s="2"/>
      <c r="B2130" s="2"/>
      <c r="C2130" s="14" t="s">
        <v>412</v>
      </c>
      <c r="D2130" s="2"/>
    </row>
    <row r="2131">
      <c r="A2131" s="2"/>
      <c r="B2131" s="7" t="s">
        <v>177</v>
      </c>
      <c r="C2131" s="14" t="s">
        <v>414</v>
      </c>
      <c r="D2131" s="2"/>
    </row>
    <row r="2132">
      <c r="A2132" s="2"/>
      <c r="B2132" s="2"/>
      <c r="C2132" s="14"/>
      <c r="D2132" s="2"/>
    </row>
    <row r="2133">
      <c r="A2133" s="2"/>
      <c r="B2133" s="2"/>
      <c r="C2133" s="14"/>
      <c r="D2133" s="2"/>
    </row>
    <row r="2134">
      <c r="A2134" s="2"/>
      <c r="B2134" s="2"/>
      <c r="C2134" s="14"/>
      <c r="D2134" s="2"/>
    </row>
    <row r="2135">
      <c r="A2135" s="2"/>
      <c r="B2135" s="2"/>
      <c r="C2135" s="14"/>
      <c r="D2135" s="2"/>
    </row>
    <row r="2136">
      <c r="A2136" s="2"/>
      <c r="B2136" s="2"/>
      <c r="C2136" s="14"/>
      <c r="D2136" s="2"/>
    </row>
    <row r="2137">
      <c r="A2137" s="2"/>
      <c r="B2137" s="2"/>
      <c r="C2137" s="14" t="s">
        <v>1788</v>
      </c>
      <c r="D2137" s="2"/>
    </row>
    <row r="2138">
      <c r="A2138" s="2"/>
      <c r="B2138" s="2"/>
      <c r="C2138" s="28" t="s">
        <v>1789</v>
      </c>
      <c r="D2138" s="2"/>
    </row>
    <row r="2139">
      <c r="A2139" s="2"/>
      <c r="B2139" s="2"/>
      <c r="C2139" s="28" t="s">
        <v>1790</v>
      </c>
      <c r="D2139" s="2"/>
    </row>
    <row r="2140">
      <c r="A2140" s="2"/>
      <c r="B2140" s="2"/>
      <c r="C2140" s="29" t="s">
        <v>1791</v>
      </c>
      <c r="D2140" s="2"/>
    </row>
    <row r="2141">
      <c r="A2141" s="2"/>
      <c r="B2141" s="2"/>
      <c r="C2141" s="14" t="s">
        <v>1792</v>
      </c>
      <c r="D2141" s="2"/>
    </row>
    <row r="2142">
      <c r="A2142" s="2"/>
      <c r="B2142" s="2"/>
      <c r="C2142" s="18"/>
      <c r="D2142" s="2"/>
    </row>
    <row r="2143">
      <c r="A2143" s="2"/>
      <c r="B2143" s="2"/>
      <c r="C2143" s="2"/>
      <c r="D2143" s="2"/>
    </row>
    <row r="2144">
      <c r="A2144" s="2"/>
      <c r="B2144" s="7" t="s">
        <v>1793</v>
      </c>
      <c r="C2144" s="2"/>
      <c r="D2144" s="2"/>
    </row>
    <row r="2145">
      <c r="A2145" s="2"/>
      <c r="B2145" s="2"/>
      <c r="C2145" s="8" t="s">
        <v>1794</v>
      </c>
      <c r="D2145" s="2"/>
    </row>
    <row r="2146">
      <c r="A2146" s="2"/>
      <c r="B2146" s="7" t="s">
        <v>1795</v>
      </c>
      <c r="C2146" s="2"/>
      <c r="D2146" s="2"/>
    </row>
    <row r="2147">
      <c r="A2147" s="2"/>
      <c r="B2147" s="2"/>
      <c r="C2147" s="8" t="s">
        <v>1796</v>
      </c>
      <c r="D2147" s="2"/>
    </row>
    <row r="2148">
      <c r="A2148" s="2"/>
      <c r="B2148" s="7" t="s">
        <v>1797</v>
      </c>
      <c r="C2148" s="2"/>
      <c r="D2148" s="2"/>
    </row>
    <row r="2149">
      <c r="A2149" s="2"/>
      <c r="B2149" s="2"/>
      <c r="C2149" s="8" t="s">
        <v>1798</v>
      </c>
      <c r="D2149" s="2"/>
    </row>
    <row r="2150">
      <c r="A2150" s="2"/>
      <c r="B2150" s="7" t="s">
        <v>1799</v>
      </c>
      <c r="C2150" s="2"/>
      <c r="D2150" s="2"/>
    </row>
    <row r="2151">
      <c r="A2151" s="2"/>
      <c r="B2151" s="2"/>
      <c r="C2151" s="8" t="s">
        <v>1800</v>
      </c>
      <c r="D2151" s="2"/>
    </row>
    <row r="2152">
      <c r="A2152" s="2"/>
      <c r="B2152" s="2"/>
      <c r="C2152" s="2"/>
      <c r="D2152" s="2"/>
    </row>
    <row r="2153">
      <c r="A2153" s="7" t="s">
        <v>1801</v>
      </c>
      <c r="B2153" s="2"/>
      <c r="C2153" s="2"/>
      <c r="D2153" s="2"/>
    </row>
    <row r="2154">
      <c r="A2154" s="2"/>
      <c r="B2154" s="7" t="s">
        <v>1802</v>
      </c>
      <c r="C2154" s="2"/>
      <c r="D2154" s="2"/>
    </row>
    <row r="2155">
      <c r="A2155" s="2"/>
      <c r="B2155" s="2"/>
      <c r="C2155" s="7" t="s">
        <v>1803</v>
      </c>
      <c r="D2155" s="2"/>
    </row>
    <row r="2156">
      <c r="A2156" s="2"/>
      <c r="B2156" s="2"/>
      <c r="C2156" s="2"/>
      <c r="D2156" s="2"/>
    </row>
    <row r="2157">
      <c r="A2157" s="7" t="s">
        <v>1804</v>
      </c>
      <c r="B2157" s="2"/>
      <c r="C2157" s="2"/>
      <c r="D2157" s="2"/>
    </row>
    <row r="2158">
      <c r="A2158" s="2"/>
      <c r="B2158" s="8" t="s">
        <v>1805</v>
      </c>
      <c r="C2158" s="2"/>
      <c r="D2158" s="2"/>
    </row>
    <row r="2159">
      <c r="A2159" s="2"/>
      <c r="B2159" s="7" t="s">
        <v>1806</v>
      </c>
      <c r="C2159" s="2"/>
      <c r="D2159" s="2"/>
    </row>
    <row r="2160">
      <c r="A2160" s="2"/>
      <c r="B2160" s="2"/>
      <c r="C2160" s="7" t="s">
        <v>1807</v>
      </c>
      <c r="D2160" s="2"/>
    </row>
    <row r="2161">
      <c r="A2161" s="2"/>
      <c r="B2161" s="2"/>
      <c r="C2161" s="7"/>
      <c r="D2161" s="7" t="s">
        <v>1808</v>
      </c>
    </row>
    <row r="2162">
      <c r="A2162" s="2"/>
      <c r="B2162" s="2"/>
      <c r="C2162" s="7"/>
      <c r="E2162" s="7" t="s">
        <v>1809</v>
      </c>
    </row>
    <row r="2163">
      <c r="A2163" s="2"/>
      <c r="B2163" s="2"/>
      <c r="C2163" s="7"/>
      <c r="E2163" s="2"/>
      <c r="F2163" s="6" t="s">
        <v>1810</v>
      </c>
    </row>
    <row r="2164">
      <c r="A2164" s="2"/>
      <c r="B2164" s="2"/>
      <c r="C2164" s="7" t="s">
        <v>1329</v>
      </c>
      <c r="D2164" s="2"/>
    </row>
    <row r="2165">
      <c r="A2165" s="2"/>
      <c r="B2165" s="2"/>
      <c r="C2165" s="7"/>
      <c r="D2165" s="2"/>
    </row>
    <row r="2166">
      <c r="A2166" s="2"/>
      <c r="B2166" s="2"/>
      <c r="C2166" s="7" t="s">
        <v>1811</v>
      </c>
      <c r="D2166" s="2"/>
    </row>
    <row r="2167">
      <c r="A2167" s="2"/>
      <c r="B2167" s="2"/>
      <c r="C2167" s="2"/>
      <c r="D2167" s="7" t="s">
        <v>1812</v>
      </c>
    </row>
    <row r="2168">
      <c r="A2168" s="2"/>
      <c r="B2168" s="2"/>
      <c r="C2168" s="2"/>
      <c r="D2168" s="7"/>
      <c r="E2168" s="6" t="s">
        <v>1813</v>
      </c>
    </row>
    <row r="2169">
      <c r="A2169" s="2"/>
      <c r="B2169" s="2"/>
      <c r="C2169" s="2"/>
      <c r="D2169" s="7"/>
      <c r="E2169" s="6" t="s">
        <v>1814</v>
      </c>
    </row>
    <row r="2170">
      <c r="A2170" s="2"/>
      <c r="B2170" s="2"/>
      <c r="C2170" s="2"/>
      <c r="D2170" s="7" t="s">
        <v>1815</v>
      </c>
    </row>
    <row r="2171">
      <c r="A2171" s="2"/>
      <c r="B2171" s="2"/>
      <c r="C2171" s="2"/>
      <c r="D2171" s="2"/>
    </row>
    <row r="2172">
      <c r="A2172" s="2"/>
      <c r="B2172" s="2"/>
      <c r="C2172" s="2"/>
      <c r="D2172" s="2"/>
    </row>
    <row r="2173">
      <c r="A2173" s="2"/>
      <c r="B2173" s="2"/>
      <c r="C2173" s="7" t="s">
        <v>1816</v>
      </c>
      <c r="D2173" s="2"/>
    </row>
    <row r="2174">
      <c r="A2174" s="2"/>
      <c r="B2174" s="2"/>
      <c r="C2174" s="2"/>
      <c r="D2174" s="7" t="s">
        <v>1811</v>
      </c>
    </row>
    <row r="2175">
      <c r="A2175" s="2"/>
      <c r="B2175" s="2"/>
      <c r="C2175" s="2"/>
      <c r="D2175" s="2"/>
      <c r="E2175" s="6" t="s">
        <v>1817</v>
      </c>
    </row>
    <row r="2176">
      <c r="A2176" s="2"/>
      <c r="B2176" s="2"/>
      <c r="C2176" s="2"/>
      <c r="D2176" s="7" t="s">
        <v>1329</v>
      </c>
    </row>
    <row r="2177">
      <c r="A2177" s="2"/>
      <c r="B2177" s="2"/>
      <c r="C2177" s="2"/>
      <c r="D2177" s="2"/>
      <c r="E2177" s="6" t="s">
        <v>1818</v>
      </c>
    </row>
    <row r="2178">
      <c r="A2178" s="2"/>
      <c r="B2178" s="2"/>
      <c r="C2178" s="2"/>
      <c r="D2178" s="7" t="s">
        <v>1807</v>
      </c>
    </row>
    <row r="2179">
      <c r="A2179" s="2"/>
      <c r="B2179" s="2"/>
      <c r="C2179" s="7" t="s">
        <v>217</v>
      </c>
      <c r="D2179" s="2"/>
    </row>
    <row r="2180">
      <c r="A2180" s="2"/>
      <c r="B2180" s="2"/>
      <c r="C2180" s="2"/>
      <c r="D2180" s="7" t="s">
        <v>1819</v>
      </c>
    </row>
    <row r="2181">
      <c r="A2181" s="2"/>
      <c r="B2181" s="2"/>
      <c r="C2181" s="2"/>
      <c r="D2181" s="2"/>
    </row>
    <row r="2182">
      <c r="A2182" s="2"/>
      <c r="B2182" s="2"/>
      <c r="C2182" s="2"/>
      <c r="D2182" s="2"/>
    </row>
    <row r="2183">
      <c r="A2183" s="2"/>
      <c r="B2183" s="2"/>
      <c r="C2183" s="7" t="s">
        <v>1820</v>
      </c>
      <c r="D2183" s="2"/>
    </row>
    <row r="2184">
      <c r="A2184" s="2"/>
      <c r="B2184" s="2"/>
      <c r="C2184" s="2"/>
      <c r="D2184" s="2"/>
    </row>
    <row r="2185">
      <c r="A2185" s="2"/>
      <c r="B2185" s="2"/>
      <c r="C2185" s="2"/>
      <c r="D2185" s="7" t="s">
        <v>1821</v>
      </c>
    </row>
    <row r="2186">
      <c r="A2186" s="2"/>
      <c r="B2186" s="2"/>
      <c r="C2186" s="2"/>
      <c r="D2186" s="2"/>
      <c r="E2186" s="6" t="s">
        <v>1822</v>
      </c>
    </row>
    <row r="2187">
      <c r="A2187" s="2"/>
      <c r="B2187" s="2"/>
      <c r="C2187" s="2"/>
      <c r="D2187" s="2"/>
      <c r="F2187" s="6" t="s">
        <v>1823</v>
      </c>
    </row>
    <row r="2188">
      <c r="A2188" s="2"/>
      <c r="B2188" s="2"/>
      <c r="C2188" s="2"/>
      <c r="D2188" s="2"/>
    </row>
    <row r="2189">
      <c r="A2189" s="2"/>
      <c r="B2189" s="2"/>
      <c r="C2189" s="2"/>
      <c r="D2189" s="2"/>
    </row>
    <row r="2190">
      <c r="A2190" s="2"/>
      <c r="B2190" s="7" t="s">
        <v>1824</v>
      </c>
      <c r="C2190" s="2"/>
      <c r="D2190" s="2"/>
    </row>
    <row r="2191">
      <c r="A2191" s="2"/>
      <c r="B2191" s="2"/>
      <c r="C2191" s="7" t="s">
        <v>1825</v>
      </c>
      <c r="D2191" s="2"/>
    </row>
    <row r="2192">
      <c r="A2192" s="2"/>
      <c r="B2192" s="2"/>
      <c r="C2192" s="7" t="s">
        <v>1826</v>
      </c>
      <c r="D2192" s="2"/>
    </row>
    <row r="2193">
      <c r="A2193" s="2"/>
      <c r="B2193" s="2"/>
      <c r="C2193" s="7" t="s">
        <v>1827</v>
      </c>
      <c r="D2193" s="2"/>
    </row>
    <row r="2194">
      <c r="A2194" s="2"/>
      <c r="B2194" s="2"/>
      <c r="C2194" s="7" t="s">
        <v>1828</v>
      </c>
      <c r="D2194" s="2"/>
    </row>
    <row r="2195">
      <c r="A2195" s="2"/>
      <c r="B2195" s="2"/>
      <c r="C2195" s="7" t="s">
        <v>1829</v>
      </c>
      <c r="D2195" s="2"/>
    </row>
    <row r="2196">
      <c r="A2196" s="2"/>
      <c r="B2196" s="2"/>
      <c r="C2196" s="7" t="s">
        <v>1830</v>
      </c>
      <c r="D2196" s="2"/>
    </row>
    <row r="2197">
      <c r="A2197" s="2"/>
      <c r="B2197" s="2"/>
      <c r="C2197" s="17"/>
      <c r="D2197" s="7" t="s">
        <v>1831</v>
      </c>
    </row>
    <row r="2198">
      <c r="A2198" s="2"/>
      <c r="B2198" s="2"/>
      <c r="C2198" s="17"/>
    </row>
    <row r="2199">
      <c r="A2199" s="2"/>
      <c r="B2199" s="2"/>
      <c r="C2199" s="17" t="s">
        <v>1820</v>
      </c>
      <c r="D2199" s="2"/>
    </row>
    <row r="2200">
      <c r="A2200" s="2"/>
      <c r="B2200" s="2"/>
      <c r="C2200" s="7" t="s">
        <v>1832</v>
      </c>
      <c r="D2200" s="2"/>
    </row>
    <row r="2201">
      <c r="A2201" s="2"/>
      <c r="B2201" s="2"/>
      <c r="C2201" s="7" t="s">
        <v>1833</v>
      </c>
      <c r="D2201" s="2"/>
    </row>
    <row r="2202">
      <c r="A2202" s="2"/>
      <c r="B2202" s="2"/>
      <c r="C2202" s="7" t="s">
        <v>1834</v>
      </c>
      <c r="D2202" s="2"/>
    </row>
    <row r="2203">
      <c r="A2203" s="2"/>
      <c r="B2203" s="2"/>
      <c r="C2203" s="7" t="s">
        <v>1835</v>
      </c>
      <c r="D2203" s="2"/>
    </row>
    <row r="2204">
      <c r="A2204" s="2"/>
      <c r="B2204" s="2"/>
      <c r="C2204" s="7" t="s">
        <v>1329</v>
      </c>
      <c r="D2204" s="2"/>
    </row>
    <row r="2205">
      <c r="A2205" s="2"/>
      <c r="B2205" s="2"/>
      <c r="C2205" s="2"/>
      <c r="D2205" s="7" t="s">
        <v>1836</v>
      </c>
    </row>
    <row r="2206">
      <c r="A2206" s="2"/>
      <c r="B2206" s="2"/>
      <c r="C2206" s="2"/>
      <c r="D2206" s="2"/>
      <c r="E2206" s="6" t="s">
        <v>1837</v>
      </c>
    </row>
    <row r="2207">
      <c r="A2207" s="2"/>
      <c r="B2207" s="2"/>
      <c r="C2207" s="2"/>
      <c r="D2207" s="2"/>
      <c r="E2207" s="6"/>
      <c r="F2207" s="6" t="s">
        <v>1838</v>
      </c>
    </row>
    <row r="2208">
      <c r="A2208" s="2"/>
      <c r="B2208" s="2"/>
      <c r="C2208" s="2"/>
      <c r="D2208" s="2"/>
      <c r="E2208" s="6" t="s">
        <v>1839</v>
      </c>
    </row>
    <row r="2209">
      <c r="A2209" s="2"/>
      <c r="B2209" s="2"/>
      <c r="C2209" s="2"/>
      <c r="D2209" s="2"/>
      <c r="E2209" s="6" t="s">
        <v>1840</v>
      </c>
    </row>
    <row r="2210">
      <c r="A2210" s="2"/>
      <c r="B2210" s="2"/>
      <c r="C2210" s="7"/>
      <c r="D2210" s="2"/>
    </row>
    <row r="2211">
      <c r="A2211" s="2"/>
      <c r="B2211" s="2"/>
      <c r="C2211" s="7" t="s">
        <v>1841</v>
      </c>
      <c r="D2211" s="2"/>
    </row>
    <row r="2212">
      <c r="A2212" s="7"/>
      <c r="B2212" s="2"/>
      <c r="C2212" s="2"/>
      <c r="D2212" s="7" t="s">
        <v>1842</v>
      </c>
    </row>
    <row r="2213">
      <c r="A2213" s="7"/>
      <c r="B2213" s="2"/>
      <c r="C2213" s="2"/>
      <c r="D2213" s="7" t="s">
        <v>1843</v>
      </c>
    </row>
    <row r="2214">
      <c r="A2214" s="7"/>
      <c r="B2214" s="2"/>
      <c r="C2214" s="2"/>
      <c r="D2214" s="7" t="s">
        <v>1844</v>
      </c>
    </row>
    <row r="2215">
      <c r="A2215" s="7"/>
      <c r="B2215" s="2"/>
      <c r="C2215" s="2"/>
      <c r="D2215" s="7" t="s">
        <v>1845</v>
      </c>
    </row>
    <row r="2216">
      <c r="A2216" s="7"/>
      <c r="B2216" s="2"/>
      <c r="C2216" s="2"/>
      <c r="D2216" s="2"/>
    </row>
    <row r="2217">
      <c r="A2217" s="7" t="s">
        <v>294</v>
      </c>
      <c r="B2217" s="2"/>
      <c r="C2217" s="2"/>
      <c r="D2217" s="2"/>
    </row>
    <row r="2218">
      <c r="A2218" s="2"/>
      <c r="B2218" s="7" t="s">
        <v>1846</v>
      </c>
      <c r="C2218" s="2"/>
      <c r="D2218" s="2"/>
    </row>
    <row r="2219">
      <c r="A2219" s="2"/>
      <c r="B2219" s="7" t="s">
        <v>1847</v>
      </c>
      <c r="C2219" s="2"/>
      <c r="D2219" s="2"/>
    </row>
    <row r="2220">
      <c r="A2220" s="2"/>
      <c r="B2220" s="2"/>
      <c r="C2220" s="2"/>
      <c r="D2220" s="2"/>
    </row>
    <row r="2221">
      <c r="A2221" s="7" t="s">
        <v>362</v>
      </c>
      <c r="B2221" s="2"/>
      <c r="C2221" s="2"/>
      <c r="D2221" s="2"/>
    </row>
    <row r="2222">
      <c r="A2222" s="2"/>
      <c r="B2222" s="7" t="s">
        <v>1848</v>
      </c>
      <c r="C2222" s="2"/>
      <c r="D2222" s="2"/>
    </row>
    <row r="2223">
      <c r="A2223" s="2"/>
      <c r="B2223" s="2"/>
      <c r="C2223" s="8" t="s">
        <v>1849</v>
      </c>
      <c r="D2223" s="2"/>
    </row>
    <row r="2224">
      <c r="A2224" s="2"/>
      <c r="B2224" s="7" t="s">
        <v>1850</v>
      </c>
      <c r="C2224" s="2"/>
      <c r="D2224" s="2"/>
    </row>
    <row r="2225">
      <c r="A2225" s="2"/>
      <c r="B2225" s="2"/>
      <c r="C2225" s="8" t="s">
        <v>1851</v>
      </c>
      <c r="D2225" s="2"/>
    </row>
    <row r="2226">
      <c r="A2226" s="2"/>
      <c r="B2226" s="7" t="s">
        <v>1852</v>
      </c>
      <c r="C2226" s="2"/>
      <c r="D2226" s="2"/>
    </row>
    <row r="2227">
      <c r="A2227" s="2"/>
      <c r="B2227" s="2"/>
      <c r="C2227" s="8" t="s">
        <v>1853</v>
      </c>
      <c r="D2227" s="2"/>
    </row>
    <row r="2228">
      <c r="A2228" s="2"/>
      <c r="B2228" s="2"/>
      <c r="C2228" s="2"/>
      <c r="D2228" s="2"/>
    </row>
    <row r="2229">
      <c r="A2229" s="7" t="s">
        <v>418</v>
      </c>
      <c r="B2229" s="2"/>
      <c r="C2229" s="2"/>
      <c r="D2229" s="2"/>
    </row>
    <row r="2230">
      <c r="A2230" s="2"/>
      <c r="B2230" s="7" t="s">
        <v>1854</v>
      </c>
      <c r="C2230" s="2"/>
      <c r="D2230" s="2"/>
    </row>
    <row r="2231">
      <c r="A2231" s="2"/>
      <c r="B2231" s="7" t="s">
        <v>1855</v>
      </c>
      <c r="C2231" s="2"/>
      <c r="D2231" s="2"/>
    </row>
    <row r="2232">
      <c r="A2232" s="2"/>
      <c r="B2232" s="2"/>
      <c r="C2232" s="2"/>
      <c r="D2232" s="2"/>
    </row>
    <row r="2233">
      <c r="A2233" s="2"/>
      <c r="B2233" s="2"/>
      <c r="C2233" s="2"/>
      <c r="D2233" s="2"/>
    </row>
    <row r="2234">
      <c r="A2234" s="2"/>
      <c r="B2234" s="2"/>
      <c r="C2234" s="2"/>
      <c r="D2234" s="2"/>
    </row>
    <row r="2235">
      <c r="A2235" s="7"/>
      <c r="B2235" s="2"/>
      <c r="D2235" s="2"/>
    </row>
    <row r="2236">
      <c r="A2236" s="7" t="s">
        <v>1856</v>
      </c>
      <c r="B2236" s="2"/>
      <c r="D2236" s="2"/>
    </row>
    <row r="2237">
      <c r="A2237" s="7" t="s">
        <v>1857</v>
      </c>
      <c r="B2237" s="2"/>
      <c r="D2237" s="2"/>
    </row>
    <row r="2238">
      <c r="A2238" s="7" t="s">
        <v>1858</v>
      </c>
      <c r="B2238" s="2"/>
      <c r="D2238" s="2"/>
    </row>
    <row r="2239">
      <c r="A2239" s="7" t="s">
        <v>1859</v>
      </c>
      <c r="B2239" s="2"/>
      <c r="D2239" s="2"/>
    </row>
    <row r="2240">
      <c r="A2240" s="7" t="s">
        <v>1860</v>
      </c>
      <c r="B2240" s="2"/>
      <c r="D2240" s="2"/>
    </row>
    <row r="2241">
      <c r="A2241" s="7" t="s">
        <v>1861</v>
      </c>
      <c r="B2241" s="2"/>
      <c r="D2241" s="2"/>
    </row>
    <row r="2242">
      <c r="A2242" s="2"/>
      <c r="B2242" s="2"/>
      <c r="C2242" s="2"/>
      <c r="D2242" s="2"/>
    </row>
    <row r="2243">
      <c r="A2243" s="2"/>
      <c r="B2243" s="2"/>
      <c r="C2243" s="2"/>
      <c r="D2243" s="2"/>
    </row>
    <row r="2244">
      <c r="A2244" s="6" t="s">
        <v>1862</v>
      </c>
      <c r="B2244" s="2"/>
      <c r="C2244" s="2"/>
      <c r="D2244" s="2"/>
    </row>
    <row r="2245">
      <c r="A2245" s="2"/>
      <c r="B2245" s="8" t="s">
        <v>1863</v>
      </c>
      <c r="C2245" s="2"/>
      <c r="D2245" s="2"/>
    </row>
    <row r="2246">
      <c r="A2246" s="2"/>
      <c r="B2246" s="2"/>
      <c r="C2246" s="2"/>
      <c r="D2246" s="2"/>
    </row>
    <row r="2247">
      <c r="A2247" s="2"/>
      <c r="B2247" s="2"/>
      <c r="C2247" s="2"/>
      <c r="D2247" s="2"/>
    </row>
    <row r="2248">
      <c r="A2248" s="2"/>
      <c r="B2248" s="2"/>
      <c r="C2248" s="2"/>
      <c r="D2248" s="2"/>
    </row>
    <row r="2249">
      <c r="A2249" s="2"/>
      <c r="B2249" s="2"/>
      <c r="C2249" s="2"/>
      <c r="D2249" s="2"/>
    </row>
    <row r="2250">
      <c r="A2250" s="2"/>
      <c r="B2250" s="2"/>
      <c r="C2250" s="2"/>
      <c r="D2250" s="2"/>
    </row>
    <row r="2251">
      <c r="A2251" s="2"/>
      <c r="B2251" s="2"/>
      <c r="C2251" s="2"/>
      <c r="D2251" s="2"/>
    </row>
    <row r="2252">
      <c r="A2252" s="2"/>
      <c r="B2252" s="2"/>
      <c r="C2252" s="2"/>
      <c r="D2252" s="2"/>
    </row>
    <row r="2253">
      <c r="A2253" s="2"/>
      <c r="B2253" s="2"/>
      <c r="C2253" s="2"/>
      <c r="D2253" s="2"/>
    </row>
    <row r="2254">
      <c r="A2254" s="2"/>
      <c r="B2254" s="2"/>
      <c r="C2254" s="2"/>
      <c r="D2254" s="2"/>
    </row>
    <row r="2255">
      <c r="A2255" s="2"/>
      <c r="B2255" s="2"/>
      <c r="C2255" s="2"/>
      <c r="D2255" s="2"/>
    </row>
    <row r="2256">
      <c r="A2256" s="2"/>
      <c r="B2256" s="2"/>
      <c r="C2256" s="2"/>
      <c r="D2256" s="2"/>
    </row>
    <row r="2257">
      <c r="A2257" s="2"/>
      <c r="B2257" s="2"/>
      <c r="C2257" s="2"/>
      <c r="D2257" s="2"/>
    </row>
    <row r="2258">
      <c r="A2258" s="2"/>
      <c r="B2258" s="2"/>
      <c r="C2258" s="2"/>
      <c r="D2258" s="2"/>
    </row>
    <row r="2259">
      <c r="A2259" s="2"/>
      <c r="B2259" s="2"/>
      <c r="C2259" s="2"/>
      <c r="D2259" s="2"/>
    </row>
    <row r="2260">
      <c r="A2260" s="2"/>
      <c r="B2260" s="2"/>
      <c r="C2260" s="2"/>
      <c r="D2260" s="2"/>
    </row>
    <row r="2261">
      <c r="A2261" s="2"/>
      <c r="B2261" s="2"/>
      <c r="C2261" s="2"/>
      <c r="D2261" s="2"/>
    </row>
    <row r="2262">
      <c r="A2262" s="2"/>
      <c r="B2262" s="2"/>
      <c r="C2262" s="2"/>
      <c r="D2262" s="2"/>
    </row>
    <row r="2263">
      <c r="A2263" s="2"/>
      <c r="B2263" s="2"/>
      <c r="C2263" s="2"/>
      <c r="D2263" s="2"/>
    </row>
    <row r="2264">
      <c r="A2264" s="2"/>
      <c r="B2264" s="2"/>
      <c r="C2264" s="2"/>
      <c r="D2264" s="2"/>
    </row>
    <row r="2265">
      <c r="A2265" s="2"/>
      <c r="B2265" s="2"/>
      <c r="C2265" s="2"/>
      <c r="D2265" s="2"/>
    </row>
    <row r="2266">
      <c r="A2266" s="2"/>
      <c r="B2266" s="2"/>
      <c r="C2266" s="2"/>
      <c r="D2266" s="2"/>
    </row>
    <row r="2267">
      <c r="A2267" s="2"/>
      <c r="B2267" s="2"/>
      <c r="C2267" s="2"/>
      <c r="D2267" s="2"/>
    </row>
    <row r="2268">
      <c r="A2268" s="2"/>
      <c r="B2268" s="2"/>
      <c r="C2268" s="2"/>
      <c r="D2268" s="2"/>
    </row>
    <row r="2269">
      <c r="A2269" s="2"/>
      <c r="B2269" s="2"/>
      <c r="C2269" s="2"/>
      <c r="D2269" s="2"/>
    </row>
    <row r="2270">
      <c r="A2270" s="2"/>
      <c r="B2270" s="2"/>
      <c r="C2270" s="2"/>
      <c r="D2270" s="2"/>
    </row>
    <row r="2271">
      <c r="A2271" s="2"/>
      <c r="B2271" s="2"/>
      <c r="C2271" s="2"/>
      <c r="D2271" s="2"/>
    </row>
    <row r="2272">
      <c r="A2272" s="2"/>
      <c r="B2272" s="2"/>
      <c r="C2272" s="2"/>
      <c r="D2272" s="2"/>
    </row>
    <row r="2273">
      <c r="A2273" s="2"/>
      <c r="B2273" s="2"/>
      <c r="C2273" s="2"/>
      <c r="D2273" s="2"/>
    </row>
    <row r="2274">
      <c r="A2274" s="2"/>
      <c r="B2274" s="2"/>
      <c r="C2274" s="2"/>
      <c r="D2274" s="2"/>
    </row>
    <row r="2275">
      <c r="A2275" s="2"/>
      <c r="B2275" s="2"/>
      <c r="C2275" s="2"/>
      <c r="D2275" s="2"/>
    </row>
    <row r="2276">
      <c r="A2276" s="2"/>
      <c r="B2276" s="2"/>
      <c r="C2276" s="2"/>
      <c r="D2276" s="2"/>
    </row>
    <row r="2277">
      <c r="A2277" s="2"/>
      <c r="B2277" s="2"/>
      <c r="C2277" s="2"/>
      <c r="D2277" s="2"/>
    </row>
    <row r="2278">
      <c r="A2278" s="2"/>
      <c r="B2278" s="2"/>
      <c r="C2278" s="2"/>
      <c r="D2278" s="2"/>
    </row>
    <row r="2279">
      <c r="A2279" s="2"/>
      <c r="B2279" s="2"/>
      <c r="C2279" s="2"/>
      <c r="D2279" s="2"/>
    </row>
    <row r="2280">
      <c r="A2280" s="2"/>
      <c r="B2280" s="2"/>
      <c r="C2280" s="2"/>
      <c r="D2280" s="2"/>
    </row>
    <row r="2281">
      <c r="A2281" s="2"/>
      <c r="B2281" s="2"/>
      <c r="C2281" s="2"/>
      <c r="D2281" s="2"/>
    </row>
    <row r="2282">
      <c r="A2282" s="2"/>
      <c r="B2282" s="2"/>
      <c r="C2282" s="2"/>
      <c r="D2282" s="2"/>
    </row>
    <row r="2283">
      <c r="A2283" s="2"/>
      <c r="B2283" s="2"/>
      <c r="C2283" s="2"/>
      <c r="D2283" s="2"/>
    </row>
    <row r="2284">
      <c r="A2284" s="2"/>
      <c r="B2284" s="2"/>
      <c r="C2284" s="2"/>
      <c r="D2284" s="2"/>
    </row>
    <row r="2285">
      <c r="A2285" s="2"/>
      <c r="B2285" s="2"/>
      <c r="C2285" s="2"/>
      <c r="D2285" s="2"/>
    </row>
    <row r="2286">
      <c r="A2286" s="2"/>
      <c r="B2286" s="2"/>
      <c r="C2286" s="2"/>
      <c r="D2286" s="2"/>
    </row>
    <row r="2287">
      <c r="A2287" s="2"/>
      <c r="B2287" s="2"/>
      <c r="C2287" s="2"/>
      <c r="D2287" s="2"/>
    </row>
    <row r="2288">
      <c r="A2288" s="2"/>
      <c r="B2288" s="2"/>
      <c r="C2288" s="2"/>
      <c r="D2288" s="2"/>
    </row>
    <row r="2289">
      <c r="A2289" s="2"/>
      <c r="B2289" s="2"/>
      <c r="C2289" s="2"/>
      <c r="D2289" s="2"/>
    </row>
    <row r="2290">
      <c r="A2290" s="2"/>
      <c r="B2290" s="2"/>
      <c r="C2290" s="2"/>
      <c r="D2290" s="2"/>
    </row>
    <row r="2291">
      <c r="A2291" s="2"/>
      <c r="B2291" s="2"/>
      <c r="C2291" s="2"/>
      <c r="D2291" s="2"/>
    </row>
    <row r="2292">
      <c r="A2292" s="2"/>
      <c r="B2292" s="2"/>
      <c r="C2292" s="2"/>
      <c r="D2292" s="2"/>
    </row>
    <row r="2293">
      <c r="A2293" s="2"/>
      <c r="B2293" s="2"/>
      <c r="C2293" s="2"/>
      <c r="D2293" s="2"/>
    </row>
    <row r="2294">
      <c r="A2294" s="2"/>
      <c r="B2294" s="2"/>
      <c r="C2294" s="2"/>
      <c r="D2294" s="2"/>
    </row>
    <row r="2295">
      <c r="A2295" s="2"/>
      <c r="B2295" s="2"/>
      <c r="C2295" s="2"/>
      <c r="D2295" s="2"/>
    </row>
    <row r="2296">
      <c r="A2296" s="2"/>
      <c r="B2296" s="2"/>
      <c r="C2296" s="2"/>
      <c r="D2296" s="2"/>
    </row>
    <row r="2297">
      <c r="A2297" s="2"/>
      <c r="B2297" s="2"/>
      <c r="C2297" s="2"/>
      <c r="D2297" s="2"/>
    </row>
    <row r="2298">
      <c r="A2298" s="2"/>
      <c r="B2298" s="2"/>
      <c r="C2298" s="2"/>
      <c r="D2298" s="2"/>
    </row>
    <row r="2299">
      <c r="A2299" s="2"/>
      <c r="B2299" s="2"/>
      <c r="C2299" s="2"/>
      <c r="D2299" s="2"/>
    </row>
    <row r="2300">
      <c r="A2300" s="2"/>
      <c r="B2300" s="2"/>
      <c r="C2300" s="2"/>
      <c r="D2300" s="2"/>
    </row>
    <row r="2301">
      <c r="A2301" s="2"/>
      <c r="B2301" s="2"/>
      <c r="C2301" s="2"/>
      <c r="D2301" s="2"/>
    </row>
    <row r="2302">
      <c r="A2302" s="2"/>
      <c r="B2302" s="2"/>
      <c r="C2302" s="2"/>
      <c r="D2302" s="2"/>
    </row>
    <row r="2303">
      <c r="A2303" s="2"/>
      <c r="B2303" s="2"/>
      <c r="C2303" s="2"/>
      <c r="D2303" s="2"/>
    </row>
    <row r="2304">
      <c r="A2304" s="2"/>
      <c r="B2304" s="2"/>
      <c r="C2304" s="2"/>
      <c r="D2304" s="2"/>
    </row>
    <row r="2305">
      <c r="A2305" s="2"/>
      <c r="B2305" s="2"/>
      <c r="C2305" s="2"/>
      <c r="D2305" s="2"/>
    </row>
    <row r="2306">
      <c r="A2306" s="2"/>
      <c r="B2306" s="2"/>
      <c r="C2306" s="2"/>
      <c r="D2306" s="2"/>
    </row>
    <row r="2307">
      <c r="A2307" s="2"/>
      <c r="B2307" s="2"/>
      <c r="C2307" s="2"/>
      <c r="D2307" s="2"/>
    </row>
    <row r="2308">
      <c r="A2308" s="2"/>
      <c r="B2308" s="2"/>
      <c r="C2308" s="2"/>
      <c r="D2308" s="2"/>
    </row>
    <row r="2309">
      <c r="A2309" s="2"/>
      <c r="B2309" s="2"/>
      <c r="C2309" s="2"/>
      <c r="D2309" s="2"/>
    </row>
    <row r="2310">
      <c r="A2310" s="2"/>
      <c r="B2310" s="2"/>
      <c r="C2310" s="2"/>
      <c r="D2310" s="2"/>
    </row>
    <row r="2311">
      <c r="A2311" s="2"/>
      <c r="B2311" s="2"/>
      <c r="C2311" s="2"/>
      <c r="D2311" s="2"/>
    </row>
    <row r="2312">
      <c r="A2312" s="2"/>
      <c r="B2312" s="2"/>
      <c r="C2312" s="2"/>
      <c r="D2312" s="2"/>
    </row>
    <row r="2313">
      <c r="A2313" s="2"/>
      <c r="B2313" s="2"/>
      <c r="C2313" s="2"/>
      <c r="D2313" s="2"/>
    </row>
    <row r="2314">
      <c r="A2314" s="2"/>
      <c r="B2314" s="2"/>
      <c r="C2314" s="2"/>
      <c r="D2314" s="2"/>
    </row>
    <row r="2315">
      <c r="A2315" s="2"/>
      <c r="B2315" s="2"/>
      <c r="C2315" s="2"/>
      <c r="D2315" s="2"/>
    </row>
    <row r="2316">
      <c r="A2316" s="2"/>
      <c r="B2316" s="2"/>
      <c r="C2316" s="2"/>
      <c r="D2316" s="2"/>
    </row>
    <row r="2317">
      <c r="A2317" s="2"/>
      <c r="B2317" s="2"/>
      <c r="C2317" s="2"/>
      <c r="D2317" s="2"/>
    </row>
    <row r="2318">
      <c r="A2318" s="2"/>
      <c r="B2318" s="2"/>
      <c r="C2318" s="2"/>
      <c r="D2318" s="2"/>
    </row>
    <row r="2319">
      <c r="A2319" s="2"/>
      <c r="B2319" s="2"/>
      <c r="C2319" s="2"/>
      <c r="D2319" s="2"/>
    </row>
    <row r="2320">
      <c r="A2320" s="2"/>
      <c r="B2320" s="2"/>
      <c r="C2320" s="2"/>
      <c r="D2320" s="2"/>
    </row>
    <row r="2321">
      <c r="A2321" s="2"/>
      <c r="B2321" s="2"/>
      <c r="C2321" s="2"/>
      <c r="D2321" s="2"/>
    </row>
    <row r="2322">
      <c r="A2322" s="2"/>
      <c r="B2322" s="2"/>
      <c r="C2322" s="2"/>
      <c r="D2322" s="2"/>
    </row>
    <row r="2323">
      <c r="A2323" s="2"/>
      <c r="B2323" s="2"/>
      <c r="C2323" s="2"/>
      <c r="D2323" s="2"/>
    </row>
    <row r="2324">
      <c r="A2324" s="2"/>
      <c r="B2324" s="2"/>
      <c r="C2324" s="2"/>
      <c r="D2324" s="2"/>
    </row>
    <row r="2325">
      <c r="A2325" s="2"/>
      <c r="B2325" s="2"/>
      <c r="C2325" s="2"/>
      <c r="D2325" s="2"/>
    </row>
    <row r="2326">
      <c r="A2326" s="2"/>
      <c r="B2326" s="2"/>
      <c r="C2326" s="2"/>
      <c r="D2326" s="2"/>
    </row>
    <row r="2327">
      <c r="A2327" s="2"/>
      <c r="B2327" s="2"/>
      <c r="C2327" s="2"/>
      <c r="D2327" s="2"/>
    </row>
    <row r="2328">
      <c r="A2328" s="2"/>
      <c r="B2328" s="2"/>
      <c r="C2328" s="2"/>
      <c r="D2328" s="2"/>
    </row>
    <row r="2329">
      <c r="A2329" s="2"/>
      <c r="B2329" s="2"/>
      <c r="C2329" s="2"/>
      <c r="D2329" s="2"/>
    </row>
    <row r="2330">
      <c r="A2330" s="2"/>
      <c r="B2330" s="2"/>
      <c r="C2330" s="2"/>
      <c r="D2330" s="2"/>
    </row>
    <row r="2331">
      <c r="A2331" s="2"/>
      <c r="B2331" s="2"/>
      <c r="C2331" s="2"/>
      <c r="D2331" s="2"/>
    </row>
    <row r="2332">
      <c r="A2332" s="2"/>
      <c r="B2332" s="2"/>
      <c r="C2332" s="2"/>
      <c r="D2332" s="2"/>
    </row>
    <row r="2333">
      <c r="A2333" s="2"/>
      <c r="B2333" s="2"/>
      <c r="C2333" s="2"/>
      <c r="D2333" s="2"/>
    </row>
    <row r="2334">
      <c r="A2334" s="2"/>
      <c r="B2334" s="2"/>
      <c r="C2334" s="2"/>
      <c r="D2334" s="2"/>
    </row>
    <row r="2335">
      <c r="A2335" s="2"/>
      <c r="B2335" s="2"/>
      <c r="C2335" s="2"/>
      <c r="D2335" s="2"/>
    </row>
    <row r="2336">
      <c r="A2336" s="2"/>
      <c r="B2336" s="2"/>
      <c r="C2336" s="2"/>
      <c r="D2336" s="2"/>
    </row>
    <row r="2337">
      <c r="A2337" s="2"/>
      <c r="B2337" s="2"/>
      <c r="C2337" s="2"/>
      <c r="D2337" s="2"/>
    </row>
    <row r="2338">
      <c r="A2338" s="2"/>
      <c r="B2338" s="2"/>
      <c r="C2338" s="2"/>
      <c r="D2338" s="2"/>
    </row>
    <row r="2339">
      <c r="A2339" s="2"/>
      <c r="B2339" s="2"/>
      <c r="C2339" s="2"/>
      <c r="D2339" s="2"/>
    </row>
    <row r="2340">
      <c r="A2340" s="2"/>
      <c r="B2340" s="2"/>
      <c r="C2340" s="2"/>
      <c r="D2340" s="2"/>
    </row>
    <row r="2341">
      <c r="A2341" s="2"/>
      <c r="B2341" s="2"/>
      <c r="C2341" s="2"/>
      <c r="D2341" s="2"/>
    </row>
    <row r="2342">
      <c r="A2342" s="2"/>
      <c r="B2342" s="2"/>
      <c r="C2342" s="2"/>
      <c r="D2342" s="2"/>
    </row>
    <row r="2343">
      <c r="A2343" s="2"/>
      <c r="B2343" s="2"/>
      <c r="C2343" s="2"/>
      <c r="D2343" s="2"/>
    </row>
    <row r="2344">
      <c r="A2344" s="2"/>
      <c r="B2344" s="2"/>
      <c r="C2344" s="2"/>
      <c r="D2344" s="2"/>
    </row>
    <row r="2345">
      <c r="A2345" s="2"/>
      <c r="B2345" s="2"/>
      <c r="C2345" s="2"/>
      <c r="D2345" s="2"/>
    </row>
    <row r="2346">
      <c r="A2346" s="2"/>
      <c r="B2346" s="2"/>
      <c r="C2346" s="2"/>
      <c r="D2346" s="2"/>
    </row>
    <row r="2347">
      <c r="A2347" s="2"/>
      <c r="B2347" s="2"/>
      <c r="C2347" s="2"/>
      <c r="D2347" s="2"/>
    </row>
    <row r="2348">
      <c r="A2348" s="2"/>
      <c r="B2348" s="2"/>
      <c r="C2348" s="2"/>
      <c r="D2348" s="2"/>
    </row>
    <row r="2349">
      <c r="A2349" s="2"/>
      <c r="B2349" s="2"/>
      <c r="C2349" s="2"/>
      <c r="D2349" s="2"/>
    </row>
    <row r="2350">
      <c r="A2350" s="2"/>
      <c r="B2350" s="2"/>
      <c r="C2350" s="2"/>
      <c r="D2350" s="2"/>
    </row>
    <row r="2351">
      <c r="A2351" s="2"/>
      <c r="B2351" s="2"/>
      <c r="C2351" s="2"/>
      <c r="D2351" s="2"/>
    </row>
    <row r="2352">
      <c r="A2352" s="2"/>
      <c r="B2352" s="2"/>
      <c r="C2352" s="2"/>
      <c r="D2352" s="2"/>
    </row>
    <row r="2353">
      <c r="A2353" s="2"/>
      <c r="B2353" s="2"/>
      <c r="C2353" s="2"/>
      <c r="D2353" s="2"/>
    </row>
    <row r="2354">
      <c r="A2354" s="2"/>
      <c r="B2354" s="2"/>
      <c r="C2354" s="2"/>
      <c r="D2354" s="2"/>
    </row>
    <row r="2355">
      <c r="A2355" s="2"/>
      <c r="B2355" s="2"/>
      <c r="C2355" s="2"/>
      <c r="D2355" s="2"/>
    </row>
    <row r="2356">
      <c r="A2356" s="2"/>
      <c r="B2356" s="2"/>
      <c r="C2356" s="2"/>
      <c r="D2356" s="2"/>
    </row>
    <row r="2357">
      <c r="A2357" s="2"/>
      <c r="B2357" s="2"/>
      <c r="C2357" s="2"/>
      <c r="D2357" s="2"/>
    </row>
    <row r="2358">
      <c r="A2358" s="2"/>
      <c r="B2358" s="2"/>
      <c r="C2358" s="2"/>
      <c r="D2358" s="2"/>
    </row>
    <row r="2359">
      <c r="A2359" s="2"/>
      <c r="B2359" s="2"/>
      <c r="C2359" s="2"/>
      <c r="D2359" s="2"/>
    </row>
    <row r="2360">
      <c r="A2360" s="2"/>
      <c r="B2360" s="2"/>
      <c r="C2360" s="2"/>
      <c r="D2360" s="2"/>
    </row>
    <row r="2361">
      <c r="A2361" s="2"/>
      <c r="B2361" s="2"/>
      <c r="C2361" s="2"/>
      <c r="D2361" s="2"/>
    </row>
    <row r="2362">
      <c r="A2362" s="2"/>
      <c r="B2362" s="2"/>
      <c r="C2362" s="2"/>
      <c r="D2362" s="2"/>
    </row>
    <row r="2363">
      <c r="A2363" s="2"/>
      <c r="B2363" s="2"/>
      <c r="C2363" s="2"/>
      <c r="D2363" s="2"/>
    </row>
    <row r="2364">
      <c r="A2364" s="2"/>
      <c r="B2364" s="2"/>
      <c r="C2364" s="2"/>
      <c r="D2364" s="2"/>
    </row>
    <row r="2365">
      <c r="A2365" s="2"/>
      <c r="B2365" s="2"/>
      <c r="C2365" s="2"/>
      <c r="D2365" s="2"/>
    </row>
    <row r="2366">
      <c r="A2366" s="2"/>
      <c r="B2366" s="2"/>
      <c r="C2366" s="2"/>
      <c r="D2366" s="2"/>
    </row>
    <row r="2367">
      <c r="A2367" s="2"/>
      <c r="B2367" s="2"/>
      <c r="C2367" s="2"/>
      <c r="D2367" s="2"/>
    </row>
    <row r="2368">
      <c r="A2368" s="2"/>
      <c r="B2368" s="2"/>
      <c r="C2368" s="2"/>
      <c r="D2368" s="2"/>
    </row>
    <row r="2369">
      <c r="A2369" s="2"/>
      <c r="B2369" s="2"/>
      <c r="C2369" s="2"/>
      <c r="D2369" s="2"/>
    </row>
    <row r="2370">
      <c r="A2370" s="2"/>
      <c r="B2370" s="2"/>
      <c r="C2370" s="2"/>
      <c r="D2370" s="2"/>
    </row>
    <row r="2371">
      <c r="A2371" s="2"/>
      <c r="B2371" s="2"/>
      <c r="C2371" s="2"/>
      <c r="D2371" s="2"/>
    </row>
    <row r="2372">
      <c r="A2372" s="2"/>
      <c r="B2372" s="2"/>
      <c r="C2372" s="2"/>
      <c r="D2372" s="2"/>
    </row>
    <row r="2373">
      <c r="A2373" s="2"/>
      <c r="B2373" s="2"/>
      <c r="C2373" s="2"/>
      <c r="D2373" s="2"/>
    </row>
    <row r="2374">
      <c r="A2374" s="2"/>
      <c r="B2374" s="2"/>
      <c r="C2374" s="2"/>
      <c r="D2374" s="2"/>
    </row>
    <row r="2375">
      <c r="A2375" s="2"/>
      <c r="B2375" s="2"/>
      <c r="C2375" s="2"/>
      <c r="D2375" s="2"/>
    </row>
    <row r="2376">
      <c r="A2376" s="2"/>
      <c r="B2376" s="2"/>
      <c r="C2376" s="2"/>
      <c r="D2376" s="2"/>
    </row>
    <row r="2377">
      <c r="A2377" s="2"/>
      <c r="B2377" s="2"/>
      <c r="C2377" s="2"/>
      <c r="D2377" s="2"/>
    </row>
    <row r="2378">
      <c r="A2378" s="2"/>
      <c r="B2378" s="2"/>
      <c r="C2378" s="2"/>
      <c r="D2378" s="2"/>
    </row>
    <row r="2379">
      <c r="A2379" s="2"/>
      <c r="B2379" s="2"/>
      <c r="C2379" s="2"/>
      <c r="D2379" s="2"/>
    </row>
    <row r="2380">
      <c r="A2380" s="2"/>
      <c r="B2380" s="2"/>
      <c r="C2380" s="2"/>
      <c r="D2380" s="2"/>
    </row>
    <row r="2381">
      <c r="A2381" s="2"/>
      <c r="B2381" s="2"/>
      <c r="C2381" s="2"/>
      <c r="D2381" s="2"/>
    </row>
    <row r="2382">
      <c r="A2382" s="2"/>
      <c r="B2382" s="2"/>
      <c r="C2382" s="2"/>
      <c r="D2382" s="2"/>
    </row>
    <row r="2383">
      <c r="A2383" s="2"/>
      <c r="B2383" s="2"/>
      <c r="C2383" s="2"/>
      <c r="D2383" s="2"/>
    </row>
    <row r="2384">
      <c r="A2384" s="2"/>
      <c r="B2384" s="2"/>
      <c r="C2384" s="2"/>
      <c r="D2384" s="2"/>
    </row>
    <row r="2385">
      <c r="A2385" s="2"/>
      <c r="B2385" s="2"/>
      <c r="C2385" s="2"/>
      <c r="D2385" s="2"/>
    </row>
    <row r="2386">
      <c r="A2386" s="2"/>
      <c r="B2386" s="2"/>
      <c r="C2386" s="2"/>
      <c r="D2386" s="2"/>
    </row>
    <row r="2387">
      <c r="A2387" s="2"/>
      <c r="B2387" s="2"/>
      <c r="C2387" s="2"/>
      <c r="D2387" s="2"/>
    </row>
    <row r="2388">
      <c r="A2388" s="2"/>
      <c r="B2388" s="2"/>
      <c r="C2388" s="2"/>
      <c r="D2388" s="2"/>
    </row>
    <row r="2389">
      <c r="A2389" s="2"/>
      <c r="B2389" s="2"/>
      <c r="C2389" s="2"/>
      <c r="D2389" s="2"/>
    </row>
    <row r="2390">
      <c r="A2390" s="2"/>
      <c r="B2390" s="2"/>
      <c r="C2390" s="2"/>
      <c r="D2390" s="2"/>
    </row>
    <row r="2391">
      <c r="A2391" s="2"/>
      <c r="B2391" s="2"/>
      <c r="C2391" s="2"/>
      <c r="D2391" s="2"/>
    </row>
    <row r="2392">
      <c r="A2392" s="2"/>
      <c r="B2392" s="2"/>
      <c r="C2392" s="2"/>
      <c r="D2392" s="2"/>
    </row>
    <row r="2393">
      <c r="A2393" s="2"/>
      <c r="B2393" s="2"/>
      <c r="C2393" s="2"/>
      <c r="D2393" s="2"/>
    </row>
    <row r="2394">
      <c r="A2394" s="2"/>
      <c r="B2394" s="2"/>
      <c r="C2394" s="2"/>
      <c r="D2394" s="2"/>
    </row>
    <row r="2395">
      <c r="A2395" s="2"/>
      <c r="B2395" s="2"/>
      <c r="C2395" s="2"/>
      <c r="D2395" s="2"/>
    </row>
    <row r="2396">
      <c r="A2396" s="2"/>
      <c r="B2396" s="2"/>
      <c r="C2396" s="2"/>
      <c r="D2396" s="2"/>
    </row>
    <row r="2397">
      <c r="A2397" s="2"/>
      <c r="B2397" s="2"/>
      <c r="C2397" s="2"/>
      <c r="D2397" s="2"/>
    </row>
    <row r="2398">
      <c r="A2398" s="2"/>
      <c r="B2398" s="2"/>
      <c r="C2398" s="2"/>
      <c r="D2398" s="2"/>
    </row>
    <row r="2399">
      <c r="A2399" s="2"/>
      <c r="B2399" s="2"/>
      <c r="C2399" s="2"/>
      <c r="D2399" s="2"/>
    </row>
    <row r="2400">
      <c r="A2400" s="2"/>
      <c r="B2400" s="2"/>
      <c r="C2400" s="2"/>
      <c r="D2400" s="2"/>
    </row>
    <row r="2401">
      <c r="A2401" s="2"/>
      <c r="B2401" s="2"/>
      <c r="C2401" s="2"/>
      <c r="D2401" s="2"/>
    </row>
    <row r="2402">
      <c r="A2402" s="2"/>
      <c r="B2402" s="2"/>
      <c r="C2402" s="2"/>
      <c r="D2402" s="2"/>
    </row>
    <row r="2403">
      <c r="A2403" s="2"/>
      <c r="B2403" s="2"/>
      <c r="C2403" s="2"/>
      <c r="D2403" s="2"/>
    </row>
    <row r="2404">
      <c r="A2404" s="2"/>
      <c r="B2404" s="2"/>
      <c r="C2404" s="2"/>
      <c r="D2404" s="2"/>
    </row>
    <row r="2405">
      <c r="A2405" s="2"/>
      <c r="B2405" s="2"/>
      <c r="C2405" s="2"/>
      <c r="D2405" s="2"/>
    </row>
    <row r="2406">
      <c r="A2406" s="2"/>
      <c r="B2406" s="2"/>
      <c r="C2406" s="2"/>
      <c r="D2406" s="2"/>
    </row>
    <row r="2407">
      <c r="A2407" s="2"/>
      <c r="B2407" s="2"/>
      <c r="C2407" s="2"/>
      <c r="D2407" s="2"/>
    </row>
    <row r="2408">
      <c r="A2408" s="2"/>
      <c r="B2408" s="2"/>
      <c r="C2408" s="2"/>
      <c r="D2408" s="2"/>
    </row>
    <row r="2409">
      <c r="A2409" s="2"/>
      <c r="B2409" s="2"/>
      <c r="C2409" s="2"/>
      <c r="D2409" s="2"/>
    </row>
    <row r="2410">
      <c r="A2410" s="2"/>
      <c r="B2410" s="2"/>
      <c r="C2410" s="2"/>
      <c r="D2410" s="2"/>
    </row>
    <row r="2411">
      <c r="A2411" s="2"/>
      <c r="B2411" s="2"/>
      <c r="C2411" s="2"/>
      <c r="D2411" s="2"/>
    </row>
    <row r="2412">
      <c r="A2412" s="2"/>
      <c r="B2412" s="2"/>
      <c r="C2412" s="2"/>
      <c r="D2412" s="2"/>
    </row>
    <row r="2413">
      <c r="A2413" s="2"/>
      <c r="B2413" s="2"/>
      <c r="C2413" s="2"/>
      <c r="D2413" s="2"/>
    </row>
    <row r="2414">
      <c r="A2414" s="2"/>
      <c r="B2414" s="2"/>
      <c r="C2414" s="2"/>
      <c r="D2414" s="2"/>
    </row>
    <row r="2415">
      <c r="A2415" s="2"/>
      <c r="B2415" s="2"/>
      <c r="C2415" s="2"/>
      <c r="D2415" s="2"/>
    </row>
    <row r="2416">
      <c r="A2416" s="2"/>
      <c r="B2416" s="2"/>
      <c r="C2416" s="2"/>
      <c r="D2416" s="2"/>
    </row>
    <row r="2417">
      <c r="A2417" s="2"/>
      <c r="B2417" s="2"/>
      <c r="C2417" s="2"/>
      <c r="D2417" s="2"/>
    </row>
    <row r="2418">
      <c r="A2418" s="2"/>
      <c r="B2418" s="2"/>
      <c r="C2418" s="2"/>
      <c r="D2418" s="2"/>
    </row>
    <row r="2419">
      <c r="A2419" s="2"/>
      <c r="B2419" s="2"/>
      <c r="C2419" s="2"/>
      <c r="D2419" s="2"/>
    </row>
    <row r="2420">
      <c r="A2420" s="2"/>
      <c r="B2420" s="2"/>
      <c r="C2420" s="2"/>
      <c r="D2420" s="2"/>
    </row>
    <row r="2421">
      <c r="A2421" s="2"/>
      <c r="B2421" s="2"/>
      <c r="C2421" s="2"/>
      <c r="D2421" s="2"/>
    </row>
    <row r="2422">
      <c r="A2422" s="2"/>
      <c r="B2422" s="2"/>
      <c r="C2422" s="2"/>
      <c r="D2422" s="2"/>
    </row>
    <row r="2423">
      <c r="A2423" s="2"/>
      <c r="B2423" s="2"/>
      <c r="C2423" s="2"/>
      <c r="D2423" s="2"/>
    </row>
    <row r="2424">
      <c r="A2424" s="2"/>
      <c r="B2424" s="2"/>
      <c r="C2424" s="2"/>
      <c r="D2424" s="2"/>
    </row>
    <row r="2425">
      <c r="A2425" s="2"/>
      <c r="B2425" s="2"/>
      <c r="C2425" s="2"/>
      <c r="D2425" s="2"/>
    </row>
    <row r="2426">
      <c r="A2426" s="2"/>
      <c r="B2426" s="2"/>
      <c r="C2426" s="2"/>
      <c r="D2426" s="2"/>
    </row>
    <row r="2427">
      <c r="A2427" s="2"/>
      <c r="B2427" s="2"/>
      <c r="C2427" s="2"/>
      <c r="D2427" s="2"/>
    </row>
    <row r="2428">
      <c r="A2428" s="2"/>
      <c r="B2428" s="2"/>
      <c r="C2428" s="2"/>
      <c r="D2428" s="2"/>
    </row>
    <row r="2429">
      <c r="A2429" s="2"/>
      <c r="B2429" s="2"/>
      <c r="C2429" s="2"/>
      <c r="D2429" s="2"/>
    </row>
    <row r="2430">
      <c r="A2430" s="2"/>
      <c r="B2430" s="2"/>
      <c r="C2430" s="2"/>
      <c r="D2430" s="2"/>
    </row>
    <row r="2431">
      <c r="A2431" s="2"/>
      <c r="B2431" s="2"/>
      <c r="C2431" s="2"/>
      <c r="D2431" s="2"/>
    </row>
    <row r="2432">
      <c r="A2432" s="2"/>
      <c r="B2432" s="2"/>
      <c r="C2432" s="2"/>
      <c r="D2432" s="2"/>
    </row>
    <row r="2433">
      <c r="A2433" s="2"/>
      <c r="B2433" s="2"/>
      <c r="C2433" s="2"/>
      <c r="D2433" s="2"/>
    </row>
    <row r="2434">
      <c r="A2434" s="2"/>
      <c r="B2434" s="2"/>
      <c r="C2434" s="2"/>
      <c r="D2434" s="2"/>
    </row>
    <row r="2435">
      <c r="A2435" s="2"/>
      <c r="B2435" s="2"/>
      <c r="C2435" s="2"/>
      <c r="D2435" s="2"/>
    </row>
    <row r="2436">
      <c r="A2436" s="2"/>
      <c r="B2436" s="2"/>
      <c r="C2436" s="2"/>
      <c r="D2436" s="2"/>
    </row>
    <row r="2437">
      <c r="A2437" s="2"/>
      <c r="B2437" s="2"/>
      <c r="C2437" s="2"/>
      <c r="D2437" s="2"/>
    </row>
    <row r="2438">
      <c r="A2438" s="2"/>
      <c r="B2438" s="2"/>
      <c r="C2438" s="2"/>
      <c r="D2438" s="2"/>
    </row>
    <row r="2439">
      <c r="A2439" s="2"/>
      <c r="B2439" s="2"/>
      <c r="C2439" s="2"/>
      <c r="D2439" s="2"/>
    </row>
    <row r="2440">
      <c r="A2440" s="2"/>
      <c r="B2440" s="2"/>
      <c r="C2440" s="2"/>
      <c r="D2440" s="2"/>
    </row>
    <row r="2441">
      <c r="A2441" s="2"/>
      <c r="B2441" s="2"/>
      <c r="C2441" s="2"/>
      <c r="D2441" s="2"/>
    </row>
    <row r="2442">
      <c r="A2442" s="2"/>
      <c r="B2442" s="2"/>
      <c r="C2442" s="2"/>
      <c r="D2442" s="2"/>
    </row>
    <row r="2443">
      <c r="A2443" s="2"/>
      <c r="B2443" s="2"/>
      <c r="C2443" s="2"/>
      <c r="D2443" s="2"/>
    </row>
    <row r="2444">
      <c r="A2444" s="2"/>
      <c r="B2444" s="2"/>
      <c r="C2444" s="2"/>
      <c r="D2444" s="2"/>
    </row>
    <row r="2445">
      <c r="A2445" s="2"/>
      <c r="B2445" s="2"/>
      <c r="C2445" s="2"/>
      <c r="D2445" s="2"/>
    </row>
    <row r="2446">
      <c r="A2446" s="2"/>
      <c r="B2446" s="2"/>
      <c r="C2446" s="2"/>
      <c r="D2446" s="2"/>
    </row>
    <row r="2447">
      <c r="A2447" s="2"/>
      <c r="B2447" s="2"/>
      <c r="C2447" s="2"/>
      <c r="D2447" s="2"/>
    </row>
    <row r="2448">
      <c r="A2448" s="2"/>
      <c r="B2448" s="2"/>
      <c r="C2448" s="2"/>
      <c r="D2448" s="2"/>
    </row>
    <row r="2449">
      <c r="A2449" s="2"/>
      <c r="B2449" s="2"/>
      <c r="C2449" s="2"/>
      <c r="D2449" s="2"/>
    </row>
    <row r="2450">
      <c r="A2450" s="2"/>
      <c r="B2450" s="2"/>
      <c r="C2450" s="2"/>
      <c r="D2450" s="2"/>
    </row>
    <row r="2451">
      <c r="A2451" s="2"/>
      <c r="B2451" s="2"/>
      <c r="C2451" s="2"/>
      <c r="D2451" s="2"/>
    </row>
    <row r="2452">
      <c r="A2452" s="2"/>
      <c r="B2452" s="2"/>
      <c r="C2452" s="2"/>
      <c r="D2452" s="2"/>
    </row>
    <row r="2453">
      <c r="A2453" s="2"/>
      <c r="B2453" s="2"/>
      <c r="C2453" s="2"/>
      <c r="D2453" s="2"/>
    </row>
    <row r="2454">
      <c r="A2454" s="2"/>
      <c r="B2454" s="2"/>
      <c r="C2454" s="2"/>
      <c r="D2454" s="2"/>
    </row>
    <row r="2455">
      <c r="A2455" s="2"/>
      <c r="B2455" s="2"/>
      <c r="C2455" s="2"/>
      <c r="D2455" s="2"/>
    </row>
    <row r="2456">
      <c r="A2456" s="2"/>
      <c r="B2456" s="2"/>
      <c r="C2456" s="2"/>
      <c r="D2456" s="2"/>
    </row>
    <row r="2457">
      <c r="A2457" s="2"/>
      <c r="B2457" s="2"/>
      <c r="C2457" s="2"/>
      <c r="D2457" s="2"/>
    </row>
    <row r="2458">
      <c r="A2458" s="2"/>
      <c r="B2458" s="2"/>
      <c r="C2458" s="2"/>
      <c r="D2458" s="2"/>
    </row>
    <row r="2459">
      <c r="A2459" s="2"/>
      <c r="B2459" s="2"/>
      <c r="C2459" s="2"/>
      <c r="D2459" s="2"/>
    </row>
    <row r="2460">
      <c r="A2460" s="2"/>
      <c r="B2460" s="2"/>
      <c r="C2460" s="2"/>
      <c r="D2460" s="2"/>
    </row>
    <row r="2461">
      <c r="A2461" s="2"/>
      <c r="B2461" s="2"/>
      <c r="C2461" s="2"/>
      <c r="D2461" s="2"/>
    </row>
    <row r="2462">
      <c r="A2462" s="2"/>
      <c r="B2462" s="2"/>
      <c r="C2462" s="2"/>
      <c r="D2462" s="2"/>
    </row>
    <row r="2463">
      <c r="A2463" s="2"/>
      <c r="B2463" s="2"/>
      <c r="C2463" s="2"/>
      <c r="D2463" s="2"/>
    </row>
    <row r="2464">
      <c r="A2464" s="2"/>
      <c r="B2464" s="2"/>
      <c r="C2464" s="2"/>
      <c r="D2464" s="2"/>
    </row>
    <row r="2465">
      <c r="A2465" s="2"/>
      <c r="B2465" s="2"/>
      <c r="C2465" s="2"/>
      <c r="D2465" s="2"/>
    </row>
    <row r="2466">
      <c r="A2466" s="2"/>
      <c r="B2466" s="2"/>
      <c r="C2466" s="2"/>
      <c r="D2466" s="2"/>
    </row>
    <row r="2467">
      <c r="A2467" s="2"/>
      <c r="B2467" s="2"/>
      <c r="C2467" s="2"/>
      <c r="D2467" s="2"/>
    </row>
    <row r="2468">
      <c r="A2468" s="2"/>
      <c r="B2468" s="2"/>
      <c r="C2468" s="2"/>
      <c r="D2468" s="2"/>
    </row>
    <row r="2469">
      <c r="A2469" s="2"/>
      <c r="B2469" s="2"/>
      <c r="C2469" s="2"/>
      <c r="D2469" s="2"/>
    </row>
    <row r="2470">
      <c r="A2470" s="2"/>
      <c r="B2470" s="2"/>
      <c r="C2470" s="2"/>
      <c r="D2470" s="2"/>
    </row>
    <row r="2471">
      <c r="A2471" s="2"/>
      <c r="B2471" s="2"/>
      <c r="C2471" s="2"/>
      <c r="D2471" s="2"/>
    </row>
    <row r="2472">
      <c r="A2472" s="2"/>
      <c r="B2472" s="2"/>
      <c r="C2472" s="2"/>
      <c r="D2472" s="2"/>
    </row>
    <row r="2473">
      <c r="A2473" s="2"/>
      <c r="B2473" s="2"/>
      <c r="C2473" s="2"/>
      <c r="D2473" s="2"/>
    </row>
    <row r="2474">
      <c r="A2474" s="2"/>
      <c r="B2474" s="2"/>
      <c r="C2474" s="2"/>
      <c r="D2474" s="2"/>
    </row>
    <row r="2475">
      <c r="A2475" s="2"/>
      <c r="B2475" s="2"/>
      <c r="C2475" s="2"/>
      <c r="D2475" s="2"/>
    </row>
    <row r="2476">
      <c r="A2476" s="2"/>
      <c r="B2476" s="2"/>
      <c r="C2476" s="2"/>
      <c r="D2476" s="2"/>
    </row>
    <row r="2477">
      <c r="A2477" s="2"/>
      <c r="B2477" s="2"/>
      <c r="C2477" s="2"/>
      <c r="D2477" s="2"/>
    </row>
    <row r="2478">
      <c r="A2478" s="2"/>
      <c r="B2478" s="2"/>
      <c r="C2478" s="2"/>
      <c r="D2478" s="2"/>
    </row>
    <row r="2479">
      <c r="A2479" s="2"/>
      <c r="B2479" s="2"/>
      <c r="C2479" s="2"/>
      <c r="D2479" s="2"/>
    </row>
    <row r="2480">
      <c r="A2480" s="2"/>
      <c r="B2480" s="2"/>
      <c r="C2480" s="2"/>
      <c r="D2480" s="2"/>
    </row>
    <row r="2481">
      <c r="A2481" s="2"/>
      <c r="B2481" s="2"/>
      <c r="C2481" s="2"/>
      <c r="D2481" s="2"/>
    </row>
    <row r="2482">
      <c r="A2482" s="2"/>
      <c r="B2482" s="2"/>
      <c r="C2482" s="2"/>
      <c r="D2482" s="2"/>
    </row>
    <row r="2483">
      <c r="A2483" s="2"/>
      <c r="B2483" s="2"/>
      <c r="C2483" s="2"/>
      <c r="D2483" s="2"/>
    </row>
    <row r="2484">
      <c r="A2484" s="2"/>
      <c r="B2484" s="2"/>
      <c r="C2484" s="2"/>
      <c r="D2484" s="2"/>
    </row>
    <row r="2485">
      <c r="A2485" s="2"/>
      <c r="B2485" s="2"/>
      <c r="C2485" s="2"/>
      <c r="D2485" s="2"/>
    </row>
    <row r="2486">
      <c r="A2486" s="2"/>
      <c r="B2486" s="2"/>
      <c r="C2486" s="2"/>
      <c r="D2486" s="2"/>
    </row>
    <row r="2487">
      <c r="A2487" s="2"/>
      <c r="B2487" s="2"/>
      <c r="C2487" s="2"/>
      <c r="D2487" s="2"/>
    </row>
    <row r="2488">
      <c r="A2488" s="2"/>
      <c r="B2488" s="2"/>
      <c r="C2488" s="2"/>
      <c r="D2488" s="2"/>
    </row>
    <row r="2489">
      <c r="A2489" s="2"/>
      <c r="B2489" s="2"/>
      <c r="C2489" s="2"/>
      <c r="D2489" s="2"/>
    </row>
    <row r="2490">
      <c r="A2490" s="2"/>
      <c r="B2490" s="2"/>
      <c r="C2490" s="2"/>
      <c r="D2490" s="2"/>
    </row>
    <row r="2491">
      <c r="A2491" s="2"/>
      <c r="B2491" s="2"/>
      <c r="C2491" s="2"/>
      <c r="D2491" s="2"/>
    </row>
    <row r="2492">
      <c r="A2492" s="2"/>
      <c r="B2492" s="2"/>
      <c r="C2492" s="2"/>
      <c r="D2492" s="2"/>
    </row>
    <row r="2493">
      <c r="A2493" s="2"/>
      <c r="B2493" s="2"/>
      <c r="C2493" s="2"/>
      <c r="D2493" s="2"/>
    </row>
    <row r="2494">
      <c r="A2494" s="2"/>
      <c r="B2494" s="2"/>
      <c r="C2494" s="2"/>
      <c r="D2494" s="2"/>
    </row>
    <row r="2495">
      <c r="A2495" s="2"/>
      <c r="B2495" s="2"/>
      <c r="C2495" s="2"/>
      <c r="D2495" s="2"/>
    </row>
    <row r="2496">
      <c r="A2496" s="2"/>
      <c r="B2496" s="2"/>
      <c r="C2496" s="2"/>
      <c r="D2496" s="2"/>
    </row>
    <row r="2497">
      <c r="A2497" s="2"/>
      <c r="B2497" s="2"/>
      <c r="C2497" s="2"/>
      <c r="D2497" s="2"/>
    </row>
    <row r="2498">
      <c r="A2498" s="2"/>
      <c r="B2498" s="2"/>
      <c r="C2498" s="2"/>
      <c r="D2498" s="2"/>
    </row>
    <row r="2499">
      <c r="A2499" s="2"/>
      <c r="B2499" s="2"/>
      <c r="C2499" s="2"/>
      <c r="D2499" s="2"/>
    </row>
    <row r="2500">
      <c r="A2500" s="2"/>
      <c r="B2500" s="2"/>
      <c r="C2500" s="2"/>
      <c r="D2500" s="2"/>
    </row>
    <row r="2501">
      <c r="A2501" s="2"/>
      <c r="B2501" s="2"/>
      <c r="C2501" s="2"/>
      <c r="D2501" s="2"/>
    </row>
    <row r="2502">
      <c r="A2502" s="2"/>
      <c r="B2502" s="2"/>
      <c r="C2502" s="2"/>
      <c r="D2502" s="2"/>
    </row>
    <row r="2503">
      <c r="A2503" s="2"/>
      <c r="B2503" s="2"/>
      <c r="C2503" s="2"/>
      <c r="D2503" s="2"/>
    </row>
    <row r="2504">
      <c r="A2504" s="2"/>
      <c r="B2504" s="2"/>
      <c r="C2504" s="2"/>
      <c r="D2504" s="2"/>
    </row>
    <row r="2505">
      <c r="A2505" s="2"/>
      <c r="B2505" s="2"/>
      <c r="C2505" s="2"/>
      <c r="D2505" s="2"/>
    </row>
    <row r="2506">
      <c r="A2506" s="2"/>
      <c r="B2506" s="2"/>
      <c r="C2506" s="2"/>
      <c r="D2506" s="2"/>
    </row>
    <row r="2507">
      <c r="A2507" s="2"/>
      <c r="B2507" s="2"/>
      <c r="C2507" s="2"/>
      <c r="D2507" s="2"/>
    </row>
    <row r="2508">
      <c r="A2508" s="2"/>
      <c r="B2508" s="2"/>
      <c r="C2508" s="2"/>
      <c r="D2508" s="2"/>
    </row>
    <row r="2509">
      <c r="A2509" s="2"/>
      <c r="B2509" s="2"/>
      <c r="C2509" s="2"/>
      <c r="D2509" s="2"/>
    </row>
    <row r="2510">
      <c r="A2510" s="2"/>
      <c r="B2510" s="2"/>
      <c r="C2510" s="2"/>
      <c r="D2510" s="2"/>
    </row>
    <row r="2511">
      <c r="A2511" s="2"/>
      <c r="B2511" s="2"/>
      <c r="C2511" s="2"/>
      <c r="D2511" s="2"/>
    </row>
    <row r="2512">
      <c r="A2512" s="2"/>
      <c r="B2512" s="2"/>
      <c r="C2512" s="2"/>
      <c r="D2512" s="2"/>
    </row>
    <row r="2513">
      <c r="A2513" s="2"/>
      <c r="B2513" s="2"/>
      <c r="C2513" s="2"/>
      <c r="D2513" s="2"/>
    </row>
    <row r="2514">
      <c r="A2514" s="2"/>
      <c r="B2514" s="2"/>
      <c r="C2514" s="2"/>
      <c r="D2514" s="2"/>
    </row>
    <row r="2515">
      <c r="A2515" s="2"/>
      <c r="B2515" s="2"/>
      <c r="C2515" s="2"/>
      <c r="D2515" s="2"/>
    </row>
    <row r="2516">
      <c r="A2516" s="2"/>
      <c r="B2516" s="2"/>
      <c r="C2516" s="2"/>
      <c r="D2516" s="2"/>
    </row>
    <row r="2517">
      <c r="A2517" s="2"/>
      <c r="B2517" s="2"/>
      <c r="C2517" s="2"/>
      <c r="D2517" s="2"/>
    </row>
    <row r="2518">
      <c r="A2518" s="2"/>
      <c r="B2518" s="2"/>
      <c r="C2518" s="2"/>
      <c r="D2518" s="2"/>
    </row>
    <row r="2519">
      <c r="A2519" s="2"/>
      <c r="B2519" s="2"/>
      <c r="C2519" s="2"/>
      <c r="D2519" s="2"/>
    </row>
    <row r="2520">
      <c r="A2520" s="2"/>
      <c r="B2520" s="2"/>
      <c r="C2520" s="2"/>
      <c r="D2520" s="2"/>
    </row>
    <row r="2521">
      <c r="A2521" s="2"/>
      <c r="B2521" s="2"/>
      <c r="C2521" s="2"/>
      <c r="D2521" s="2"/>
    </row>
    <row r="2522">
      <c r="A2522" s="2"/>
      <c r="B2522" s="2"/>
      <c r="C2522" s="2"/>
      <c r="D2522" s="2"/>
    </row>
    <row r="2523">
      <c r="A2523" s="2"/>
      <c r="B2523" s="2"/>
      <c r="C2523" s="2"/>
      <c r="D2523" s="2"/>
    </row>
    <row r="2524">
      <c r="A2524" s="2"/>
      <c r="B2524" s="2"/>
      <c r="C2524" s="2"/>
      <c r="D2524" s="2"/>
    </row>
    <row r="2525">
      <c r="A2525" s="2"/>
      <c r="B2525" s="2"/>
      <c r="C2525" s="2"/>
      <c r="D2525" s="2"/>
    </row>
    <row r="2526">
      <c r="A2526" s="2"/>
      <c r="B2526" s="2"/>
      <c r="C2526" s="2"/>
      <c r="D2526" s="2"/>
    </row>
    <row r="2527">
      <c r="A2527" s="2"/>
      <c r="B2527" s="2"/>
      <c r="C2527" s="2"/>
      <c r="D2527" s="2"/>
    </row>
    <row r="2528">
      <c r="A2528" s="2"/>
      <c r="B2528" s="2"/>
      <c r="C2528" s="2"/>
      <c r="D2528" s="2"/>
    </row>
    <row r="2529">
      <c r="A2529" s="2"/>
      <c r="B2529" s="2"/>
      <c r="C2529" s="2"/>
      <c r="D2529" s="2"/>
    </row>
    <row r="2530">
      <c r="A2530" s="2"/>
      <c r="B2530" s="2"/>
      <c r="C2530" s="2"/>
      <c r="D2530" s="2"/>
    </row>
    <row r="2531">
      <c r="A2531" s="2"/>
      <c r="B2531" s="2"/>
      <c r="C2531" s="2"/>
      <c r="D2531" s="2"/>
    </row>
    <row r="2532">
      <c r="A2532" s="2"/>
      <c r="B2532" s="2"/>
      <c r="C2532" s="2"/>
      <c r="D2532" s="2"/>
    </row>
    <row r="2533">
      <c r="A2533" s="2"/>
      <c r="B2533" s="2"/>
      <c r="C2533" s="2"/>
      <c r="D2533" s="2"/>
    </row>
    <row r="2534">
      <c r="A2534" s="2"/>
      <c r="B2534" s="2"/>
      <c r="C2534" s="2"/>
      <c r="D2534" s="2"/>
    </row>
    <row r="2535">
      <c r="A2535" s="2"/>
      <c r="B2535" s="2"/>
      <c r="C2535" s="2"/>
      <c r="D2535" s="2"/>
    </row>
    <row r="2536">
      <c r="A2536" s="2"/>
      <c r="B2536" s="2"/>
      <c r="C2536" s="2"/>
      <c r="D2536" s="2"/>
    </row>
    <row r="2537">
      <c r="A2537" s="2"/>
      <c r="B2537" s="2"/>
      <c r="C2537" s="2"/>
      <c r="D2537" s="2"/>
    </row>
    <row r="2538">
      <c r="A2538" s="2"/>
      <c r="B2538" s="2"/>
      <c r="C2538" s="2"/>
      <c r="D2538" s="2"/>
    </row>
    <row r="2539">
      <c r="A2539" s="2"/>
      <c r="B2539" s="2"/>
      <c r="C2539" s="2"/>
      <c r="D2539" s="2"/>
    </row>
    <row r="2540">
      <c r="A2540" s="2"/>
      <c r="B2540" s="2"/>
      <c r="C2540" s="2"/>
      <c r="D2540" s="2"/>
    </row>
    <row r="2541">
      <c r="A2541" s="2"/>
      <c r="B2541" s="2"/>
      <c r="C2541" s="2"/>
      <c r="D2541" s="2"/>
    </row>
    <row r="2542">
      <c r="A2542" s="2"/>
      <c r="B2542" s="2"/>
      <c r="C2542" s="2"/>
      <c r="D2542" s="2"/>
    </row>
    <row r="2543">
      <c r="A2543" s="2"/>
      <c r="B2543" s="2"/>
      <c r="C2543" s="2"/>
      <c r="D2543" s="2"/>
    </row>
    <row r="2544">
      <c r="A2544" s="2"/>
      <c r="B2544" s="2"/>
      <c r="C2544" s="2"/>
      <c r="D2544" s="2"/>
    </row>
    <row r="2545">
      <c r="A2545" s="2"/>
      <c r="B2545" s="2"/>
      <c r="C2545" s="2"/>
      <c r="D2545" s="2"/>
    </row>
    <row r="2546">
      <c r="A2546" s="2"/>
      <c r="B2546" s="2"/>
      <c r="C2546" s="2"/>
      <c r="D2546" s="2"/>
    </row>
    <row r="2547">
      <c r="A2547" s="2"/>
      <c r="B2547" s="2"/>
      <c r="C2547" s="2"/>
      <c r="D2547" s="2"/>
    </row>
    <row r="2548">
      <c r="A2548" s="2"/>
      <c r="B2548" s="2"/>
      <c r="C2548" s="2"/>
      <c r="D2548" s="2"/>
    </row>
    <row r="2549">
      <c r="A2549" s="2"/>
      <c r="B2549" s="2"/>
      <c r="C2549" s="2"/>
      <c r="D2549" s="2"/>
    </row>
    <row r="2550">
      <c r="A2550" s="2"/>
      <c r="B2550" s="2"/>
      <c r="C2550" s="2"/>
      <c r="D2550" s="2"/>
    </row>
    <row r="2551">
      <c r="A2551" s="2"/>
      <c r="B2551" s="2"/>
      <c r="C2551" s="2"/>
      <c r="D2551" s="2"/>
    </row>
    <row r="2552">
      <c r="A2552" s="2"/>
      <c r="B2552" s="2"/>
      <c r="C2552" s="2"/>
      <c r="D2552" s="2"/>
    </row>
    <row r="2553">
      <c r="A2553" s="2"/>
      <c r="B2553" s="2"/>
      <c r="C2553" s="2"/>
      <c r="D2553" s="2"/>
    </row>
    <row r="2554">
      <c r="A2554" s="2"/>
      <c r="B2554" s="2"/>
      <c r="C2554" s="2"/>
      <c r="D2554" s="2"/>
    </row>
    <row r="2555">
      <c r="A2555" s="2"/>
      <c r="B2555" s="2"/>
      <c r="C2555" s="2"/>
      <c r="D2555" s="2"/>
    </row>
    <row r="2556">
      <c r="A2556" s="2"/>
      <c r="B2556" s="2"/>
      <c r="C2556" s="2"/>
      <c r="D2556" s="2"/>
    </row>
    <row r="2557">
      <c r="A2557" s="2"/>
      <c r="B2557" s="2"/>
      <c r="C2557" s="2"/>
      <c r="D2557" s="2"/>
    </row>
    <row r="2558">
      <c r="A2558" s="2"/>
      <c r="B2558" s="2"/>
      <c r="C2558" s="2"/>
      <c r="D2558" s="2"/>
    </row>
    <row r="2559">
      <c r="A2559" s="2"/>
      <c r="B2559" s="2"/>
      <c r="C2559" s="2"/>
      <c r="D2559" s="2"/>
    </row>
    <row r="2560">
      <c r="A2560" s="2"/>
      <c r="B2560" s="2"/>
      <c r="C2560" s="2"/>
      <c r="D2560" s="2"/>
    </row>
    <row r="2561">
      <c r="A2561" s="2"/>
      <c r="B2561" s="2"/>
      <c r="C2561" s="2"/>
      <c r="D2561" s="2"/>
    </row>
    <row r="2562">
      <c r="A2562" s="2"/>
      <c r="B2562" s="2"/>
      <c r="C2562" s="2"/>
      <c r="D2562" s="2"/>
    </row>
    <row r="2563">
      <c r="A2563" s="2"/>
      <c r="B2563" s="2"/>
      <c r="C2563" s="2"/>
      <c r="D2563" s="2"/>
    </row>
    <row r="2564">
      <c r="A2564" s="2"/>
      <c r="B2564" s="2"/>
      <c r="C2564" s="2"/>
      <c r="D2564" s="2"/>
    </row>
    <row r="2565">
      <c r="A2565" s="2"/>
      <c r="B2565" s="2"/>
      <c r="C2565" s="2"/>
      <c r="D2565" s="2"/>
    </row>
    <row r="2566">
      <c r="A2566" s="2"/>
      <c r="B2566" s="2"/>
      <c r="C2566" s="2"/>
      <c r="D2566" s="2"/>
    </row>
    <row r="2567">
      <c r="A2567" s="2"/>
      <c r="B2567" s="2"/>
      <c r="C2567" s="2"/>
      <c r="D2567" s="2"/>
    </row>
    <row r="2568">
      <c r="A2568" s="2"/>
      <c r="B2568" s="2"/>
      <c r="C2568" s="2"/>
      <c r="D2568" s="2"/>
    </row>
    <row r="2569">
      <c r="A2569" s="2"/>
      <c r="B2569" s="2"/>
      <c r="C2569" s="2"/>
      <c r="D2569" s="2"/>
    </row>
    <row r="2570">
      <c r="A2570" s="2"/>
      <c r="B2570" s="2"/>
      <c r="C2570" s="2"/>
      <c r="D2570" s="2"/>
    </row>
    <row r="2571">
      <c r="A2571" s="2"/>
      <c r="B2571" s="2"/>
      <c r="C2571" s="2"/>
      <c r="D2571" s="2"/>
    </row>
    <row r="2572">
      <c r="A2572" s="2"/>
      <c r="B2572" s="2"/>
      <c r="C2572" s="2"/>
      <c r="D2572" s="2"/>
    </row>
    <row r="2573">
      <c r="A2573" s="2"/>
      <c r="B2573" s="2"/>
      <c r="C2573" s="2"/>
      <c r="D2573" s="2"/>
    </row>
    <row r="2574">
      <c r="A2574" s="2"/>
      <c r="B2574" s="2"/>
      <c r="C2574" s="2"/>
      <c r="D2574" s="2"/>
    </row>
    <row r="2575">
      <c r="A2575" s="2"/>
      <c r="B2575" s="2"/>
      <c r="C2575" s="2"/>
      <c r="D2575" s="2"/>
    </row>
    <row r="2576">
      <c r="A2576" s="2"/>
      <c r="B2576" s="2"/>
      <c r="C2576" s="2"/>
      <c r="D2576" s="2"/>
    </row>
    <row r="2577">
      <c r="A2577" s="2"/>
      <c r="B2577" s="2"/>
      <c r="C2577" s="2"/>
      <c r="D2577" s="2"/>
    </row>
    <row r="2578">
      <c r="A2578" s="2"/>
      <c r="B2578" s="2"/>
      <c r="C2578" s="2"/>
      <c r="D2578" s="2"/>
    </row>
    <row r="2579">
      <c r="A2579" s="2"/>
      <c r="B2579" s="2"/>
      <c r="C2579" s="2"/>
      <c r="D2579" s="2"/>
    </row>
    <row r="2580">
      <c r="A2580" s="2"/>
      <c r="B2580" s="2"/>
      <c r="C2580" s="2"/>
      <c r="D2580" s="2"/>
    </row>
    <row r="2581">
      <c r="A2581" s="2"/>
      <c r="B2581" s="2"/>
      <c r="C2581" s="2"/>
      <c r="D2581" s="2"/>
    </row>
    <row r="2582">
      <c r="A2582" s="2"/>
      <c r="B2582" s="2"/>
      <c r="C2582" s="2"/>
      <c r="D2582" s="2"/>
    </row>
    <row r="2583">
      <c r="A2583" s="2"/>
      <c r="B2583" s="2"/>
      <c r="C2583" s="2"/>
      <c r="D2583" s="2"/>
    </row>
    <row r="2584">
      <c r="A2584" s="2"/>
      <c r="B2584" s="2"/>
      <c r="C2584" s="2"/>
      <c r="D2584" s="2"/>
    </row>
    <row r="2585">
      <c r="A2585" s="2"/>
      <c r="B2585" s="2"/>
      <c r="C2585" s="2"/>
      <c r="D2585" s="2"/>
    </row>
    <row r="2586">
      <c r="A2586" s="2"/>
      <c r="B2586" s="2"/>
      <c r="C2586" s="2"/>
      <c r="D2586" s="2"/>
    </row>
    <row r="2587">
      <c r="A2587" s="2"/>
      <c r="B2587" s="2"/>
      <c r="C2587" s="2"/>
      <c r="D2587" s="2"/>
    </row>
    <row r="2588">
      <c r="A2588" s="2"/>
      <c r="B2588" s="2"/>
      <c r="C2588" s="2"/>
      <c r="D2588" s="2"/>
    </row>
    <row r="2589">
      <c r="A2589" s="2"/>
      <c r="B2589" s="2"/>
      <c r="C2589" s="2"/>
      <c r="D2589" s="2"/>
    </row>
    <row r="2590">
      <c r="A2590" s="2"/>
      <c r="B2590" s="2"/>
      <c r="C2590" s="2"/>
      <c r="D2590" s="2"/>
    </row>
    <row r="2591">
      <c r="A2591" s="2"/>
      <c r="B2591" s="2"/>
      <c r="C2591" s="2"/>
      <c r="D2591" s="2"/>
    </row>
    <row r="2592">
      <c r="A2592" s="2"/>
      <c r="B2592" s="2"/>
      <c r="C2592" s="2"/>
      <c r="D2592" s="2"/>
    </row>
    <row r="2593">
      <c r="A2593" s="2"/>
      <c r="B2593" s="2"/>
      <c r="C2593" s="2"/>
      <c r="D2593" s="2"/>
    </row>
    <row r="2594">
      <c r="A2594" s="2"/>
      <c r="B2594" s="2"/>
      <c r="C2594" s="2"/>
      <c r="D2594" s="2"/>
    </row>
    <row r="2595">
      <c r="A2595" s="2"/>
      <c r="B2595" s="2"/>
      <c r="C2595" s="2"/>
      <c r="D2595" s="2"/>
    </row>
    <row r="2596">
      <c r="A2596" s="2"/>
      <c r="B2596" s="2"/>
      <c r="C2596" s="2"/>
      <c r="D2596" s="2"/>
    </row>
    <row r="2597">
      <c r="A2597" s="2"/>
      <c r="B2597" s="2"/>
      <c r="C2597" s="2"/>
      <c r="D2597" s="2"/>
    </row>
    <row r="2598">
      <c r="A2598" s="2"/>
      <c r="B2598" s="2"/>
      <c r="C2598" s="2"/>
      <c r="D2598" s="2"/>
    </row>
    <row r="2599">
      <c r="A2599" s="2"/>
      <c r="B2599" s="2"/>
      <c r="C2599" s="2"/>
      <c r="D2599" s="2"/>
    </row>
    <row r="2600">
      <c r="A2600" s="2"/>
      <c r="B2600" s="2"/>
      <c r="C2600" s="2"/>
      <c r="D2600" s="2"/>
    </row>
    <row r="2601">
      <c r="A2601" s="2"/>
      <c r="B2601" s="2"/>
      <c r="C2601" s="2"/>
      <c r="D2601" s="2"/>
    </row>
    <row r="2602">
      <c r="A2602" s="2"/>
      <c r="B2602" s="2"/>
      <c r="C2602" s="2"/>
      <c r="D2602" s="2"/>
    </row>
    <row r="2603">
      <c r="A2603" s="2"/>
      <c r="B2603" s="2"/>
      <c r="C2603" s="2"/>
      <c r="D2603" s="2"/>
    </row>
    <row r="2604">
      <c r="A2604" s="2"/>
      <c r="B2604" s="2"/>
      <c r="C2604" s="2"/>
      <c r="D2604" s="2"/>
    </row>
    <row r="2605">
      <c r="A2605" s="2"/>
      <c r="B2605" s="2"/>
      <c r="C2605" s="2"/>
      <c r="D2605" s="2"/>
    </row>
    <row r="2606">
      <c r="A2606" s="2"/>
      <c r="B2606" s="2"/>
      <c r="C2606" s="2"/>
      <c r="D2606" s="2"/>
    </row>
    <row r="2607">
      <c r="A2607" s="2"/>
      <c r="B2607" s="2"/>
      <c r="C2607" s="2"/>
      <c r="D2607" s="2"/>
    </row>
    <row r="2608">
      <c r="A2608" s="2"/>
      <c r="B2608" s="2"/>
      <c r="C2608" s="2"/>
      <c r="D2608" s="2"/>
    </row>
    <row r="2609">
      <c r="A2609" s="2"/>
      <c r="B2609" s="2"/>
      <c r="C2609" s="2"/>
      <c r="D2609" s="2"/>
    </row>
    <row r="2610">
      <c r="A2610" s="2"/>
      <c r="B2610" s="2"/>
      <c r="C2610" s="2"/>
      <c r="D2610" s="2"/>
    </row>
    <row r="2611">
      <c r="A2611" s="2"/>
      <c r="B2611" s="2"/>
      <c r="C2611" s="2"/>
      <c r="D2611" s="2"/>
    </row>
    <row r="2612">
      <c r="A2612" s="2"/>
      <c r="B2612" s="2"/>
      <c r="C2612" s="2"/>
      <c r="D2612" s="2"/>
    </row>
    <row r="2613">
      <c r="A2613" s="2"/>
      <c r="B2613" s="2"/>
      <c r="C2613" s="2"/>
      <c r="D2613" s="2"/>
    </row>
    <row r="2614">
      <c r="A2614" s="2"/>
      <c r="B2614" s="2"/>
      <c r="C2614" s="2"/>
      <c r="D2614" s="2"/>
    </row>
    <row r="2615">
      <c r="A2615" s="2"/>
      <c r="B2615" s="2"/>
      <c r="C2615" s="2"/>
      <c r="D2615" s="2"/>
    </row>
    <row r="2616">
      <c r="A2616" s="2"/>
      <c r="B2616" s="2"/>
      <c r="C2616" s="2"/>
      <c r="D2616" s="2"/>
    </row>
    <row r="2617">
      <c r="A2617" s="2"/>
      <c r="B2617" s="2"/>
      <c r="C2617" s="2"/>
      <c r="D2617" s="2"/>
    </row>
    <row r="2618">
      <c r="A2618" s="2"/>
      <c r="B2618" s="2"/>
      <c r="C2618" s="2"/>
      <c r="D2618" s="2"/>
    </row>
    <row r="2619">
      <c r="A2619" s="2"/>
      <c r="B2619" s="2"/>
      <c r="C2619" s="2"/>
      <c r="D2619" s="2"/>
    </row>
    <row r="2620">
      <c r="A2620" s="2"/>
      <c r="B2620" s="2"/>
      <c r="C2620" s="2"/>
      <c r="D2620" s="2"/>
    </row>
    <row r="2621">
      <c r="A2621" s="2"/>
      <c r="B2621" s="2"/>
      <c r="C2621" s="2"/>
      <c r="D2621" s="2"/>
    </row>
    <row r="2622">
      <c r="A2622" s="2"/>
      <c r="B2622" s="2"/>
      <c r="C2622" s="2"/>
      <c r="D2622" s="2"/>
    </row>
    <row r="2623">
      <c r="A2623" s="2"/>
      <c r="B2623" s="2"/>
      <c r="C2623" s="2"/>
      <c r="D2623" s="2"/>
    </row>
    <row r="2624">
      <c r="A2624" s="2"/>
      <c r="B2624" s="2"/>
      <c r="C2624" s="2"/>
      <c r="D2624" s="2"/>
    </row>
    <row r="2625">
      <c r="A2625" s="2"/>
      <c r="B2625" s="2"/>
      <c r="C2625" s="2"/>
      <c r="D2625" s="2"/>
    </row>
    <row r="2626">
      <c r="A2626" s="2"/>
      <c r="B2626" s="2"/>
      <c r="C2626" s="2"/>
      <c r="D2626" s="2"/>
    </row>
    <row r="2627">
      <c r="A2627" s="2"/>
      <c r="B2627" s="2"/>
      <c r="C2627" s="2"/>
      <c r="D2627" s="2"/>
    </row>
    <row r="2628">
      <c r="A2628" s="2"/>
      <c r="B2628" s="2"/>
      <c r="C2628" s="2"/>
      <c r="D2628" s="2"/>
    </row>
    <row r="2629">
      <c r="A2629" s="2"/>
      <c r="B2629" s="2"/>
      <c r="C2629" s="2"/>
      <c r="D2629" s="2"/>
    </row>
    <row r="2630">
      <c r="A2630" s="2"/>
      <c r="B2630" s="2"/>
      <c r="C2630" s="2"/>
      <c r="D2630" s="2"/>
    </row>
    <row r="2631">
      <c r="A2631" s="2"/>
      <c r="B2631" s="2"/>
      <c r="C2631" s="2"/>
      <c r="D2631" s="2"/>
    </row>
    <row r="2632">
      <c r="A2632" s="2"/>
      <c r="B2632" s="2"/>
      <c r="C2632" s="2"/>
      <c r="D2632" s="2"/>
    </row>
    <row r="2633">
      <c r="A2633" s="2"/>
      <c r="B2633" s="2"/>
      <c r="C2633" s="2"/>
      <c r="D2633" s="2"/>
    </row>
    <row r="2634">
      <c r="A2634" s="2"/>
      <c r="B2634" s="2"/>
      <c r="C2634" s="2"/>
      <c r="D2634" s="2"/>
    </row>
    <row r="2635">
      <c r="A2635" s="2"/>
      <c r="B2635" s="2"/>
      <c r="C2635" s="2"/>
      <c r="D2635" s="2"/>
    </row>
    <row r="2636">
      <c r="A2636" s="2"/>
      <c r="B2636" s="2"/>
      <c r="C2636" s="2"/>
      <c r="D2636" s="2"/>
    </row>
    <row r="2637">
      <c r="A2637" s="2"/>
      <c r="B2637" s="2"/>
      <c r="C2637" s="2"/>
      <c r="D2637" s="2"/>
    </row>
    <row r="2638">
      <c r="A2638" s="2"/>
      <c r="B2638" s="2"/>
      <c r="C2638" s="2"/>
      <c r="D2638" s="2"/>
    </row>
    <row r="2639">
      <c r="A2639" s="2"/>
      <c r="B2639" s="2"/>
      <c r="C2639" s="2"/>
      <c r="D2639" s="2"/>
    </row>
    <row r="2640">
      <c r="A2640" s="2"/>
      <c r="B2640" s="2"/>
      <c r="C2640" s="2"/>
      <c r="D2640" s="2"/>
    </row>
    <row r="2641">
      <c r="A2641" s="2"/>
      <c r="B2641" s="2"/>
      <c r="C2641" s="2"/>
      <c r="D2641" s="2"/>
    </row>
    <row r="2642">
      <c r="A2642" s="2"/>
      <c r="B2642" s="2"/>
      <c r="C2642" s="2"/>
      <c r="D2642" s="2"/>
    </row>
    <row r="2643">
      <c r="A2643" s="2"/>
      <c r="B2643" s="2"/>
      <c r="C2643" s="2"/>
      <c r="D2643" s="2"/>
    </row>
    <row r="2644">
      <c r="A2644" s="2"/>
      <c r="B2644" s="2"/>
      <c r="C2644" s="2"/>
      <c r="D2644" s="2"/>
    </row>
    <row r="2645">
      <c r="A2645" s="2"/>
      <c r="B2645" s="2"/>
      <c r="C2645" s="2"/>
      <c r="D2645" s="2"/>
    </row>
    <row r="2646">
      <c r="A2646" s="2"/>
      <c r="B2646" s="2"/>
      <c r="C2646" s="2"/>
      <c r="D2646" s="2"/>
    </row>
    <row r="2647">
      <c r="A2647" s="2"/>
      <c r="B2647" s="2"/>
      <c r="C2647" s="2"/>
      <c r="D2647" s="2"/>
    </row>
    <row r="2648">
      <c r="A2648" s="2"/>
      <c r="B2648" s="2"/>
      <c r="C2648" s="2"/>
      <c r="D2648" s="2"/>
    </row>
    <row r="2649">
      <c r="A2649" s="2"/>
      <c r="B2649" s="2"/>
      <c r="C2649" s="2"/>
      <c r="D2649" s="2"/>
    </row>
    <row r="2650">
      <c r="A2650" s="2"/>
      <c r="B2650" s="2"/>
      <c r="C2650" s="2"/>
      <c r="D2650" s="2"/>
    </row>
    <row r="2651">
      <c r="A2651" s="2"/>
      <c r="B2651" s="2"/>
      <c r="C2651" s="2"/>
      <c r="D2651" s="2"/>
    </row>
    <row r="2652">
      <c r="A2652" s="2"/>
      <c r="B2652" s="2"/>
      <c r="C2652" s="2"/>
      <c r="D2652" s="2"/>
    </row>
    <row r="2653">
      <c r="A2653" s="2"/>
      <c r="B2653" s="2"/>
      <c r="C2653" s="2"/>
      <c r="D2653" s="2"/>
    </row>
    <row r="2654">
      <c r="A2654" s="2"/>
      <c r="B2654" s="2"/>
      <c r="C2654" s="2"/>
      <c r="D2654" s="2"/>
    </row>
    <row r="2655">
      <c r="A2655" s="2"/>
      <c r="B2655" s="2"/>
      <c r="C2655" s="2"/>
      <c r="D2655" s="2"/>
    </row>
    <row r="2656">
      <c r="A2656" s="2"/>
      <c r="B2656" s="2"/>
      <c r="C2656" s="2"/>
      <c r="D2656" s="2"/>
    </row>
    <row r="2657">
      <c r="A2657" s="2"/>
      <c r="B2657" s="2"/>
      <c r="C2657" s="2"/>
      <c r="D2657" s="2"/>
    </row>
    <row r="2658">
      <c r="A2658" s="2"/>
      <c r="B2658" s="2"/>
      <c r="C2658" s="2"/>
      <c r="D2658" s="2"/>
    </row>
    <row r="2659">
      <c r="A2659" s="2"/>
      <c r="B2659" s="2"/>
      <c r="C2659" s="2"/>
      <c r="D2659" s="2"/>
    </row>
    <row r="2660">
      <c r="A2660" s="2"/>
      <c r="B2660" s="2"/>
      <c r="C2660" s="2"/>
      <c r="D2660" s="2"/>
    </row>
    <row r="2661">
      <c r="A2661" s="2"/>
      <c r="B2661" s="2"/>
      <c r="C2661" s="2"/>
      <c r="D2661" s="2"/>
    </row>
    <row r="2662">
      <c r="A2662" s="2"/>
      <c r="B2662" s="2"/>
      <c r="C2662" s="2"/>
      <c r="D2662" s="2"/>
    </row>
    <row r="2663">
      <c r="A2663" s="2"/>
      <c r="B2663" s="2"/>
      <c r="C2663" s="2"/>
      <c r="D2663" s="2"/>
    </row>
    <row r="2664">
      <c r="A2664" s="2"/>
      <c r="B2664" s="2"/>
      <c r="C2664" s="2"/>
      <c r="D2664" s="2"/>
    </row>
    <row r="2665">
      <c r="A2665" s="2"/>
      <c r="B2665" s="2"/>
      <c r="C2665" s="2"/>
      <c r="D2665" s="2"/>
    </row>
    <row r="2666">
      <c r="A2666" s="2"/>
      <c r="B2666" s="2"/>
      <c r="C2666" s="2"/>
      <c r="D2666" s="2"/>
    </row>
    <row r="2667">
      <c r="A2667" s="2"/>
      <c r="B2667" s="2"/>
      <c r="C2667" s="2"/>
      <c r="D2667" s="2"/>
    </row>
    <row r="2668">
      <c r="A2668" s="2"/>
      <c r="B2668" s="2"/>
      <c r="C2668" s="2"/>
      <c r="D2668" s="2"/>
    </row>
    <row r="2669">
      <c r="A2669" s="2"/>
      <c r="B2669" s="2"/>
      <c r="C2669" s="2"/>
      <c r="D2669" s="2"/>
    </row>
    <row r="2670">
      <c r="A2670" s="2"/>
      <c r="B2670" s="2"/>
      <c r="C2670" s="2"/>
      <c r="D2670" s="2"/>
    </row>
    <row r="2671">
      <c r="A2671" s="2"/>
      <c r="B2671" s="2"/>
      <c r="C2671" s="2"/>
      <c r="D2671" s="2"/>
    </row>
    <row r="2672">
      <c r="A2672" s="2"/>
      <c r="B2672" s="2"/>
      <c r="C2672" s="2"/>
      <c r="D2672" s="2"/>
    </row>
    <row r="2673">
      <c r="A2673" s="2"/>
      <c r="B2673" s="2"/>
      <c r="C2673" s="2"/>
      <c r="D2673" s="2"/>
    </row>
    <row r="2674">
      <c r="A2674" s="2"/>
      <c r="B2674" s="2"/>
      <c r="C2674" s="2"/>
      <c r="D2674" s="2"/>
    </row>
    <row r="2675">
      <c r="A2675" s="2"/>
      <c r="B2675" s="2"/>
      <c r="C2675" s="2"/>
      <c r="D2675" s="2"/>
    </row>
    <row r="2676">
      <c r="A2676" s="2"/>
      <c r="B2676" s="2"/>
      <c r="C2676" s="2"/>
      <c r="D2676" s="2"/>
    </row>
    <row r="2677">
      <c r="A2677" s="2"/>
      <c r="B2677" s="2"/>
      <c r="C2677" s="2"/>
      <c r="D2677" s="2"/>
    </row>
    <row r="2678">
      <c r="A2678" s="2"/>
      <c r="B2678" s="2"/>
      <c r="C2678" s="2"/>
      <c r="D2678" s="2"/>
    </row>
    <row r="2679">
      <c r="A2679" s="2"/>
      <c r="B2679" s="2"/>
      <c r="C2679" s="2"/>
      <c r="D2679" s="2"/>
    </row>
    <row r="2680">
      <c r="A2680" s="2"/>
      <c r="B2680" s="2"/>
      <c r="C2680" s="2"/>
      <c r="D2680" s="2"/>
    </row>
    <row r="2681">
      <c r="A2681" s="2"/>
      <c r="B2681" s="2"/>
      <c r="C2681" s="2"/>
      <c r="D2681" s="2"/>
    </row>
    <row r="2682">
      <c r="A2682" s="2"/>
      <c r="B2682" s="2"/>
      <c r="C2682" s="2"/>
      <c r="D2682" s="2"/>
    </row>
    <row r="2683">
      <c r="A2683" s="2"/>
      <c r="B2683" s="2"/>
      <c r="C2683" s="2"/>
      <c r="D2683" s="2"/>
    </row>
    <row r="2684">
      <c r="A2684" s="2"/>
      <c r="B2684" s="2"/>
      <c r="C2684" s="2"/>
      <c r="D2684" s="2"/>
    </row>
    <row r="2685">
      <c r="A2685" s="2"/>
      <c r="B2685" s="2"/>
      <c r="C2685" s="2"/>
      <c r="D2685" s="2"/>
    </row>
    <row r="2686">
      <c r="A2686" s="2"/>
      <c r="B2686" s="2"/>
      <c r="C2686" s="2"/>
      <c r="D2686" s="2"/>
    </row>
    <row r="2687">
      <c r="A2687" s="2"/>
      <c r="B2687" s="2"/>
      <c r="C2687" s="2"/>
      <c r="D2687" s="2"/>
    </row>
    <row r="2688">
      <c r="A2688" s="2"/>
      <c r="B2688" s="2"/>
      <c r="C2688" s="2"/>
      <c r="D2688" s="2"/>
    </row>
    <row r="2689">
      <c r="A2689" s="2"/>
      <c r="B2689" s="2"/>
      <c r="C2689" s="2"/>
      <c r="D2689" s="2"/>
    </row>
    <row r="2690">
      <c r="A2690" s="2"/>
      <c r="B2690" s="2"/>
      <c r="C2690" s="2"/>
      <c r="D2690" s="2"/>
    </row>
    <row r="2691">
      <c r="A2691" s="2"/>
      <c r="B2691" s="2"/>
      <c r="C2691" s="2"/>
      <c r="D2691" s="2"/>
    </row>
    <row r="2692">
      <c r="A2692" s="2"/>
      <c r="B2692" s="2"/>
      <c r="C2692" s="2"/>
      <c r="D2692" s="2"/>
    </row>
    <row r="2693">
      <c r="A2693" s="2"/>
      <c r="B2693" s="2"/>
      <c r="C2693" s="2"/>
      <c r="D2693" s="2"/>
    </row>
    <row r="2694">
      <c r="A2694" s="2"/>
      <c r="B2694" s="2"/>
      <c r="C2694" s="2"/>
      <c r="D2694" s="2"/>
    </row>
    <row r="2695">
      <c r="A2695" s="2"/>
      <c r="B2695" s="2"/>
      <c r="C2695" s="2"/>
      <c r="D2695" s="2"/>
    </row>
    <row r="2696">
      <c r="A2696" s="2"/>
      <c r="B2696" s="2"/>
      <c r="C2696" s="2"/>
      <c r="D2696" s="2"/>
    </row>
    <row r="2697">
      <c r="A2697" s="2"/>
      <c r="B2697" s="2"/>
      <c r="C2697" s="2"/>
      <c r="D2697" s="2"/>
    </row>
    <row r="2698">
      <c r="A2698" s="2"/>
      <c r="B2698" s="2"/>
      <c r="C2698" s="2"/>
      <c r="D2698" s="2"/>
    </row>
    <row r="2699">
      <c r="A2699" s="2"/>
      <c r="B2699" s="2"/>
      <c r="C2699" s="2"/>
      <c r="D2699" s="2"/>
    </row>
    <row r="2700">
      <c r="A2700" s="2"/>
      <c r="B2700" s="2"/>
      <c r="C2700" s="2"/>
      <c r="D2700" s="2"/>
    </row>
    <row r="2701">
      <c r="A2701" s="2"/>
      <c r="B2701" s="2"/>
      <c r="C2701" s="2"/>
      <c r="D2701" s="2"/>
    </row>
    <row r="2702">
      <c r="A2702" s="2"/>
      <c r="B2702" s="2"/>
      <c r="C2702" s="2"/>
      <c r="D2702" s="2"/>
    </row>
    <row r="2703">
      <c r="A2703" s="2"/>
      <c r="B2703" s="2"/>
      <c r="C2703" s="2"/>
      <c r="D2703" s="2"/>
    </row>
    <row r="2704">
      <c r="A2704" s="2"/>
      <c r="B2704" s="2"/>
      <c r="C2704" s="2"/>
      <c r="D2704" s="2"/>
    </row>
    <row r="2705">
      <c r="A2705" s="2"/>
      <c r="B2705" s="2"/>
      <c r="C2705" s="2"/>
      <c r="D2705" s="2"/>
    </row>
    <row r="2706">
      <c r="A2706" s="2"/>
      <c r="B2706" s="2"/>
      <c r="C2706" s="2"/>
      <c r="D2706" s="2"/>
    </row>
    <row r="2707">
      <c r="A2707" s="2"/>
      <c r="B2707" s="2"/>
      <c r="C2707" s="2"/>
      <c r="D2707" s="2"/>
    </row>
    <row r="2708">
      <c r="A2708" s="2"/>
      <c r="B2708" s="2"/>
      <c r="C2708" s="2"/>
      <c r="D2708" s="2"/>
    </row>
    <row r="2709">
      <c r="A2709" s="2"/>
      <c r="B2709" s="2"/>
      <c r="C2709" s="2"/>
      <c r="D2709" s="2"/>
    </row>
    <row r="2710">
      <c r="A2710" s="2"/>
      <c r="B2710" s="2"/>
      <c r="C2710" s="2"/>
      <c r="D2710" s="2"/>
    </row>
    <row r="2711">
      <c r="A2711" s="2"/>
      <c r="B2711" s="2"/>
      <c r="C2711" s="2"/>
      <c r="D2711" s="2"/>
    </row>
    <row r="2712">
      <c r="A2712" s="2"/>
      <c r="B2712" s="2"/>
      <c r="C2712" s="2"/>
      <c r="D2712" s="2"/>
    </row>
    <row r="2713">
      <c r="A2713" s="2"/>
      <c r="B2713" s="2"/>
      <c r="C2713" s="2"/>
      <c r="D2713" s="2"/>
    </row>
    <row r="2714">
      <c r="A2714" s="2"/>
      <c r="B2714" s="2"/>
      <c r="C2714" s="2"/>
      <c r="D2714" s="2"/>
    </row>
    <row r="2715">
      <c r="A2715" s="2"/>
      <c r="B2715" s="2"/>
      <c r="C2715" s="2"/>
      <c r="D2715" s="2"/>
    </row>
    <row r="2716">
      <c r="A2716" s="2"/>
      <c r="B2716" s="2"/>
      <c r="C2716" s="2"/>
      <c r="D2716" s="2"/>
    </row>
    <row r="2717">
      <c r="A2717" s="2"/>
      <c r="B2717" s="2"/>
      <c r="C2717" s="2"/>
      <c r="D2717" s="2"/>
    </row>
    <row r="2718">
      <c r="A2718" s="2"/>
      <c r="B2718" s="2"/>
      <c r="C2718" s="2"/>
      <c r="D2718" s="2"/>
    </row>
    <row r="2719">
      <c r="A2719" s="2"/>
      <c r="B2719" s="2"/>
      <c r="C2719" s="2"/>
      <c r="D2719" s="2"/>
    </row>
    <row r="2720">
      <c r="A2720" s="2"/>
      <c r="B2720" s="2"/>
      <c r="C2720" s="2"/>
      <c r="D2720" s="2"/>
    </row>
    <row r="2721">
      <c r="A2721" s="2"/>
      <c r="B2721" s="2"/>
      <c r="C2721" s="2"/>
      <c r="D2721" s="2"/>
    </row>
    <row r="2722">
      <c r="A2722" s="2"/>
      <c r="B2722" s="2"/>
      <c r="C2722" s="2"/>
      <c r="D2722" s="2"/>
    </row>
    <row r="2723">
      <c r="A2723" s="2"/>
      <c r="B2723" s="2"/>
      <c r="C2723" s="2"/>
      <c r="D2723" s="2"/>
    </row>
    <row r="2724">
      <c r="A2724" s="2"/>
      <c r="B2724" s="2"/>
      <c r="C2724" s="2"/>
      <c r="D2724" s="2"/>
    </row>
    <row r="2725">
      <c r="A2725" s="2"/>
      <c r="B2725" s="2"/>
      <c r="C2725" s="2"/>
      <c r="D2725" s="2"/>
    </row>
    <row r="2726">
      <c r="A2726" s="2"/>
      <c r="B2726" s="2"/>
      <c r="C2726" s="2"/>
      <c r="D2726" s="2"/>
    </row>
    <row r="2727">
      <c r="A2727" s="2"/>
      <c r="B2727" s="2"/>
      <c r="C2727" s="2"/>
      <c r="D2727" s="2"/>
    </row>
    <row r="2728">
      <c r="A2728" s="2"/>
      <c r="B2728" s="2"/>
      <c r="C2728" s="2"/>
      <c r="D2728" s="2"/>
    </row>
    <row r="2729">
      <c r="A2729" s="2"/>
      <c r="B2729" s="2"/>
      <c r="C2729" s="2"/>
      <c r="D2729" s="2"/>
    </row>
    <row r="2730">
      <c r="A2730" s="2"/>
      <c r="B2730" s="2"/>
      <c r="C2730" s="2"/>
      <c r="D2730" s="2"/>
    </row>
    <row r="2731">
      <c r="A2731" s="2"/>
      <c r="B2731" s="2"/>
      <c r="C2731" s="2"/>
      <c r="D2731" s="2"/>
    </row>
    <row r="2732">
      <c r="A2732" s="2"/>
      <c r="B2732" s="2"/>
      <c r="C2732" s="2"/>
      <c r="D2732" s="2"/>
    </row>
    <row r="2733">
      <c r="A2733" s="2"/>
      <c r="B2733" s="2"/>
      <c r="C2733" s="2"/>
      <c r="D2733" s="2"/>
    </row>
    <row r="2734">
      <c r="A2734" s="2"/>
      <c r="B2734" s="2"/>
      <c r="C2734" s="2"/>
      <c r="D2734" s="2"/>
    </row>
    <row r="2735">
      <c r="A2735" s="2"/>
      <c r="B2735" s="2"/>
      <c r="C2735" s="2"/>
      <c r="D2735" s="2"/>
    </row>
    <row r="2736">
      <c r="A2736" s="2"/>
      <c r="B2736" s="2"/>
      <c r="C2736" s="2"/>
      <c r="D2736" s="2"/>
    </row>
    <row r="2737">
      <c r="A2737" s="2"/>
      <c r="B2737" s="2"/>
      <c r="C2737" s="2"/>
      <c r="D2737" s="2"/>
    </row>
    <row r="2738">
      <c r="A2738" s="2"/>
      <c r="B2738" s="2"/>
      <c r="C2738" s="2"/>
      <c r="D2738" s="2"/>
    </row>
    <row r="2739">
      <c r="A2739" s="2"/>
      <c r="B2739" s="2"/>
      <c r="C2739" s="2"/>
      <c r="D2739" s="2"/>
    </row>
    <row r="2740">
      <c r="A2740" s="2"/>
      <c r="B2740" s="2"/>
      <c r="C2740" s="2"/>
      <c r="D2740" s="2"/>
    </row>
    <row r="2741">
      <c r="A2741" s="2"/>
      <c r="B2741" s="2"/>
      <c r="C2741" s="2"/>
      <c r="D2741" s="2"/>
    </row>
    <row r="2742">
      <c r="A2742" s="2"/>
      <c r="B2742" s="2"/>
      <c r="C2742" s="2"/>
      <c r="D2742" s="2"/>
    </row>
    <row r="2743">
      <c r="A2743" s="2"/>
      <c r="B2743" s="2"/>
      <c r="C2743" s="2"/>
      <c r="D2743" s="2"/>
    </row>
    <row r="2744">
      <c r="A2744" s="2"/>
      <c r="B2744" s="2"/>
      <c r="C2744" s="2"/>
      <c r="D2744" s="2"/>
    </row>
    <row r="2745">
      <c r="A2745" s="2"/>
      <c r="B2745" s="2"/>
      <c r="C2745" s="2"/>
      <c r="D2745" s="2"/>
    </row>
    <row r="2746">
      <c r="A2746" s="2"/>
      <c r="B2746" s="2"/>
      <c r="C2746" s="2"/>
      <c r="D2746" s="2"/>
    </row>
    <row r="2747">
      <c r="A2747" s="2"/>
      <c r="B2747" s="2"/>
      <c r="C2747" s="2"/>
      <c r="D2747" s="2"/>
    </row>
    <row r="2748">
      <c r="A2748" s="2"/>
      <c r="B2748" s="2"/>
      <c r="C2748" s="2"/>
      <c r="D2748" s="2"/>
    </row>
    <row r="2749">
      <c r="A2749" s="2"/>
      <c r="B2749" s="2"/>
      <c r="C2749" s="2"/>
      <c r="D2749" s="2"/>
    </row>
    <row r="2750">
      <c r="A2750" s="2"/>
      <c r="B2750" s="2"/>
      <c r="C2750" s="2"/>
      <c r="D2750" s="2"/>
    </row>
    <row r="2751">
      <c r="A2751" s="2"/>
      <c r="B2751" s="2"/>
      <c r="C2751" s="2"/>
      <c r="D2751" s="2"/>
    </row>
    <row r="2752">
      <c r="A2752" s="2"/>
      <c r="B2752" s="2"/>
      <c r="C2752" s="2"/>
      <c r="D2752" s="2"/>
    </row>
    <row r="2753">
      <c r="A2753" s="2"/>
      <c r="B2753" s="2"/>
      <c r="C2753" s="2"/>
      <c r="D2753" s="2"/>
    </row>
    <row r="2754">
      <c r="A2754" s="2"/>
      <c r="B2754" s="2"/>
      <c r="C2754" s="2"/>
      <c r="D2754" s="2"/>
    </row>
    <row r="2755">
      <c r="A2755" s="2"/>
      <c r="B2755" s="2"/>
      <c r="C2755" s="2"/>
      <c r="D2755" s="2"/>
    </row>
    <row r="2756">
      <c r="A2756" s="2"/>
      <c r="B2756" s="2"/>
      <c r="C2756" s="2"/>
      <c r="D2756" s="2"/>
    </row>
    <row r="2757">
      <c r="A2757" s="2"/>
      <c r="B2757" s="2"/>
      <c r="C2757" s="2"/>
      <c r="D2757" s="2"/>
    </row>
    <row r="2758">
      <c r="A2758" s="2"/>
      <c r="B2758" s="2"/>
      <c r="C2758" s="2"/>
      <c r="D2758" s="2"/>
    </row>
    <row r="2759">
      <c r="A2759" s="2"/>
      <c r="B2759" s="2"/>
      <c r="C2759" s="2"/>
      <c r="D2759" s="2"/>
    </row>
    <row r="2760">
      <c r="A2760" s="2"/>
      <c r="B2760" s="2"/>
      <c r="C2760" s="2"/>
      <c r="D2760" s="2"/>
    </row>
    <row r="2761">
      <c r="A2761" s="2"/>
      <c r="B2761" s="2"/>
      <c r="C2761" s="2"/>
      <c r="D2761" s="2"/>
    </row>
    <row r="2762">
      <c r="A2762" s="2"/>
      <c r="B2762" s="2"/>
      <c r="C2762" s="2"/>
      <c r="D2762" s="2"/>
    </row>
    <row r="2763">
      <c r="A2763" s="2"/>
      <c r="B2763" s="2"/>
      <c r="C2763" s="2"/>
      <c r="D2763" s="2"/>
    </row>
    <row r="2764">
      <c r="A2764" s="2"/>
      <c r="B2764" s="2"/>
      <c r="C2764" s="2"/>
      <c r="D2764" s="2"/>
    </row>
    <row r="2765">
      <c r="A2765" s="2"/>
      <c r="B2765" s="2"/>
      <c r="C2765" s="2"/>
      <c r="D2765" s="2"/>
    </row>
    <row r="2766">
      <c r="A2766" s="2"/>
      <c r="B2766" s="2"/>
      <c r="C2766" s="2"/>
      <c r="D2766" s="2"/>
    </row>
    <row r="2767">
      <c r="A2767" s="2"/>
      <c r="B2767" s="2"/>
      <c r="C2767" s="2"/>
      <c r="D2767" s="2"/>
    </row>
    <row r="2768">
      <c r="A2768" s="2"/>
      <c r="B2768" s="2"/>
      <c r="C2768" s="2"/>
      <c r="D2768" s="2"/>
    </row>
    <row r="2769">
      <c r="A2769" s="2"/>
      <c r="B2769" s="2"/>
      <c r="C2769" s="2"/>
      <c r="D2769" s="2"/>
    </row>
    <row r="2770">
      <c r="A2770" s="2"/>
      <c r="B2770" s="2"/>
      <c r="C2770" s="2"/>
      <c r="D2770" s="2"/>
    </row>
    <row r="2771">
      <c r="A2771" s="2"/>
      <c r="B2771" s="2"/>
      <c r="C2771" s="2"/>
      <c r="D2771" s="2"/>
    </row>
    <row r="2772">
      <c r="A2772" s="2"/>
      <c r="B2772" s="2"/>
      <c r="C2772" s="2"/>
      <c r="D2772" s="2"/>
    </row>
    <row r="2773">
      <c r="A2773" s="2"/>
      <c r="B2773" s="2"/>
      <c r="C2773" s="2"/>
      <c r="D2773" s="2"/>
    </row>
    <row r="2774">
      <c r="A2774" s="2"/>
      <c r="B2774" s="2"/>
      <c r="C2774" s="2"/>
      <c r="D2774" s="2"/>
    </row>
    <row r="2775">
      <c r="A2775" s="2"/>
      <c r="B2775" s="2"/>
      <c r="C2775" s="2"/>
      <c r="D2775" s="2"/>
    </row>
    <row r="2776">
      <c r="A2776" s="2"/>
      <c r="B2776" s="2"/>
      <c r="C2776" s="2"/>
      <c r="D2776" s="2"/>
    </row>
    <row r="2777">
      <c r="A2777" s="2"/>
      <c r="B2777" s="2"/>
      <c r="C2777" s="2"/>
      <c r="D2777" s="2"/>
    </row>
    <row r="2778">
      <c r="A2778" s="2"/>
      <c r="B2778" s="2"/>
      <c r="C2778" s="2"/>
      <c r="D2778" s="2"/>
    </row>
    <row r="2779">
      <c r="A2779" s="2"/>
      <c r="B2779" s="2"/>
      <c r="C2779" s="2"/>
      <c r="D2779" s="2"/>
    </row>
    <row r="2780">
      <c r="A2780" s="2"/>
      <c r="B2780" s="2"/>
      <c r="C2780" s="2"/>
      <c r="D2780" s="2"/>
    </row>
    <row r="2781">
      <c r="A2781" s="2"/>
      <c r="B2781" s="2"/>
      <c r="C2781" s="2"/>
      <c r="D2781" s="2"/>
    </row>
    <row r="2782">
      <c r="A2782" s="2"/>
      <c r="B2782" s="2"/>
      <c r="C2782" s="2"/>
      <c r="D2782" s="2"/>
    </row>
    <row r="2783">
      <c r="A2783" s="2"/>
      <c r="B2783" s="2"/>
      <c r="C2783" s="2"/>
      <c r="D2783" s="2"/>
    </row>
    <row r="2784">
      <c r="A2784" s="2"/>
      <c r="B2784" s="2"/>
      <c r="C2784" s="2"/>
      <c r="D2784" s="2"/>
    </row>
    <row r="2785">
      <c r="A2785" s="2"/>
      <c r="B2785" s="2"/>
      <c r="C2785" s="2"/>
      <c r="D2785" s="2"/>
    </row>
    <row r="2786">
      <c r="A2786" s="2"/>
      <c r="B2786" s="2"/>
      <c r="C2786" s="2"/>
      <c r="D2786" s="2"/>
    </row>
    <row r="2787">
      <c r="A2787" s="2"/>
      <c r="B2787" s="2"/>
      <c r="C2787" s="2"/>
      <c r="D2787" s="2"/>
    </row>
    <row r="2788">
      <c r="A2788" s="2"/>
      <c r="B2788" s="2"/>
      <c r="C2788" s="2"/>
      <c r="D2788" s="2"/>
    </row>
    <row r="2789">
      <c r="A2789" s="2"/>
      <c r="B2789" s="2"/>
      <c r="C2789" s="2"/>
      <c r="D2789" s="2"/>
    </row>
    <row r="2790">
      <c r="A2790" s="2"/>
      <c r="B2790" s="2"/>
      <c r="C2790" s="2"/>
      <c r="D2790" s="2"/>
    </row>
    <row r="2791">
      <c r="A2791" s="2"/>
      <c r="B2791" s="2"/>
      <c r="C2791" s="2"/>
      <c r="D2791" s="2"/>
    </row>
    <row r="2792">
      <c r="A2792" s="2"/>
      <c r="B2792" s="2"/>
      <c r="C2792" s="2"/>
      <c r="D2792" s="2"/>
    </row>
    <row r="2793">
      <c r="A2793" s="2"/>
      <c r="B2793" s="2"/>
      <c r="C2793" s="2"/>
      <c r="D2793" s="2"/>
    </row>
    <row r="2794">
      <c r="A2794" s="2"/>
      <c r="B2794" s="2"/>
      <c r="C2794" s="2"/>
      <c r="D2794" s="2"/>
    </row>
    <row r="2795">
      <c r="A2795" s="2"/>
      <c r="B2795" s="2"/>
      <c r="C2795" s="2"/>
      <c r="D2795" s="2"/>
    </row>
    <row r="2796">
      <c r="A2796" s="2"/>
      <c r="B2796" s="2"/>
      <c r="C2796" s="2"/>
      <c r="D2796" s="2"/>
    </row>
    <row r="2797">
      <c r="A2797" s="2"/>
      <c r="B2797" s="2"/>
      <c r="C2797" s="2"/>
      <c r="D2797" s="2"/>
    </row>
    <row r="2798">
      <c r="A2798" s="2"/>
      <c r="B2798" s="2"/>
      <c r="C2798" s="2"/>
      <c r="D2798" s="2"/>
    </row>
    <row r="2799">
      <c r="A2799" s="2"/>
      <c r="B2799" s="2"/>
      <c r="C2799" s="2"/>
      <c r="D2799" s="2"/>
    </row>
    <row r="2800">
      <c r="A2800" s="2"/>
      <c r="B2800" s="2"/>
      <c r="C2800" s="2"/>
      <c r="D2800" s="2"/>
    </row>
    <row r="2801">
      <c r="A2801" s="2"/>
      <c r="B2801" s="2"/>
      <c r="C2801" s="2"/>
      <c r="D2801" s="2"/>
    </row>
    <row r="2802">
      <c r="A2802" s="2"/>
      <c r="B2802" s="2"/>
      <c r="C2802" s="2"/>
      <c r="D2802" s="2"/>
    </row>
    <row r="2803">
      <c r="A2803" s="2"/>
      <c r="B2803" s="2"/>
      <c r="C2803" s="2"/>
      <c r="D2803" s="2"/>
    </row>
    <row r="2804">
      <c r="A2804" s="2"/>
      <c r="B2804" s="2"/>
      <c r="C2804" s="2"/>
      <c r="D2804" s="2"/>
    </row>
    <row r="2805">
      <c r="A2805" s="2"/>
      <c r="B2805" s="2"/>
      <c r="C2805" s="2"/>
      <c r="D2805" s="2"/>
    </row>
    <row r="2806">
      <c r="A2806" s="2"/>
      <c r="B2806" s="2"/>
      <c r="C2806" s="2"/>
      <c r="D2806" s="2"/>
    </row>
    <row r="2807">
      <c r="A2807" s="2"/>
      <c r="B2807" s="2"/>
      <c r="C2807" s="2"/>
      <c r="D2807" s="2"/>
    </row>
    <row r="2808">
      <c r="A2808" s="2"/>
      <c r="B2808" s="2"/>
      <c r="C2808" s="2"/>
      <c r="D2808" s="2"/>
    </row>
    <row r="2809">
      <c r="A2809" s="2"/>
      <c r="B2809" s="2"/>
      <c r="C2809" s="2"/>
      <c r="D2809" s="2"/>
    </row>
    <row r="2810">
      <c r="A2810" s="2"/>
      <c r="B2810" s="2"/>
      <c r="C2810" s="2"/>
      <c r="D2810" s="2"/>
    </row>
    <row r="2811">
      <c r="A2811" s="2"/>
      <c r="B2811" s="2"/>
      <c r="C2811" s="2"/>
      <c r="D2811" s="2"/>
    </row>
    <row r="2812">
      <c r="A2812" s="2"/>
      <c r="B2812" s="2"/>
      <c r="C2812" s="2"/>
      <c r="D2812" s="2"/>
    </row>
    <row r="2813">
      <c r="A2813" s="2"/>
      <c r="B2813" s="2"/>
      <c r="C2813" s="2"/>
      <c r="D2813" s="2"/>
    </row>
    <row r="2814">
      <c r="A2814" s="2"/>
      <c r="B2814" s="2"/>
      <c r="C2814" s="2"/>
      <c r="D2814" s="2"/>
    </row>
    <row r="2815">
      <c r="A2815" s="2"/>
      <c r="B2815" s="2"/>
      <c r="C2815" s="2"/>
      <c r="D2815" s="2"/>
    </row>
    <row r="2816">
      <c r="A2816" s="2"/>
      <c r="B2816" s="2"/>
      <c r="C2816" s="2"/>
      <c r="D2816" s="2"/>
    </row>
    <row r="2817">
      <c r="A2817" s="2"/>
      <c r="B2817" s="2"/>
      <c r="C2817" s="2"/>
      <c r="D2817" s="2"/>
    </row>
    <row r="2818">
      <c r="A2818" s="2"/>
      <c r="B2818" s="2"/>
      <c r="C2818" s="2"/>
      <c r="D2818" s="2"/>
    </row>
    <row r="2819">
      <c r="A2819" s="2"/>
      <c r="B2819" s="2"/>
      <c r="C2819" s="2"/>
      <c r="D2819" s="2"/>
    </row>
    <row r="2820">
      <c r="A2820" s="2"/>
      <c r="B2820" s="2"/>
      <c r="C2820" s="2"/>
      <c r="D2820" s="2"/>
    </row>
    <row r="2821">
      <c r="A2821" s="2"/>
      <c r="B2821" s="2"/>
      <c r="C2821" s="2"/>
      <c r="D2821" s="2"/>
    </row>
    <row r="2822">
      <c r="A2822" s="2"/>
      <c r="B2822" s="2"/>
      <c r="C2822" s="2"/>
      <c r="D2822" s="2"/>
    </row>
    <row r="2823">
      <c r="A2823" s="2"/>
      <c r="B2823" s="2"/>
      <c r="C2823" s="2"/>
      <c r="D2823" s="2"/>
    </row>
    <row r="2824">
      <c r="A2824" s="2"/>
      <c r="B2824" s="2"/>
      <c r="C2824" s="2"/>
      <c r="D2824" s="2"/>
    </row>
    <row r="2825">
      <c r="A2825" s="2"/>
      <c r="B2825" s="2"/>
      <c r="C2825" s="2"/>
      <c r="D2825" s="2"/>
    </row>
    <row r="2826">
      <c r="A2826" s="2"/>
      <c r="B2826" s="2"/>
      <c r="C2826" s="2"/>
      <c r="D2826" s="2"/>
    </row>
    <row r="2827">
      <c r="A2827" s="2"/>
      <c r="B2827" s="2"/>
      <c r="C2827" s="2"/>
      <c r="D2827" s="2"/>
    </row>
    <row r="2828">
      <c r="A2828" s="2"/>
      <c r="B2828" s="2"/>
      <c r="C2828" s="2"/>
      <c r="D2828" s="2"/>
    </row>
    <row r="2829">
      <c r="A2829" s="2"/>
      <c r="B2829" s="2"/>
      <c r="C2829" s="2"/>
      <c r="D2829" s="2"/>
    </row>
    <row r="2830">
      <c r="A2830" s="2"/>
      <c r="B2830" s="2"/>
      <c r="C2830" s="2"/>
      <c r="D2830" s="2"/>
    </row>
    <row r="2831">
      <c r="A2831" s="2"/>
      <c r="B2831" s="2"/>
      <c r="C2831" s="2"/>
      <c r="D2831" s="2"/>
    </row>
    <row r="2832">
      <c r="A2832" s="2"/>
      <c r="B2832" s="2"/>
      <c r="C2832" s="2"/>
      <c r="D2832" s="2"/>
    </row>
    <row r="2833">
      <c r="A2833" s="2"/>
      <c r="B2833" s="2"/>
      <c r="C2833" s="2"/>
      <c r="D2833" s="2"/>
    </row>
    <row r="2834">
      <c r="A2834" s="2"/>
      <c r="B2834" s="2"/>
      <c r="C2834" s="2"/>
      <c r="D2834" s="2"/>
    </row>
    <row r="2835">
      <c r="A2835" s="2"/>
      <c r="B2835" s="2"/>
      <c r="C2835" s="2"/>
      <c r="D2835" s="2"/>
    </row>
    <row r="2836">
      <c r="A2836" s="2"/>
      <c r="B2836" s="2"/>
      <c r="C2836" s="2"/>
      <c r="D2836" s="2"/>
    </row>
    <row r="2837">
      <c r="A2837" s="2"/>
      <c r="B2837" s="2"/>
      <c r="C2837" s="2"/>
      <c r="D2837" s="2"/>
    </row>
    <row r="2838">
      <c r="A2838" s="2"/>
      <c r="B2838" s="2"/>
      <c r="C2838" s="2"/>
      <c r="D2838" s="2"/>
    </row>
    <row r="2839">
      <c r="A2839" s="2"/>
      <c r="B2839" s="2"/>
      <c r="C2839" s="2"/>
      <c r="D2839" s="2"/>
    </row>
    <row r="2840">
      <c r="A2840" s="2"/>
      <c r="B2840" s="2"/>
      <c r="C2840" s="2"/>
      <c r="D2840" s="2"/>
    </row>
    <row r="2841">
      <c r="A2841" s="2"/>
      <c r="B2841" s="2"/>
      <c r="C2841" s="2"/>
      <c r="D2841" s="2"/>
    </row>
    <row r="2842">
      <c r="A2842" s="2"/>
      <c r="B2842" s="2"/>
      <c r="C2842" s="2"/>
      <c r="D2842" s="2"/>
    </row>
    <row r="2843">
      <c r="A2843" s="2"/>
      <c r="B2843" s="2"/>
      <c r="C2843" s="2"/>
      <c r="D2843" s="2"/>
    </row>
    <row r="2844">
      <c r="A2844" s="2"/>
      <c r="B2844" s="2"/>
      <c r="C2844" s="2"/>
      <c r="D2844" s="2"/>
    </row>
    <row r="2845">
      <c r="A2845" s="2"/>
      <c r="B2845" s="2"/>
      <c r="C2845" s="2"/>
      <c r="D2845" s="2"/>
    </row>
    <row r="2846">
      <c r="A2846" s="2"/>
      <c r="B2846" s="2"/>
      <c r="C2846" s="2"/>
      <c r="D2846" s="2"/>
    </row>
    <row r="2847">
      <c r="A2847" s="2"/>
      <c r="B2847" s="2"/>
      <c r="C2847" s="2"/>
      <c r="D2847" s="2"/>
    </row>
    <row r="2848">
      <c r="A2848" s="2"/>
      <c r="B2848" s="2"/>
      <c r="C2848" s="2"/>
      <c r="D2848" s="2"/>
    </row>
    <row r="2849">
      <c r="A2849" s="2"/>
      <c r="B2849" s="2"/>
      <c r="C2849" s="2"/>
      <c r="D2849" s="2"/>
    </row>
    <row r="2850">
      <c r="A2850" s="2"/>
      <c r="B2850" s="2"/>
      <c r="C2850" s="2"/>
      <c r="D2850" s="2"/>
    </row>
    <row r="2851">
      <c r="A2851" s="2"/>
      <c r="B2851" s="2"/>
      <c r="C2851" s="2"/>
      <c r="D2851" s="2"/>
    </row>
    <row r="2852">
      <c r="A2852" s="2"/>
      <c r="B2852" s="2"/>
      <c r="C2852" s="2"/>
      <c r="D2852" s="2"/>
    </row>
    <row r="2853">
      <c r="A2853" s="2"/>
      <c r="B2853" s="2"/>
      <c r="C2853" s="2"/>
      <c r="D2853" s="2"/>
    </row>
    <row r="2854">
      <c r="A2854" s="2"/>
      <c r="B2854" s="2"/>
      <c r="C2854" s="2"/>
      <c r="D2854" s="2"/>
    </row>
    <row r="2855">
      <c r="A2855" s="2"/>
      <c r="B2855" s="2"/>
      <c r="C2855" s="2"/>
      <c r="D2855" s="2"/>
    </row>
    <row r="2856">
      <c r="A2856" s="2"/>
      <c r="B2856" s="2"/>
      <c r="C2856" s="2"/>
      <c r="D2856" s="2"/>
    </row>
    <row r="2857">
      <c r="A2857" s="2"/>
      <c r="B2857" s="2"/>
      <c r="C2857" s="2"/>
      <c r="D2857" s="2"/>
    </row>
    <row r="2858">
      <c r="A2858" s="2"/>
      <c r="B2858" s="2"/>
      <c r="C2858" s="2"/>
      <c r="D2858" s="2"/>
    </row>
    <row r="2859">
      <c r="A2859" s="2"/>
      <c r="B2859" s="2"/>
      <c r="C2859" s="2"/>
      <c r="D2859" s="2"/>
    </row>
    <row r="2860">
      <c r="A2860" s="2"/>
      <c r="B2860" s="2"/>
      <c r="C2860" s="2"/>
      <c r="D2860" s="2"/>
    </row>
    <row r="2861">
      <c r="A2861" s="2"/>
      <c r="B2861" s="2"/>
      <c r="C2861" s="2"/>
      <c r="D2861" s="2"/>
    </row>
    <row r="2862">
      <c r="A2862" s="2"/>
      <c r="B2862" s="2"/>
      <c r="C2862" s="2"/>
      <c r="D2862" s="2"/>
    </row>
    <row r="2863">
      <c r="A2863" s="2"/>
      <c r="B2863" s="2"/>
      <c r="C2863" s="2"/>
      <c r="D2863" s="2"/>
    </row>
    <row r="2864">
      <c r="A2864" s="2"/>
      <c r="B2864" s="2"/>
      <c r="C2864" s="2"/>
      <c r="D2864" s="2"/>
    </row>
    <row r="2865">
      <c r="A2865" s="2"/>
      <c r="B2865" s="2"/>
      <c r="C2865" s="2"/>
      <c r="D2865" s="2"/>
    </row>
    <row r="2866">
      <c r="A2866" s="2"/>
      <c r="B2866" s="2"/>
      <c r="C2866" s="2"/>
      <c r="D2866" s="2"/>
    </row>
    <row r="2867">
      <c r="A2867" s="2"/>
      <c r="B2867" s="2"/>
      <c r="C2867" s="2"/>
      <c r="D2867" s="2"/>
    </row>
    <row r="2868">
      <c r="A2868" s="2"/>
      <c r="B2868" s="2"/>
      <c r="C2868" s="2"/>
      <c r="D2868" s="2"/>
    </row>
    <row r="2869">
      <c r="A2869" s="2"/>
      <c r="B2869" s="2"/>
      <c r="C2869" s="2"/>
      <c r="D2869" s="2"/>
    </row>
    <row r="2870">
      <c r="A2870" s="2"/>
      <c r="B2870" s="2"/>
      <c r="C2870" s="2"/>
      <c r="D2870" s="2"/>
    </row>
    <row r="2871">
      <c r="A2871" s="2"/>
      <c r="B2871" s="2"/>
      <c r="C2871" s="2"/>
      <c r="D2871" s="2"/>
    </row>
    <row r="2872">
      <c r="A2872" s="2"/>
      <c r="B2872" s="2"/>
      <c r="C2872" s="2"/>
      <c r="D2872" s="2"/>
    </row>
    <row r="2873">
      <c r="A2873" s="2"/>
      <c r="B2873" s="2"/>
      <c r="C2873" s="2"/>
      <c r="D2873" s="2"/>
    </row>
    <row r="2874">
      <c r="A2874" s="2"/>
      <c r="B2874" s="2"/>
      <c r="C2874" s="2"/>
      <c r="D2874" s="2"/>
    </row>
    <row r="2875">
      <c r="A2875" s="2"/>
      <c r="B2875" s="2"/>
      <c r="C2875" s="2"/>
      <c r="D2875" s="2"/>
    </row>
    <row r="2876">
      <c r="A2876" s="2"/>
      <c r="B2876" s="2"/>
      <c r="C2876" s="2"/>
      <c r="D2876" s="2"/>
    </row>
    <row r="2877">
      <c r="A2877" s="2"/>
      <c r="B2877" s="2"/>
      <c r="C2877" s="2"/>
      <c r="D2877" s="2"/>
    </row>
    <row r="2878">
      <c r="A2878" s="2"/>
      <c r="B2878" s="2"/>
      <c r="C2878" s="2"/>
      <c r="D2878" s="2"/>
    </row>
    <row r="2879">
      <c r="A2879" s="2"/>
      <c r="B2879" s="2"/>
      <c r="C2879" s="2"/>
      <c r="D2879" s="2"/>
    </row>
    <row r="2880">
      <c r="A2880" s="2"/>
      <c r="B2880" s="2"/>
      <c r="C2880" s="2"/>
      <c r="D2880" s="2"/>
    </row>
    <row r="2881">
      <c r="A2881" s="2"/>
      <c r="B2881" s="2"/>
      <c r="C2881" s="2"/>
      <c r="D2881" s="2"/>
    </row>
    <row r="2882">
      <c r="A2882" s="2"/>
      <c r="B2882" s="2"/>
      <c r="C2882" s="2"/>
      <c r="D2882" s="2"/>
    </row>
    <row r="2883">
      <c r="A2883" s="2"/>
      <c r="B2883" s="2"/>
      <c r="C2883" s="2"/>
      <c r="D2883" s="2"/>
    </row>
    <row r="2884">
      <c r="A2884" s="2"/>
      <c r="B2884" s="2"/>
      <c r="C2884" s="2"/>
      <c r="D2884" s="2"/>
    </row>
    <row r="2885">
      <c r="A2885" s="2"/>
      <c r="B2885" s="2"/>
      <c r="C2885" s="2"/>
      <c r="D2885" s="2"/>
    </row>
    <row r="2886">
      <c r="A2886" s="2"/>
      <c r="B2886" s="2"/>
      <c r="C2886" s="2"/>
      <c r="D2886" s="2"/>
    </row>
    <row r="2887">
      <c r="A2887" s="2"/>
      <c r="B2887" s="2"/>
      <c r="C2887" s="2"/>
      <c r="D2887" s="2"/>
    </row>
    <row r="2888">
      <c r="A2888" s="2"/>
      <c r="B2888" s="2"/>
      <c r="C2888" s="2"/>
      <c r="D2888" s="2"/>
    </row>
    <row r="2889">
      <c r="A2889" s="2"/>
      <c r="B2889" s="2"/>
      <c r="C2889" s="2"/>
      <c r="D2889" s="2"/>
    </row>
    <row r="2890">
      <c r="A2890" s="2"/>
      <c r="B2890" s="2"/>
      <c r="C2890" s="2"/>
      <c r="D2890" s="2"/>
    </row>
    <row r="2891">
      <c r="A2891" s="2"/>
      <c r="B2891" s="2"/>
      <c r="C2891" s="2"/>
      <c r="D2891" s="2"/>
    </row>
    <row r="2892">
      <c r="A2892" s="2"/>
      <c r="B2892" s="2"/>
      <c r="C2892" s="2"/>
      <c r="D2892" s="2"/>
    </row>
    <row r="2893">
      <c r="A2893" s="2"/>
      <c r="B2893" s="2"/>
      <c r="C2893" s="2"/>
      <c r="D2893" s="2"/>
    </row>
    <row r="2894">
      <c r="A2894" s="2"/>
      <c r="B2894" s="2"/>
      <c r="C2894" s="2"/>
      <c r="D2894" s="2"/>
    </row>
    <row r="2895">
      <c r="A2895" s="2"/>
      <c r="B2895" s="2"/>
      <c r="C2895" s="2"/>
      <c r="D2895" s="2"/>
    </row>
    <row r="2896">
      <c r="A2896" s="2"/>
      <c r="B2896" s="2"/>
      <c r="C2896" s="2"/>
      <c r="D2896" s="2"/>
    </row>
    <row r="2897">
      <c r="A2897" s="2"/>
      <c r="B2897" s="2"/>
      <c r="C2897" s="2"/>
      <c r="D2897" s="2"/>
    </row>
    <row r="2898">
      <c r="A2898" s="2"/>
      <c r="B2898" s="2"/>
      <c r="C2898" s="2"/>
      <c r="D2898" s="2"/>
    </row>
    <row r="2899">
      <c r="A2899" s="2"/>
      <c r="B2899" s="2"/>
      <c r="C2899" s="2"/>
      <c r="D2899" s="2"/>
    </row>
    <row r="2900">
      <c r="A2900" s="2"/>
      <c r="B2900" s="2"/>
      <c r="C2900" s="2"/>
      <c r="D2900" s="2"/>
    </row>
    <row r="2901">
      <c r="A2901" s="2"/>
      <c r="B2901" s="2"/>
      <c r="C2901" s="2"/>
      <c r="D2901" s="2"/>
    </row>
    <row r="2902">
      <c r="A2902" s="2"/>
      <c r="B2902" s="2"/>
      <c r="C2902" s="2"/>
      <c r="D2902" s="2"/>
    </row>
    <row r="2903">
      <c r="A2903" s="2"/>
      <c r="B2903" s="2"/>
      <c r="C2903" s="2"/>
      <c r="D2903" s="2"/>
    </row>
    <row r="2904">
      <c r="A2904" s="2"/>
      <c r="B2904" s="2"/>
      <c r="C2904" s="2"/>
      <c r="D2904" s="2"/>
    </row>
    <row r="2905">
      <c r="A2905" s="2"/>
      <c r="B2905" s="2"/>
      <c r="C2905" s="2"/>
      <c r="D2905" s="2"/>
    </row>
    <row r="2906">
      <c r="A2906" s="2"/>
      <c r="B2906" s="2"/>
      <c r="C2906" s="2"/>
      <c r="D2906" s="2"/>
    </row>
    <row r="2907">
      <c r="A2907" s="2"/>
      <c r="B2907" s="2"/>
      <c r="C2907" s="2"/>
      <c r="D2907" s="2"/>
    </row>
    <row r="2908">
      <c r="A2908" s="2"/>
      <c r="B2908" s="2"/>
      <c r="C2908" s="2"/>
      <c r="D2908" s="2"/>
    </row>
    <row r="2909">
      <c r="A2909" s="2"/>
      <c r="B2909" s="2"/>
      <c r="C2909" s="2"/>
      <c r="D2909" s="2"/>
    </row>
    <row r="2910">
      <c r="A2910" s="2"/>
      <c r="B2910" s="2"/>
      <c r="C2910" s="2"/>
      <c r="D2910" s="2"/>
    </row>
    <row r="2911">
      <c r="A2911" s="2"/>
      <c r="B2911" s="2"/>
      <c r="C2911" s="2"/>
      <c r="D2911" s="2"/>
    </row>
    <row r="2912">
      <c r="A2912" s="2"/>
      <c r="B2912" s="2"/>
      <c r="C2912" s="2"/>
      <c r="D2912" s="2"/>
    </row>
    <row r="2913">
      <c r="A2913" s="2"/>
      <c r="B2913" s="2"/>
      <c r="C2913" s="2"/>
      <c r="D2913" s="2"/>
    </row>
    <row r="2914">
      <c r="A2914" s="2"/>
      <c r="B2914" s="2"/>
      <c r="C2914" s="2"/>
      <c r="D2914" s="2"/>
    </row>
    <row r="2915">
      <c r="A2915" s="2"/>
      <c r="B2915" s="2"/>
      <c r="C2915" s="2"/>
      <c r="D2915" s="2"/>
    </row>
    <row r="2916">
      <c r="A2916" s="2"/>
      <c r="B2916" s="2"/>
      <c r="C2916" s="2"/>
      <c r="D2916" s="2"/>
    </row>
    <row r="2917">
      <c r="A2917" s="2"/>
      <c r="B2917" s="2"/>
      <c r="C2917" s="2"/>
      <c r="D2917" s="2"/>
    </row>
    <row r="2918">
      <c r="A2918" s="2"/>
      <c r="B2918" s="2"/>
      <c r="C2918" s="2"/>
      <c r="D2918" s="2"/>
    </row>
    <row r="2919">
      <c r="A2919" s="2"/>
      <c r="B2919" s="2"/>
      <c r="C2919" s="2"/>
      <c r="D2919" s="2"/>
    </row>
    <row r="2920">
      <c r="A2920" s="2"/>
      <c r="B2920" s="2"/>
      <c r="C2920" s="2"/>
      <c r="D2920" s="2"/>
    </row>
    <row r="2921">
      <c r="A2921" s="2"/>
      <c r="B2921" s="2"/>
      <c r="C2921" s="2"/>
      <c r="D2921" s="2"/>
    </row>
    <row r="2922">
      <c r="A2922" s="2"/>
      <c r="B2922" s="2"/>
      <c r="C2922" s="2"/>
      <c r="D2922" s="2"/>
    </row>
    <row r="2923">
      <c r="A2923" s="2"/>
      <c r="B2923" s="2"/>
      <c r="C2923" s="2"/>
      <c r="D2923" s="2"/>
    </row>
    <row r="2924">
      <c r="A2924" s="2"/>
      <c r="B2924" s="2"/>
      <c r="C2924" s="2"/>
      <c r="D2924" s="2"/>
    </row>
    <row r="2925">
      <c r="A2925" s="2"/>
      <c r="B2925" s="2"/>
      <c r="C2925" s="2"/>
      <c r="D2925" s="2"/>
    </row>
    <row r="2926">
      <c r="A2926" s="2"/>
      <c r="B2926" s="2"/>
      <c r="C2926" s="2"/>
      <c r="D2926" s="2"/>
    </row>
    <row r="2927">
      <c r="A2927" s="2"/>
      <c r="B2927" s="2"/>
      <c r="C2927" s="2"/>
      <c r="D2927" s="2"/>
    </row>
    <row r="2928">
      <c r="A2928" s="2"/>
      <c r="B2928" s="2"/>
      <c r="C2928" s="2"/>
      <c r="D2928" s="2"/>
    </row>
    <row r="2929">
      <c r="A2929" s="2"/>
      <c r="B2929" s="2"/>
      <c r="C2929" s="2"/>
      <c r="D2929" s="2"/>
    </row>
    <row r="2930">
      <c r="A2930" s="2"/>
      <c r="B2930" s="2"/>
      <c r="C2930" s="2"/>
      <c r="D2930" s="2"/>
    </row>
    <row r="2931">
      <c r="A2931" s="2"/>
      <c r="B2931" s="2"/>
      <c r="C2931" s="2"/>
      <c r="D2931" s="2"/>
    </row>
    <row r="2932">
      <c r="A2932" s="2"/>
      <c r="B2932" s="2"/>
      <c r="C2932" s="2"/>
      <c r="D2932" s="2"/>
    </row>
    <row r="2933">
      <c r="A2933" s="2"/>
      <c r="B2933" s="2"/>
      <c r="C2933" s="2"/>
      <c r="D2933" s="2"/>
    </row>
    <row r="2934">
      <c r="A2934" s="2"/>
      <c r="B2934" s="2"/>
      <c r="C2934" s="2"/>
      <c r="D2934" s="2"/>
    </row>
    <row r="2935">
      <c r="A2935" s="2"/>
      <c r="B2935" s="2"/>
      <c r="C2935" s="2"/>
      <c r="D2935" s="2"/>
    </row>
    <row r="2936">
      <c r="A2936" s="2"/>
      <c r="B2936" s="2"/>
      <c r="C2936" s="2"/>
      <c r="D2936" s="2"/>
    </row>
    <row r="2937">
      <c r="A2937" s="2"/>
      <c r="B2937" s="2"/>
      <c r="C2937" s="2"/>
      <c r="D2937" s="2"/>
    </row>
    <row r="2938">
      <c r="A2938" s="2"/>
      <c r="B2938" s="2"/>
      <c r="C2938" s="2"/>
      <c r="D2938" s="2"/>
    </row>
    <row r="2939">
      <c r="A2939" s="2"/>
      <c r="B2939" s="2"/>
      <c r="C2939" s="2"/>
      <c r="D2939" s="2"/>
    </row>
    <row r="2940">
      <c r="A2940" s="2"/>
      <c r="B2940" s="2"/>
      <c r="C2940" s="2"/>
      <c r="D2940" s="2"/>
    </row>
    <row r="2941">
      <c r="A2941" s="2"/>
      <c r="B2941" s="2"/>
      <c r="C2941" s="2"/>
      <c r="D2941" s="2"/>
    </row>
    <row r="2942">
      <c r="A2942" s="2"/>
      <c r="B2942" s="2"/>
      <c r="C2942" s="2"/>
      <c r="D2942" s="2"/>
    </row>
    <row r="2943">
      <c r="A2943" s="2"/>
      <c r="B2943" s="2"/>
      <c r="C2943" s="2"/>
      <c r="D2943" s="2"/>
    </row>
    <row r="2944">
      <c r="A2944" s="2"/>
      <c r="B2944" s="2"/>
      <c r="C2944" s="2"/>
      <c r="D2944" s="2"/>
    </row>
    <row r="2945">
      <c r="A2945" s="2"/>
      <c r="B2945" s="2"/>
      <c r="C2945" s="2"/>
      <c r="D2945" s="2"/>
    </row>
    <row r="2946">
      <c r="A2946" s="2"/>
      <c r="B2946" s="2"/>
      <c r="C2946" s="2"/>
      <c r="D2946" s="2"/>
    </row>
    <row r="2947">
      <c r="A2947" s="2"/>
      <c r="B2947" s="2"/>
      <c r="C2947" s="2"/>
      <c r="D2947" s="2"/>
    </row>
    <row r="2948">
      <c r="A2948" s="2"/>
      <c r="B2948" s="2"/>
      <c r="C2948" s="2"/>
      <c r="D2948" s="2"/>
    </row>
    <row r="2949">
      <c r="A2949" s="2"/>
      <c r="B2949" s="2"/>
      <c r="C2949" s="2"/>
      <c r="D2949" s="2"/>
    </row>
    <row r="2950">
      <c r="A2950" s="2"/>
      <c r="B2950" s="2"/>
      <c r="C2950" s="2"/>
      <c r="D2950" s="2"/>
    </row>
    <row r="2951">
      <c r="A2951" s="2"/>
      <c r="B2951" s="2"/>
      <c r="C2951" s="2"/>
      <c r="D2951" s="2"/>
    </row>
    <row r="2952">
      <c r="A2952" s="2"/>
      <c r="B2952" s="2"/>
      <c r="C2952" s="2"/>
      <c r="D2952" s="2"/>
    </row>
    <row r="2953">
      <c r="A2953" s="2"/>
      <c r="B2953" s="2"/>
      <c r="C2953" s="2"/>
      <c r="D2953" s="2"/>
    </row>
    <row r="2954">
      <c r="A2954" s="2"/>
      <c r="B2954" s="2"/>
      <c r="C2954" s="2"/>
      <c r="D2954" s="2"/>
    </row>
    <row r="2955">
      <c r="A2955" s="2"/>
      <c r="B2955" s="2"/>
      <c r="C2955" s="2"/>
      <c r="D2955" s="2"/>
    </row>
    <row r="2956">
      <c r="A2956" s="2"/>
      <c r="B2956" s="2"/>
      <c r="C2956" s="2"/>
      <c r="D2956" s="2"/>
    </row>
    <row r="2957">
      <c r="A2957" s="2"/>
      <c r="B2957" s="2"/>
      <c r="C2957" s="2"/>
      <c r="D2957" s="2"/>
    </row>
    <row r="2958">
      <c r="A2958" s="2"/>
      <c r="B2958" s="2"/>
      <c r="C2958" s="2"/>
      <c r="D2958" s="2"/>
    </row>
    <row r="2959">
      <c r="A2959" s="2"/>
      <c r="B2959" s="2"/>
      <c r="C2959" s="2"/>
      <c r="D2959" s="2"/>
    </row>
    <row r="2960">
      <c r="A2960" s="2"/>
      <c r="B2960" s="2"/>
      <c r="C2960" s="2"/>
      <c r="D2960" s="2"/>
    </row>
    <row r="2961">
      <c r="A2961" s="2"/>
      <c r="B2961" s="2"/>
      <c r="C2961" s="2"/>
      <c r="D2961" s="2"/>
    </row>
    <row r="2962">
      <c r="A2962" s="2"/>
      <c r="B2962" s="2"/>
      <c r="C2962" s="2"/>
      <c r="D2962" s="2"/>
    </row>
    <row r="2963">
      <c r="A2963" s="2"/>
      <c r="B2963" s="2"/>
      <c r="C2963" s="2"/>
      <c r="D2963" s="2"/>
    </row>
    <row r="2964">
      <c r="A2964" s="2"/>
      <c r="B2964" s="2"/>
      <c r="C2964" s="2"/>
      <c r="D2964" s="2"/>
    </row>
    <row r="2965">
      <c r="A2965" s="2"/>
      <c r="B2965" s="2"/>
      <c r="C2965" s="2"/>
      <c r="D2965" s="2"/>
    </row>
    <row r="2966">
      <c r="A2966" s="2"/>
      <c r="B2966" s="2"/>
      <c r="C2966" s="2"/>
      <c r="D2966" s="2"/>
    </row>
    <row r="2967">
      <c r="A2967" s="2"/>
      <c r="B2967" s="2"/>
      <c r="C2967" s="2"/>
      <c r="D2967" s="2"/>
    </row>
    <row r="2968">
      <c r="A2968" s="2"/>
      <c r="B2968" s="2"/>
      <c r="C2968" s="2"/>
      <c r="D2968" s="2"/>
    </row>
    <row r="2969">
      <c r="A2969" s="2"/>
      <c r="B2969" s="2"/>
      <c r="C2969" s="2"/>
      <c r="D2969" s="2"/>
    </row>
    <row r="2970">
      <c r="A2970" s="2"/>
      <c r="B2970" s="2"/>
      <c r="C2970" s="2"/>
      <c r="D2970" s="2"/>
    </row>
    <row r="2971">
      <c r="A2971" s="2"/>
      <c r="B2971" s="2"/>
      <c r="C2971" s="2"/>
      <c r="D2971" s="2"/>
    </row>
    <row r="2972">
      <c r="A2972" s="2"/>
      <c r="B2972" s="2"/>
      <c r="C2972" s="2"/>
      <c r="D2972" s="2"/>
    </row>
    <row r="2973">
      <c r="A2973" s="2"/>
      <c r="B2973" s="2"/>
      <c r="C2973" s="2"/>
      <c r="D2973" s="2"/>
    </row>
    <row r="2974">
      <c r="A2974" s="2"/>
      <c r="B2974" s="2"/>
      <c r="C2974" s="2"/>
      <c r="D2974" s="2"/>
    </row>
    <row r="2975">
      <c r="A2975" s="2"/>
      <c r="B2975" s="2"/>
      <c r="C2975" s="2"/>
      <c r="D2975" s="2"/>
    </row>
    <row r="2976">
      <c r="A2976" s="2"/>
      <c r="B2976" s="2"/>
      <c r="C2976" s="2"/>
      <c r="D2976" s="2"/>
    </row>
    <row r="2977">
      <c r="A2977" s="2"/>
      <c r="B2977" s="2"/>
      <c r="C2977" s="2"/>
      <c r="D2977" s="2"/>
    </row>
    <row r="2978">
      <c r="A2978" s="2"/>
      <c r="B2978" s="2"/>
      <c r="C2978" s="2"/>
      <c r="D2978" s="2"/>
    </row>
    <row r="2979">
      <c r="A2979" s="2"/>
      <c r="B2979" s="2"/>
      <c r="C2979" s="2"/>
      <c r="D2979" s="2"/>
    </row>
    <row r="2980">
      <c r="A2980" s="2"/>
      <c r="B2980" s="2"/>
      <c r="C2980" s="2"/>
      <c r="D2980" s="2"/>
    </row>
    <row r="2981">
      <c r="A2981" s="2"/>
      <c r="B2981" s="2"/>
      <c r="C2981" s="2"/>
      <c r="D2981" s="2"/>
    </row>
    <row r="2982">
      <c r="A2982" s="2"/>
      <c r="B2982" s="2"/>
      <c r="C2982" s="2"/>
      <c r="D2982" s="2"/>
    </row>
    <row r="2983">
      <c r="A2983" s="2"/>
      <c r="B2983" s="2"/>
      <c r="C2983" s="2"/>
      <c r="D2983" s="2"/>
    </row>
    <row r="2984">
      <c r="A2984" s="2"/>
      <c r="B2984" s="2"/>
      <c r="C2984" s="2"/>
      <c r="D2984" s="2"/>
    </row>
    <row r="2985">
      <c r="A2985" s="2"/>
      <c r="B2985" s="2"/>
      <c r="C2985" s="2"/>
      <c r="D2985" s="2"/>
    </row>
    <row r="2986">
      <c r="A2986" s="2"/>
      <c r="B2986" s="2"/>
      <c r="C2986" s="2"/>
      <c r="D2986" s="2"/>
    </row>
    <row r="2987">
      <c r="A2987" s="2"/>
      <c r="B2987" s="2"/>
      <c r="C2987" s="2"/>
      <c r="D2987" s="2"/>
    </row>
    <row r="2988">
      <c r="A2988" s="2"/>
      <c r="B2988" s="2"/>
      <c r="C2988" s="2"/>
      <c r="D2988" s="2"/>
    </row>
    <row r="2989">
      <c r="A2989" s="2"/>
      <c r="B2989" s="2"/>
      <c r="C2989" s="2"/>
      <c r="D2989" s="2"/>
    </row>
    <row r="2990">
      <c r="A2990" s="2"/>
      <c r="B2990" s="2"/>
      <c r="C2990" s="2"/>
      <c r="D2990" s="2"/>
    </row>
    <row r="2991">
      <c r="A2991" s="2"/>
      <c r="B2991" s="2"/>
      <c r="C2991" s="2"/>
      <c r="D2991" s="2"/>
    </row>
    <row r="2992">
      <c r="A2992" s="2"/>
      <c r="B2992" s="2"/>
      <c r="C2992" s="2"/>
      <c r="D2992" s="2"/>
    </row>
    <row r="2993">
      <c r="A2993" s="2"/>
      <c r="B2993" s="2"/>
      <c r="C2993" s="2"/>
      <c r="D2993" s="2"/>
    </row>
    <row r="2994">
      <c r="A2994" s="2"/>
      <c r="B2994" s="2"/>
      <c r="C2994" s="2"/>
      <c r="D2994" s="2"/>
    </row>
    <row r="2995">
      <c r="A2995" s="2"/>
      <c r="B2995" s="2"/>
      <c r="C2995" s="2"/>
      <c r="D2995" s="2"/>
    </row>
    <row r="2996">
      <c r="A2996" s="2"/>
      <c r="B2996" s="2"/>
      <c r="C2996" s="2"/>
      <c r="D2996" s="2"/>
    </row>
    <row r="2997">
      <c r="A2997" s="2"/>
      <c r="B2997" s="2"/>
      <c r="C2997" s="2"/>
      <c r="D2997" s="2"/>
    </row>
    <row r="2998">
      <c r="A2998" s="2"/>
      <c r="B2998" s="2"/>
      <c r="C2998" s="2"/>
      <c r="D2998" s="2"/>
    </row>
    <row r="2999">
      <c r="A2999" s="2"/>
      <c r="B2999" s="2"/>
      <c r="C2999" s="2"/>
      <c r="D2999" s="2"/>
    </row>
    <row r="3000">
      <c r="A3000" s="2"/>
      <c r="B3000" s="2"/>
      <c r="C3000" s="2"/>
      <c r="D3000" s="2"/>
    </row>
    <row r="3001">
      <c r="A3001" s="2"/>
      <c r="B3001" s="2"/>
      <c r="C3001" s="2"/>
      <c r="D3001" s="2"/>
    </row>
    <row r="3002">
      <c r="A3002" s="2"/>
      <c r="B3002" s="2"/>
      <c r="C3002" s="2"/>
      <c r="D3002" s="2"/>
    </row>
    <row r="3003">
      <c r="A3003" s="2"/>
      <c r="B3003" s="2"/>
      <c r="C3003" s="2"/>
      <c r="D3003" s="2"/>
    </row>
    <row r="3004">
      <c r="A3004" s="2"/>
      <c r="B3004" s="2"/>
      <c r="C3004" s="2"/>
      <c r="D3004" s="2"/>
    </row>
    <row r="3005">
      <c r="A3005" s="2"/>
      <c r="B3005" s="2"/>
      <c r="C3005" s="2"/>
      <c r="D3005" s="2"/>
    </row>
    <row r="3006">
      <c r="A3006" s="2"/>
      <c r="B3006" s="2"/>
      <c r="C3006" s="2"/>
      <c r="D3006" s="2"/>
    </row>
    <row r="3007">
      <c r="A3007" s="2"/>
      <c r="B3007" s="2"/>
      <c r="C3007" s="2"/>
      <c r="D3007" s="2"/>
    </row>
    <row r="3008">
      <c r="A3008" s="2"/>
      <c r="B3008" s="2"/>
      <c r="C3008" s="2"/>
      <c r="D3008" s="2"/>
    </row>
    <row r="3009">
      <c r="A3009" s="2"/>
      <c r="B3009" s="2"/>
      <c r="C3009" s="2"/>
      <c r="D3009" s="2"/>
    </row>
    <row r="3010">
      <c r="A3010" s="2"/>
      <c r="B3010" s="2"/>
      <c r="C3010" s="2"/>
      <c r="D3010" s="2"/>
    </row>
    <row r="3011">
      <c r="A3011" s="2"/>
      <c r="B3011" s="2"/>
      <c r="C3011" s="2"/>
      <c r="D3011" s="2"/>
    </row>
    <row r="3012">
      <c r="A3012" s="2"/>
      <c r="B3012" s="2"/>
      <c r="C3012" s="2"/>
      <c r="D3012" s="2"/>
    </row>
    <row r="3013">
      <c r="A3013" s="2"/>
      <c r="B3013" s="2"/>
      <c r="C3013" s="2"/>
      <c r="D3013" s="2"/>
    </row>
    <row r="3014">
      <c r="A3014" s="2"/>
      <c r="B3014" s="2"/>
      <c r="C3014" s="2"/>
      <c r="D3014" s="2"/>
    </row>
    <row r="3015">
      <c r="A3015" s="2"/>
      <c r="B3015" s="2"/>
      <c r="C3015" s="2"/>
      <c r="D3015" s="2"/>
    </row>
    <row r="3016">
      <c r="A3016" s="2"/>
      <c r="B3016" s="2"/>
      <c r="C3016" s="2"/>
      <c r="D3016" s="2"/>
    </row>
    <row r="3017">
      <c r="A3017" s="2"/>
      <c r="B3017" s="2"/>
      <c r="C3017" s="2"/>
      <c r="D3017" s="2"/>
    </row>
    <row r="3018">
      <c r="A3018" s="2"/>
      <c r="B3018" s="2"/>
      <c r="C3018" s="2"/>
      <c r="D3018" s="2"/>
    </row>
    <row r="3019">
      <c r="A3019" s="2"/>
      <c r="B3019" s="2"/>
      <c r="C3019" s="2"/>
      <c r="D3019" s="2"/>
    </row>
    <row r="3020">
      <c r="A3020" s="2"/>
      <c r="B3020" s="2"/>
      <c r="C3020" s="2"/>
      <c r="D3020" s="2"/>
    </row>
    <row r="3021">
      <c r="A3021" s="2"/>
      <c r="B3021" s="2"/>
      <c r="C3021" s="2"/>
      <c r="D3021" s="2"/>
    </row>
    <row r="3022">
      <c r="A3022" s="2"/>
      <c r="B3022" s="2"/>
      <c r="C3022" s="2"/>
      <c r="D3022" s="2"/>
    </row>
    <row r="3023">
      <c r="A3023" s="2"/>
      <c r="B3023" s="2"/>
      <c r="C3023" s="2"/>
      <c r="D3023" s="2"/>
    </row>
    <row r="3024">
      <c r="A3024" s="2"/>
      <c r="B3024" s="2"/>
      <c r="C3024" s="2"/>
      <c r="D3024" s="2"/>
    </row>
    <row r="3025">
      <c r="A3025" s="2"/>
      <c r="B3025" s="2"/>
      <c r="C3025" s="2"/>
      <c r="D3025" s="2"/>
    </row>
    <row r="3026">
      <c r="A3026" s="2"/>
      <c r="B3026" s="2"/>
      <c r="C3026" s="2"/>
      <c r="D3026" s="2"/>
    </row>
    <row r="3027">
      <c r="A3027" s="2"/>
      <c r="B3027" s="2"/>
      <c r="C3027" s="2"/>
      <c r="D3027" s="2"/>
    </row>
    <row r="3028">
      <c r="A3028" s="2"/>
      <c r="B3028" s="2"/>
      <c r="C3028" s="2"/>
      <c r="D3028" s="2"/>
    </row>
    <row r="3029">
      <c r="A3029" s="2"/>
      <c r="B3029" s="2"/>
      <c r="C3029" s="2"/>
      <c r="D3029" s="2"/>
    </row>
    <row r="3030">
      <c r="A3030" s="2"/>
      <c r="B3030" s="2"/>
      <c r="C3030" s="2"/>
      <c r="D3030" s="2"/>
    </row>
    <row r="3031">
      <c r="A3031" s="2"/>
      <c r="B3031" s="2"/>
      <c r="C3031" s="2"/>
      <c r="D3031" s="2"/>
    </row>
    <row r="3032">
      <c r="A3032" s="2"/>
      <c r="B3032" s="2"/>
      <c r="C3032" s="2"/>
      <c r="D3032" s="2"/>
    </row>
    <row r="3033">
      <c r="A3033" s="2"/>
      <c r="B3033" s="2"/>
      <c r="C3033" s="2"/>
      <c r="D3033" s="2"/>
    </row>
    <row r="3034">
      <c r="A3034" s="2"/>
      <c r="B3034" s="2"/>
      <c r="C3034" s="2"/>
      <c r="D3034" s="2"/>
    </row>
    <row r="3035">
      <c r="A3035" s="2"/>
      <c r="B3035" s="2"/>
      <c r="C3035" s="2"/>
      <c r="D3035" s="2"/>
    </row>
    <row r="3036">
      <c r="A3036" s="2"/>
      <c r="B3036" s="2"/>
      <c r="C3036" s="2"/>
      <c r="D3036" s="2"/>
    </row>
    <row r="3037">
      <c r="A3037" s="2"/>
      <c r="B3037" s="2"/>
      <c r="C3037" s="2"/>
      <c r="D3037" s="2"/>
    </row>
    <row r="3038">
      <c r="A3038" s="2"/>
      <c r="B3038" s="2"/>
      <c r="C3038" s="2"/>
      <c r="D3038" s="2"/>
    </row>
    <row r="3039">
      <c r="A3039" s="2"/>
      <c r="B3039" s="2"/>
      <c r="C3039" s="2"/>
      <c r="D3039" s="2"/>
    </row>
    <row r="3040">
      <c r="A3040" s="2"/>
      <c r="B3040" s="2"/>
      <c r="C3040" s="2"/>
      <c r="D3040" s="2"/>
    </row>
    <row r="3041">
      <c r="A3041" s="2"/>
      <c r="B3041" s="2"/>
      <c r="C3041" s="2"/>
      <c r="D3041" s="2"/>
    </row>
    <row r="3042">
      <c r="A3042" s="2"/>
      <c r="B3042" s="2"/>
      <c r="C3042" s="2"/>
      <c r="D3042" s="2"/>
    </row>
    <row r="3043">
      <c r="A3043" s="2"/>
      <c r="B3043" s="2"/>
      <c r="C3043" s="2"/>
      <c r="D3043" s="2"/>
    </row>
    <row r="3044">
      <c r="A3044" s="2"/>
      <c r="B3044" s="2"/>
      <c r="C3044" s="2"/>
      <c r="D3044" s="2"/>
    </row>
    <row r="3045">
      <c r="A3045" s="2"/>
      <c r="B3045" s="2"/>
      <c r="C3045" s="2"/>
      <c r="D3045" s="2"/>
    </row>
    <row r="3046">
      <c r="A3046" s="2"/>
      <c r="B3046" s="2"/>
      <c r="C3046" s="2"/>
      <c r="D3046" s="2"/>
    </row>
    <row r="3047">
      <c r="A3047" s="2"/>
      <c r="B3047" s="2"/>
      <c r="C3047" s="2"/>
      <c r="D3047" s="2"/>
    </row>
    <row r="3048">
      <c r="A3048" s="2"/>
      <c r="B3048" s="2"/>
      <c r="C3048" s="2"/>
      <c r="D3048" s="2"/>
    </row>
    <row r="3049">
      <c r="A3049" s="2"/>
      <c r="B3049" s="2"/>
      <c r="C3049" s="2"/>
      <c r="D3049" s="2"/>
    </row>
    <row r="3050">
      <c r="A3050" s="2"/>
      <c r="B3050" s="2"/>
      <c r="C3050" s="2"/>
      <c r="D3050" s="2"/>
    </row>
    <row r="3051">
      <c r="A3051" s="2"/>
      <c r="B3051" s="2"/>
      <c r="C3051" s="2"/>
      <c r="D3051" s="2"/>
    </row>
    <row r="3052">
      <c r="A3052" s="2"/>
      <c r="B3052" s="2"/>
      <c r="C3052" s="2"/>
      <c r="D3052" s="2"/>
    </row>
    <row r="3053">
      <c r="A3053" s="2"/>
      <c r="B3053" s="2"/>
      <c r="C3053" s="2"/>
      <c r="D3053" s="2"/>
    </row>
    <row r="3054">
      <c r="A3054" s="2"/>
      <c r="B3054" s="2"/>
      <c r="C3054" s="2"/>
      <c r="D3054" s="2"/>
    </row>
    <row r="3055">
      <c r="A3055" s="2"/>
      <c r="B3055" s="2"/>
      <c r="C3055" s="2"/>
      <c r="D3055" s="2"/>
    </row>
    <row r="3056">
      <c r="A3056" s="2"/>
      <c r="B3056" s="2"/>
      <c r="C3056" s="2"/>
      <c r="D3056" s="2"/>
    </row>
    <row r="3057">
      <c r="A3057" s="2"/>
      <c r="B3057" s="2"/>
      <c r="C3057" s="2"/>
      <c r="D3057" s="2"/>
    </row>
    <row r="3058">
      <c r="A3058" s="2"/>
      <c r="B3058" s="2"/>
      <c r="C3058" s="2"/>
      <c r="D3058" s="2"/>
    </row>
    <row r="3059">
      <c r="A3059" s="2"/>
      <c r="B3059" s="2"/>
      <c r="C3059" s="2"/>
      <c r="D3059" s="2"/>
    </row>
    <row r="3060">
      <c r="A3060" s="2"/>
      <c r="B3060" s="2"/>
      <c r="C3060" s="2"/>
      <c r="D3060" s="2"/>
    </row>
    <row r="3061">
      <c r="A3061" s="2"/>
      <c r="B3061" s="2"/>
      <c r="C3061" s="2"/>
      <c r="D3061" s="2"/>
    </row>
    <row r="3062">
      <c r="A3062" s="2"/>
      <c r="B3062" s="2"/>
      <c r="C3062" s="2"/>
      <c r="D3062" s="2"/>
    </row>
    <row r="3063">
      <c r="A3063" s="2"/>
      <c r="B3063" s="2"/>
      <c r="C3063" s="2"/>
      <c r="D3063" s="2"/>
    </row>
    <row r="3064">
      <c r="A3064" s="2"/>
      <c r="B3064" s="2"/>
      <c r="C3064" s="2"/>
      <c r="D3064" s="2"/>
    </row>
    <row r="3065">
      <c r="A3065" s="2"/>
      <c r="B3065" s="2"/>
      <c r="C3065" s="2"/>
      <c r="D3065" s="2"/>
    </row>
    <row r="3066">
      <c r="A3066" s="2"/>
      <c r="B3066" s="2"/>
      <c r="C3066" s="2"/>
      <c r="D3066" s="2"/>
    </row>
    <row r="3067">
      <c r="A3067" s="2"/>
      <c r="B3067" s="2"/>
      <c r="C3067" s="2"/>
      <c r="D3067" s="2"/>
    </row>
    <row r="3068">
      <c r="A3068" s="2"/>
      <c r="B3068" s="2"/>
      <c r="C3068" s="2"/>
      <c r="D3068" s="2"/>
    </row>
    <row r="3069">
      <c r="A3069" s="2"/>
      <c r="B3069" s="2"/>
      <c r="C3069" s="2"/>
      <c r="D3069" s="2"/>
    </row>
    <row r="3070">
      <c r="A3070" s="2"/>
      <c r="B3070" s="2"/>
      <c r="C3070" s="2"/>
      <c r="D3070" s="2"/>
    </row>
    <row r="3071">
      <c r="A3071" s="2"/>
      <c r="B3071" s="2"/>
      <c r="C3071" s="2"/>
      <c r="D3071" s="2"/>
    </row>
    <row r="3072">
      <c r="A3072" s="2"/>
      <c r="B3072" s="2"/>
      <c r="C3072" s="2"/>
      <c r="D3072" s="2"/>
    </row>
    <row r="3073">
      <c r="A3073" s="2"/>
      <c r="B3073" s="2"/>
      <c r="C3073" s="2"/>
      <c r="D3073" s="2"/>
    </row>
    <row r="3074">
      <c r="A3074" s="2"/>
      <c r="B3074" s="2"/>
      <c r="C3074" s="2"/>
      <c r="D3074" s="2"/>
    </row>
    <row r="3075">
      <c r="A3075" s="2"/>
      <c r="B3075" s="2"/>
      <c r="C3075" s="2"/>
      <c r="D3075" s="2"/>
    </row>
    <row r="3076">
      <c r="A3076" s="2"/>
      <c r="B3076" s="2"/>
      <c r="C3076" s="2"/>
      <c r="D3076" s="2"/>
    </row>
    <row r="3077">
      <c r="A3077" s="2"/>
      <c r="B3077" s="2"/>
      <c r="C3077" s="2"/>
      <c r="D3077" s="2"/>
    </row>
    <row r="3078">
      <c r="A3078" s="2"/>
      <c r="B3078" s="2"/>
      <c r="C3078" s="2"/>
      <c r="D3078" s="2"/>
    </row>
    <row r="3079">
      <c r="A3079" s="2"/>
      <c r="B3079" s="2"/>
      <c r="C3079" s="2"/>
      <c r="D3079" s="2"/>
    </row>
    <row r="3080">
      <c r="A3080" s="2"/>
      <c r="B3080" s="2"/>
      <c r="C3080" s="2"/>
      <c r="D3080" s="2"/>
    </row>
    <row r="3081">
      <c r="A3081" s="2"/>
      <c r="B3081" s="2"/>
      <c r="C3081" s="2"/>
      <c r="D3081" s="2"/>
    </row>
    <row r="3082">
      <c r="A3082" s="2"/>
      <c r="B3082" s="2"/>
      <c r="C3082" s="2"/>
      <c r="D3082" s="2"/>
    </row>
    <row r="3083">
      <c r="A3083" s="2"/>
      <c r="B3083" s="2"/>
      <c r="C3083" s="2"/>
      <c r="D3083" s="2"/>
    </row>
    <row r="3084">
      <c r="A3084" s="2"/>
      <c r="B3084" s="2"/>
      <c r="C3084" s="2"/>
      <c r="D3084" s="2"/>
    </row>
    <row r="3085">
      <c r="A3085" s="2"/>
      <c r="B3085" s="2"/>
      <c r="C3085" s="2"/>
      <c r="D3085" s="2"/>
    </row>
    <row r="3086">
      <c r="A3086" s="2"/>
      <c r="B3086" s="2"/>
      <c r="C3086" s="2"/>
      <c r="D3086" s="2"/>
    </row>
    <row r="3087">
      <c r="A3087" s="2"/>
      <c r="B3087" s="2"/>
      <c r="C3087" s="2"/>
      <c r="D3087" s="2"/>
    </row>
    <row r="3088">
      <c r="A3088" s="2"/>
      <c r="B3088" s="2"/>
      <c r="C3088" s="2"/>
      <c r="D3088" s="2"/>
    </row>
    <row r="3089">
      <c r="A3089" s="2"/>
      <c r="B3089" s="2"/>
      <c r="C3089" s="2"/>
      <c r="D3089" s="2"/>
    </row>
    <row r="3090">
      <c r="A3090" s="2"/>
      <c r="B3090" s="2"/>
      <c r="C3090" s="2"/>
      <c r="D3090" s="2"/>
    </row>
    <row r="3091">
      <c r="A3091" s="2"/>
      <c r="B3091" s="2"/>
      <c r="C3091" s="2"/>
      <c r="D3091" s="2"/>
    </row>
    <row r="3092">
      <c r="A3092" s="2"/>
      <c r="B3092" s="2"/>
      <c r="C3092" s="2"/>
      <c r="D3092" s="2"/>
    </row>
    <row r="3093">
      <c r="A3093" s="2"/>
      <c r="B3093" s="2"/>
      <c r="C3093" s="2"/>
      <c r="D3093" s="2"/>
    </row>
    <row r="3094">
      <c r="A3094" s="2"/>
      <c r="B3094" s="2"/>
      <c r="C3094" s="2"/>
      <c r="D3094" s="2"/>
    </row>
    <row r="3095">
      <c r="A3095" s="2"/>
      <c r="B3095" s="2"/>
      <c r="C3095" s="2"/>
      <c r="D3095" s="2"/>
    </row>
    <row r="3096">
      <c r="A3096" s="2"/>
      <c r="B3096" s="2"/>
      <c r="C3096" s="2"/>
      <c r="D3096" s="2"/>
    </row>
    <row r="3097">
      <c r="A3097" s="2"/>
      <c r="B3097" s="2"/>
      <c r="C3097" s="2"/>
      <c r="D3097" s="2"/>
    </row>
    <row r="3098">
      <c r="A3098" s="2"/>
      <c r="B3098" s="2"/>
      <c r="C3098" s="2"/>
      <c r="D3098" s="2"/>
    </row>
    <row r="3099">
      <c r="A3099" s="2"/>
      <c r="B3099" s="2"/>
      <c r="C3099" s="2"/>
      <c r="D3099" s="2"/>
    </row>
    <row r="3100">
      <c r="A3100" s="2"/>
      <c r="B3100" s="2"/>
      <c r="C3100" s="2"/>
      <c r="D3100" s="2"/>
    </row>
    <row r="3101">
      <c r="A3101" s="2"/>
      <c r="B3101" s="2"/>
      <c r="C3101" s="2"/>
      <c r="D3101" s="2"/>
    </row>
    <row r="3102">
      <c r="A3102" s="2"/>
      <c r="B3102" s="2"/>
      <c r="C3102" s="2"/>
      <c r="D3102" s="2"/>
    </row>
    <row r="3103">
      <c r="A3103" s="2"/>
      <c r="B3103" s="2"/>
      <c r="C3103" s="2"/>
      <c r="D3103" s="2"/>
    </row>
    <row r="3104">
      <c r="A3104" s="2"/>
      <c r="B3104" s="2"/>
      <c r="C3104" s="2"/>
      <c r="D3104" s="2"/>
    </row>
    <row r="3105">
      <c r="A3105" s="2"/>
      <c r="B3105" s="2"/>
      <c r="C3105" s="2"/>
      <c r="D3105" s="2"/>
    </row>
    <row r="3106">
      <c r="A3106" s="2"/>
      <c r="B3106" s="2"/>
      <c r="C3106" s="2"/>
      <c r="D3106" s="2"/>
    </row>
    <row r="3107">
      <c r="A3107" s="2"/>
      <c r="B3107" s="2"/>
      <c r="C3107" s="2"/>
      <c r="D3107" s="2"/>
    </row>
    <row r="3108">
      <c r="A3108" s="2"/>
      <c r="B3108" s="2"/>
      <c r="C3108" s="2"/>
      <c r="D3108" s="2"/>
    </row>
    <row r="3109">
      <c r="A3109" s="2"/>
      <c r="B3109" s="2"/>
      <c r="C3109" s="2"/>
      <c r="D3109" s="2"/>
    </row>
    <row r="3110">
      <c r="A3110" s="2"/>
      <c r="B3110" s="2"/>
      <c r="C3110" s="2"/>
      <c r="D3110" s="2"/>
    </row>
    <row r="3111">
      <c r="A3111" s="2"/>
      <c r="B3111" s="2"/>
      <c r="C3111" s="2"/>
      <c r="D3111" s="2"/>
    </row>
    <row r="3112">
      <c r="A3112" s="2"/>
      <c r="B3112" s="2"/>
      <c r="C3112" s="2"/>
      <c r="D3112" s="2"/>
    </row>
    <row r="3113">
      <c r="A3113" s="2"/>
      <c r="B3113" s="2"/>
      <c r="C3113" s="2"/>
      <c r="D3113" s="2"/>
    </row>
    <row r="3114">
      <c r="A3114" s="2"/>
      <c r="B3114" s="2"/>
      <c r="C3114" s="2"/>
      <c r="D3114" s="2"/>
    </row>
    <row r="3115">
      <c r="A3115" s="2"/>
      <c r="B3115" s="2"/>
      <c r="C3115" s="2"/>
      <c r="D3115" s="2"/>
    </row>
    <row r="3116">
      <c r="A3116" s="2"/>
      <c r="B3116" s="2"/>
      <c r="C3116" s="2"/>
      <c r="D3116" s="2"/>
    </row>
    <row r="3117">
      <c r="A3117" s="2"/>
      <c r="B3117" s="2"/>
      <c r="C3117" s="2"/>
      <c r="D3117" s="2"/>
    </row>
    <row r="3118">
      <c r="A3118" s="2"/>
      <c r="B3118" s="2"/>
      <c r="C3118" s="2"/>
      <c r="D3118" s="2"/>
    </row>
    <row r="3119">
      <c r="A3119" s="2"/>
      <c r="B3119" s="2"/>
      <c r="C3119" s="2"/>
      <c r="D3119" s="2"/>
    </row>
    <row r="3120">
      <c r="A3120" s="2"/>
      <c r="B3120" s="2"/>
      <c r="C3120" s="2"/>
      <c r="D3120" s="2"/>
    </row>
    <row r="3121">
      <c r="A3121" s="2"/>
      <c r="B3121" s="2"/>
      <c r="C3121" s="2"/>
      <c r="D3121" s="2"/>
    </row>
  </sheetData>
  <hyperlinks>
    <hyperlink r:id="rId1" ref="C45"/>
    <hyperlink r:id="rId2" ref="C46"/>
    <hyperlink r:id="rId3" ref="C54"/>
    <hyperlink r:id="rId4" ref="C58"/>
    <hyperlink r:id="rId5" ref="C59"/>
    <hyperlink r:id="rId6" ref="C60"/>
    <hyperlink r:id="rId7" ref="C61"/>
    <hyperlink r:id="rId8" ref="C62"/>
    <hyperlink r:id="rId9" ref="C63"/>
    <hyperlink r:id="rId10" ref="C64"/>
    <hyperlink r:id="rId11" ref="C65"/>
    <hyperlink r:id="rId12" ref="F73"/>
    <hyperlink r:id="rId13" ref="F104"/>
    <hyperlink r:id="rId14" ref="F105"/>
    <hyperlink r:id="rId15" ref="F107"/>
    <hyperlink r:id="rId16" ref="F108"/>
    <hyperlink r:id="rId17" ref="F111"/>
    <hyperlink r:id="rId18" ref="F115"/>
    <hyperlink r:id="rId19" ref="F116"/>
    <hyperlink r:id="rId20" ref="G121"/>
    <hyperlink r:id="rId21" ref="G122"/>
    <hyperlink r:id="rId22" ref="G124"/>
    <hyperlink r:id="rId23" ref="F126"/>
    <hyperlink r:id="rId24" ref="F127"/>
    <hyperlink r:id="rId25" ref="F128"/>
    <hyperlink r:id="rId26" location="q=python+%E3%82%B0%E3%83%A9%E3%83%95%E3%80%80GUI%E3%80%80%E3%83%AA%E3%82%A2%E3%83%AB%E3%82%BF%E3%82%A4%E3%83%A0" ref="D134"/>
    <hyperlink r:id="rId27" ref="D135"/>
    <hyperlink r:id="rId28" ref="D141"/>
    <hyperlink r:id="rId29" ref="D144"/>
    <hyperlink r:id="rId30" ref="D148"/>
    <hyperlink r:id="rId31" ref="D151"/>
    <hyperlink r:id="rId32" ref="D157"/>
    <hyperlink r:id="rId33" ref="D172"/>
    <hyperlink r:id="rId34" ref="D173"/>
    <hyperlink r:id="rId35" ref="D174"/>
    <hyperlink r:id="rId36" ref="D175"/>
    <hyperlink r:id="rId37" ref="D176"/>
    <hyperlink r:id="rId38" ref="D177"/>
    <hyperlink r:id="rId39" ref="D178"/>
    <hyperlink r:id="rId40" ref="D179"/>
    <hyperlink r:id="rId41" ref="D180"/>
    <hyperlink r:id="rId42" ref="D181"/>
    <hyperlink r:id="rId43" ref="D182"/>
    <hyperlink r:id="rId44" ref="D183"/>
    <hyperlink r:id="rId45" ref="D184"/>
    <hyperlink r:id="rId46" ref="D185"/>
    <hyperlink r:id="rId47" ref="D186"/>
    <hyperlink r:id="rId48" ref="D187"/>
    <hyperlink r:id="rId49" ref="D188"/>
    <hyperlink r:id="rId50" ref="D189"/>
    <hyperlink r:id="rId51" location="tool=schematic,designId=d4089474f717f361" ref="D190"/>
    <hyperlink r:id="rId52" ref="D191"/>
    <hyperlink r:id="rId53" ref="D192"/>
    <hyperlink r:id="rId54" ref="D193"/>
    <hyperlink r:id="rId55" ref="D194"/>
    <hyperlink r:id="rId56" ref="D196"/>
    <hyperlink r:id="rId57" ref="C207"/>
    <hyperlink r:id="rId58" ref="D216"/>
    <hyperlink r:id="rId59" ref="C219"/>
    <hyperlink r:id="rId60" ref="C221"/>
    <hyperlink r:id="rId61" ref="C229"/>
    <hyperlink r:id="rId62" ref="D249"/>
    <hyperlink r:id="rId63" ref="C352"/>
    <hyperlink r:id="rId64" ref="C361"/>
    <hyperlink r:id="rId65" ref="C366"/>
    <hyperlink r:id="rId66" ref="C369"/>
    <hyperlink r:id="rId67" ref="C370"/>
    <hyperlink r:id="rId68" ref="C374"/>
    <hyperlink r:id="rId69" ref="C378"/>
    <hyperlink r:id="rId70" ref="C379"/>
    <hyperlink r:id="rId71" ref="C380"/>
    <hyperlink r:id="rId72" ref="C381"/>
    <hyperlink r:id="rId73" ref="D386"/>
    <hyperlink r:id="rId74" ref="D390"/>
    <hyperlink r:id="rId75" ref="D392"/>
    <hyperlink r:id="rId76" ref="D394"/>
    <hyperlink r:id="rId77" ref="D398"/>
    <hyperlink r:id="rId78" ref="D400"/>
    <hyperlink r:id="rId79" ref="D401"/>
    <hyperlink r:id="rId80" ref="C407"/>
    <hyperlink r:id="rId81" ref="C408"/>
    <hyperlink r:id="rId82" ref="D411"/>
    <hyperlink r:id="rId83" ref="D413"/>
    <hyperlink r:id="rId84" ref="D415"/>
    <hyperlink r:id="rId85" ref="D417"/>
    <hyperlink r:id="rId86" ref="D419"/>
    <hyperlink r:id="rId87" ref="D421"/>
    <hyperlink r:id="rId88" ref="D423"/>
    <hyperlink r:id="rId89" ref="C476"/>
    <hyperlink r:id="rId90" ref="C477"/>
    <hyperlink r:id="rId91" ref="C480"/>
    <hyperlink r:id="rId92" ref="C530"/>
    <hyperlink r:id="rId93" ref="C535"/>
    <hyperlink r:id="rId94" ref="C536"/>
    <hyperlink r:id="rId95" ref="C537"/>
    <hyperlink r:id="rId96" ref="C538"/>
    <hyperlink r:id="rId97" ref="C546"/>
    <hyperlink r:id="rId98" ref="B554"/>
    <hyperlink r:id="rId99" ref="B599"/>
    <hyperlink r:id="rId100" ref="B601"/>
    <hyperlink r:id="rId101" ref="B604"/>
    <hyperlink r:id="rId102" location="q=%E5%AE%9F%E8%A1%8C%E3%83%95%E3%82%A1%E3%82%A4%E3%83%AB%E3%80%80%E9%9A%A0%E3%81%99" ref="D621"/>
    <hyperlink r:id="rId103" ref="D626"/>
    <hyperlink r:id="rId104" ref="D633"/>
    <hyperlink r:id="rId105" ref="C644"/>
    <hyperlink r:id="rId106" ref="D646"/>
    <hyperlink r:id="rId107" ref="C650"/>
    <hyperlink r:id="rId108" ref="C660"/>
    <hyperlink r:id="rId109" ref="C663"/>
    <hyperlink r:id="rId110" ref="D674"/>
    <hyperlink r:id="rId111" ref="D675"/>
    <hyperlink r:id="rId112" location="id2" ref="C693"/>
    <hyperlink r:id="rId113" ref="D695"/>
    <hyperlink r:id="rId114" ref="D696"/>
    <hyperlink r:id="rId115" ref="C702"/>
    <hyperlink r:id="rId116" ref="C704"/>
    <hyperlink r:id="rId117" ref="C706"/>
    <hyperlink r:id="rId118" ref="C708"/>
    <hyperlink r:id="rId119" ref="C711"/>
    <hyperlink r:id="rId120" ref="D714"/>
    <hyperlink r:id="rId121" ref="D716"/>
    <hyperlink r:id="rId122" ref="C721"/>
    <hyperlink r:id="rId123" ref="C723"/>
    <hyperlink r:id="rId124" ref="C728"/>
    <hyperlink r:id="rId125" ref="C741"/>
    <hyperlink r:id="rId126" ref="C743"/>
    <hyperlink r:id="rId127" ref="C745"/>
    <hyperlink r:id="rId128" ref="C747"/>
    <hyperlink r:id="rId129" ref="C751"/>
    <hyperlink r:id="rId130" ref="C753"/>
    <hyperlink r:id="rId131" ref="C759"/>
    <hyperlink r:id="rId132" ref="D765"/>
    <hyperlink r:id="rId133" ref="C771"/>
    <hyperlink r:id="rId134" ref="D774"/>
    <hyperlink r:id="rId135" ref="D778"/>
    <hyperlink r:id="rId136" ref="C780"/>
    <hyperlink r:id="rId137" ref="D782"/>
    <hyperlink r:id="rId138" ref="C784"/>
    <hyperlink r:id="rId139" ref="C786"/>
    <hyperlink r:id="rId140" ref="C793"/>
    <hyperlink r:id="rId141" ref="C807"/>
    <hyperlink r:id="rId142" ref="C808"/>
    <hyperlink r:id="rId143" ref="C810"/>
    <hyperlink r:id="rId144" ref="C812"/>
    <hyperlink r:id="rId145" ref="C816"/>
    <hyperlink r:id="rId146" ref="C819"/>
    <hyperlink r:id="rId147" ref="C821"/>
    <hyperlink r:id="rId148" ref="C823"/>
    <hyperlink r:id="rId149" ref="C825"/>
    <hyperlink r:id="rId150" ref="C827"/>
    <hyperlink r:id="rId151" ref="C829"/>
    <hyperlink r:id="rId152" ref="D864"/>
    <hyperlink r:id="rId153" ref="D866"/>
    <hyperlink r:id="rId154" ref="D867"/>
    <hyperlink r:id="rId155" ref="D870"/>
    <hyperlink r:id="rId156" ref="D877"/>
    <hyperlink r:id="rId157" ref="C880"/>
    <hyperlink r:id="rId158" ref="C882"/>
    <hyperlink r:id="rId159" ref="C884"/>
    <hyperlink r:id="rId160" ref="D906"/>
    <hyperlink r:id="rId161" ref="D908"/>
    <hyperlink r:id="rId162" ref="D911"/>
    <hyperlink r:id="rId163" ref="C914"/>
    <hyperlink r:id="rId164" ref="C920"/>
    <hyperlink r:id="rId165" ref="C922"/>
    <hyperlink r:id="rId166" ref="D943"/>
    <hyperlink r:id="rId167" ref="D948"/>
    <hyperlink r:id="rId168" ref="D950"/>
    <hyperlink r:id="rId169" ref="D951"/>
    <hyperlink r:id="rId170" ref="D952"/>
    <hyperlink r:id="rId171" ref="D954"/>
    <hyperlink r:id="rId172" ref="D960"/>
    <hyperlink r:id="rId173" ref="B984"/>
    <hyperlink r:id="rId174" ref="B985"/>
    <hyperlink r:id="rId175" ref="B988"/>
    <hyperlink r:id="rId176" ref="B989"/>
    <hyperlink r:id="rId177" ref="B990"/>
    <hyperlink r:id="rId178" ref="C996"/>
    <hyperlink r:id="rId179" ref="C997"/>
    <hyperlink r:id="rId180" ref="C999"/>
    <hyperlink r:id="rId181" ref="B1003"/>
    <hyperlink r:id="rId182" ref="C1010"/>
    <hyperlink r:id="rId183" ref="C1022"/>
    <hyperlink r:id="rId184" ref="C1024"/>
    <hyperlink r:id="rId185" ref="C1026"/>
    <hyperlink r:id="rId186" ref="C1028"/>
    <hyperlink r:id="rId187" ref="C1029"/>
    <hyperlink r:id="rId188" ref="C1031"/>
    <hyperlink r:id="rId189" ref="C1037"/>
    <hyperlink r:id="rId190" ref="C1038"/>
    <hyperlink r:id="rId191" ref="C1040"/>
    <hyperlink r:id="rId192" location="FET-sp" ref="C1041"/>
    <hyperlink r:id="rId193" ref="D1051"/>
    <hyperlink r:id="rId194" ref="D1052"/>
    <hyperlink r:id="rId195" ref="D1057"/>
    <hyperlink r:id="rId196" ref="D1059"/>
    <hyperlink r:id="rId197" ref="D1061"/>
    <hyperlink r:id="rId198" ref="D1063"/>
    <hyperlink r:id="rId199" ref="C1068"/>
    <hyperlink r:id="rId200" ref="C1078"/>
    <hyperlink r:id="rId201" ref="C1079"/>
    <hyperlink r:id="rId202" ref="C1080"/>
    <hyperlink r:id="rId203" ref="C1083"/>
    <hyperlink r:id="rId204" ref="C1089"/>
    <hyperlink r:id="rId205" ref="C1096"/>
    <hyperlink r:id="rId206" ref="D1113"/>
    <hyperlink r:id="rId207" ref="D1125"/>
    <hyperlink r:id="rId208" ref="D1126"/>
    <hyperlink r:id="rId209" ref="D1127"/>
    <hyperlink r:id="rId210" ref="C1132"/>
    <hyperlink r:id="rId211" ref="D1141"/>
    <hyperlink r:id="rId212" ref="C1183"/>
    <hyperlink r:id="rId213" ref="C1206"/>
    <hyperlink r:id="rId214" ref="C1215"/>
    <hyperlink r:id="rId215" ref="D1224"/>
    <hyperlink r:id="rId216" ref="O1235"/>
    <hyperlink r:id="rId217" ref="C1287"/>
    <hyperlink r:id="rId218" ref="C1289"/>
    <hyperlink r:id="rId219" ref="C1307"/>
    <hyperlink r:id="rId220" ref="C1322"/>
    <hyperlink r:id="rId221" ref="C1323"/>
    <hyperlink r:id="rId222" ref="C1324"/>
    <hyperlink r:id="rId223" ref="C1325"/>
    <hyperlink r:id="rId224" ref="C1326"/>
    <hyperlink r:id="rId225" ref="C1328"/>
    <hyperlink r:id="rId226" ref="C1336"/>
    <hyperlink r:id="rId227" ref="C1345"/>
    <hyperlink r:id="rId228" ref="C1377"/>
    <hyperlink r:id="rId229" ref="B1386"/>
    <hyperlink r:id="rId230" ref="C1392"/>
    <hyperlink r:id="rId231" ref="B1394"/>
    <hyperlink r:id="rId232" ref="B1395"/>
    <hyperlink r:id="rId233" ref="B1401"/>
    <hyperlink r:id="rId234" ref="B1409"/>
    <hyperlink r:id="rId235" ref="C1457"/>
    <hyperlink r:id="rId236" ref="C1459"/>
    <hyperlink r:id="rId237" ref="C1461"/>
    <hyperlink r:id="rId238" ref="B1470"/>
    <hyperlink r:id="rId239" ref="C1500"/>
    <hyperlink r:id="rId240" ref="C1501"/>
    <hyperlink r:id="rId241" ref="C1504"/>
    <hyperlink r:id="rId242" ref="C1520"/>
    <hyperlink r:id="rId243" ref="C1561"/>
    <hyperlink r:id="rId244" ref="D1694"/>
    <hyperlink r:id="rId245" ref="C1701"/>
    <hyperlink r:id="rId246" ref="C1702"/>
    <hyperlink r:id="rId247" ref="C1703"/>
    <hyperlink r:id="rId248" ref="B1733"/>
    <hyperlink r:id="rId249" ref="B1753"/>
    <hyperlink r:id="rId250" ref="B1754"/>
    <hyperlink r:id="rId251" ref="C1853"/>
    <hyperlink r:id="rId252" ref="C1866"/>
    <hyperlink r:id="rId253" ref="C1869"/>
    <hyperlink r:id="rId254" ref="C1872"/>
    <hyperlink r:id="rId255" ref="D1890"/>
    <hyperlink r:id="rId256" ref="D1902"/>
    <hyperlink r:id="rId257" ref="D1903"/>
    <hyperlink r:id="rId258" ref="D1906"/>
    <hyperlink r:id="rId259" ref="D1917"/>
    <hyperlink r:id="rId260" ref="D1919"/>
    <hyperlink r:id="rId261" ref="C1946"/>
    <hyperlink r:id="rId262" ref="E1981"/>
    <hyperlink r:id="rId263" ref="E1983"/>
    <hyperlink r:id="rId264" ref="E1988"/>
    <hyperlink r:id="rId265" ref="E1990"/>
    <hyperlink r:id="rId266" ref="E1993"/>
    <hyperlink r:id="rId267" ref="E1994"/>
    <hyperlink r:id="rId268" ref="E2029"/>
    <hyperlink r:id="rId269" ref="C2040"/>
    <hyperlink r:id="rId270" ref="D2055"/>
    <hyperlink r:id="rId271" ref="D2058"/>
    <hyperlink r:id="rId272" ref="D2064"/>
    <hyperlink r:id="rId273" ref="D2065"/>
    <hyperlink r:id="rId274" ref="D2068"/>
    <hyperlink r:id="rId275" ref="D2069"/>
    <hyperlink r:id="rId276" ref="D2081"/>
    <hyperlink r:id="rId277" ref="D2083"/>
    <hyperlink r:id="rId278" ref="D2085"/>
    <hyperlink r:id="rId279" ref="C2101"/>
    <hyperlink r:id="rId280" ref="C2102"/>
    <hyperlink r:id="rId281" ref="C2145"/>
    <hyperlink r:id="rId282" ref="C2147"/>
    <hyperlink r:id="rId283" ref="C2149"/>
    <hyperlink r:id="rId284" ref="C2151"/>
    <hyperlink r:id="rId285" ref="B2158"/>
    <hyperlink r:id="rId286" ref="C2223"/>
    <hyperlink r:id="rId287" ref="C2225"/>
    <hyperlink r:id="rId288" ref="C2227"/>
    <hyperlink r:id="rId289" ref="B2245"/>
  </hyperlinks>
  <drawing r:id="rId29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3" width="2.88"/>
    <col customWidth="1" min="4" max="4" width="22.88"/>
    <col customWidth="1" min="5" max="5" width="8.5"/>
    <col customWidth="1" min="6" max="18" width="17.38"/>
    <col customWidth="1" min="19" max="20" width="22.88"/>
  </cols>
  <sheetData>
    <row r="1" ht="12.75" customHeight="1">
      <c r="A1" s="18"/>
      <c r="B1" s="18"/>
      <c r="C1" s="18"/>
      <c r="D1" s="18"/>
      <c r="E1" s="18"/>
      <c r="F1" s="18"/>
      <c r="G1" s="18"/>
      <c r="H1" s="18"/>
      <c r="I1" s="14"/>
      <c r="J1" s="14"/>
      <c r="K1" s="14"/>
      <c r="L1" s="2"/>
      <c r="M1" s="2"/>
      <c r="N1" s="2"/>
      <c r="O1" s="2"/>
      <c r="P1" s="2"/>
      <c r="Q1" s="2"/>
      <c r="R1" s="2"/>
      <c r="S1" s="2"/>
      <c r="T1" s="2"/>
      <c r="U1" s="2"/>
      <c r="V1" s="2"/>
      <c r="W1" s="2"/>
      <c r="X1" s="2"/>
      <c r="Y1" s="2"/>
      <c r="Z1" s="2"/>
    </row>
    <row r="2" ht="12.75" customHeight="1">
      <c r="A2" s="18"/>
      <c r="B2" s="18"/>
      <c r="C2" s="18"/>
      <c r="D2" s="18"/>
      <c r="E2" s="18"/>
      <c r="F2" s="18"/>
      <c r="G2" s="18"/>
      <c r="H2" s="18"/>
      <c r="I2" s="14"/>
      <c r="J2" s="14"/>
      <c r="K2" s="14"/>
      <c r="L2" s="2"/>
      <c r="M2" s="2"/>
      <c r="N2" s="2"/>
      <c r="O2" s="2"/>
      <c r="P2" s="2"/>
      <c r="Q2" s="2"/>
      <c r="R2" s="2"/>
      <c r="S2" s="2"/>
      <c r="T2" s="2"/>
      <c r="U2" s="2"/>
      <c r="V2" s="2"/>
      <c r="W2" s="2"/>
      <c r="X2" s="2"/>
      <c r="Y2" s="2"/>
      <c r="Z2" s="2"/>
    </row>
    <row r="3" ht="12.75" customHeight="1">
      <c r="A3" s="18"/>
      <c r="B3" s="18"/>
      <c r="C3" s="18"/>
      <c r="D3" s="18"/>
      <c r="E3" s="18"/>
      <c r="F3" s="18"/>
      <c r="G3" s="18"/>
      <c r="H3" s="18"/>
      <c r="I3" s="14"/>
      <c r="J3" s="14"/>
      <c r="K3" s="14"/>
      <c r="L3" s="2"/>
      <c r="M3" s="2"/>
      <c r="N3" s="2"/>
      <c r="O3" s="2"/>
      <c r="P3" s="2"/>
      <c r="Q3" s="2"/>
      <c r="R3" s="2"/>
      <c r="S3" s="2"/>
      <c r="T3" s="2"/>
      <c r="U3" s="2"/>
      <c r="V3" s="2"/>
      <c r="W3" s="2"/>
      <c r="X3" s="2"/>
      <c r="Y3" s="2"/>
      <c r="Z3" s="2"/>
    </row>
    <row r="4" ht="12.75" customHeight="1">
      <c r="A4" s="18" t="s">
        <v>665</v>
      </c>
      <c r="B4" s="18"/>
      <c r="C4" s="18"/>
      <c r="D4" s="18"/>
      <c r="E4" s="18"/>
      <c r="F4" s="18"/>
      <c r="G4" s="18"/>
      <c r="H4" s="18"/>
      <c r="I4" s="14"/>
      <c r="J4" s="14"/>
      <c r="K4" s="14"/>
      <c r="L4" s="2"/>
      <c r="M4" s="2"/>
      <c r="N4" s="2"/>
      <c r="O4" s="2"/>
      <c r="P4" s="2"/>
      <c r="Q4" s="2"/>
      <c r="R4" s="2"/>
      <c r="S4" s="2"/>
      <c r="T4" s="2"/>
      <c r="U4" s="2"/>
      <c r="V4" s="2"/>
      <c r="W4" s="2"/>
      <c r="X4" s="2"/>
      <c r="Y4" s="2"/>
      <c r="Z4" s="2"/>
    </row>
    <row r="5" ht="13.5" customHeight="1">
      <c r="A5" s="18"/>
      <c r="B5" s="18"/>
      <c r="C5" s="18"/>
      <c r="D5" s="18" t="s">
        <v>671</v>
      </c>
      <c r="E5" s="18">
        <f>3.7*0.09806652</f>
        <v>0.362846124</v>
      </c>
      <c r="F5" s="18"/>
      <c r="G5" s="18" t="s">
        <v>676</v>
      </c>
      <c r="H5" s="18"/>
      <c r="I5" s="14" t="s">
        <v>677</v>
      </c>
      <c r="J5" s="14">
        <v>0.5</v>
      </c>
      <c r="K5" s="14"/>
      <c r="L5" s="2"/>
      <c r="M5" s="2"/>
      <c r="N5" s="2"/>
      <c r="O5" s="2"/>
      <c r="P5" s="2"/>
      <c r="Q5" s="2"/>
      <c r="R5" s="2"/>
      <c r="S5" s="2"/>
      <c r="T5" s="2"/>
      <c r="U5" s="2"/>
      <c r="V5" s="2"/>
      <c r="W5" s="2"/>
      <c r="X5" s="2"/>
      <c r="Y5" s="2"/>
      <c r="Z5" s="2"/>
    </row>
    <row r="6" ht="13.5" customHeight="1">
      <c r="A6" s="18"/>
      <c r="B6" s="18"/>
      <c r="C6" s="18"/>
      <c r="D6" s="18" t="s">
        <v>679</v>
      </c>
      <c r="E6" s="18">
        <v>10.0</v>
      </c>
      <c r="F6" s="18"/>
      <c r="G6" s="18"/>
      <c r="H6" s="18"/>
      <c r="I6" s="14" t="s">
        <v>680</v>
      </c>
      <c r="J6" s="14">
        <f>E5/J5*E6</f>
        <v>7.25692248</v>
      </c>
      <c r="K6" s="14"/>
      <c r="L6" s="2"/>
      <c r="M6" s="2"/>
      <c r="N6" s="2"/>
      <c r="O6" s="2"/>
      <c r="P6" s="2"/>
      <c r="Q6" s="2"/>
      <c r="R6" s="2"/>
      <c r="S6" s="2"/>
      <c r="T6" s="2"/>
      <c r="U6" s="2"/>
      <c r="V6" s="2"/>
      <c r="W6" s="2"/>
      <c r="X6" s="2"/>
      <c r="Y6" s="2"/>
      <c r="Z6" s="2"/>
    </row>
    <row r="7" ht="13.5" customHeight="1">
      <c r="A7" s="18"/>
      <c r="B7" s="18"/>
      <c r="C7" s="18"/>
      <c r="D7" s="18" t="s">
        <v>686</v>
      </c>
      <c r="E7" s="18">
        <f>E5*E6</f>
        <v>3.62846124</v>
      </c>
      <c r="F7" s="18"/>
      <c r="G7" s="18"/>
      <c r="H7" s="18"/>
      <c r="I7" s="24" t="s">
        <v>688</v>
      </c>
      <c r="J7" s="26">
        <f>J6/9.81</f>
        <v>0.7397474495</v>
      </c>
      <c r="K7" s="14"/>
      <c r="L7" s="2"/>
      <c r="M7" s="2"/>
      <c r="N7" s="2"/>
      <c r="O7" s="2"/>
      <c r="P7" s="2"/>
      <c r="Q7" s="2"/>
      <c r="R7" s="2"/>
      <c r="S7" s="2"/>
      <c r="T7" s="2"/>
      <c r="U7" s="2"/>
      <c r="V7" s="2"/>
      <c r="W7" s="2"/>
      <c r="X7" s="2"/>
      <c r="Y7" s="2"/>
      <c r="Z7" s="2"/>
    </row>
    <row r="8" ht="13.5" customHeight="1">
      <c r="A8" s="18"/>
      <c r="B8" s="18"/>
      <c r="C8" s="18"/>
      <c r="D8" s="18"/>
      <c r="E8" s="18"/>
      <c r="F8" s="18"/>
      <c r="G8" s="18"/>
      <c r="H8" s="18"/>
      <c r="I8" s="24"/>
      <c r="J8" s="26"/>
      <c r="K8" s="14"/>
      <c r="L8" s="2"/>
      <c r="M8" s="2"/>
      <c r="N8" s="2"/>
      <c r="O8" s="2"/>
      <c r="P8" s="2"/>
      <c r="Q8" s="2"/>
      <c r="R8" s="2"/>
      <c r="S8" s="2"/>
      <c r="T8" s="2"/>
      <c r="U8" s="2"/>
      <c r="V8" s="2"/>
      <c r="W8" s="2"/>
      <c r="X8" s="2"/>
      <c r="Y8" s="2"/>
      <c r="Z8" s="2"/>
    </row>
    <row r="9" ht="13.5" customHeight="1">
      <c r="A9" s="18"/>
      <c r="B9" s="18"/>
      <c r="C9" s="18"/>
      <c r="D9" s="18"/>
      <c r="E9" s="18"/>
      <c r="F9" s="18"/>
      <c r="G9" s="18"/>
      <c r="H9" s="18"/>
      <c r="I9" s="24"/>
      <c r="J9" s="26"/>
      <c r="K9" s="14"/>
      <c r="L9" s="2"/>
      <c r="M9" s="2"/>
      <c r="N9" s="2"/>
      <c r="O9" s="2"/>
      <c r="P9" s="2"/>
      <c r="Q9" s="2"/>
      <c r="R9" s="2"/>
      <c r="S9" s="2"/>
      <c r="T9" s="2"/>
      <c r="U9" s="2"/>
      <c r="V9" s="2"/>
      <c r="W9" s="2"/>
      <c r="X9" s="2"/>
      <c r="Y9" s="2"/>
      <c r="Z9" s="2"/>
    </row>
    <row r="10" ht="13.5" customHeight="1">
      <c r="A10" s="18"/>
      <c r="B10" s="18" t="s">
        <v>698</v>
      </c>
      <c r="C10" s="18"/>
      <c r="D10" s="18"/>
      <c r="E10" s="18"/>
      <c r="F10" s="18" t="s">
        <v>699</v>
      </c>
      <c r="G10" s="18"/>
      <c r="H10" s="18"/>
      <c r="I10" s="24"/>
      <c r="J10" s="26"/>
      <c r="K10" s="14"/>
      <c r="L10" s="2"/>
      <c r="M10" s="2"/>
      <c r="N10" s="2"/>
      <c r="O10" s="2"/>
      <c r="P10" s="2"/>
      <c r="Q10" s="2"/>
      <c r="R10" s="2"/>
      <c r="S10" s="2"/>
      <c r="T10" s="2"/>
      <c r="U10" s="2"/>
      <c r="V10" s="2"/>
      <c r="W10" s="2"/>
      <c r="X10" s="2"/>
      <c r="Y10" s="2"/>
      <c r="Z10" s="2"/>
    </row>
    <row r="11" ht="13.5" customHeight="1">
      <c r="A11" s="18"/>
      <c r="B11" s="18"/>
      <c r="C11" s="18" t="s">
        <v>702</v>
      </c>
      <c r="D11" s="18"/>
      <c r="E11" s="18"/>
      <c r="F11" s="18" t="s">
        <v>703</v>
      </c>
      <c r="G11" s="18"/>
      <c r="H11" s="18"/>
      <c r="I11" s="24"/>
      <c r="J11" s="26"/>
      <c r="K11" s="14"/>
      <c r="L11" s="2"/>
      <c r="M11" s="2"/>
      <c r="N11" s="2"/>
      <c r="O11" s="2"/>
      <c r="P11" s="2"/>
      <c r="Q11" s="2"/>
      <c r="R11" s="2"/>
      <c r="S11" s="2"/>
      <c r="T11" s="2"/>
      <c r="U11" s="2"/>
      <c r="V11" s="2"/>
      <c r="W11" s="2"/>
      <c r="X11" s="2"/>
      <c r="Y11" s="2"/>
      <c r="Z11" s="2"/>
    </row>
    <row r="12" ht="13.5" customHeight="1">
      <c r="A12" s="18"/>
      <c r="B12" s="18"/>
      <c r="C12" s="18" t="s">
        <v>705</v>
      </c>
      <c r="D12" s="18"/>
      <c r="E12" s="18"/>
      <c r="F12" s="18"/>
      <c r="G12" s="18"/>
      <c r="H12" s="18"/>
      <c r="I12" s="24"/>
      <c r="J12" s="26"/>
      <c r="K12" s="14"/>
      <c r="L12" s="2"/>
      <c r="M12" s="2"/>
      <c r="N12" s="2"/>
      <c r="O12" s="2"/>
      <c r="P12" s="2"/>
      <c r="Q12" s="2"/>
      <c r="R12" s="2"/>
      <c r="S12" s="2"/>
      <c r="T12" s="2"/>
      <c r="U12" s="2"/>
      <c r="V12" s="2"/>
      <c r="W12" s="2"/>
      <c r="X12" s="2"/>
      <c r="Y12" s="2"/>
      <c r="Z12" s="2"/>
    </row>
    <row r="13" ht="13.5" customHeight="1">
      <c r="A13" s="18"/>
      <c r="B13" s="18"/>
      <c r="C13" s="18" t="s">
        <v>709</v>
      </c>
      <c r="D13" s="18"/>
      <c r="E13" s="18"/>
      <c r="F13" s="18"/>
      <c r="G13" s="18"/>
      <c r="H13" s="18"/>
      <c r="I13" s="24"/>
      <c r="J13" s="26"/>
      <c r="K13" s="14"/>
      <c r="L13" s="2"/>
      <c r="M13" s="2"/>
      <c r="N13" s="2"/>
      <c r="O13" s="2"/>
      <c r="P13" s="2"/>
      <c r="Q13" s="2"/>
      <c r="R13" s="2"/>
      <c r="S13" s="2"/>
      <c r="T13" s="2"/>
      <c r="U13" s="2"/>
      <c r="V13" s="2"/>
      <c r="W13" s="2"/>
      <c r="X13" s="2"/>
      <c r="Y13" s="2"/>
      <c r="Z13" s="2"/>
    </row>
    <row r="14" ht="13.5" customHeight="1">
      <c r="A14" s="18"/>
      <c r="B14" s="18"/>
      <c r="C14" s="18" t="s">
        <v>711</v>
      </c>
      <c r="D14" s="18"/>
      <c r="E14" s="18"/>
      <c r="F14" s="18"/>
      <c r="G14" s="18"/>
      <c r="H14" s="18"/>
      <c r="I14" s="24"/>
      <c r="J14" s="26"/>
      <c r="K14" s="14"/>
      <c r="L14" s="2"/>
      <c r="M14" s="2"/>
      <c r="N14" s="2"/>
      <c r="O14" s="2"/>
      <c r="P14" s="2"/>
      <c r="Q14" s="2"/>
      <c r="R14" s="2"/>
      <c r="S14" s="2"/>
      <c r="T14" s="2"/>
      <c r="U14" s="2"/>
      <c r="V14" s="2"/>
      <c r="W14" s="2"/>
      <c r="X14" s="2"/>
      <c r="Y14" s="2"/>
      <c r="Z14" s="2"/>
    </row>
    <row r="15" ht="13.5" customHeight="1">
      <c r="A15" s="18"/>
      <c r="B15" s="18"/>
      <c r="C15" s="18" t="s">
        <v>712</v>
      </c>
      <c r="D15" s="18"/>
      <c r="E15" s="18"/>
      <c r="F15" s="18"/>
      <c r="G15" s="18"/>
      <c r="H15" s="18"/>
      <c r="I15" s="24"/>
      <c r="J15" s="26"/>
      <c r="K15" s="14"/>
      <c r="L15" s="2"/>
      <c r="M15" s="2"/>
      <c r="N15" s="2"/>
      <c r="O15" s="2"/>
      <c r="P15" s="2"/>
      <c r="Q15" s="2"/>
      <c r="R15" s="2"/>
      <c r="S15" s="2"/>
      <c r="T15" s="2"/>
      <c r="U15" s="2"/>
      <c r="V15" s="2"/>
      <c r="W15" s="2"/>
      <c r="X15" s="2"/>
      <c r="Y15" s="2"/>
      <c r="Z15" s="2"/>
    </row>
    <row r="16" ht="13.5" customHeight="1">
      <c r="A16" s="18"/>
      <c r="B16" s="18"/>
      <c r="C16" s="18" t="s">
        <v>714</v>
      </c>
      <c r="D16" s="18"/>
      <c r="E16" s="18"/>
      <c r="F16" s="18"/>
      <c r="G16" s="18"/>
      <c r="H16" s="18"/>
      <c r="I16" s="24"/>
      <c r="J16" s="26"/>
      <c r="K16" s="14"/>
      <c r="L16" s="2"/>
      <c r="M16" s="2"/>
      <c r="N16" s="2"/>
      <c r="O16" s="2"/>
      <c r="P16" s="2"/>
      <c r="Q16" s="2"/>
      <c r="R16" s="2"/>
      <c r="S16" s="2"/>
      <c r="T16" s="2"/>
      <c r="U16" s="2"/>
      <c r="V16" s="2"/>
      <c r="W16" s="2"/>
      <c r="X16" s="2"/>
      <c r="Y16" s="2"/>
      <c r="Z16" s="2"/>
    </row>
    <row r="17" ht="13.5" customHeight="1">
      <c r="A17" s="18"/>
      <c r="B17" s="18"/>
      <c r="C17" s="18" t="s">
        <v>715</v>
      </c>
      <c r="D17" s="18"/>
      <c r="E17" s="18"/>
      <c r="F17" s="18"/>
      <c r="G17" s="18"/>
      <c r="H17" s="18"/>
      <c r="I17" s="24"/>
      <c r="J17" s="26"/>
      <c r="K17" s="14"/>
      <c r="L17" s="2"/>
      <c r="M17" s="2"/>
      <c r="N17" s="2"/>
      <c r="O17" s="2"/>
      <c r="P17" s="2"/>
      <c r="Q17" s="2"/>
      <c r="R17" s="2"/>
      <c r="S17" s="2"/>
      <c r="T17" s="2"/>
      <c r="U17" s="2"/>
      <c r="V17" s="2"/>
      <c r="W17" s="2"/>
      <c r="X17" s="2"/>
      <c r="Y17" s="2"/>
      <c r="Z17" s="2"/>
    </row>
    <row r="18" ht="13.5" customHeight="1">
      <c r="A18" s="18"/>
      <c r="B18" s="18"/>
      <c r="C18" s="18" t="s">
        <v>717</v>
      </c>
      <c r="D18" s="18"/>
      <c r="E18" s="18"/>
      <c r="F18" s="18"/>
      <c r="G18" s="18"/>
      <c r="H18" s="18"/>
      <c r="I18" s="24"/>
      <c r="J18" s="26"/>
      <c r="K18" s="14"/>
      <c r="L18" s="2"/>
      <c r="M18" s="2"/>
      <c r="N18" s="2"/>
      <c r="O18" s="2"/>
      <c r="P18" s="2"/>
      <c r="Q18" s="2"/>
      <c r="R18" s="2"/>
      <c r="S18" s="2"/>
      <c r="T18" s="2"/>
      <c r="U18" s="2"/>
      <c r="V18" s="2"/>
      <c r="W18" s="2"/>
      <c r="X18" s="2"/>
      <c r="Y18" s="2"/>
      <c r="Z18" s="2"/>
    </row>
    <row r="19" ht="13.5" customHeight="1">
      <c r="A19" s="18"/>
      <c r="B19" s="18"/>
      <c r="C19" s="18" t="s">
        <v>718</v>
      </c>
      <c r="D19" s="18"/>
      <c r="E19" s="18"/>
      <c r="F19" s="18"/>
      <c r="G19" s="18"/>
      <c r="H19" s="18"/>
      <c r="I19" s="24"/>
      <c r="J19" s="26"/>
      <c r="K19" s="14"/>
      <c r="L19" s="2"/>
      <c r="M19" s="2"/>
      <c r="N19" s="2"/>
      <c r="O19" s="2"/>
      <c r="P19" s="2"/>
      <c r="Q19" s="2"/>
      <c r="R19" s="2"/>
      <c r="S19" s="2"/>
      <c r="T19" s="2"/>
      <c r="U19" s="2"/>
      <c r="V19" s="2"/>
      <c r="W19" s="2"/>
      <c r="X19" s="2"/>
      <c r="Y19" s="2"/>
      <c r="Z19" s="2"/>
    </row>
    <row r="20" ht="13.5" customHeight="1">
      <c r="A20" s="18"/>
      <c r="B20" s="18"/>
      <c r="C20" s="18" t="s">
        <v>720</v>
      </c>
      <c r="D20" s="18"/>
      <c r="E20" s="18"/>
      <c r="F20" s="18"/>
      <c r="G20" s="18"/>
      <c r="H20" s="18"/>
      <c r="I20" s="24"/>
      <c r="J20" s="26"/>
      <c r="K20" s="14"/>
      <c r="L20" s="2"/>
      <c r="M20" s="2"/>
      <c r="N20" s="2"/>
      <c r="O20" s="2"/>
      <c r="P20" s="2"/>
      <c r="Q20" s="2"/>
      <c r="R20" s="2"/>
      <c r="S20" s="2"/>
      <c r="T20" s="2"/>
      <c r="U20" s="2"/>
      <c r="V20" s="2"/>
      <c r="W20" s="2"/>
      <c r="X20" s="2"/>
      <c r="Y20" s="2"/>
      <c r="Z20" s="2"/>
    </row>
    <row r="21" ht="13.5" customHeight="1">
      <c r="A21" s="18"/>
      <c r="B21" s="18"/>
      <c r="C21" s="18" t="s">
        <v>721</v>
      </c>
      <c r="D21" s="18"/>
      <c r="E21" s="18"/>
      <c r="F21" s="18"/>
      <c r="G21" s="18"/>
      <c r="H21" s="18"/>
      <c r="I21" s="24"/>
      <c r="J21" s="26"/>
      <c r="K21" s="14"/>
      <c r="L21" s="2"/>
      <c r="M21" s="2"/>
      <c r="N21" s="2"/>
      <c r="O21" s="2"/>
      <c r="P21" s="2"/>
      <c r="Q21" s="2"/>
      <c r="R21" s="2"/>
      <c r="S21" s="2"/>
      <c r="T21" s="2"/>
      <c r="U21" s="2"/>
      <c r="V21" s="2"/>
      <c r="W21" s="2"/>
      <c r="X21" s="2"/>
      <c r="Y21" s="2"/>
      <c r="Z21" s="2"/>
    </row>
    <row r="22" ht="13.5" customHeight="1">
      <c r="A22" s="18"/>
      <c r="B22" s="18"/>
      <c r="C22" s="18"/>
      <c r="D22" s="18"/>
      <c r="E22" s="18"/>
      <c r="F22" s="18"/>
      <c r="G22" s="18"/>
      <c r="H22" s="18"/>
      <c r="I22" s="24"/>
      <c r="J22" s="26"/>
      <c r="K22" s="14"/>
      <c r="L22" s="2"/>
      <c r="M22" s="2"/>
      <c r="N22" s="2"/>
      <c r="O22" s="2"/>
      <c r="P22" s="2"/>
      <c r="Q22" s="2"/>
      <c r="R22" s="2"/>
      <c r="S22" s="2"/>
      <c r="T22" s="2"/>
      <c r="U22" s="2"/>
      <c r="V22" s="2"/>
      <c r="W22" s="2"/>
      <c r="X22" s="2"/>
      <c r="Y22" s="2"/>
      <c r="Z22" s="2"/>
    </row>
    <row r="23" ht="13.5" customHeight="1">
      <c r="A23" s="18"/>
      <c r="B23" s="18"/>
      <c r="C23" s="18"/>
      <c r="D23" s="18" t="s">
        <v>671</v>
      </c>
      <c r="E23" s="18">
        <f>0.83*0.09806652</f>
        <v>0.0813952116</v>
      </c>
      <c r="F23" s="18"/>
      <c r="G23" s="18" t="s">
        <v>725</v>
      </c>
      <c r="H23" s="18"/>
      <c r="I23" s="24"/>
      <c r="J23" s="26"/>
      <c r="K23" s="14"/>
      <c r="L23" s="2"/>
      <c r="M23" s="2"/>
      <c r="N23" s="2"/>
      <c r="O23" s="2"/>
      <c r="P23" s="2"/>
      <c r="Q23" s="2"/>
      <c r="R23" s="2"/>
      <c r="S23" s="2"/>
      <c r="T23" s="2"/>
      <c r="U23" s="2"/>
      <c r="V23" s="2"/>
      <c r="W23" s="2"/>
      <c r="X23" s="2"/>
      <c r="Y23" s="2"/>
      <c r="Z23" s="2"/>
    </row>
    <row r="24" ht="13.5" customHeight="1">
      <c r="A24" s="18"/>
      <c r="B24" s="18"/>
      <c r="C24" s="18"/>
      <c r="D24" s="18"/>
      <c r="E24" s="18"/>
      <c r="F24" s="18"/>
      <c r="G24" s="18"/>
      <c r="H24" s="18"/>
      <c r="I24" s="24"/>
      <c r="J24" s="26"/>
      <c r="K24" s="14"/>
      <c r="L24" s="2"/>
      <c r="M24" s="2"/>
      <c r="N24" s="2"/>
      <c r="O24" s="2"/>
      <c r="P24" s="2"/>
      <c r="Q24" s="2"/>
      <c r="R24" s="2"/>
      <c r="S24" s="2"/>
      <c r="T24" s="2"/>
      <c r="U24" s="2"/>
      <c r="V24" s="2"/>
      <c r="W24" s="2"/>
      <c r="X24" s="2"/>
      <c r="Y24" s="2"/>
      <c r="Z24" s="2"/>
    </row>
    <row r="25" ht="13.5" customHeight="1">
      <c r="A25" s="18"/>
      <c r="B25" s="18" t="s">
        <v>731</v>
      </c>
      <c r="C25" s="18"/>
      <c r="D25" s="18"/>
      <c r="E25" s="18"/>
      <c r="F25" s="18"/>
      <c r="G25" s="18"/>
      <c r="H25" s="18"/>
      <c r="I25" s="24"/>
      <c r="J25" s="26"/>
      <c r="K25" s="14"/>
      <c r="L25" s="2"/>
      <c r="M25" s="2"/>
      <c r="N25" s="2"/>
      <c r="O25" s="2"/>
      <c r="P25" s="2"/>
      <c r="Q25" s="2"/>
      <c r="R25" s="2"/>
      <c r="S25" s="2"/>
      <c r="T25" s="2"/>
      <c r="U25" s="2"/>
      <c r="V25" s="2"/>
      <c r="W25" s="2"/>
      <c r="X25" s="2"/>
      <c r="Y25" s="2"/>
      <c r="Z25" s="2"/>
    </row>
    <row r="26" ht="13.5" customHeight="1">
      <c r="A26" s="18"/>
      <c r="B26" s="18"/>
      <c r="C26" s="18" t="s">
        <v>733</v>
      </c>
      <c r="D26" s="18"/>
      <c r="E26" s="18"/>
      <c r="F26" s="18"/>
      <c r="G26" s="18"/>
      <c r="H26" s="18"/>
      <c r="I26" s="24"/>
      <c r="J26" s="26"/>
      <c r="K26" s="14"/>
      <c r="L26" s="2"/>
      <c r="M26" s="2"/>
      <c r="N26" s="2"/>
      <c r="O26" s="2"/>
      <c r="P26" s="2"/>
      <c r="Q26" s="2"/>
      <c r="R26" s="2"/>
      <c r="S26" s="2"/>
      <c r="T26" s="2"/>
      <c r="U26" s="2"/>
      <c r="V26" s="2"/>
      <c r="W26" s="2"/>
      <c r="X26" s="2"/>
      <c r="Y26" s="2"/>
      <c r="Z26" s="2"/>
    </row>
    <row r="27" ht="13.5" customHeight="1">
      <c r="A27" s="18"/>
      <c r="B27" s="18"/>
      <c r="C27" s="18" t="s">
        <v>735</v>
      </c>
      <c r="D27" s="18"/>
      <c r="E27" s="18"/>
      <c r="F27" s="18"/>
      <c r="G27" s="18"/>
      <c r="H27" s="18"/>
      <c r="I27" s="24"/>
      <c r="J27" s="26"/>
      <c r="K27" s="14"/>
      <c r="L27" s="2"/>
      <c r="M27" s="2"/>
      <c r="N27" s="2"/>
      <c r="O27" s="2"/>
      <c r="P27" s="2"/>
      <c r="Q27" s="2"/>
      <c r="R27" s="2"/>
      <c r="S27" s="2"/>
      <c r="T27" s="2"/>
      <c r="U27" s="2"/>
      <c r="V27" s="2"/>
      <c r="W27" s="2"/>
      <c r="X27" s="2"/>
      <c r="Y27" s="2"/>
      <c r="Z27" s="2"/>
    </row>
    <row r="28" ht="13.5" customHeight="1">
      <c r="A28" s="18"/>
      <c r="B28" s="18"/>
      <c r="C28" s="18" t="s">
        <v>736</v>
      </c>
      <c r="D28" s="18"/>
      <c r="E28" s="18"/>
      <c r="F28" s="18"/>
      <c r="G28" s="18"/>
      <c r="H28" s="18"/>
      <c r="I28" s="24"/>
      <c r="J28" s="26"/>
      <c r="K28" s="14"/>
      <c r="L28" s="2"/>
      <c r="M28" s="2"/>
      <c r="N28" s="2"/>
      <c r="O28" s="2"/>
      <c r="P28" s="2"/>
      <c r="Q28" s="2"/>
      <c r="R28" s="2"/>
      <c r="S28" s="2"/>
      <c r="T28" s="2"/>
      <c r="U28" s="2"/>
      <c r="V28" s="2"/>
      <c r="W28" s="2"/>
      <c r="X28" s="2"/>
      <c r="Y28" s="2"/>
      <c r="Z28" s="2"/>
    </row>
    <row r="29" ht="13.5" customHeight="1">
      <c r="A29" s="18"/>
      <c r="B29" s="18"/>
      <c r="C29" s="18" t="s">
        <v>739</v>
      </c>
      <c r="D29" s="18"/>
      <c r="E29" s="18"/>
      <c r="F29" s="18"/>
      <c r="G29" s="18"/>
      <c r="H29" s="18"/>
      <c r="I29" s="24"/>
      <c r="J29" s="26"/>
      <c r="K29" s="14"/>
      <c r="L29" s="2"/>
      <c r="M29" s="2"/>
      <c r="N29" s="2"/>
      <c r="O29" s="2"/>
      <c r="P29" s="2"/>
      <c r="Q29" s="2"/>
      <c r="R29" s="2"/>
      <c r="S29" s="2"/>
      <c r="T29" s="2"/>
      <c r="U29" s="2"/>
      <c r="V29" s="2"/>
      <c r="W29" s="2"/>
      <c r="X29" s="2"/>
      <c r="Y29" s="2"/>
      <c r="Z29" s="2"/>
    </row>
    <row r="30" ht="13.5" customHeight="1">
      <c r="A30" s="18"/>
      <c r="B30" s="18"/>
      <c r="C30" s="18" t="s">
        <v>741</v>
      </c>
      <c r="D30" s="18"/>
      <c r="E30" s="18"/>
      <c r="F30" s="18" t="s">
        <v>742</v>
      </c>
      <c r="G30" s="18">
        <f>60/(400/50)</f>
        <v>7.5</v>
      </c>
      <c r="H30" s="18" t="s">
        <v>744</v>
      </c>
      <c r="I30" s="24"/>
      <c r="J30" s="26"/>
      <c r="K30" s="14"/>
      <c r="L30" s="2"/>
      <c r="M30" s="2"/>
      <c r="N30" s="2"/>
      <c r="O30" s="2"/>
      <c r="P30" s="2"/>
      <c r="Q30" s="2"/>
      <c r="R30" s="2"/>
      <c r="S30" s="2"/>
      <c r="T30" s="2"/>
      <c r="U30" s="2"/>
      <c r="V30" s="2"/>
      <c r="W30" s="2"/>
      <c r="X30" s="2"/>
      <c r="Y30" s="2"/>
      <c r="Z30" s="2"/>
    </row>
    <row r="31" ht="13.5" customHeight="1">
      <c r="A31" s="18"/>
      <c r="B31" s="18"/>
      <c r="C31" s="18" t="s">
        <v>747</v>
      </c>
      <c r="D31" s="18"/>
      <c r="E31" s="18"/>
      <c r="F31" s="18"/>
      <c r="G31" s="18"/>
      <c r="H31" s="18"/>
      <c r="I31" s="24"/>
      <c r="J31" s="26"/>
      <c r="K31" s="14"/>
      <c r="L31" s="2"/>
      <c r="M31" s="2"/>
      <c r="N31" s="2"/>
      <c r="O31" s="2"/>
      <c r="P31" s="2"/>
      <c r="Q31" s="2"/>
      <c r="R31" s="2"/>
      <c r="S31" s="2"/>
      <c r="T31" s="2"/>
      <c r="U31" s="2"/>
      <c r="V31" s="2"/>
      <c r="W31" s="2"/>
      <c r="X31" s="2"/>
      <c r="Y31" s="2"/>
      <c r="Z31" s="2"/>
    </row>
    <row r="32" ht="13.5" customHeight="1">
      <c r="A32" s="18"/>
      <c r="B32" s="18"/>
      <c r="C32" s="18" t="s">
        <v>749</v>
      </c>
      <c r="D32" s="18"/>
      <c r="E32" s="18"/>
      <c r="F32" s="18"/>
      <c r="G32" s="18"/>
      <c r="H32" s="18"/>
      <c r="I32" s="24"/>
      <c r="J32" s="26"/>
      <c r="K32" s="14"/>
      <c r="L32" s="2"/>
      <c r="M32" s="2"/>
      <c r="N32" s="2"/>
      <c r="O32" s="2"/>
      <c r="P32" s="2"/>
      <c r="Q32" s="2"/>
      <c r="R32" s="2"/>
      <c r="S32" s="2"/>
      <c r="T32" s="2"/>
      <c r="U32" s="2"/>
      <c r="V32" s="2"/>
      <c r="W32" s="2"/>
      <c r="X32" s="2"/>
      <c r="Y32" s="2"/>
      <c r="Z32" s="2"/>
    </row>
    <row r="33" ht="13.5" customHeight="1">
      <c r="A33" s="18"/>
      <c r="B33" s="18"/>
      <c r="C33" s="18" t="s">
        <v>752</v>
      </c>
      <c r="D33" s="18"/>
      <c r="E33" s="18"/>
      <c r="F33" s="18"/>
      <c r="G33" s="18"/>
      <c r="H33" s="18"/>
      <c r="I33" s="24"/>
      <c r="J33" s="26"/>
      <c r="K33" s="14"/>
      <c r="L33" s="2"/>
      <c r="M33" s="2"/>
      <c r="N33" s="2"/>
      <c r="O33" s="2"/>
      <c r="P33" s="2"/>
      <c r="Q33" s="2"/>
      <c r="R33" s="2"/>
      <c r="S33" s="2"/>
      <c r="T33" s="2"/>
      <c r="U33" s="2"/>
      <c r="V33" s="2"/>
      <c r="W33" s="2"/>
      <c r="X33" s="2"/>
      <c r="Y33" s="2"/>
      <c r="Z33" s="2"/>
    </row>
    <row r="34" ht="13.5" customHeight="1">
      <c r="A34" s="18"/>
      <c r="B34" s="18"/>
      <c r="C34" s="18" t="s">
        <v>754</v>
      </c>
      <c r="D34" s="18"/>
      <c r="E34" s="18"/>
      <c r="F34" s="18"/>
      <c r="G34" s="18"/>
      <c r="H34" s="18"/>
      <c r="I34" s="24"/>
      <c r="J34" s="26"/>
      <c r="K34" s="14"/>
      <c r="L34" s="2"/>
      <c r="M34" s="2"/>
      <c r="N34" s="2"/>
      <c r="O34" s="2"/>
      <c r="P34" s="2"/>
      <c r="Q34" s="2"/>
      <c r="R34" s="2"/>
      <c r="S34" s="2"/>
      <c r="T34" s="2"/>
      <c r="U34" s="2"/>
      <c r="V34" s="2"/>
      <c r="W34" s="2"/>
      <c r="X34" s="2"/>
      <c r="Y34" s="2"/>
      <c r="Z34" s="2"/>
    </row>
    <row r="35" ht="13.5" customHeight="1">
      <c r="A35" s="18"/>
      <c r="B35" s="18"/>
      <c r="C35" s="18" t="s">
        <v>757</v>
      </c>
      <c r="D35" s="18"/>
      <c r="E35" s="18"/>
      <c r="F35" s="18"/>
      <c r="G35" s="18"/>
      <c r="H35" s="18"/>
      <c r="I35" s="24"/>
      <c r="J35" s="26"/>
      <c r="K35" s="14"/>
      <c r="L35" s="2"/>
      <c r="M35" s="2"/>
      <c r="N35" s="2"/>
      <c r="O35" s="2"/>
      <c r="P35" s="2"/>
      <c r="Q35" s="2"/>
      <c r="R35" s="2"/>
      <c r="S35" s="2"/>
      <c r="T35" s="2"/>
      <c r="U35" s="2"/>
      <c r="V35" s="2"/>
      <c r="W35" s="2"/>
      <c r="X35" s="2"/>
      <c r="Y35" s="2"/>
      <c r="Z35" s="2"/>
    </row>
    <row r="36" ht="13.5" customHeight="1">
      <c r="A36" s="18"/>
      <c r="B36" s="18"/>
      <c r="C36" s="18" t="s">
        <v>759</v>
      </c>
      <c r="D36" s="18"/>
      <c r="E36" s="18"/>
      <c r="F36" s="18"/>
      <c r="G36" s="18"/>
      <c r="H36" s="18"/>
      <c r="I36" s="24"/>
      <c r="J36" s="26"/>
      <c r="K36" s="14"/>
      <c r="L36" s="2"/>
      <c r="M36" s="2"/>
      <c r="N36" s="2"/>
      <c r="O36" s="2"/>
      <c r="P36" s="2"/>
      <c r="Q36" s="2"/>
      <c r="R36" s="2"/>
      <c r="S36" s="2"/>
      <c r="T36" s="2"/>
      <c r="U36" s="2"/>
      <c r="V36" s="2"/>
      <c r="W36" s="2"/>
      <c r="X36" s="2"/>
      <c r="Y36" s="2"/>
      <c r="Z36" s="2"/>
    </row>
    <row r="37" ht="13.5" customHeight="1">
      <c r="A37" s="18"/>
      <c r="B37" s="18"/>
      <c r="C37" s="18"/>
      <c r="D37" s="18"/>
      <c r="E37" s="18"/>
      <c r="F37" s="18"/>
      <c r="G37" s="18"/>
      <c r="H37" s="18"/>
      <c r="I37" s="24"/>
      <c r="J37" s="26"/>
      <c r="K37" s="14"/>
      <c r="L37" s="2"/>
      <c r="M37" s="2"/>
      <c r="N37" s="2"/>
      <c r="O37" s="2"/>
      <c r="P37" s="2"/>
      <c r="Q37" s="2"/>
      <c r="R37" s="2"/>
      <c r="S37" s="2"/>
      <c r="T37" s="2"/>
      <c r="U37" s="2"/>
      <c r="V37" s="2"/>
      <c r="W37" s="2"/>
      <c r="X37" s="2"/>
      <c r="Y37" s="2"/>
      <c r="Z37" s="2"/>
    </row>
    <row r="38" ht="13.5" customHeight="1">
      <c r="A38" s="18"/>
      <c r="B38" s="18"/>
      <c r="C38" s="18"/>
      <c r="D38" s="18" t="s">
        <v>671</v>
      </c>
      <c r="E38" s="18">
        <f>4.4*0.09806652</f>
        <v>0.431492688</v>
      </c>
      <c r="F38" s="18"/>
      <c r="G38" s="18"/>
      <c r="H38" s="18"/>
      <c r="I38" s="24"/>
      <c r="J38" s="26"/>
      <c r="K38" s="14"/>
      <c r="L38" s="2"/>
      <c r="M38" s="2"/>
      <c r="N38" s="2"/>
      <c r="O38" s="2"/>
      <c r="P38" s="2"/>
      <c r="Q38" s="2"/>
      <c r="R38" s="2"/>
      <c r="S38" s="2"/>
      <c r="T38" s="2"/>
      <c r="U38" s="2"/>
      <c r="V38" s="2"/>
      <c r="W38" s="2"/>
      <c r="X38" s="2"/>
      <c r="Y38" s="2"/>
      <c r="Z38" s="2"/>
    </row>
    <row r="39" ht="13.5" customHeight="1">
      <c r="A39" s="18"/>
      <c r="B39" s="18"/>
      <c r="C39" s="18"/>
      <c r="D39" s="18"/>
      <c r="E39" s="18">
        <f>E38*100</f>
        <v>43.1492688</v>
      </c>
      <c r="F39" s="18"/>
      <c r="G39" s="18"/>
      <c r="H39" s="18"/>
      <c r="I39" s="24"/>
      <c r="J39" s="26"/>
      <c r="K39" s="14"/>
      <c r="L39" s="2"/>
      <c r="M39" s="2"/>
      <c r="N39" s="2"/>
      <c r="O39" s="2"/>
      <c r="P39" s="2"/>
      <c r="Q39" s="2"/>
      <c r="R39" s="2"/>
      <c r="S39" s="2"/>
      <c r="T39" s="2"/>
      <c r="U39" s="2"/>
      <c r="V39" s="2"/>
      <c r="W39" s="2"/>
      <c r="X39" s="2"/>
      <c r="Y39" s="2"/>
      <c r="Z39" s="2"/>
    </row>
    <row r="40" ht="13.5" customHeight="1">
      <c r="A40" s="18"/>
      <c r="B40" s="18"/>
      <c r="C40" s="18"/>
      <c r="D40" s="18"/>
      <c r="E40" s="18"/>
      <c r="F40" s="18"/>
      <c r="G40" s="18"/>
      <c r="H40" s="18"/>
      <c r="I40" s="24"/>
      <c r="J40" s="26"/>
      <c r="K40" s="14"/>
      <c r="L40" s="2"/>
      <c r="M40" s="2"/>
      <c r="N40" s="2"/>
      <c r="O40" s="2"/>
      <c r="P40" s="2"/>
      <c r="Q40" s="2"/>
      <c r="R40" s="2"/>
      <c r="S40" s="2"/>
      <c r="T40" s="2"/>
      <c r="U40" s="2"/>
      <c r="V40" s="2"/>
      <c r="W40" s="2"/>
      <c r="X40" s="2"/>
      <c r="Y40" s="2"/>
      <c r="Z40" s="2"/>
    </row>
    <row r="41" ht="13.5" customHeight="1">
      <c r="A41" s="18"/>
      <c r="B41" s="18"/>
      <c r="C41" s="18"/>
      <c r="D41" s="18"/>
      <c r="E41" s="18"/>
      <c r="F41" s="18"/>
      <c r="G41" s="18"/>
      <c r="H41" s="18"/>
      <c r="I41" s="24"/>
      <c r="J41" s="26"/>
      <c r="K41" s="14"/>
      <c r="L41" s="2"/>
      <c r="M41" s="2"/>
      <c r="N41" s="2"/>
      <c r="O41" s="2"/>
      <c r="P41" s="2"/>
      <c r="Q41" s="2"/>
      <c r="R41" s="2"/>
      <c r="S41" s="2"/>
      <c r="T41" s="2"/>
      <c r="U41" s="2"/>
      <c r="V41" s="2"/>
      <c r="W41" s="2"/>
      <c r="X41" s="2"/>
      <c r="Y41" s="2"/>
      <c r="Z41" s="2"/>
    </row>
    <row r="42" ht="13.5" customHeight="1">
      <c r="A42" s="18" t="s">
        <v>745</v>
      </c>
      <c r="B42" s="18"/>
      <c r="C42" s="18"/>
      <c r="D42" s="18"/>
      <c r="E42" s="18"/>
      <c r="F42" s="18"/>
      <c r="G42" s="18"/>
      <c r="H42" s="18"/>
      <c r="I42" s="24"/>
      <c r="J42" s="26"/>
      <c r="K42" s="14"/>
      <c r="L42" s="2"/>
      <c r="M42" s="2"/>
      <c r="N42" s="2"/>
      <c r="O42" s="2"/>
      <c r="P42" s="2"/>
      <c r="Q42" s="2"/>
      <c r="R42" s="2"/>
      <c r="S42" s="2"/>
      <c r="T42" s="2"/>
      <c r="U42" s="2"/>
      <c r="V42" s="2"/>
      <c r="W42" s="2"/>
      <c r="X42" s="2"/>
      <c r="Y42" s="2"/>
      <c r="Z42" s="2"/>
    </row>
    <row r="43" ht="13.5" customHeight="1">
      <c r="A43" s="18"/>
      <c r="B43" s="18" t="s">
        <v>180</v>
      </c>
      <c r="C43" s="18"/>
      <c r="D43" s="18"/>
      <c r="E43" s="18"/>
      <c r="F43" s="18"/>
      <c r="G43" s="18"/>
      <c r="H43" s="18"/>
      <c r="I43" s="24"/>
      <c r="J43" s="26"/>
      <c r="K43" s="14"/>
      <c r="L43" s="2"/>
      <c r="M43" s="2"/>
      <c r="N43" s="2"/>
      <c r="O43" s="2"/>
      <c r="P43" s="2"/>
      <c r="Q43" s="2"/>
      <c r="R43" s="2"/>
      <c r="S43" s="2"/>
      <c r="T43" s="2"/>
      <c r="U43" s="2"/>
      <c r="V43" s="2"/>
      <c r="W43" s="2"/>
      <c r="X43" s="2"/>
      <c r="Y43" s="2"/>
      <c r="Z43" s="2"/>
    </row>
    <row r="44" ht="13.5" customHeight="1">
      <c r="A44" s="18"/>
      <c r="B44" s="18"/>
      <c r="C44" s="18" t="s">
        <v>181</v>
      </c>
      <c r="D44" s="18"/>
      <c r="E44" s="18"/>
      <c r="F44" s="18"/>
      <c r="G44" s="18"/>
      <c r="H44" s="18"/>
      <c r="I44" s="24"/>
      <c r="J44" s="26"/>
      <c r="K44" s="14"/>
      <c r="L44" s="2"/>
      <c r="M44" s="2"/>
      <c r="N44" s="2"/>
      <c r="O44" s="2"/>
      <c r="P44" s="2"/>
      <c r="Q44" s="2"/>
      <c r="R44" s="2"/>
      <c r="S44" s="2"/>
      <c r="T44" s="2"/>
      <c r="U44" s="2"/>
      <c r="V44" s="2"/>
      <c r="W44" s="2"/>
      <c r="X44" s="2"/>
      <c r="Y44" s="2"/>
      <c r="Z44" s="2"/>
    </row>
    <row r="45" ht="13.5" customHeight="1">
      <c r="A45" s="18"/>
      <c r="B45" s="18"/>
      <c r="C45" s="18"/>
      <c r="D45" s="18"/>
      <c r="E45" s="18"/>
      <c r="F45" s="18"/>
      <c r="G45" s="18"/>
      <c r="H45" s="18"/>
      <c r="I45" s="24"/>
      <c r="J45" s="26"/>
      <c r="K45" s="14"/>
      <c r="L45" s="2"/>
      <c r="M45" s="2"/>
      <c r="N45" s="2"/>
      <c r="O45" s="2"/>
      <c r="P45" s="2"/>
      <c r="Q45" s="2"/>
      <c r="R45" s="2"/>
      <c r="S45" s="2"/>
      <c r="T45" s="2"/>
      <c r="U45" s="2"/>
      <c r="V45" s="2"/>
      <c r="W45" s="2"/>
      <c r="X45" s="2"/>
      <c r="Y45" s="2"/>
      <c r="Z45" s="2"/>
    </row>
    <row r="46" ht="13.5" customHeight="1">
      <c r="A46" s="18"/>
      <c r="B46" s="18"/>
      <c r="C46" s="18" t="s">
        <v>182</v>
      </c>
      <c r="D46" s="18"/>
      <c r="E46" s="18"/>
      <c r="F46" s="18"/>
      <c r="G46" s="18"/>
      <c r="H46" s="18"/>
      <c r="I46" s="24"/>
      <c r="J46" s="26"/>
      <c r="K46" s="14"/>
      <c r="L46" s="2"/>
      <c r="M46" s="2"/>
      <c r="N46" s="2"/>
      <c r="O46" s="2"/>
      <c r="P46" s="2"/>
      <c r="Q46" s="2"/>
      <c r="R46" s="2"/>
      <c r="S46" s="2"/>
      <c r="T46" s="2"/>
      <c r="U46" s="2"/>
      <c r="V46" s="2"/>
      <c r="W46" s="2"/>
      <c r="X46" s="2"/>
      <c r="Y46" s="2"/>
      <c r="Z46" s="2"/>
    </row>
    <row r="47" ht="13.5" customHeight="1">
      <c r="A47" s="18"/>
      <c r="B47" s="18"/>
      <c r="C47" s="18"/>
      <c r="D47" s="18" t="s">
        <v>671</v>
      </c>
      <c r="E47" s="18">
        <f>30*0.09806652</f>
        <v>2.9419956</v>
      </c>
      <c r="F47" s="18"/>
      <c r="G47" s="18"/>
      <c r="H47" s="18"/>
      <c r="I47" s="24"/>
      <c r="J47" s="26"/>
      <c r="K47" s="14"/>
      <c r="L47" s="2"/>
      <c r="M47" s="2"/>
      <c r="N47" s="2"/>
      <c r="O47" s="2"/>
      <c r="P47" s="2"/>
      <c r="Q47" s="2"/>
      <c r="R47" s="2"/>
      <c r="S47" s="2"/>
      <c r="T47" s="2"/>
      <c r="U47" s="2"/>
      <c r="V47" s="2"/>
      <c r="W47" s="2"/>
      <c r="X47" s="2"/>
      <c r="Y47" s="2"/>
      <c r="Z47" s="2"/>
    </row>
    <row r="48" ht="13.5" customHeight="1">
      <c r="A48" s="18"/>
      <c r="B48" s="18"/>
      <c r="C48" s="18"/>
      <c r="D48" s="18"/>
      <c r="E48" s="18"/>
      <c r="F48" s="18"/>
      <c r="G48" s="18"/>
      <c r="H48" s="18"/>
      <c r="I48" s="24"/>
      <c r="J48" s="26"/>
      <c r="K48" s="14"/>
      <c r="L48" s="2"/>
      <c r="M48" s="2"/>
      <c r="N48" s="2"/>
      <c r="O48" s="2"/>
      <c r="P48" s="2"/>
      <c r="Q48" s="2"/>
      <c r="R48" s="2"/>
      <c r="S48" s="2"/>
      <c r="T48" s="2"/>
      <c r="U48" s="2"/>
      <c r="V48" s="2"/>
      <c r="W48" s="2"/>
      <c r="X48" s="2"/>
      <c r="Y48" s="2"/>
      <c r="Z48" s="2"/>
    </row>
    <row r="49" ht="13.5" customHeight="1">
      <c r="A49" s="18"/>
      <c r="B49" s="18"/>
      <c r="C49" s="18"/>
      <c r="D49" s="18"/>
      <c r="E49" s="18"/>
      <c r="F49" s="18"/>
      <c r="G49" s="18"/>
      <c r="H49" s="18"/>
      <c r="I49" s="14"/>
      <c r="J49" s="14"/>
      <c r="K49" s="14"/>
      <c r="L49" s="2"/>
      <c r="M49" s="2"/>
      <c r="N49" s="2"/>
      <c r="O49" s="2"/>
      <c r="P49" s="2"/>
      <c r="Q49" s="2"/>
      <c r="R49" s="2"/>
      <c r="S49" s="2"/>
      <c r="T49" s="2"/>
      <c r="U49" s="2"/>
      <c r="V49" s="2"/>
      <c r="W49" s="2"/>
      <c r="X49" s="2"/>
      <c r="Y49" s="2"/>
      <c r="Z49" s="2"/>
    </row>
    <row r="50" ht="13.5" customHeight="1">
      <c r="A50" s="18"/>
      <c r="B50" s="18" t="s">
        <v>797</v>
      </c>
      <c r="C50" s="18"/>
      <c r="D50" s="18"/>
      <c r="E50" s="18"/>
      <c r="F50" s="18"/>
      <c r="G50" s="18"/>
      <c r="H50" s="18"/>
      <c r="I50" s="14"/>
      <c r="J50" s="14"/>
      <c r="K50" s="14"/>
      <c r="L50" s="2"/>
      <c r="M50" s="2"/>
      <c r="N50" s="2"/>
      <c r="O50" s="2"/>
      <c r="P50" s="2"/>
      <c r="Q50" s="2"/>
      <c r="R50" s="2"/>
      <c r="S50" s="2"/>
      <c r="T50" s="2"/>
      <c r="U50" s="2"/>
      <c r="V50" s="2"/>
      <c r="W50" s="2"/>
      <c r="X50" s="2"/>
      <c r="Y50" s="2"/>
      <c r="Z50" s="2"/>
    </row>
    <row r="51" ht="13.5" customHeight="1">
      <c r="A51" s="18"/>
      <c r="B51" s="18"/>
      <c r="C51" s="18"/>
      <c r="D51" s="18" t="s">
        <v>799</v>
      </c>
      <c r="E51" s="18">
        <f>2306/1000/10.2</f>
        <v>0.2260784314</v>
      </c>
      <c r="F51" s="18"/>
      <c r="G51" s="18" t="s">
        <v>807</v>
      </c>
      <c r="H51" s="18"/>
      <c r="I51" s="14"/>
      <c r="J51" s="14"/>
      <c r="K51" s="14"/>
      <c r="L51" s="2"/>
      <c r="M51" s="2"/>
      <c r="N51" s="2"/>
      <c r="O51" s="2"/>
      <c r="P51" s="2"/>
      <c r="Q51" s="2"/>
      <c r="R51" s="2"/>
      <c r="S51" s="2"/>
      <c r="T51" s="2"/>
      <c r="U51" s="2"/>
      <c r="V51" s="2"/>
      <c r="W51" s="2"/>
      <c r="X51" s="2"/>
      <c r="Y51" s="2"/>
      <c r="Z51" s="2"/>
    </row>
    <row r="52" ht="13.5" customHeight="1">
      <c r="A52" s="18"/>
      <c r="B52" s="18"/>
      <c r="C52" s="18"/>
      <c r="D52" s="18" t="s">
        <v>811</v>
      </c>
      <c r="E52" s="18">
        <f>5000/1000/10.2</f>
        <v>0.4901960784</v>
      </c>
      <c r="F52" s="18"/>
      <c r="G52" s="18">
        <v>84.0</v>
      </c>
      <c r="H52" s="18">
        <v>1071.0</v>
      </c>
      <c r="I52" s="14"/>
      <c r="J52" s="14"/>
      <c r="K52" s="14"/>
      <c r="L52" s="2"/>
      <c r="M52" s="2"/>
      <c r="N52" s="2"/>
      <c r="O52" s="2"/>
      <c r="P52" s="2"/>
      <c r="Q52" s="2"/>
      <c r="R52" s="2"/>
      <c r="S52" s="2"/>
      <c r="T52" s="2"/>
      <c r="U52" s="2"/>
      <c r="V52" s="2"/>
      <c r="W52" s="2"/>
      <c r="X52" s="2"/>
      <c r="Y52" s="2"/>
      <c r="Z52" s="2"/>
    </row>
    <row r="53" ht="13.5" customHeight="1">
      <c r="A53" s="18"/>
      <c r="B53" s="18"/>
      <c r="C53" s="18"/>
      <c r="D53" s="18"/>
      <c r="E53" s="18"/>
      <c r="F53" s="18"/>
      <c r="G53" s="18">
        <v>216.0</v>
      </c>
      <c r="H53" s="18">
        <v>1468.0</v>
      </c>
      <c r="I53" s="14"/>
      <c r="J53" s="14"/>
      <c r="K53" s="14"/>
      <c r="L53" s="2"/>
      <c r="M53" s="2"/>
      <c r="N53" s="2"/>
      <c r="O53" s="2"/>
      <c r="P53" s="2"/>
      <c r="Q53" s="2"/>
      <c r="R53" s="2"/>
      <c r="S53" s="2"/>
      <c r="T53" s="2"/>
      <c r="U53" s="2"/>
      <c r="V53" s="2"/>
      <c r="W53" s="2"/>
      <c r="X53" s="2"/>
      <c r="Y53" s="2"/>
      <c r="Z53" s="2"/>
    </row>
    <row r="54" ht="13.5" customHeight="1">
      <c r="A54" s="18"/>
      <c r="B54" s="18"/>
      <c r="C54" s="18"/>
      <c r="D54" s="18"/>
      <c r="E54" s="18"/>
      <c r="F54" s="18"/>
      <c r="G54" s="18">
        <v>555.4</v>
      </c>
      <c r="H54" s="18">
        <v>2306.0</v>
      </c>
      <c r="I54" s="14"/>
      <c r="J54" s="14"/>
      <c r="K54" s="14"/>
      <c r="L54" s="2"/>
      <c r="M54" s="2"/>
      <c r="N54" s="2"/>
      <c r="O54" s="2"/>
      <c r="P54" s="2"/>
      <c r="Q54" s="2"/>
      <c r="R54" s="2"/>
      <c r="S54" s="2"/>
      <c r="T54" s="2"/>
      <c r="U54" s="2"/>
      <c r="V54" s="2"/>
      <c r="W54" s="2"/>
      <c r="X54" s="2"/>
      <c r="Y54" s="2"/>
      <c r="Z54" s="2"/>
    </row>
    <row r="55" ht="13.5" customHeight="1">
      <c r="A55" s="18"/>
      <c r="B55" s="18"/>
      <c r="C55" s="18"/>
      <c r="D55" s="32"/>
      <c r="E55" s="33"/>
      <c r="F55" s="18"/>
      <c r="G55" s="18">
        <v>1428.2</v>
      </c>
      <c r="H55" s="18">
        <v>2306.0</v>
      </c>
      <c r="I55" s="14"/>
      <c r="J55" s="14"/>
      <c r="K55" s="14"/>
      <c r="L55" s="2"/>
      <c r="M55" s="2"/>
      <c r="N55" s="2"/>
      <c r="O55" s="2"/>
      <c r="P55" s="2"/>
      <c r="Q55" s="2"/>
      <c r="R55" s="2"/>
      <c r="S55" s="2"/>
      <c r="T55" s="2"/>
      <c r="U55" s="2"/>
      <c r="V55" s="2"/>
      <c r="W55" s="2"/>
      <c r="X55" s="2"/>
      <c r="Y55" s="2"/>
      <c r="Z55" s="2"/>
    </row>
    <row r="56" ht="13.5" customHeight="1">
      <c r="A56" s="18"/>
      <c r="B56" s="18"/>
      <c r="C56" s="18"/>
      <c r="D56" s="18"/>
      <c r="E56" s="18"/>
      <c r="F56" s="18"/>
      <c r="G56" s="18"/>
      <c r="H56" s="18"/>
      <c r="I56" s="14"/>
      <c r="J56" s="14"/>
      <c r="K56" s="14"/>
      <c r="L56" s="2"/>
      <c r="M56" s="2"/>
      <c r="N56" s="2"/>
      <c r="O56" s="2"/>
      <c r="P56" s="2"/>
      <c r="Q56" s="2"/>
      <c r="R56" s="2"/>
      <c r="S56" s="2"/>
      <c r="T56" s="2"/>
      <c r="U56" s="2"/>
      <c r="V56" s="2"/>
      <c r="W56" s="2"/>
      <c r="X56" s="2"/>
      <c r="Y56" s="2"/>
      <c r="Z56" s="2"/>
    </row>
    <row r="57">
      <c r="A57" s="18"/>
      <c r="B57" s="18"/>
      <c r="C57" s="18"/>
      <c r="D57" s="18"/>
      <c r="E57" s="18"/>
      <c r="F57" s="18"/>
      <c r="G57" s="18"/>
      <c r="H57" s="18"/>
      <c r="I57" s="14"/>
      <c r="J57" s="14"/>
      <c r="K57" s="14"/>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8" t="s">
        <v>862</v>
      </c>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7" t="s">
        <v>868</v>
      </c>
      <c r="E78" s="7">
        <v>28.0</v>
      </c>
      <c r="F78" s="2"/>
      <c r="G78" s="2"/>
      <c r="H78" s="2"/>
      <c r="I78" s="2"/>
      <c r="J78" s="2"/>
      <c r="K78" s="2"/>
      <c r="L78" s="2"/>
      <c r="M78" s="2"/>
      <c r="N78" s="2"/>
      <c r="O78" s="2"/>
      <c r="P78" s="2"/>
      <c r="Q78" s="2"/>
      <c r="R78" s="2"/>
      <c r="S78" s="2"/>
      <c r="T78" s="2"/>
      <c r="U78" s="2"/>
      <c r="V78" s="2"/>
      <c r="W78" s="2"/>
      <c r="X78" s="2"/>
      <c r="Y78" s="2"/>
      <c r="Z78" s="2"/>
    </row>
    <row r="79">
      <c r="A79" s="2"/>
      <c r="B79" s="2"/>
      <c r="C79" s="2"/>
      <c r="D79" s="7" t="s">
        <v>871</v>
      </c>
      <c r="E79" s="7">
        <v>0.2</v>
      </c>
      <c r="F79" s="2"/>
      <c r="G79" s="2"/>
      <c r="H79" s="2"/>
      <c r="I79" s="2"/>
      <c r="J79" s="2"/>
      <c r="K79" s="2"/>
      <c r="L79" s="2"/>
      <c r="M79" s="2"/>
      <c r="N79" s="2"/>
      <c r="O79" s="2"/>
      <c r="P79" s="2"/>
      <c r="Q79" s="2"/>
      <c r="R79" s="2"/>
      <c r="S79" s="2"/>
      <c r="T79" s="2"/>
      <c r="U79" s="2"/>
      <c r="V79" s="2"/>
      <c r="W79" s="2"/>
      <c r="X79" s="2"/>
      <c r="Y79" s="2"/>
      <c r="Z79" s="2"/>
    </row>
    <row r="80">
      <c r="A80" s="2"/>
      <c r="B80" s="2"/>
      <c r="C80" s="2"/>
      <c r="D80" s="2"/>
      <c r="E80" s="2">
        <f>E79*1000</f>
        <v>200</v>
      </c>
      <c r="F80" s="2"/>
      <c r="G80" s="2"/>
      <c r="H80" s="2"/>
      <c r="I80" s="2"/>
      <c r="J80" s="2"/>
      <c r="K80" s="2"/>
      <c r="L80" s="2"/>
      <c r="M80" s="2"/>
      <c r="N80" s="2"/>
      <c r="O80" s="2"/>
      <c r="P80" s="2"/>
      <c r="Q80" s="2"/>
      <c r="R80" s="2"/>
      <c r="S80" s="2"/>
      <c r="T80" s="2"/>
      <c r="U80" s="2"/>
      <c r="V80" s="2"/>
      <c r="W80" s="2"/>
      <c r="X80" s="2"/>
      <c r="Y80" s="2"/>
      <c r="Z80" s="2"/>
    </row>
    <row r="81">
      <c r="A81" s="2"/>
      <c r="B81" s="2"/>
      <c r="C81" s="2"/>
      <c r="D81" s="7" t="s">
        <v>879</v>
      </c>
      <c r="E81" s="34">
        <v>14400.0</v>
      </c>
      <c r="F81" s="2"/>
      <c r="G81" s="2"/>
      <c r="H81" s="2"/>
      <c r="I81" s="2"/>
      <c r="J81" s="2"/>
      <c r="K81" s="2"/>
      <c r="L81" s="2"/>
      <c r="M81" s="2"/>
      <c r="N81" s="2"/>
      <c r="O81" s="2"/>
      <c r="P81" s="2"/>
      <c r="Q81" s="2"/>
      <c r="R81" s="2"/>
      <c r="S81" s="2"/>
      <c r="T81" s="2"/>
      <c r="U81" s="2"/>
      <c r="V81" s="2"/>
      <c r="W81" s="2"/>
      <c r="X81" s="2"/>
      <c r="Y81" s="2"/>
      <c r="Z81" s="2"/>
    </row>
    <row r="82">
      <c r="A82" s="2"/>
      <c r="B82" s="2"/>
      <c r="C82" s="2"/>
      <c r="D82" s="2"/>
      <c r="E82" s="2">
        <f>E81/1000</f>
        <v>14.4</v>
      </c>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7" t="s">
        <v>890</v>
      </c>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8" t="s">
        <v>894</v>
      </c>
      <c r="E85" s="2"/>
      <c r="F85" s="2"/>
      <c r="G85" s="2"/>
      <c r="H85" s="2"/>
      <c r="I85" s="2"/>
      <c r="J85" s="2"/>
      <c r="K85" s="2"/>
      <c r="L85" s="2"/>
      <c r="M85" s="2"/>
      <c r="N85" s="2"/>
      <c r="O85" s="2"/>
      <c r="P85" s="2"/>
      <c r="Q85" s="2"/>
      <c r="R85" s="2"/>
      <c r="S85" s="2"/>
      <c r="T85" s="2"/>
      <c r="U85" s="2"/>
      <c r="V85" s="2"/>
      <c r="W85" s="2"/>
      <c r="X85" s="2"/>
      <c r="Y85" s="2"/>
      <c r="Z85" s="2"/>
    </row>
    <row r="86">
      <c r="A86" s="2"/>
      <c r="B86" s="2"/>
      <c r="C86" s="7" t="s">
        <v>902</v>
      </c>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8" t="s">
        <v>907</v>
      </c>
      <c r="E87" s="2"/>
      <c r="F87" s="2"/>
      <c r="G87" s="2"/>
      <c r="H87" s="2"/>
      <c r="I87" s="2"/>
      <c r="J87" s="2"/>
      <c r="K87" s="2"/>
      <c r="L87" s="2"/>
      <c r="M87" s="2"/>
      <c r="N87" s="2"/>
      <c r="O87" s="2"/>
      <c r="P87" s="2"/>
      <c r="Q87" s="2"/>
      <c r="R87" s="2"/>
      <c r="S87" s="2"/>
      <c r="T87" s="2"/>
      <c r="U87" s="2"/>
      <c r="V87" s="2"/>
      <c r="W87" s="2"/>
      <c r="X87" s="2"/>
      <c r="Y87" s="2"/>
      <c r="Z87" s="2"/>
    </row>
    <row r="88">
      <c r="A88" s="2"/>
      <c r="B88" s="2"/>
      <c r="C88" s="7" t="s">
        <v>912</v>
      </c>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8" t="s">
        <v>914</v>
      </c>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7" t="s">
        <v>919</v>
      </c>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7">
        <v>180.0</v>
      </c>
      <c r="E92" s="7" t="s">
        <v>921</v>
      </c>
      <c r="F92" s="34">
        <f>14400/721</f>
        <v>19.97226075</v>
      </c>
      <c r="G92" s="7" t="s">
        <v>744</v>
      </c>
      <c r="H92" s="2"/>
      <c r="I92" s="2"/>
      <c r="J92" s="2"/>
      <c r="K92" s="2"/>
      <c r="L92" s="2"/>
      <c r="M92" s="2"/>
      <c r="N92" s="2"/>
      <c r="O92" s="2"/>
      <c r="P92" s="2"/>
      <c r="Q92" s="2"/>
      <c r="R92" s="2"/>
      <c r="S92" s="2"/>
      <c r="T92" s="2"/>
      <c r="U92" s="2"/>
      <c r="V92" s="2"/>
      <c r="W92" s="2"/>
      <c r="X92" s="2"/>
      <c r="Y92" s="2"/>
      <c r="Z92" s="2"/>
    </row>
    <row r="93">
      <c r="A93" s="2"/>
      <c r="B93" s="2"/>
      <c r="C93" s="2"/>
      <c r="D93" s="8" t="s">
        <v>927</v>
      </c>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7" t="s">
        <v>929</v>
      </c>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7">
        <v>84.5</v>
      </c>
      <c r="E96" s="7" t="s">
        <v>921</v>
      </c>
      <c r="F96" s="34">
        <f>13400/939</f>
        <v>14.27050053</v>
      </c>
      <c r="G96" s="7" t="s">
        <v>744</v>
      </c>
      <c r="H96" s="2"/>
      <c r="I96" s="2"/>
      <c r="J96" s="2"/>
      <c r="K96" s="2"/>
      <c r="L96" s="2"/>
      <c r="M96" s="2"/>
      <c r="N96" s="2"/>
      <c r="O96" s="2"/>
      <c r="P96" s="2"/>
      <c r="Q96" s="2"/>
      <c r="R96" s="2"/>
      <c r="S96" s="2"/>
      <c r="T96" s="2"/>
      <c r="U96" s="2"/>
      <c r="V96" s="2"/>
      <c r="W96" s="2"/>
      <c r="X96" s="2"/>
      <c r="Y96" s="2"/>
      <c r="Z96" s="2"/>
    </row>
    <row r="97">
      <c r="A97" s="2"/>
      <c r="B97" s="2"/>
      <c r="C97" s="2"/>
      <c r="D97" s="8" t="s">
        <v>936</v>
      </c>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sheetData>
  <hyperlinks>
    <hyperlink r:id="rId1" ref="B77"/>
    <hyperlink r:id="rId2" ref="D85"/>
    <hyperlink r:id="rId3" ref="D87"/>
    <hyperlink r:id="rId4" ref="D89"/>
    <hyperlink r:id="rId5" ref="D93"/>
    <hyperlink r:id="rId6" ref="D97"/>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4" width="2.5"/>
    <col customWidth="1" min="5" max="15" width="17.38"/>
  </cols>
  <sheetData>
    <row r="1" ht="13.5" customHeight="1">
      <c r="A1" s="12" t="s">
        <v>179</v>
      </c>
      <c r="B1" s="13"/>
      <c r="C1" s="14"/>
      <c r="D1" s="14"/>
      <c r="E1" s="14"/>
      <c r="F1" s="14"/>
      <c r="G1" s="14"/>
      <c r="H1" s="14"/>
      <c r="I1" s="14"/>
      <c r="J1" s="2"/>
      <c r="K1" s="2"/>
      <c r="L1" s="2"/>
      <c r="M1" s="2"/>
      <c r="N1" s="2"/>
      <c r="O1" s="2"/>
      <c r="P1" s="2"/>
      <c r="Q1" s="2"/>
      <c r="R1" s="2"/>
      <c r="S1" s="2"/>
      <c r="T1" s="2"/>
      <c r="U1" s="2"/>
      <c r="V1" s="2"/>
      <c r="W1" s="2"/>
      <c r="X1" s="2"/>
      <c r="Y1" s="2"/>
      <c r="Z1" s="2"/>
    </row>
    <row r="2" ht="13.5" customHeight="1">
      <c r="A2" s="13"/>
      <c r="B2" s="13"/>
      <c r="C2" s="14"/>
      <c r="D2" s="14"/>
      <c r="E2" s="14"/>
      <c r="F2" s="14"/>
      <c r="G2" s="14"/>
      <c r="H2" s="14"/>
      <c r="I2" s="14"/>
      <c r="J2" s="2"/>
      <c r="K2" s="2"/>
      <c r="L2" s="2"/>
      <c r="M2" s="2"/>
      <c r="N2" s="2"/>
      <c r="O2" s="2"/>
      <c r="P2" s="2"/>
      <c r="Q2" s="2"/>
      <c r="R2" s="2"/>
      <c r="S2" s="2"/>
      <c r="T2" s="2"/>
      <c r="U2" s="2"/>
      <c r="V2" s="2"/>
      <c r="W2" s="2"/>
      <c r="X2" s="2"/>
      <c r="Y2" s="2"/>
      <c r="Z2" s="2"/>
    </row>
    <row r="3">
      <c r="A3" s="13"/>
      <c r="B3" s="13" t="s">
        <v>180</v>
      </c>
      <c r="C3" s="14"/>
      <c r="D3" s="14"/>
      <c r="E3" s="14"/>
      <c r="F3" s="14"/>
      <c r="G3" s="14"/>
      <c r="H3" s="14"/>
      <c r="I3" s="14"/>
      <c r="J3" s="2"/>
      <c r="K3" s="2"/>
      <c r="L3" s="2"/>
      <c r="M3" s="2"/>
      <c r="N3" s="2"/>
      <c r="O3" s="2"/>
      <c r="P3" s="2"/>
      <c r="Q3" s="2"/>
      <c r="R3" s="2"/>
      <c r="S3" s="2"/>
      <c r="T3" s="2"/>
      <c r="U3" s="2"/>
      <c r="V3" s="2"/>
      <c r="W3" s="2"/>
      <c r="X3" s="2"/>
      <c r="Y3" s="2"/>
      <c r="Z3" s="2"/>
    </row>
    <row r="4">
      <c r="A4" s="13"/>
      <c r="B4" s="13"/>
      <c r="C4" s="14" t="s">
        <v>181</v>
      </c>
      <c r="D4" s="14"/>
      <c r="E4" s="14"/>
      <c r="F4" s="14"/>
      <c r="G4" s="14"/>
      <c r="H4" s="14"/>
      <c r="I4" s="14"/>
      <c r="J4" s="2"/>
      <c r="K4" s="2"/>
      <c r="L4" s="2"/>
      <c r="M4" s="2"/>
      <c r="N4" s="2"/>
      <c r="O4" s="2"/>
      <c r="P4" s="2"/>
      <c r="Q4" s="2"/>
      <c r="R4" s="2"/>
      <c r="S4" s="2"/>
      <c r="T4" s="2"/>
      <c r="U4" s="2"/>
      <c r="V4" s="2"/>
      <c r="W4" s="2"/>
      <c r="X4" s="2"/>
      <c r="Y4" s="2"/>
      <c r="Z4" s="2"/>
    </row>
    <row r="5">
      <c r="A5" s="13"/>
      <c r="B5" s="13"/>
      <c r="C5" s="14" t="s">
        <v>182</v>
      </c>
      <c r="D5" s="14"/>
      <c r="E5" s="14"/>
      <c r="F5" s="14"/>
      <c r="G5" s="14"/>
      <c r="H5" s="14"/>
      <c r="I5" s="14"/>
      <c r="J5" s="2"/>
      <c r="K5" s="2"/>
      <c r="L5" s="2"/>
      <c r="M5" s="2"/>
      <c r="N5" s="2"/>
      <c r="O5" s="2"/>
      <c r="P5" s="2"/>
      <c r="Q5" s="2"/>
      <c r="R5" s="2"/>
      <c r="S5" s="2"/>
      <c r="T5" s="2"/>
      <c r="U5" s="2"/>
      <c r="V5" s="2"/>
      <c r="W5" s="2"/>
      <c r="X5" s="2"/>
      <c r="Y5" s="2"/>
      <c r="Z5" s="2"/>
    </row>
    <row r="6">
      <c r="A6" s="13"/>
      <c r="B6" s="13"/>
      <c r="C6" s="14"/>
      <c r="D6" s="14"/>
      <c r="E6" s="14"/>
      <c r="F6" s="14"/>
      <c r="G6" s="14"/>
      <c r="H6" s="14"/>
      <c r="I6" s="14"/>
      <c r="J6" s="2"/>
      <c r="K6" s="2"/>
      <c r="L6" s="2"/>
      <c r="M6" s="2"/>
      <c r="N6" s="2"/>
      <c r="O6" s="2"/>
      <c r="P6" s="2"/>
      <c r="Q6" s="2"/>
      <c r="R6" s="2"/>
      <c r="S6" s="2"/>
      <c r="T6" s="2"/>
      <c r="U6" s="2"/>
      <c r="V6" s="2"/>
      <c r="W6" s="2"/>
      <c r="X6" s="2"/>
      <c r="Y6" s="2"/>
      <c r="Z6" s="2"/>
    </row>
    <row r="7">
      <c r="A7" s="13"/>
      <c r="B7" s="13"/>
      <c r="C7" s="14"/>
      <c r="D7" s="14"/>
      <c r="E7" s="14"/>
      <c r="F7" s="14"/>
      <c r="G7" s="14"/>
      <c r="H7" s="14"/>
      <c r="I7" s="14"/>
      <c r="J7" s="2"/>
      <c r="K7" s="2"/>
      <c r="L7" s="2"/>
      <c r="M7" s="2"/>
      <c r="N7" s="2"/>
      <c r="O7" s="2"/>
      <c r="P7" s="2"/>
      <c r="Q7" s="2"/>
      <c r="R7" s="2"/>
      <c r="S7" s="2"/>
      <c r="T7" s="2"/>
      <c r="U7" s="2"/>
      <c r="V7" s="2"/>
      <c r="W7" s="2"/>
      <c r="X7" s="2"/>
      <c r="Y7" s="2"/>
      <c r="Z7" s="2"/>
    </row>
    <row r="8">
      <c r="A8" s="13"/>
      <c r="B8" s="13" t="s">
        <v>190</v>
      </c>
      <c r="C8" s="14"/>
      <c r="D8" s="14"/>
      <c r="E8" s="14"/>
      <c r="F8" s="14"/>
      <c r="G8" s="14"/>
      <c r="H8" s="14"/>
      <c r="I8" s="14"/>
      <c r="J8" s="2"/>
      <c r="K8" s="2"/>
      <c r="L8" s="2"/>
      <c r="M8" s="2"/>
      <c r="N8" s="2"/>
      <c r="O8" s="2"/>
      <c r="P8" s="2"/>
      <c r="Q8" s="2"/>
      <c r="R8" s="2"/>
      <c r="S8" s="2"/>
      <c r="T8" s="2"/>
      <c r="U8" s="2"/>
      <c r="V8" s="2"/>
      <c r="W8" s="2"/>
      <c r="X8" s="2"/>
      <c r="Y8" s="2"/>
      <c r="Z8" s="2"/>
    </row>
    <row r="9">
      <c r="A9" s="13"/>
      <c r="B9" s="13"/>
      <c r="C9" s="14" t="s">
        <v>193</v>
      </c>
      <c r="D9" s="14"/>
      <c r="E9" s="14"/>
      <c r="F9" s="14"/>
      <c r="G9" s="14"/>
      <c r="H9" s="14"/>
      <c r="I9" s="14"/>
      <c r="J9" s="2"/>
      <c r="K9" s="2"/>
      <c r="L9" s="2"/>
      <c r="M9" s="2"/>
      <c r="N9" s="2"/>
      <c r="O9" s="2"/>
      <c r="P9" s="2"/>
      <c r="Q9" s="2"/>
      <c r="R9" s="2"/>
      <c r="S9" s="2"/>
      <c r="T9" s="2"/>
      <c r="U9" s="2"/>
      <c r="V9" s="2"/>
      <c r="W9" s="2"/>
      <c r="X9" s="2"/>
      <c r="Y9" s="2"/>
      <c r="Z9" s="2"/>
    </row>
    <row r="10">
      <c r="A10" s="13"/>
      <c r="B10" s="13"/>
      <c r="C10" s="14" t="s">
        <v>197</v>
      </c>
      <c r="D10" s="14"/>
      <c r="E10" s="14"/>
      <c r="F10" s="14"/>
      <c r="G10" s="14"/>
      <c r="H10" s="14"/>
      <c r="I10" s="14"/>
      <c r="J10" s="2"/>
      <c r="K10" s="2"/>
      <c r="L10" s="2"/>
      <c r="M10" s="2"/>
      <c r="N10" s="2"/>
      <c r="O10" s="2"/>
      <c r="P10" s="2"/>
      <c r="Q10" s="2"/>
      <c r="R10" s="2"/>
      <c r="S10" s="2"/>
      <c r="T10" s="2"/>
      <c r="U10" s="2"/>
      <c r="V10" s="2"/>
      <c r="W10" s="2"/>
      <c r="X10" s="2"/>
      <c r="Y10" s="2"/>
      <c r="Z10" s="2"/>
    </row>
    <row r="11">
      <c r="A11" s="13"/>
      <c r="B11" s="13"/>
      <c r="C11" s="14" t="s">
        <v>199</v>
      </c>
      <c r="D11" s="14"/>
      <c r="E11" s="14"/>
      <c r="F11" s="14"/>
      <c r="G11" s="14"/>
      <c r="H11" s="14"/>
      <c r="I11" s="14"/>
      <c r="J11" s="2"/>
      <c r="K11" s="2"/>
      <c r="L11" s="2"/>
      <c r="M11" s="2"/>
      <c r="N11" s="2"/>
      <c r="O11" s="2"/>
      <c r="P11" s="2"/>
      <c r="Q11" s="2"/>
      <c r="R11" s="2"/>
      <c r="S11" s="2"/>
      <c r="T11" s="2"/>
      <c r="U11" s="2"/>
      <c r="V11" s="2"/>
      <c r="W11" s="2"/>
      <c r="X11" s="2"/>
      <c r="Y11" s="2"/>
      <c r="Z11" s="2"/>
    </row>
    <row r="12">
      <c r="A12" s="13"/>
      <c r="B12" s="13"/>
      <c r="C12" s="14" t="s">
        <v>200</v>
      </c>
      <c r="D12" s="14"/>
      <c r="E12" s="14"/>
      <c r="F12" s="14"/>
      <c r="G12" s="14"/>
      <c r="H12" s="14"/>
      <c r="I12" s="14"/>
      <c r="J12" s="2"/>
      <c r="K12" s="2"/>
      <c r="L12" s="2"/>
      <c r="M12" s="2"/>
      <c r="N12" s="2"/>
      <c r="O12" s="2"/>
      <c r="P12" s="2"/>
      <c r="Q12" s="2"/>
      <c r="R12" s="2"/>
      <c r="S12" s="2"/>
      <c r="T12" s="2"/>
      <c r="U12" s="2"/>
      <c r="V12" s="2"/>
      <c r="W12" s="2"/>
      <c r="X12" s="2"/>
      <c r="Y12" s="2"/>
      <c r="Z12" s="2"/>
    </row>
    <row r="13">
      <c r="A13" s="13"/>
      <c r="B13" s="13"/>
      <c r="C13" s="14" t="s">
        <v>201</v>
      </c>
      <c r="D13" s="14"/>
      <c r="E13" s="14"/>
      <c r="F13" s="14"/>
      <c r="G13" s="14"/>
      <c r="H13" s="14"/>
      <c r="I13" s="14"/>
      <c r="J13" s="2"/>
      <c r="K13" s="2"/>
      <c r="L13" s="2"/>
      <c r="M13" s="2"/>
      <c r="N13" s="2"/>
      <c r="O13" s="2"/>
      <c r="P13" s="2"/>
      <c r="Q13" s="2"/>
      <c r="R13" s="2"/>
      <c r="S13" s="2"/>
      <c r="T13" s="2"/>
      <c r="U13" s="2"/>
      <c r="V13" s="2"/>
      <c r="W13" s="2"/>
      <c r="X13" s="2"/>
      <c r="Y13" s="2"/>
      <c r="Z13" s="2"/>
    </row>
    <row r="14">
      <c r="A14" s="13"/>
      <c r="B14" s="13"/>
      <c r="C14" s="14"/>
      <c r="D14" s="14"/>
      <c r="E14" s="14"/>
      <c r="F14" s="14"/>
      <c r="G14" s="14"/>
      <c r="H14" s="14"/>
      <c r="I14" s="14"/>
      <c r="J14" s="2"/>
      <c r="K14" s="2"/>
      <c r="L14" s="2"/>
      <c r="M14" s="2"/>
      <c r="N14" s="2"/>
      <c r="O14" s="2"/>
      <c r="P14" s="2"/>
      <c r="Q14" s="2"/>
      <c r="R14" s="2"/>
      <c r="S14" s="2"/>
      <c r="T14" s="2"/>
      <c r="U14" s="2"/>
      <c r="V14" s="2"/>
      <c r="W14" s="2"/>
      <c r="X14" s="2"/>
      <c r="Y14" s="2"/>
      <c r="Z14" s="2"/>
    </row>
    <row r="15">
      <c r="A15" s="13"/>
      <c r="B15" s="13"/>
      <c r="C15" s="14"/>
      <c r="D15" s="14"/>
      <c r="E15" s="14"/>
      <c r="F15" s="14"/>
      <c r="G15" s="14"/>
      <c r="H15" s="14"/>
      <c r="I15" s="14"/>
      <c r="J15" s="2"/>
      <c r="K15" s="2"/>
      <c r="L15" s="2"/>
      <c r="M15" s="2"/>
      <c r="N15" s="2"/>
      <c r="O15" s="2"/>
      <c r="P15" s="2"/>
      <c r="Q15" s="2"/>
      <c r="R15" s="2"/>
      <c r="S15" s="2"/>
      <c r="T15" s="2"/>
      <c r="U15" s="2"/>
      <c r="V15" s="2"/>
      <c r="W15" s="2"/>
      <c r="X15" s="2"/>
      <c r="Y15" s="2"/>
      <c r="Z15" s="2"/>
    </row>
    <row r="16">
      <c r="A16" s="13"/>
      <c r="B16" s="15" t="s">
        <v>99</v>
      </c>
      <c r="C16" s="14"/>
      <c r="D16" s="14"/>
      <c r="E16" s="14"/>
      <c r="F16" s="14"/>
      <c r="G16" s="14"/>
      <c r="H16" s="14"/>
      <c r="I16" s="14"/>
      <c r="J16" s="2"/>
      <c r="K16" s="2"/>
      <c r="L16" s="2"/>
      <c r="M16" s="2"/>
      <c r="N16" s="2"/>
      <c r="O16" s="2"/>
      <c r="P16" s="2"/>
      <c r="Q16" s="2"/>
      <c r="R16" s="2"/>
      <c r="S16" s="2"/>
      <c r="T16" s="2"/>
      <c r="U16" s="2"/>
      <c r="V16" s="2"/>
      <c r="W16" s="2"/>
      <c r="X16" s="2"/>
      <c r="Y16" s="2"/>
      <c r="Z16" s="2"/>
    </row>
    <row r="17">
      <c r="A17" s="16" t="s">
        <v>102</v>
      </c>
      <c r="B17" s="13"/>
      <c r="C17" s="14"/>
      <c r="D17" s="14"/>
      <c r="E17" s="14"/>
      <c r="F17" s="14"/>
      <c r="G17" s="14"/>
      <c r="H17" s="14"/>
      <c r="I17" s="14"/>
      <c r="J17" s="2"/>
      <c r="K17" s="2"/>
      <c r="L17" s="2"/>
      <c r="M17" s="2"/>
      <c r="N17" s="2"/>
      <c r="O17" s="2"/>
      <c r="P17" s="2"/>
      <c r="Q17" s="2"/>
      <c r="R17" s="2"/>
      <c r="S17" s="2"/>
      <c r="T17" s="2"/>
      <c r="U17" s="2"/>
      <c r="V17" s="2"/>
      <c r="W17" s="2"/>
      <c r="X17" s="2"/>
      <c r="Y17" s="2"/>
      <c r="Z17" s="2"/>
    </row>
    <row r="18">
      <c r="A18" s="13"/>
      <c r="B18" s="15" t="s">
        <v>103</v>
      </c>
      <c r="C18" s="14"/>
      <c r="D18" s="14"/>
      <c r="E18" s="14"/>
      <c r="F18" s="14"/>
      <c r="G18" s="14"/>
      <c r="H18" s="14"/>
      <c r="I18" s="14"/>
      <c r="J18" s="2"/>
      <c r="K18" s="2"/>
      <c r="L18" s="2"/>
      <c r="M18" s="2"/>
      <c r="N18" s="2"/>
      <c r="O18" s="2"/>
      <c r="P18" s="2"/>
      <c r="Q18" s="2"/>
      <c r="R18" s="2"/>
      <c r="S18" s="2"/>
      <c r="T18" s="2"/>
      <c r="U18" s="2"/>
      <c r="V18" s="2"/>
      <c r="W18" s="2"/>
      <c r="X18" s="2"/>
      <c r="Y18" s="2"/>
      <c r="Z18" s="2"/>
    </row>
    <row r="19">
      <c r="A19" s="16"/>
      <c r="B19" s="13"/>
      <c r="C19" s="14"/>
      <c r="D19" s="14"/>
      <c r="E19" s="14"/>
      <c r="F19" s="14"/>
      <c r="G19" s="14"/>
      <c r="H19" s="14"/>
      <c r="I19" s="14"/>
      <c r="J19" s="2"/>
      <c r="K19" s="2"/>
      <c r="L19" s="2"/>
      <c r="M19" s="2"/>
      <c r="N19" s="2"/>
      <c r="O19" s="2"/>
      <c r="P19" s="2"/>
      <c r="Q19" s="2"/>
      <c r="R19" s="2"/>
      <c r="S19" s="2"/>
      <c r="T19" s="2"/>
      <c r="U19" s="2"/>
      <c r="V19" s="2"/>
      <c r="W19" s="2"/>
      <c r="X19" s="2"/>
      <c r="Y19" s="2"/>
      <c r="Z19" s="2"/>
    </row>
    <row r="20">
      <c r="A20" s="16" t="s">
        <v>105</v>
      </c>
      <c r="B20" s="13"/>
      <c r="C20" s="14"/>
      <c r="D20" s="14"/>
      <c r="E20" s="14"/>
      <c r="F20" s="14"/>
      <c r="G20" s="14"/>
      <c r="H20" s="14"/>
      <c r="I20" s="14"/>
      <c r="J20" s="2"/>
      <c r="K20" s="2"/>
      <c r="L20" s="2"/>
      <c r="M20" s="2"/>
      <c r="N20" s="2"/>
      <c r="O20" s="2"/>
      <c r="P20" s="2"/>
      <c r="Q20" s="2"/>
      <c r="R20" s="2"/>
      <c r="S20" s="2"/>
      <c r="T20" s="2"/>
      <c r="U20" s="2"/>
      <c r="V20" s="2"/>
      <c r="W20" s="2"/>
      <c r="X20" s="2"/>
      <c r="Y20" s="2"/>
      <c r="Z20" s="2"/>
    </row>
    <row r="21">
      <c r="A21" s="13"/>
      <c r="B21" s="15" t="s">
        <v>106</v>
      </c>
      <c r="C21" s="14"/>
      <c r="D21" s="14"/>
      <c r="E21" s="14"/>
      <c r="F21" s="14"/>
      <c r="G21" s="14"/>
      <c r="H21" s="14"/>
      <c r="I21" s="14"/>
      <c r="J21" s="2"/>
      <c r="K21" s="2"/>
      <c r="L21" s="2"/>
      <c r="M21" s="2"/>
      <c r="N21" s="2"/>
      <c r="O21" s="2"/>
      <c r="P21" s="2"/>
      <c r="Q21" s="2"/>
      <c r="R21" s="2"/>
      <c r="S21" s="2"/>
      <c r="T21" s="2"/>
      <c r="U21" s="2"/>
      <c r="V21" s="2"/>
      <c r="W21" s="2"/>
      <c r="X21" s="2"/>
      <c r="Y21" s="2"/>
      <c r="Z21" s="2"/>
    </row>
    <row r="22">
      <c r="A22" s="13"/>
      <c r="B22" s="15" t="s">
        <v>107</v>
      </c>
      <c r="C22" s="14"/>
      <c r="D22" s="14"/>
      <c r="E22" s="14"/>
      <c r="F22" s="14"/>
      <c r="G22" s="14"/>
      <c r="H22" s="14"/>
      <c r="I22" s="14"/>
      <c r="J22" s="2"/>
      <c r="K22" s="2"/>
      <c r="L22" s="2"/>
      <c r="M22" s="2"/>
      <c r="N22" s="2"/>
      <c r="O22" s="2"/>
      <c r="P22" s="2"/>
      <c r="Q22" s="2"/>
      <c r="R22" s="2"/>
      <c r="S22" s="2"/>
      <c r="T22" s="2"/>
      <c r="U22" s="2"/>
      <c r="V22" s="2"/>
      <c r="W22" s="2"/>
      <c r="X22" s="2"/>
      <c r="Y22" s="2"/>
      <c r="Z22" s="2"/>
    </row>
    <row r="23">
      <c r="A23" s="16"/>
      <c r="B23" s="16" t="s">
        <v>109</v>
      </c>
      <c r="C23" s="14"/>
      <c r="D23" s="14"/>
      <c r="E23" s="14"/>
      <c r="F23" s="14"/>
      <c r="G23" s="14"/>
      <c r="H23" s="14"/>
      <c r="I23" s="14"/>
      <c r="J23" s="2"/>
      <c r="K23" s="2"/>
      <c r="L23" s="2"/>
      <c r="M23" s="2"/>
      <c r="N23" s="2"/>
      <c r="O23" s="2"/>
      <c r="P23" s="2"/>
      <c r="Q23" s="2"/>
      <c r="R23" s="2"/>
      <c r="S23" s="2"/>
      <c r="T23" s="2"/>
      <c r="U23" s="2"/>
      <c r="V23" s="2"/>
      <c r="W23" s="2"/>
      <c r="X23" s="2"/>
      <c r="Y23" s="2"/>
      <c r="Z23" s="2"/>
    </row>
    <row r="24">
      <c r="A24" s="16" t="s">
        <v>112</v>
      </c>
      <c r="B24" s="13"/>
      <c r="C24" s="14"/>
      <c r="D24" s="14"/>
      <c r="E24" s="14"/>
      <c r="F24" s="14"/>
      <c r="G24" s="14"/>
      <c r="H24" s="14"/>
      <c r="I24" s="14"/>
      <c r="J24" s="2"/>
      <c r="K24" s="2"/>
      <c r="L24" s="2"/>
      <c r="M24" s="2"/>
      <c r="N24" s="2"/>
      <c r="O24" s="2"/>
      <c r="P24" s="2"/>
      <c r="Q24" s="2"/>
      <c r="R24" s="2"/>
      <c r="S24" s="2"/>
      <c r="T24" s="2"/>
      <c r="U24" s="2"/>
      <c r="V24" s="2"/>
      <c r="W24" s="2"/>
      <c r="X24" s="2"/>
      <c r="Y24" s="2"/>
      <c r="Z24" s="2"/>
    </row>
    <row r="25">
      <c r="A25" s="13"/>
      <c r="B25" s="15" t="s">
        <v>113</v>
      </c>
      <c r="C25" s="14"/>
      <c r="D25" s="14"/>
      <c r="E25" s="14"/>
      <c r="F25" s="14"/>
      <c r="G25" s="14"/>
      <c r="H25" s="14"/>
      <c r="I25" s="14"/>
      <c r="J25" s="2"/>
      <c r="K25" s="2"/>
      <c r="L25" s="2"/>
      <c r="M25" s="2"/>
      <c r="N25" s="2"/>
      <c r="O25" s="2"/>
      <c r="P25" s="2"/>
      <c r="Q25" s="2"/>
      <c r="R25" s="2"/>
      <c r="S25" s="2"/>
      <c r="T25" s="2"/>
      <c r="U25" s="2"/>
      <c r="V25" s="2"/>
      <c r="W25" s="2"/>
      <c r="X25" s="2"/>
      <c r="Y25" s="2"/>
      <c r="Z25" s="2"/>
    </row>
    <row r="26">
      <c r="A26" s="13"/>
      <c r="B26" s="16" t="s">
        <v>114</v>
      </c>
      <c r="C26" s="14"/>
      <c r="D26" s="14"/>
      <c r="E26" s="14"/>
      <c r="F26" s="14"/>
      <c r="G26" s="14"/>
      <c r="H26" s="14"/>
      <c r="I26" s="14"/>
      <c r="J26" s="2"/>
      <c r="K26" s="2"/>
      <c r="L26" s="2"/>
      <c r="M26" s="2"/>
      <c r="N26" s="2"/>
      <c r="O26" s="2"/>
      <c r="P26" s="2"/>
      <c r="Q26" s="2"/>
      <c r="R26" s="2"/>
      <c r="S26" s="2"/>
      <c r="T26" s="2"/>
      <c r="U26" s="2"/>
      <c r="V26" s="2"/>
      <c r="W26" s="2"/>
      <c r="X26" s="2"/>
      <c r="Y26" s="2"/>
      <c r="Z26" s="2"/>
    </row>
    <row r="27">
      <c r="A27" s="13"/>
      <c r="B27" s="13"/>
      <c r="C27" s="14"/>
      <c r="D27" s="14"/>
      <c r="E27" s="14"/>
      <c r="F27" s="14"/>
      <c r="G27" s="14"/>
      <c r="H27" s="14"/>
      <c r="I27" s="14"/>
      <c r="J27" s="2"/>
      <c r="K27" s="2"/>
      <c r="L27" s="2"/>
      <c r="M27" s="2"/>
      <c r="N27" s="2"/>
      <c r="O27" s="2"/>
      <c r="P27" s="2"/>
      <c r="Q27" s="2"/>
      <c r="R27" s="2"/>
      <c r="S27" s="2"/>
      <c r="T27" s="2"/>
      <c r="U27" s="2"/>
      <c r="V27" s="2"/>
      <c r="W27" s="2"/>
      <c r="X27" s="2"/>
      <c r="Y27" s="2"/>
      <c r="Z27" s="2"/>
    </row>
    <row r="28">
      <c r="A28" s="13"/>
      <c r="B28" s="13"/>
      <c r="C28" s="14"/>
      <c r="D28" s="14"/>
      <c r="E28" s="14"/>
      <c r="F28" s="14"/>
      <c r="G28" s="14"/>
      <c r="H28" s="14"/>
      <c r="I28" s="14"/>
      <c r="J28" s="2"/>
      <c r="K28" s="2"/>
      <c r="L28" s="2"/>
      <c r="M28" s="2"/>
      <c r="N28" s="2"/>
      <c r="O28" s="2"/>
      <c r="P28" s="2"/>
      <c r="Q28" s="2"/>
      <c r="R28" s="2"/>
      <c r="S28" s="2"/>
      <c r="T28" s="2"/>
      <c r="U28" s="2"/>
      <c r="V28" s="2"/>
      <c r="W28" s="2"/>
      <c r="X28" s="2"/>
      <c r="Y28" s="2"/>
      <c r="Z28" s="2"/>
    </row>
    <row r="29" ht="13.5" customHeight="1">
      <c r="A29" s="13"/>
      <c r="B29" s="13"/>
      <c r="C29" s="14"/>
      <c r="D29" s="14"/>
      <c r="E29" s="14"/>
      <c r="F29" s="14"/>
      <c r="G29" s="14"/>
      <c r="H29" s="14"/>
      <c r="I29" s="14"/>
      <c r="J29" s="2"/>
      <c r="K29" s="2"/>
      <c r="L29" s="2"/>
      <c r="M29" s="2"/>
      <c r="N29" s="2"/>
      <c r="O29" s="2"/>
      <c r="P29" s="2"/>
      <c r="Q29" s="2"/>
      <c r="R29" s="2"/>
      <c r="S29" s="2"/>
      <c r="T29" s="2"/>
      <c r="U29" s="2"/>
      <c r="V29" s="2"/>
      <c r="W29" s="2"/>
      <c r="X29" s="2"/>
      <c r="Y29" s="2"/>
      <c r="Z29" s="2"/>
    </row>
    <row r="30" ht="13.5" customHeight="1">
      <c r="A30" s="13"/>
      <c r="B30" s="13" t="s">
        <v>263</v>
      </c>
      <c r="C30" s="14"/>
      <c r="D30" s="14"/>
      <c r="E30" s="14"/>
      <c r="F30" s="14"/>
      <c r="G30" s="14"/>
      <c r="H30" s="14"/>
      <c r="I30" s="14"/>
      <c r="J30" s="2"/>
      <c r="K30" s="2"/>
      <c r="L30" s="2"/>
      <c r="M30" s="2"/>
      <c r="N30" s="2"/>
      <c r="O30" s="2"/>
      <c r="P30" s="2"/>
      <c r="Q30" s="2"/>
      <c r="R30" s="2"/>
      <c r="S30" s="2"/>
      <c r="T30" s="2"/>
      <c r="U30" s="2"/>
      <c r="V30" s="2"/>
      <c r="W30" s="2"/>
      <c r="X30" s="2"/>
      <c r="Y30" s="2"/>
      <c r="Z30" s="2"/>
    </row>
    <row r="31" ht="13.5" customHeight="1">
      <c r="A31" s="13"/>
      <c r="B31" s="13"/>
      <c r="C31" s="14"/>
      <c r="D31" s="14"/>
      <c r="E31" s="14"/>
      <c r="F31" s="14"/>
      <c r="G31" s="14"/>
      <c r="H31" s="14"/>
      <c r="I31" s="14"/>
      <c r="J31" s="2"/>
      <c r="K31" s="2"/>
      <c r="L31" s="2"/>
      <c r="M31" s="2"/>
      <c r="N31" s="2"/>
      <c r="O31" s="2"/>
      <c r="P31" s="2"/>
      <c r="Q31" s="2"/>
      <c r="R31" s="2"/>
      <c r="S31" s="2"/>
      <c r="T31" s="2"/>
      <c r="U31" s="2"/>
      <c r="V31" s="2"/>
      <c r="W31" s="2"/>
      <c r="X31" s="2"/>
      <c r="Y31" s="2"/>
      <c r="Z31" s="2"/>
    </row>
    <row r="32" ht="13.5" customHeight="1">
      <c r="A32" s="13"/>
      <c r="B32" s="13"/>
      <c r="C32" s="14" t="s">
        <v>269</v>
      </c>
      <c r="D32" s="14"/>
      <c r="E32" s="14"/>
      <c r="F32" s="14"/>
      <c r="G32" s="14"/>
      <c r="H32" s="14"/>
      <c r="I32" s="14"/>
      <c r="J32" s="2"/>
      <c r="K32" s="2"/>
      <c r="L32" s="2"/>
      <c r="M32" s="2"/>
      <c r="N32" s="2"/>
      <c r="O32" s="2"/>
      <c r="P32" s="2"/>
      <c r="Q32" s="2"/>
      <c r="R32" s="2"/>
      <c r="S32" s="2"/>
      <c r="T32" s="2"/>
      <c r="U32" s="2"/>
      <c r="V32" s="2"/>
      <c r="W32" s="2"/>
      <c r="X32" s="2"/>
      <c r="Y32" s="2"/>
      <c r="Z32" s="2"/>
    </row>
    <row r="33" ht="13.5" customHeight="1">
      <c r="A33" s="13"/>
      <c r="B33" s="13"/>
      <c r="C33" s="14" t="s">
        <v>272</v>
      </c>
      <c r="D33" s="14"/>
      <c r="E33" s="14"/>
      <c r="F33" s="14"/>
      <c r="G33" s="14"/>
      <c r="H33" s="14"/>
      <c r="I33" s="14"/>
      <c r="J33" s="2"/>
      <c r="K33" s="2"/>
      <c r="L33" s="2"/>
      <c r="M33" s="2"/>
      <c r="N33" s="2"/>
      <c r="O33" s="2"/>
      <c r="P33" s="2"/>
      <c r="Q33" s="2"/>
      <c r="R33" s="2"/>
      <c r="S33" s="2"/>
      <c r="T33" s="2"/>
      <c r="U33" s="2"/>
      <c r="V33" s="2"/>
      <c r="W33" s="2"/>
      <c r="X33" s="2"/>
      <c r="Y33" s="2"/>
      <c r="Z33" s="2"/>
    </row>
    <row r="34" ht="13.5" customHeight="1">
      <c r="A34" s="13"/>
      <c r="B34" s="13"/>
      <c r="C34" s="14" t="s">
        <v>276</v>
      </c>
      <c r="D34" s="14"/>
      <c r="E34" s="14"/>
      <c r="F34" s="14"/>
      <c r="G34" s="14"/>
      <c r="H34" s="14"/>
      <c r="I34" s="14"/>
      <c r="J34" s="2"/>
      <c r="K34" s="2"/>
      <c r="L34" s="2"/>
      <c r="M34" s="2"/>
      <c r="N34" s="2"/>
      <c r="O34" s="2"/>
      <c r="P34" s="2"/>
      <c r="Q34" s="2"/>
      <c r="R34" s="2"/>
      <c r="S34" s="2"/>
      <c r="T34" s="2"/>
      <c r="U34" s="2"/>
      <c r="V34" s="2"/>
      <c r="W34" s="2"/>
      <c r="X34" s="2"/>
      <c r="Y34" s="2"/>
      <c r="Z34" s="2"/>
    </row>
    <row r="35" ht="13.5" customHeight="1">
      <c r="A35" s="13"/>
      <c r="B35" s="13"/>
      <c r="C35" s="14" t="s">
        <v>280</v>
      </c>
      <c r="D35" s="14"/>
      <c r="E35" s="14"/>
      <c r="F35" s="14"/>
      <c r="G35" s="14"/>
      <c r="H35" s="14"/>
      <c r="I35" s="14"/>
      <c r="J35" s="2"/>
      <c r="K35" s="2"/>
      <c r="L35" s="2"/>
      <c r="M35" s="2"/>
      <c r="N35" s="2"/>
      <c r="O35" s="2"/>
      <c r="P35" s="2"/>
      <c r="Q35" s="2"/>
      <c r="R35" s="2"/>
      <c r="S35" s="2"/>
      <c r="T35" s="2"/>
      <c r="U35" s="2"/>
      <c r="V35" s="2"/>
      <c r="W35" s="2"/>
      <c r="X35" s="2"/>
      <c r="Y35" s="2"/>
      <c r="Z35" s="2"/>
    </row>
    <row r="36" ht="13.5" customHeight="1">
      <c r="A36" s="13"/>
      <c r="B36" s="13"/>
      <c r="C36" s="14" t="s">
        <v>282</v>
      </c>
      <c r="D36" s="14"/>
      <c r="E36" s="14"/>
      <c r="F36" s="14"/>
      <c r="G36" s="14"/>
      <c r="H36" s="14"/>
      <c r="I36" s="14"/>
      <c r="J36" s="2"/>
      <c r="K36" s="2"/>
      <c r="L36" s="2"/>
      <c r="M36" s="2"/>
      <c r="N36" s="2"/>
      <c r="O36" s="2"/>
      <c r="P36" s="2"/>
      <c r="Q36" s="2"/>
      <c r="R36" s="2"/>
      <c r="S36" s="2"/>
      <c r="T36" s="2"/>
      <c r="U36" s="2"/>
      <c r="V36" s="2"/>
      <c r="W36" s="2"/>
      <c r="X36" s="2"/>
      <c r="Y36" s="2"/>
      <c r="Z36" s="2"/>
    </row>
    <row r="37" ht="13.5" customHeight="1">
      <c r="A37" s="13"/>
      <c r="B37" s="13"/>
      <c r="C37" s="14" t="s">
        <v>283</v>
      </c>
      <c r="D37" s="14"/>
      <c r="E37" s="14"/>
      <c r="F37" s="14"/>
      <c r="G37" s="14"/>
      <c r="H37" s="14"/>
      <c r="I37" s="14"/>
      <c r="J37" s="2"/>
      <c r="K37" s="2"/>
      <c r="L37" s="2"/>
      <c r="M37" s="2"/>
      <c r="N37" s="2"/>
      <c r="O37" s="2"/>
      <c r="P37" s="2"/>
      <c r="Q37" s="2"/>
      <c r="R37" s="2"/>
      <c r="S37" s="2"/>
      <c r="T37" s="2"/>
      <c r="U37" s="2"/>
      <c r="V37" s="2"/>
      <c r="W37" s="2"/>
      <c r="X37" s="2"/>
      <c r="Y37" s="2"/>
      <c r="Z37" s="2"/>
    </row>
    <row r="38" ht="13.5" customHeight="1">
      <c r="A38" s="13"/>
      <c r="B38" s="13"/>
      <c r="C38" s="14" t="s">
        <v>284</v>
      </c>
      <c r="D38" s="14"/>
      <c r="E38" s="14"/>
      <c r="F38" s="14"/>
      <c r="G38" s="14"/>
      <c r="H38" s="14"/>
      <c r="I38" s="14"/>
      <c r="J38" s="2"/>
      <c r="K38" s="2"/>
      <c r="L38" s="2"/>
      <c r="M38" s="2"/>
      <c r="N38" s="2"/>
      <c r="O38" s="2"/>
      <c r="P38" s="2"/>
      <c r="Q38" s="2"/>
      <c r="R38" s="2"/>
      <c r="S38" s="2"/>
      <c r="T38" s="2"/>
      <c r="U38" s="2"/>
      <c r="V38" s="2"/>
      <c r="W38" s="2"/>
      <c r="X38" s="2"/>
      <c r="Y38" s="2"/>
      <c r="Z38" s="2"/>
    </row>
    <row r="39" ht="13.5" customHeight="1">
      <c r="A39" s="13"/>
      <c r="B39" s="13"/>
      <c r="C39" s="14"/>
      <c r="D39" s="14"/>
      <c r="E39" s="14"/>
      <c r="F39" s="14"/>
      <c r="G39" s="14"/>
      <c r="H39" s="14"/>
      <c r="I39" s="14"/>
      <c r="J39" s="2"/>
      <c r="K39" s="2"/>
      <c r="L39" s="2"/>
      <c r="M39" s="2"/>
      <c r="N39" s="2"/>
      <c r="O39" s="2"/>
      <c r="P39" s="2"/>
      <c r="Q39" s="2"/>
      <c r="R39" s="2"/>
      <c r="S39" s="2"/>
      <c r="T39" s="2"/>
      <c r="U39" s="2"/>
      <c r="V39" s="2"/>
      <c r="W39" s="2"/>
      <c r="X39" s="2"/>
      <c r="Y39" s="2"/>
      <c r="Z39" s="2"/>
    </row>
    <row r="40" ht="13.5" customHeight="1">
      <c r="A40" s="13"/>
      <c r="B40" s="13"/>
      <c r="C40" s="14"/>
      <c r="D40" s="14"/>
      <c r="E40" s="14"/>
      <c r="F40" s="14"/>
      <c r="G40" s="14"/>
      <c r="H40" s="14"/>
      <c r="I40" s="14"/>
      <c r="J40" s="2"/>
      <c r="K40" s="2"/>
      <c r="L40" s="2"/>
      <c r="M40" s="2"/>
      <c r="N40" s="2"/>
      <c r="O40" s="2"/>
      <c r="P40" s="2"/>
      <c r="Q40" s="2"/>
      <c r="R40" s="2"/>
      <c r="S40" s="2"/>
      <c r="T40" s="2"/>
      <c r="U40" s="2"/>
      <c r="V40" s="2"/>
      <c r="W40" s="2"/>
      <c r="X40" s="2"/>
      <c r="Y40" s="2"/>
      <c r="Z40" s="2"/>
    </row>
    <row r="41" ht="13.5" customHeight="1">
      <c r="A41" s="13"/>
      <c r="B41" s="13"/>
      <c r="C41" s="14"/>
      <c r="D41" s="14"/>
      <c r="E41" s="14"/>
      <c r="F41" s="14"/>
      <c r="G41" s="14"/>
      <c r="H41" s="14"/>
      <c r="I41" s="14"/>
      <c r="J41" s="2"/>
      <c r="K41" s="2"/>
      <c r="L41" s="2"/>
      <c r="M41" s="2"/>
      <c r="N41" s="2"/>
      <c r="O41" s="2"/>
      <c r="P41" s="2"/>
      <c r="Q41" s="2"/>
      <c r="R41" s="2"/>
      <c r="S41" s="2"/>
      <c r="T41" s="2"/>
      <c r="U41" s="2"/>
      <c r="V41" s="2"/>
      <c r="W41" s="2"/>
      <c r="X41" s="2"/>
      <c r="Y41" s="2"/>
      <c r="Z41" s="2"/>
    </row>
    <row r="42" ht="13.5" customHeight="1">
      <c r="A42" s="13"/>
      <c r="B42" s="13" t="s">
        <v>293</v>
      </c>
      <c r="C42" s="14"/>
      <c r="D42" s="14"/>
      <c r="E42" s="14"/>
      <c r="F42" s="14"/>
      <c r="G42" s="14"/>
      <c r="H42" s="14"/>
      <c r="I42" s="14"/>
      <c r="J42" s="2"/>
      <c r="K42" s="2"/>
      <c r="L42" s="2"/>
      <c r="M42" s="2"/>
      <c r="N42" s="2"/>
      <c r="O42" s="2"/>
      <c r="P42" s="2"/>
      <c r="Q42" s="2"/>
      <c r="R42" s="2"/>
      <c r="S42" s="2"/>
      <c r="T42" s="2"/>
      <c r="U42" s="2"/>
      <c r="V42" s="2"/>
      <c r="W42" s="2"/>
      <c r="X42" s="2"/>
      <c r="Y42" s="2"/>
      <c r="Z42" s="2"/>
    </row>
    <row r="43" ht="13.5" customHeight="1">
      <c r="A43" s="13"/>
      <c r="B43" s="13"/>
      <c r="C43" s="14" t="s">
        <v>297</v>
      </c>
      <c r="D43" s="14"/>
      <c r="E43" s="14"/>
      <c r="F43" s="14"/>
      <c r="G43" s="14"/>
      <c r="H43" s="14"/>
      <c r="I43" s="14"/>
      <c r="J43" s="2"/>
      <c r="K43" s="2"/>
      <c r="L43" s="2"/>
      <c r="M43" s="2"/>
      <c r="N43" s="2"/>
      <c r="O43" s="2"/>
      <c r="P43" s="2"/>
      <c r="Q43" s="2"/>
      <c r="R43" s="2"/>
      <c r="S43" s="2"/>
      <c r="T43" s="2"/>
      <c r="U43" s="2"/>
      <c r="V43" s="2"/>
      <c r="W43" s="2"/>
      <c r="X43" s="2"/>
      <c r="Y43" s="2"/>
      <c r="Z43" s="2"/>
    </row>
    <row r="44" ht="13.5" customHeight="1">
      <c r="A44" s="13"/>
      <c r="B44" s="13"/>
      <c r="C44" s="14" t="s">
        <v>302</v>
      </c>
      <c r="D44" s="14"/>
      <c r="E44" s="14"/>
      <c r="F44" s="14"/>
      <c r="G44" s="14"/>
      <c r="H44" s="14"/>
      <c r="I44" s="14"/>
      <c r="J44" s="2"/>
      <c r="K44" s="2"/>
      <c r="L44" s="2"/>
      <c r="M44" s="2"/>
      <c r="N44" s="2"/>
      <c r="O44" s="2"/>
      <c r="P44" s="2"/>
      <c r="Q44" s="2"/>
      <c r="R44" s="2"/>
      <c r="S44" s="2"/>
      <c r="T44" s="2"/>
      <c r="U44" s="2"/>
      <c r="V44" s="2"/>
      <c r="W44" s="2"/>
      <c r="X44" s="2"/>
      <c r="Y44" s="2"/>
      <c r="Z44" s="2"/>
    </row>
    <row r="45" ht="13.5" customHeight="1">
      <c r="A45" s="13"/>
      <c r="B45" s="13"/>
      <c r="C45" s="14" t="s">
        <v>306</v>
      </c>
      <c r="D45" s="14"/>
      <c r="E45" s="14"/>
      <c r="F45" s="14"/>
      <c r="G45" s="14"/>
      <c r="H45" s="14"/>
      <c r="I45" s="14"/>
      <c r="J45" s="2"/>
      <c r="K45" s="2"/>
      <c r="L45" s="2"/>
      <c r="M45" s="2"/>
      <c r="N45" s="2"/>
      <c r="O45" s="2"/>
      <c r="P45" s="2"/>
      <c r="Q45" s="2"/>
      <c r="R45" s="2"/>
      <c r="S45" s="2"/>
      <c r="T45" s="2"/>
      <c r="U45" s="2"/>
      <c r="V45" s="2"/>
      <c r="W45" s="2"/>
      <c r="X45" s="2"/>
      <c r="Y45" s="2"/>
      <c r="Z45" s="2"/>
    </row>
    <row r="46" ht="13.5" customHeight="1">
      <c r="A46" s="13"/>
      <c r="B46" s="13"/>
      <c r="C46" s="14" t="s">
        <v>309</v>
      </c>
      <c r="D46" s="14"/>
      <c r="E46" s="14"/>
      <c r="F46" s="14"/>
      <c r="G46" s="14"/>
      <c r="H46" s="14"/>
      <c r="I46" s="14"/>
      <c r="J46" s="2"/>
      <c r="K46" s="2"/>
      <c r="L46" s="2"/>
      <c r="M46" s="2"/>
      <c r="N46" s="2"/>
      <c r="O46" s="2"/>
      <c r="P46" s="2"/>
      <c r="Q46" s="2"/>
      <c r="R46" s="2"/>
      <c r="S46" s="2"/>
      <c r="T46" s="2"/>
      <c r="U46" s="2"/>
      <c r="V46" s="2"/>
      <c r="W46" s="2"/>
      <c r="X46" s="2"/>
      <c r="Y46" s="2"/>
      <c r="Z46" s="2"/>
    </row>
    <row r="47" ht="13.5" customHeight="1">
      <c r="A47" s="13"/>
      <c r="B47" s="13"/>
      <c r="C47" s="14" t="s">
        <v>310</v>
      </c>
      <c r="D47" s="14"/>
      <c r="E47" s="14"/>
      <c r="F47" s="14"/>
      <c r="G47" s="14"/>
      <c r="H47" s="14"/>
      <c r="I47" s="14"/>
      <c r="J47" s="2"/>
      <c r="K47" s="2"/>
      <c r="L47" s="2"/>
      <c r="M47" s="2"/>
      <c r="N47" s="2"/>
      <c r="O47" s="2"/>
      <c r="P47" s="2"/>
      <c r="Q47" s="2"/>
      <c r="R47" s="2"/>
      <c r="S47" s="2"/>
      <c r="T47" s="2"/>
      <c r="U47" s="2"/>
      <c r="V47" s="2"/>
      <c r="W47" s="2"/>
      <c r="X47" s="2"/>
      <c r="Y47" s="2"/>
      <c r="Z47" s="2"/>
    </row>
    <row r="48" ht="13.5" customHeight="1">
      <c r="A48" s="13"/>
      <c r="B48" s="13"/>
      <c r="C48" s="14"/>
      <c r="D48" s="14"/>
      <c r="E48" s="14"/>
      <c r="F48" s="14"/>
      <c r="G48" s="14"/>
      <c r="H48" s="14"/>
      <c r="I48" s="14"/>
      <c r="J48" s="2"/>
      <c r="K48" s="2"/>
      <c r="L48" s="2"/>
      <c r="M48" s="2"/>
      <c r="N48" s="2"/>
      <c r="O48" s="2"/>
      <c r="P48" s="2"/>
      <c r="Q48" s="2"/>
      <c r="R48" s="2"/>
      <c r="S48" s="2"/>
      <c r="T48" s="2"/>
      <c r="U48" s="2"/>
      <c r="V48" s="2"/>
      <c r="W48" s="2"/>
      <c r="X48" s="2"/>
      <c r="Y48" s="2"/>
      <c r="Z48" s="2"/>
    </row>
    <row r="49" ht="13.5" customHeight="1">
      <c r="A49" s="13"/>
      <c r="B49" s="13"/>
      <c r="C49" s="14"/>
      <c r="D49" s="14"/>
      <c r="E49" s="14"/>
      <c r="F49" s="14"/>
      <c r="G49" s="14"/>
      <c r="H49" s="14"/>
      <c r="I49" s="14"/>
      <c r="J49" s="2"/>
      <c r="K49" s="2"/>
      <c r="L49" s="2"/>
      <c r="M49" s="2"/>
      <c r="N49" s="2"/>
      <c r="O49" s="2"/>
      <c r="P49" s="2"/>
      <c r="Q49" s="2"/>
      <c r="R49" s="2"/>
      <c r="S49" s="2"/>
      <c r="T49" s="2"/>
      <c r="U49" s="2"/>
      <c r="V49" s="2"/>
      <c r="W49" s="2"/>
      <c r="X49" s="2"/>
      <c r="Y49" s="2"/>
      <c r="Z49" s="2"/>
    </row>
    <row r="50">
      <c r="A50" s="13"/>
      <c r="B50" s="13"/>
      <c r="C50" s="14"/>
      <c r="D50" s="14"/>
      <c r="E50" s="14"/>
      <c r="F50" s="14"/>
      <c r="G50" s="14"/>
      <c r="H50" s="14"/>
      <c r="I50" s="14"/>
      <c r="J50" s="2"/>
      <c r="K50" s="2"/>
      <c r="L50" s="2"/>
      <c r="M50" s="2"/>
      <c r="N50" s="2"/>
      <c r="O50" s="2"/>
      <c r="P50" s="2"/>
      <c r="Q50" s="2"/>
      <c r="R50" s="2"/>
      <c r="S50" s="2"/>
      <c r="T50" s="2"/>
      <c r="U50" s="2"/>
      <c r="V50" s="2"/>
      <c r="W50" s="2"/>
      <c r="X50" s="2"/>
      <c r="Y50" s="2"/>
      <c r="Z50" s="2"/>
    </row>
    <row r="51">
      <c r="A51" s="13"/>
      <c r="B51" s="13"/>
      <c r="C51" s="14"/>
      <c r="D51" s="14"/>
      <c r="E51" s="14"/>
      <c r="F51" s="14"/>
      <c r="G51" s="14"/>
      <c r="H51" s="14"/>
      <c r="I51" s="14"/>
      <c r="J51" s="2"/>
      <c r="K51" s="2"/>
      <c r="L51" s="2"/>
      <c r="M51" s="2"/>
      <c r="N51" s="2"/>
      <c r="O51" s="2"/>
      <c r="P51" s="2"/>
      <c r="Q51" s="2"/>
      <c r="R51" s="2"/>
      <c r="S51" s="2"/>
      <c r="T51" s="2"/>
      <c r="U51" s="2"/>
      <c r="V51" s="2"/>
      <c r="W51" s="2"/>
      <c r="X51" s="2"/>
      <c r="Y51" s="2"/>
      <c r="Z51" s="2"/>
    </row>
    <row r="52">
      <c r="A52" s="13"/>
      <c r="B52" s="13"/>
      <c r="C52" s="14"/>
      <c r="D52" s="14"/>
      <c r="E52" s="14"/>
      <c r="F52" s="14"/>
      <c r="G52" s="14"/>
      <c r="H52" s="14"/>
      <c r="I52" s="14"/>
      <c r="J52" s="2"/>
      <c r="K52" s="2"/>
      <c r="L52" s="2"/>
      <c r="M52" s="2"/>
      <c r="N52" s="2"/>
      <c r="O52" s="2"/>
      <c r="P52" s="2"/>
      <c r="Q52" s="2"/>
      <c r="R52" s="2"/>
      <c r="S52" s="2"/>
      <c r="T52" s="2"/>
      <c r="U52" s="2"/>
      <c r="V52" s="2"/>
      <c r="W52" s="2"/>
      <c r="X52" s="2"/>
      <c r="Y52" s="2"/>
      <c r="Z52" s="2"/>
    </row>
    <row r="53">
      <c r="A53" s="13"/>
      <c r="B53" s="13"/>
      <c r="C53" s="14"/>
      <c r="D53" s="14"/>
      <c r="E53" s="14"/>
      <c r="F53" s="14"/>
      <c r="G53" s="14"/>
      <c r="H53" s="14"/>
      <c r="I53" s="14"/>
      <c r="J53" s="2"/>
      <c r="K53" s="2"/>
      <c r="L53" s="2"/>
      <c r="M53" s="2"/>
      <c r="N53" s="2"/>
      <c r="O53" s="2"/>
      <c r="P53" s="2"/>
      <c r="Q53" s="2"/>
      <c r="R53" s="2"/>
      <c r="S53" s="2"/>
      <c r="T53" s="2"/>
      <c r="U53" s="2"/>
      <c r="V53" s="2"/>
      <c r="W53" s="2"/>
      <c r="X53" s="2"/>
      <c r="Y53" s="2"/>
      <c r="Z53" s="2"/>
    </row>
    <row r="54">
      <c r="A54" s="13"/>
      <c r="B54" s="13" t="s">
        <v>320</v>
      </c>
      <c r="C54" s="14"/>
      <c r="D54" s="14"/>
      <c r="E54" s="14"/>
      <c r="F54" s="14"/>
      <c r="G54" s="14"/>
      <c r="H54" s="14"/>
      <c r="I54" s="14"/>
      <c r="J54" s="2"/>
      <c r="K54" s="2"/>
      <c r="L54" s="2"/>
      <c r="M54" s="2"/>
      <c r="N54" s="2"/>
      <c r="O54" s="2"/>
      <c r="P54" s="2"/>
      <c r="Q54" s="2"/>
      <c r="R54" s="2"/>
      <c r="S54" s="2"/>
      <c r="T54" s="2"/>
      <c r="U54" s="2"/>
      <c r="V54" s="2"/>
      <c r="W54" s="2"/>
      <c r="X54" s="2"/>
      <c r="Y54" s="2"/>
      <c r="Z54" s="2"/>
    </row>
    <row r="55">
      <c r="A55" s="13"/>
      <c r="B55" s="13"/>
      <c r="C55" s="14"/>
      <c r="D55" s="14"/>
      <c r="E55" s="14"/>
      <c r="F55" s="14"/>
      <c r="G55" s="14"/>
      <c r="H55" s="14"/>
      <c r="I55" s="14"/>
      <c r="J55" s="2"/>
      <c r="K55" s="2"/>
      <c r="L55" s="2"/>
      <c r="M55" s="2"/>
      <c r="N55" s="2"/>
      <c r="O55" s="2"/>
      <c r="P55" s="2"/>
      <c r="Q55" s="2"/>
      <c r="R55" s="2"/>
      <c r="S55" s="2"/>
      <c r="T55" s="2"/>
      <c r="U55" s="2"/>
      <c r="V55" s="2"/>
      <c r="W55" s="2"/>
      <c r="X55" s="2"/>
      <c r="Y55" s="2"/>
      <c r="Z55" s="2"/>
    </row>
    <row r="56">
      <c r="A56" s="13"/>
      <c r="B56" s="13"/>
      <c r="C56" s="14"/>
      <c r="D56" s="14"/>
      <c r="E56" s="14"/>
      <c r="F56" s="14"/>
      <c r="G56" s="14"/>
      <c r="H56" s="14"/>
      <c r="I56" s="14"/>
      <c r="J56" s="2"/>
      <c r="K56" s="2"/>
      <c r="L56" s="2"/>
      <c r="M56" s="2"/>
      <c r="N56" s="2"/>
      <c r="O56" s="2"/>
      <c r="P56" s="2"/>
      <c r="Q56" s="2"/>
      <c r="R56" s="2"/>
      <c r="S56" s="2"/>
      <c r="T56" s="2"/>
      <c r="U56" s="2"/>
      <c r="V56" s="2"/>
      <c r="W56" s="2"/>
      <c r="X56" s="2"/>
      <c r="Y56" s="2"/>
      <c r="Z56" s="2"/>
    </row>
    <row r="57">
      <c r="A57" s="13"/>
      <c r="B57" s="13"/>
      <c r="C57" s="14"/>
      <c r="D57" s="14"/>
      <c r="E57" s="14"/>
      <c r="F57" s="14"/>
      <c r="G57" s="14"/>
      <c r="H57" s="14"/>
      <c r="I57" s="14"/>
      <c r="J57" s="2"/>
      <c r="K57" s="2"/>
      <c r="L57" s="2"/>
      <c r="M57" s="2"/>
      <c r="N57" s="2"/>
      <c r="O57" s="2"/>
      <c r="P57" s="2"/>
      <c r="Q57" s="2"/>
      <c r="R57" s="2"/>
      <c r="S57" s="2"/>
      <c r="T57" s="2"/>
      <c r="U57" s="2"/>
      <c r="V57" s="2"/>
      <c r="W57" s="2"/>
      <c r="X57" s="2"/>
      <c r="Y57" s="2"/>
      <c r="Z57" s="2"/>
    </row>
    <row r="58">
      <c r="A58" s="13"/>
      <c r="B58" s="13"/>
      <c r="C58" s="14"/>
      <c r="D58" s="14"/>
      <c r="E58" s="14"/>
      <c r="F58" s="14"/>
      <c r="G58" s="14"/>
      <c r="H58" s="14"/>
      <c r="I58" s="14"/>
      <c r="J58" s="2"/>
      <c r="K58" s="2"/>
      <c r="L58" s="2"/>
      <c r="M58" s="2"/>
      <c r="N58" s="2"/>
      <c r="O58" s="2"/>
      <c r="P58" s="2"/>
      <c r="Q58" s="2"/>
      <c r="R58" s="2"/>
      <c r="S58" s="2"/>
      <c r="T58" s="2"/>
      <c r="U58" s="2"/>
      <c r="V58" s="2"/>
      <c r="W58" s="2"/>
      <c r="X58" s="2"/>
      <c r="Y58" s="2"/>
      <c r="Z58" s="2"/>
    </row>
    <row r="59">
      <c r="A59" s="13"/>
      <c r="B59" s="13"/>
      <c r="C59" s="14"/>
      <c r="D59" s="14"/>
      <c r="E59" s="14"/>
      <c r="F59" s="14"/>
      <c r="G59" s="14"/>
      <c r="H59" s="14"/>
      <c r="I59" s="14"/>
      <c r="J59" s="2"/>
      <c r="K59" s="2"/>
      <c r="L59" s="2"/>
      <c r="M59" s="2"/>
      <c r="N59" s="2"/>
      <c r="O59" s="2"/>
      <c r="P59" s="2"/>
      <c r="Q59" s="2"/>
      <c r="R59" s="2"/>
      <c r="S59" s="2"/>
      <c r="T59" s="2"/>
      <c r="U59" s="2"/>
      <c r="V59" s="2"/>
      <c r="W59" s="2"/>
      <c r="X59" s="2"/>
      <c r="Y59" s="2"/>
      <c r="Z59" s="2"/>
    </row>
    <row r="60">
      <c r="A60" s="13"/>
      <c r="B60" s="13" t="s">
        <v>326</v>
      </c>
      <c r="C60" s="14"/>
      <c r="D60" s="14"/>
      <c r="E60" s="14"/>
      <c r="F60" s="14"/>
      <c r="G60" s="14"/>
      <c r="H60" s="14"/>
      <c r="I60" s="14"/>
      <c r="J60" s="2"/>
      <c r="K60" s="2"/>
      <c r="L60" s="2"/>
      <c r="M60" s="2"/>
      <c r="N60" s="2"/>
      <c r="O60" s="2"/>
      <c r="P60" s="2"/>
      <c r="Q60" s="2"/>
      <c r="R60" s="2"/>
      <c r="S60" s="2"/>
      <c r="T60" s="2"/>
      <c r="U60" s="2"/>
      <c r="V60" s="2"/>
      <c r="W60" s="2"/>
      <c r="X60" s="2"/>
      <c r="Y60" s="2"/>
      <c r="Z60" s="2"/>
    </row>
    <row r="61">
      <c r="A61" s="13"/>
      <c r="B61" s="13"/>
      <c r="C61" s="14" t="s">
        <v>327</v>
      </c>
      <c r="D61" s="14"/>
      <c r="E61" s="14"/>
      <c r="F61" s="14"/>
      <c r="G61" s="14"/>
      <c r="H61" s="14"/>
      <c r="I61" s="14"/>
      <c r="J61" s="2"/>
      <c r="K61" s="2"/>
      <c r="L61" s="2"/>
      <c r="M61" s="2"/>
      <c r="N61" s="2"/>
      <c r="O61" s="2"/>
      <c r="P61" s="2"/>
      <c r="Q61" s="2"/>
      <c r="R61" s="2"/>
      <c r="S61" s="2"/>
      <c r="T61" s="2"/>
      <c r="U61" s="2"/>
      <c r="V61" s="2"/>
      <c r="W61" s="2"/>
      <c r="X61" s="2"/>
      <c r="Y61" s="2"/>
      <c r="Z61" s="2"/>
    </row>
    <row r="62">
      <c r="A62" s="13"/>
      <c r="B62" s="13"/>
      <c r="C62" s="14" t="s">
        <v>330</v>
      </c>
      <c r="D62" s="14"/>
      <c r="E62" s="14"/>
      <c r="F62" s="14"/>
      <c r="G62" s="14"/>
      <c r="H62" s="14"/>
      <c r="I62" s="14"/>
      <c r="J62" s="2"/>
      <c r="K62" s="2"/>
      <c r="L62" s="2"/>
      <c r="M62" s="2"/>
      <c r="N62" s="2"/>
      <c r="O62" s="2"/>
      <c r="P62" s="2"/>
      <c r="Q62" s="2"/>
      <c r="R62" s="2"/>
      <c r="S62" s="2"/>
      <c r="T62" s="2"/>
      <c r="U62" s="2"/>
      <c r="V62" s="2"/>
      <c r="W62" s="2"/>
      <c r="X62" s="2"/>
      <c r="Y62" s="2"/>
      <c r="Z62" s="2"/>
    </row>
    <row r="63">
      <c r="A63" s="13"/>
      <c r="B63" s="13"/>
      <c r="C63" s="14" t="s">
        <v>331</v>
      </c>
      <c r="D63" s="14"/>
      <c r="E63" s="14"/>
      <c r="F63" s="14"/>
      <c r="G63" s="14"/>
      <c r="H63" s="14"/>
      <c r="I63" s="14"/>
      <c r="J63" s="2"/>
      <c r="K63" s="2"/>
      <c r="L63" s="2"/>
      <c r="M63" s="2"/>
      <c r="N63" s="2"/>
      <c r="O63" s="2"/>
      <c r="P63" s="2"/>
      <c r="Q63" s="2"/>
      <c r="R63" s="2"/>
      <c r="S63" s="2"/>
      <c r="T63" s="2"/>
      <c r="U63" s="2"/>
      <c r="V63" s="2"/>
      <c r="W63" s="2"/>
      <c r="X63" s="2"/>
      <c r="Y63" s="2"/>
      <c r="Z63" s="2"/>
    </row>
    <row r="64">
      <c r="A64" s="13"/>
      <c r="B64" s="13"/>
      <c r="C64" s="14" t="s">
        <v>333</v>
      </c>
      <c r="D64" s="14"/>
      <c r="E64" s="14"/>
      <c r="F64" s="14"/>
      <c r="G64" s="14"/>
      <c r="H64" s="14"/>
      <c r="I64" s="14"/>
      <c r="J64" s="2"/>
      <c r="K64" s="2"/>
      <c r="L64" s="2"/>
      <c r="M64" s="2"/>
      <c r="N64" s="2"/>
      <c r="O64" s="2"/>
      <c r="P64" s="2"/>
      <c r="Q64" s="2"/>
      <c r="R64" s="2"/>
      <c r="S64" s="2"/>
      <c r="T64" s="2"/>
      <c r="U64" s="2"/>
      <c r="V64" s="2"/>
      <c r="W64" s="2"/>
      <c r="X64" s="2"/>
      <c r="Y64" s="2"/>
      <c r="Z64" s="2"/>
    </row>
    <row r="65">
      <c r="A65" s="13"/>
      <c r="B65" s="13"/>
      <c r="C65" s="14" t="s">
        <v>334</v>
      </c>
      <c r="D65" s="14"/>
      <c r="E65" s="14"/>
      <c r="F65" s="14"/>
      <c r="G65" s="14"/>
      <c r="H65" s="14"/>
      <c r="I65" s="14"/>
      <c r="J65" s="2"/>
      <c r="K65" s="2"/>
      <c r="L65" s="2"/>
      <c r="M65" s="2"/>
      <c r="N65" s="2"/>
      <c r="O65" s="2"/>
      <c r="P65" s="2"/>
      <c r="Q65" s="2"/>
      <c r="R65" s="2"/>
      <c r="S65" s="2"/>
      <c r="T65" s="2"/>
      <c r="U65" s="2"/>
      <c r="V65" s="2"/>
      <c r="W65" s="2"/>
      <c r="X65" s="2"/>
      <c r="Y65" s="2"/>
      <c r="Z65" s="2"/>
    </row>
    <row r="66">
      <c r="A66" s="13"/>
      <c r="B66" s="13"/>
      <c r="C66" s="14" t="s">
        <v>336</v>
      </c>
      <c r="D66" s="14"/>
      <c r="E66" s="14"/>
      <c r="F66" s="14"/>
      <c r="G66" s="14"/>
      <c r="H66" s="14"/>
      <c r="I66" s="14"/>
      <c r="J66" s="2"/>
      <c r="K66" s="2"/>
      <c r="L66" s="2"/>
      <c r="M66" s="2"/>
      <c r="N66" s="2"/>
      <c r="O66" s="2"/>
      <c r="P66" s="2"/>
      <c r="Q66" s="2"/>
      <c r="R66" s="2"/>
      <c r="S66" s="2"/>
      <c r="T66" s="2"/>
      <c r="U66" s="2"/>
      <c r="V66" s="2"/>
      <c r="W66" s="2"/>
      <c r="X66" s="2"/>
      <c r="Y66" s="2"/>
      <c r="Z66" s="2"/>
    </row>
    <row r="67">
      <c r="A67" s="13"/>
      <c r="B67" s="13"/>
      <c r="C67" s="14" t="s">
        <v>337</v>
      </c>
      <c r="D67" s="14"/>
      <c r="E67" s="14"/>
      <c r="F67" s="14"/>
      <c r="G67" s="14"/>
      <c r="H67" s="14"/>
      <c r="I67" s="14"/>
      <c r="J67" s="2"/>
      <c r="K67" s="2"/>
      <c r="L67" s="2"/>
      <c r="M67" s="2"/>
      <c r="N67" s="2"/>
      <c r="O67" s="2"/>
      <c r="P67" s="2"/>
      <c r="Q67" s="2"/>
      <c r="R67" s="2"/>
      <c r="S67" s="2"/>
      <c r="T67" s="2"/>
      <c r="U67" s="2"/>
      <c r="V67" s="2"/>
      <c r="W67" s="2"/>
      <c r="X67" s="2"/>
      <c r="Y67" s="2"/>
      <c r="Z67" s="2"/>
    </row>
    <row r="68">
      <c r="A68" s="13"/>
      <c r="B68" s="13"/>
      <c r="C68" s="14" t="s">
        <v>339</v>
      </c>
      <c r="D68" s="14"/>
      <c r="E68" s="14"/>
      <c r="F68" s="14"/>
      <c r="G68" s="14"/>
      <c r="H68" s="14"/>
      <c r="I68" s="14"/>
      <c r="J68" s="2"/>
      <c r="K68" s="2"/>
      <c r="L68" s="2"/>
      <c r="M68" s="2"/>
      <c r="N68" s="2"/>
      <c r="O68" s="2"/>
      <c r="P68" s="2"/>
      <c r="Q68" s="2"/>
      <c r="R68" s="2"/>
      <c r="S68" s="2"/>
      <c r="T68" s="2"/>
      <c r="U68" s="2"/>
      <c r="V68" s="2"/>
      <c r="W68" s="2"/>
      <c r="X68" s="2"/>
      <c r="Y68" s="2"/>
      <c r="Z68" s="2"/>
    </row>
    <row r="69">
      <c r="A69" s="13"/>
      <c r="B69" s="13"/>
      <c r="C69" s="14" t="s">
        <v>343</v>
      </c>
      <c r="D69" s="14"/>
      <c r="E69" s="14"/>
      <c r="F69" s="14"/>
      <c r="G69" s="14"/>
      <c r="H69" s="14"/>
      <c r="I69" s="14"/>
      <c r="J69" s="2"/>
      <c r="K69" s="2"/>
      <c r="L69" s="2"/>
      <c r="M69" s="2"/>
      <c r="N69" s="2"/>
      <c r="O69" s="2"/>
      <c r="P69" s="2"/>
      <c r="Q69" s="2"/>
      <c r="R69" s="2"/>
      <c r="S69" s="2"/>
      <c r="T69" s="2"/>
      <c r="U69" s="2"/>
      <c r="V69" s="2"/>
      <c r="W69" s="2"/>
      <c r="X69" s="2"/>
      <c r="Y69" s="2"/>
      <c r="Z69" s="2"/>
    </row>
    <row r="70">
      <c r="A70" s="13"/>
      <c r="B70" s="13"/>
      <c r="C70" s="14"/>
      <c r="D70" s="14"/>
      <c r="E70" s="14"/>
      <c r="F70" s="14"/>
      <c r="G70" s="14"/>
      <c r="H70" s="14"/>
      <c r="I70" s="14"/>
      <c r="J70" s="2"/>
      <c r="K70" s="2"/>
      <c r="L70" s="2"/>
      <c r="M70" s="2"/>
      <c r="N70" s="2"/>
      <c r="O70" s="2"/>
      <c r="P70" s="2"/>
      <c r="Q70" s="2"/>
      <c r="R70" s="2"/>
      <c r="S70" s="2"/>
      <c r="T70" s="2"/>
      <c r="U70" s="2"/>
      <c r="V70" s="2"/>
      <c r="W70" s="2"/>
      <c r="X70" s="2"/>
      <c r="Y70" s="2"/>
      <c r="Z70" s="2"/>
    </row>
    <row r="71">
      <c r="A71" s="13"/>
      <c r="B71" s="13"/>
      <c r="C71" s="14" t="s">
        <v>347</v>
      </c>
      <c r="D71" s="14"/>
      <c r="E71" s="14"/>
      <c r="F71" s="14"/>
      <c r="G71" s="14"/>
      <c r="H71" s="14"/>
      <c r="I71" s="14"/>
      <c r="J71" s="2"/>
      <c r="K71" s="2"/>
      <c r="L71" s="2"/>
      <c r="M71" s="2"/>
      <c r="N71" s="2"/>
      <c r="O71" s="2"/>
      <c r="P71" s="2"/>
      <c r="Q71" s="2"/>
      <c r="R71" s="2"/>
      <c r="S71" s="2"/>
      <c r="T71" s="2"/>
      <c r="U71" s="2"/>
      <c r="V71" s="2"/>
      <c r="W71" s="2"/>
      <c r="X71" s="2"/>
      <c r="Y71" s="2"/>
      <c r="Z71" s="2"/>
    </row>
    <row r="72">
      <c r="A72" s="13"/>
      <c r="B72" s="13"/>
      <c r="C72" s="14" t="s">
        <v>332</v>
      </c>
      <c r="D72" s="14"/>
      <c r="E72" s="14"/>
      <c r="F72" s="14"/>
      <c r="G72" s="14"/>
      <c r="H72" s="14"/>
      <c r="I72" s="14"/>
      <c r="J72" s="2"/>
      <c r="K72" s="2"/>
      <c r="L72" s="2"/>
      <c r="M72" s="2"/>
      <c r="N72" s="2"/>
      <c r="O72" s="2"/>
      <c r="P72" s="2"/>
      <c r="Q72" s="2"/>
      <c r="R72" s="2"/>
      <c r="S72" s="2"/>
      <c r="T72" s="2"/>
      <c r="U72" s="2"/>
      <c r="V72" s="2"/>
      <c r="W72" s="2"/>
      <c r="X72" s="2"/>
      <c r="Y72" s="2"/>
      <c r="Z72" s="2"/>
    </row>
    <row r="73">
      <c r="A73" s="13"/>
      <c r="B73" s="13"/>
      <c r="C73" s="14"/>
      <c r="D73" s="14"/>
      <c r="E73" s="14"/>
      <c r="F73" s="14"/>
      <c r="G73" s="14"/>
      <c r="H73" s="14"/>
      <c r="I73" s="14"/>
      <c r="J73" s="2"/>
      <c r="K73" s="2"/>
      <c r="L73" s="2"/>
      <c r="M73" s="2"/>
      <c r="N73" s="2"/>
      <c r="O73" s="2"/>
      <c r="P73" s="2"/>
      <c r="Q73" s="2"/>
      <c r="R73" s="2"/>
      <c r="S73" s="2"/>
      <c r="T73" s="2"/>
      <c r="U73" s="2"/>
      <c r="V73" s="2"/>
      <c r="W73" s="2"/>
      <c r="X73" s="2"/>
      <c r="Y73" s="2"/>
      <c r="Z73" s="2"/>
    </row>
    <row r="74">
      <c r="A74" s="13"/>
      <c r="B74" s="13"/>
      <c r="C74" s="14"/>
      <c r="D74" s="14"/>
      <c r="E74" s="14"/>
      <c r="F74" s="14"/>
      <c r="G74" s="14"/>
      <c r="H74" s="14"/>
      <c r="I74" s="14"/>
      <c r="J74" s="2"/>
      <c r="K74" s="2"/>
      <c r="L74" s="2"/>
      <c r="M74" s="2"/>
      <c r="N74" s="2"/>
      <c r="O74" s="2"/>
      <c r="P74" s="2"/>
      <c r="Q74" s="2"/>
      <c r="R74" s="2"/>
      <c r="S74" s="2"/>
      <c r="T74" s="2"/>
      <c r="U74" s="2"/>
      <c r="V74" s="2"/>
      <c r="W74" s="2"/>
      <c r="X74" s="2"/>
      <c r="Y74" s="2"/>
      <c r="Z74" s="2"/>
    </row>
    <row r="75">
      <c r="A75" s="13"/>
      <c r="B75" s="13"/>
      <c r="C75" s="14"/>
      <c r="D75" s="14"/>
      <c r="E75" s="14"/>
      <c r="F75" s="14"/>
      <c r="G75" s="14"/>
      <c r="H75" s="14"/>
      <c r="I75" s="14"/>
      <c r="J75" s="2"/>
      <c r="K75" s="2"/>
      <c r="L75" s="2"/>
      <c r="M75" s="2"/>
      <c r="N75" s="2"/>
      <c r="O75" s="2"/>
      <c r="P75" s="2"/>
      <c r="Q75" s="2"/>
      <c r="R75" s="2"/>
      <c r="S75" s="2"/>
      <c r="T75" s="2"/>
      <c r="U75" s="2"/>
      <c r="V75" s="2"/>
      <c r="W75" s="2"/>
      <c r="X75" s="2"/>
      <c r="Y75" s="2"/>
      <c r="Z75" s="2"/>
    </row>
    <row r="76">
      <c r="A76" s="13"/>
      <c r="B76" s="13" t="s">
        <v>355</v>
      </c>
      <c r="C76" s="14"/>
      <c r="D76" s="14"/>
      <c r="E76" s="14"/>
      <c r="F76" s="14"/>
      <c r="G76" s="14"/>
      <c r="H76" s="14"/>
      <c r="I76" s="14"/>
      <c r="J76" s="2"/>
      <c r="K76" s="2"/>
      <c r="L76" s="2"/>
      <c r="M76" s="2"/>
      <c r="N76" s="2"/>
      <c r="O76" s="2"/>
      <c r="P76" s="2"/>
      <c r="Q76" s="2"/>
      <c r="R76" s="2"/>
      <c r="S76" s="2"/>
      <c r="T76" s="2"/>
      <c r="U76" s="2"/>
      <c r="V76" s="2"/>
      <c r="W76" s="2"/>
      <c r="X76" s="2"/>
      <c r="Y76" s="2"/>
      <c r="Z76" s="2"/>
    </row>
    <row r="77">
      <c r="A77" s="13"/>
      <c r="B77" s="13"/>
      <c r="C77" s="14"/>
      <c r="D77" s="14"/>
      <c r="E77" s="14"/>
      <c r="F77" s="14"/>
      <c r="G77" s="14"/>
      <c r="H77" s="14"/>
      <c r="I77" s="14"/>
      <c r="J77" s="2"/>
      <c r="K77" s="2"/>
      <c r="L77" s="2"/>
      <c r="M77" s="2"/>
      <c r="N77" s="2"/>
      <c r="O77" s="2"/>
      <c r="P77" s="2"/>
      <c r="Q77" s="2"/>
      <c r="R77" s="2"/>
      <c r="S77" s="2"/>
      <c r="T77" s="2"/>
      <c r="U77" s="2"/>
      <c r="V77" s="2"/>
      <c r="W77" s="2"/>
      <c r="X77" s="2"/>
      <c r="Y77" s="2"/>
      <c r="Z77" s="2"/>
    </row>
    <row r="78">
      <c r="A78" s="13"/>
      <c r="B78" s="13"/>
      <c r="C78" s="14"/>
      <c r="D78" s="14"/>
      <c r="E78" s="14"/>
      <c r="F78" s="14"/>
      <c r="G78" s="14"/>
      <c r="H78" s="14"/>
      <c r="I78" s="14"/>
      <c r="J78" s="2"/>
      <c r="K78" s="2"/>
      <c r="L78" s="2"/>
      <c r="M78" s="2"/>
      <c r="N78" s="2"/>
      <c r="O78" s="2"/>
      <c r="P78" s="2"/>
      <c r="Q78" s="2"/>
      <c r="R78" s="2"/>
      <c r="S78" s="2"/>
      <c r="T78" s="2"/>
      <c r="U78" s="2"/>
      <c r="V78" s="2"/>
      <c r="W78" s="2"/>
      <c r="X78" s="2"/>
      <c r="Y78" s="2"/>
      <c r="Z78" s="2"/>
    </row>
    <row r="79">
      <c r="A79" s="13"/>
      <c r="B79" s="13"/>
      <c r="C79" s="14"/>
      <c r="D79" s="14"/>
      <c r="E79" s="14"/>
      <c r="F79" s="14"/>
      <c r="G79" s="14"/>
      <c r="H79" s="14"/>
      <c r="I79" s="14"/>
      <c r="J79" s="2"/>
      <c r="K79" s="2"/>
      <c r="L79" s="2"/>
      <c r="M79" s="2"/>
      <c r="N79" s="2"/>
      <c r="O79" s="2"/>
      <c r="P79" s="2"/>
      <c r="Q79" s="2"/>
      <c r="R79" s="2"/>
      <c r="S79" s="2"/>
      <c r="T79" s="2"/>
      <c r="U79" s="2"/>
      <c r="V79" s="2"/>
      <c r="W79" s="2"/>
      <c r="X79" s="2"/>
      <c r="Y79" s="2"/>
      <c r="Z79" s="2"/>
    </row>
    <row r="80">
      <c r="A80" s="13"/>
      <c r="B80" s="13" t="s">
        <v>360</v>
      </c>
      <c r="C80" s="14"/>
      <c r="D80" s="14"/>
      <c r="E80" s="14"/>
      <c r="F80" s="14"/>
      <c r="G80" s="14"/>
      <c r="H80" s="14"/>
      <c r="I80" s="14"/>
      <c r="J80" s="2"/>
      <c r="K80" s="2"/>
      <c r="L80" s="2"/>
      <c r="M80" s="2"/>
      <c r="N80" s="2"/>
      <c r="O80" s="2"/>
      <c r="P80" s="2"/>
      <c r="Q80" s="2"/>
      <c r="R80" s="2"/>
      <c r="S80" s="2"/>
      <c r="T80" s="2"/>
      <c r="U80" s="2"/>
      <c r="V80" s="2"/>
      <c r="W80" s="2"/>
      <c r="X80" s="2"/>
      <c r="Y80" s="2"/>
      <c r="Z80" s="2"/>
    </row>
    <row r="81">
      <c r="A81" s="13"/>
      <c r="B81" s="13"/>
      <c r="C81" s="14" t="s">
        <v>363</v>
      </c>
      <c r="D81" s="14"/>
      <c r="E81" s="14"/>
      <c r="F81" s="14"/>
      <c r="G81" s="14"/>
      <c r="H81" s="14"/>
      <c r="I81" s="14"/>
      <c r="J81" s="2"/>
      <c r="K81" s="2"/>
      <c r="L81" s="2"/>
      <c r="M81" s="2"/>
      <c r="N81" s="2"/>
      <c r="O81" s="2"/>
      <c r="P81" s="2"/>
      <c r="Q81" s="2"/>
      <c r="R81" s="2"/>
      <c r="S81" s="2"/>
      <c r="T81" s="2"/>
      <c r="U81" s="2"/>
      <c r="V81" s="2"/>
      <c r="W81" s="2"/>
      <c r="X81" s="2"/>
      <c r="Y81" s="2"/>
      <c r="Z81" s="2"/>
    </row>
    <row r="82">
      <c r="A82" s="13"/>
      <c r="B82" s="13"/>
      <c r="C82" s="14" t="s">
        <v>366</v>
      </c>
      <c r="D82" s="14"/>
      <c r="E82" s="14"/>
      <c r="F82" s="14"/>
      <c r="G82" s="14"/>
      <c r="H82" s="14"/>
      <c r="I82" s="14"/>
      <c r="J82" s="2"/>
      <c r="K82" s="2"/>
      <c r="L82" s="2"/>
      <c r="M82" s="2"/>
      <c r="N82" s="2"/>
      <c r="O82" s="2"/>
      <c r="P82" s="2"/>
      <c r="Q82" s="2"/>
      <c r="R82" s="2"/>
      <c r="S82" s="2"/>
      <c r="T82" s="2"/>
      <c r="U82" s="2"/>
      <c r="V82" s="2"/>
      <c r="W82" s="2"/>
      <c r="X82" s="2"/>
      <c r="Y82" s="2"/>
      <c r="Z82" s="2"/>
    </row>
    <row r="83">
      <c r="A83" s="13"/>
      <c r="B83" s="13"/>
      <c r="C83" s="14" t="s">
        <v>368</v>
      </c>
      <c r="D83" s="14"/>
      <c r="E83" s="14"/>
      <c r="F83" s="14"/>
      <c r="G83" s="14"/>
      <c r="H83" s="14"/>
      <c r="I83" s="14"/>
      <c r="J83" s="2"/>
      <c r="K83" s="2"/>
      <c r="L83" s="2"/>
      <c r="M83" s="2"/>
      <c r="N83" s="2"/>
      <c r="O83" s="2"/>
      <c r="P83" s="2"/>
      <c r="Q83" s="2"/>
      <c r="R83" s="2"/>
      <c r="S83" s="2"/>
      <c r="T83" s="2"/>
      <c r="U83" s="2"/>
      <c r="V83" s="2"/>
      <c r="W83" s="2"/>
      <c r="X83" s="2"/>
      <c r="Y83" s="2"/>
      <c r="Z83" s="2"/>
    </row>
    <row r="84">
      <c r="A84" s="13"/>
      <c r="B84" s="13"/>
      <c r="C84" s="14" t="s">
        <v>369</v>
      </c>
      <c r="D84" s="14"/>
      <c r="E84" s="14"/>
      <c r="F84" s="14"/>
      <c r="G84" s="14"/>
      <c r="H84" s="14"/>
      <c r="I84" s="14"/>
      <c r="J84" s="2"/>
      <c r="K84" s="2"/>
      <c r="L84" s="2"/>
      <c r="M84" s="2"/>
      <c r="N84" s="2"/>
      <c r="O84" s="2"/>
      <c r="P84" s="2"/>
      <c r="Q84" s="2"/>
      <c r="R84" s="2"/>
      <c r="S84" s="2"/>
      <c r="T84" s="2"/>
      <c r="U84" s="2"/>
      <c r="V84" s="2"/>
      <c r="W84" s="2"/>
      <c r="X84" s="2"/>
      <c r="Y84" s="2"/>
      <c r="Z84" s="2"/>
    </row>
    <row r="85">
      <c r="A85" s="13"/>
      <c r="B85" s="13"/>
      <c r="C85" s="14" t="s">
        <v>372</v>
      </c>
      <c r="D85" s="14"/>
      <c r="E85" s="14"/>
      <c r="F85" s="14"/>
      <c r="G85" s="14"/>
      <c r="H85" s="14"/>
      <c r="I85" s="14"/>
      <c r="J85" s="2"/>
      <c r="K85" s="2"/>
      <c r="L85" s="2"/>
      <c r="M85" s="2"/>
      <c r="N85" s="2"/>
      <c r="O85" s="2"/>
      <c r="P85" s="2"/>
      <c r="Q85" s="2"/>
      <c r="R85" s="2"/>
      <c r="S85" s="2"/>
      <c r="T85" s="2"/>
      <c r="U85" s="2"/>
      <c r="V85" s="2"/>
      <c r="W85" s="2"/>
      <c r="X85" s="2"/>
      <c r="Y85" s="2"/>
      <c r="Z85" s="2"/>
    </row>
    <row r="86">
      <c r="A86" s="13"/>
      <c r="B86" s="13"/>
      <c r="C86" s="14" t="s">
        <v>374</v>
      </c>
      <c r="D86" s="14"/>
      <c r="E86" s="14"/>
      <c r="F86" s="14"/>
      <c r="G86" s="14"/>
      <c r="H86" s="14"/>
      <c r="I86" s="14"/>
      <c r="J86" s="2"/>
      <c r="K86" s="2"/>
      <c r="L86" s="2"/>
      <c r="M86" s="2"/>
      <c r="N86" s="2"/>
      <c r="O86" s="2"/>
      <c r="P86" s="2"/>
      <c r="Q86" s="2"/>
      <c r="R86" s="2"/>
      <c r="S86" s="2"/>
      <c r="T86" s="2"/>
      <c r="U86" s="2"/>
      <c r="V86" s="2"/>
      <c r="W86" s="2"/>
      <c r="X86" s="2"/>
      <c r="Y86" s="2"/>
      <c r="Z86" s="2"/>
    </row>
    <row r="87">
      <c r="A87" s="13"/>
      <c r="B87" s="13"/>
      <c r="C87" s="14" t="s">
        <v>377</v>
      </c>
      <c r="D87" s="14"/>
      <c r="E87" s="14"/>
      <c r="F87" s="14"/>
      <c r="G87" s="14"/>
      <c r="H87" s="14"/>
      <c r="I87" s="14"/>
      <c r="J87" s="2"/>
      <c r="K87" s="2"/>
      <c r="L87" s="2"/>
      <c r="M87" s="2"/>
      <c r="N87" s="2"/>
      <c r="O87" s="2"/>
      <c r="P87" s="2"/>
      <c r="Q87" s="2"/>
      <c r="R87" s="2"/>
      <c r="S87" s="2"/>
      <c r="T87" s="2"/>
      <c r="U87" s="2"/>
      <c r="V87" s="2"/>
      <c r="W87" s="2"/>
      <c r="X87" s="2"/>
      <c r="Y87" s="2"/>
      <c r="Z87" s="2"/>
    </row>
    <row r="88">
      <c r="A88" s="13"/>
      <c r="B88" s="13"/>
      <c r="C88" s="14" t="s">
        <v>380</v>
      </c>
      <c r="D88" s="14"/>
      <c r="E88" s="14"/>
      <c r="F88" s="14"/>
      <c r="G88" s="14"/>
      <c r="H88" s="14"/>
      <c r="I88" s="14"/>
      <c r="J88" s="2"/>
      <c r="K88" s="2"/>
      <c r="L88" s="2"/>
      <c r="M88" s="2"/>
      <c r="N88" s="2"/>
      <c r="O88" s="2"/>
      <c r="P88" s="2"/>
      <c r="Q88" s="2"/>
      <c r="R88" s="2"/>
      <c r="S88" s="2"/>
      <c r="T88" s="2"/>
      <c r="U88" s="2"/>
      <c r="V88" s="2"/>
      <c r="W88" s="2"/>
      <c r="X88" s="2"/>
      <c r="Y88" s="2"/>
      <c r="Z88" s="2"/>
    </row>
    <row r="89">
      <c r="A89" s="13"/>
      <c r="B89" s="13"/>
      <c r="C89" s="14" t="s">
        <v>382</v>
      </c>
      <c r="D89" s="14"/>
      <c r="E89" s="14"/>
      <c r="F89" s="14"/>
      <c r="G89" s="14"/>
      <c r="H89" s="14"/>
      <c r="I89" s="14"/>
      <c r="J89" s="2"/>
      <c r="K89" s="2"/>
      <c r="L89" s="2"/>
      <c r="M89" s="2"/>
      <c r="N89" s="2"/>
      <c r="O89" s="2"/>
      <c r="P89" s="2"/>
      <c r="Q89" s="2"/>
      <c r="R89" s="2"/>
      <c r="S89" s="2"/>
      <c r="T89" s="2"/>
      <c r="U89" s="2"/>
      <c r="V89" s="2"/>
      <c r="W89" s="2"/>
      <c r="X89" s="2"/>
      <c r="Y89" s="2"/>
      <c r="Z89" s="2"/>
    </row>
    <row r="90">
      <c r="A90" s="13"/>
      <c r="B90" s="13"/>
      <c r="C90" s="14" t="s">
        <v>384</v>
      </c>
      <c r="D90" s="14"/>
      <c r="E90" s="14"/>
      <c r="F90" s="14"/>
      <c r="G90" s="14"/>
      <c r="H90" s="14"/>
      <c r="I90" s="14"/>
      <c r="J90" s="2"/>
      <c r="K90" s="2"/>
      <c r="L90" s="2"/>
      <c r="M90" s="2"/>
      <c r="N90" s="2"/>
      <c r="O90" s="2"/>
      <c r="P90" s="2"/>
      <c r="Q90" s="2"/>
      <c r="R90" s="2"/>
      <c r="S90" s="2"/>
      <c r="T90" s="2"/>
      <c r="U90" s="2"/>
      <c r="V90" s="2"/>
      <c r="W90" s="2"/>
      <c r="X90" s="2"/>
      <c r="Y90" s="2"/>
      <c r="Z90" s="2"/>
    </row>
    <row r="91">
      <c r="A91" s="13"/>
      <c r="B91" s="13"/>
      <c r="C91" s="14" t="s">
        <v>387</v>
      </c>
      <c r="D91" s="14"/>
      <c r="E91" s="14"/>
      <c r="F91" s="14"/>
      <c r="G91" s="14"/>
      <c r="H91" s="14"/>
      <c r="I91" s="14"/>
      <c r="J91" s="2"/>
      <c r="K91" s="2"/>
      <c r="L91" s="2"/>
      <c r="M91" s="2"/>
      <c r="N91" s="2"/>
      <c r="O91" s="2"/>
      <c r="P91" s="2"/>
      <c r="Q91" s="2"/>
      <c r="R91" s="2"/>
      <c r="S91" s="2"/>
      <c r="T91" s="2"/>
      <c r="U91" s="2"/>
      <c r="V91" s="2"/>
      <c r="W91" s="2"/>
      <c r="X91" s="2"/>
      <c r="Y91" s="2"/>
      <c r="Z91" s="2"/>
    </row>
    <row r="92">
      <c r="A92" s="13"/>
      <c r="B92" s="13"/>
      <c r="C92" s="14"/>
      <c r="D92" s="14"/>
      <c r="E92" s="14"/>
      <c r="F92" s="14"/>
      <c r="G92" s="14"/>
      <c r="H92" s="14"/>
      <c r="I92" s="14"/>
      <c r="J92" s="2"/>
      <c r="K92" s="2"/>
      <c r="L92" s="2"/>
      <c r="M92" s="2"/>
      <c r="N92" s="2"/>
      <c r="O92" s="2"/>
      <c r="P92" s="2"/>
      <c r="Q92" s="2"/>
      <c r="R92" s="2"/>
      <c r="S92" s="2"/>
      <c r="T92" s="2"/>
      <c r="U92" s="2"/>
      <c r="V92" s="2"/>
      <c r="W92" s="2"/>
      <c r="X92" s="2"/>
      <c r="Y92" s="2"/>
      <c r="Z92" s="2"/>
    </row>
    <row r="93">
      <c r="A93" s="13"/>
      <c r="B93" s="12" t="s">
        <v>390</v>
      </c>
      <c r="C93" s="14"/>
      <c r="D93" s="14"/>
      <c r="E93" s="14"/>
      <c r="F93" s="14"/>
      <c r="G93" s="14"/>
      <c r="H93" s="14"/>
      <c r="I93" s="14"/>
      <c r="J93" s="2"/>
      <c r="K93" s="2"/>
      <c r="L93" s="2"/>
      <c r="M93" s="2"/>
      <c r="N93" s="2"/>
      <c r="O93" s="2"/>
      <c r="P93" s="2"/>
      <c r="Q93" s="2"/>
      <c r="R93" s="2"/>
      <c r="S93" s="2"/>
      <c r="T93" s="2"/>
      <c r="U93" s="2"/>
      <c r="V93" s="2"/>
      <c r="W93" s="2"/>
      <c r="X93" s="2"/>
      <c r="Y93" s="2"/>
      <c r="Z93" s="2"/>
    </row>
    <row r="94">
      <c r="A94" s="13"/>
      <c r="B94" s="13"/>
      <c r="C94" s="14"/>
      <c r="D94" s="14"/>
      <c r="E94" s="14"/>
      <c r="F94" s="14"/>
      <c r="G94" s="14"/>
      <c r="H94" s="14"/>
      <c r="I94" s="14"/>
      <c r="J94" s="2"/>
      <c r="K94" s="2"/>
      <c r="L94" s="2"/>
      <c r="M94" s="2"/>
      <c r="N94" s="2"/>
      <c r="O94" s="2"/>
      <c r="P94" s="2"/>
      <c r="Q94" s="2"/>
      <c r="R94" s="2"/>
      <c r="S94" s="2"/>
      <c r="T94" s="2"/>
      <c r="U94" s="2"/>
      <c r="V94" s="2"/>
      <c r="W94" s="2"/>
      <c r="X94" s="2"/>
      <c r="Y94" s="2"/>
      <c r="Z94" s="2"/>
    </row>
    <row r="95">
      <c r="A95" s="13"/>
      <c r="B95" s="13"/>
      <c r="C95" s="14"/>
      <c r="D95" s="14"/>
      <c r="E95" s="14"/>
      <c r="F95" s="14"/>
      <c r="G95" s="14"/>
      <c r="H95" s="14"/>
      <c r="I95" s="14"/>
      <c r="J95" s="2"/>
      <c r="K95" s="2"/>
      <c r="L95" s="2"/>
      <c r="M95" s="2"/>
      <c r="N95" s="2"/>
      <c r="O95" s="2"/>
      <c r="P95" s="2"/>
      <c r="Q95" s="2"/>
      <c r="R95" s="2"/>
      <c r="S95" s="2"/>
      <c r="T95" s="2"/>
      <c r="U95" s="2"/>
      <c r="V95" s="2"/>
      <c r="W95" s="2"/>
      <c r="X95" s="2"/>
      <c r="Y95" s="2"/>
      <c r="Z95" s="2"/>
    </row>
    <row r="96">
      <c r="A96" s="13"/>
      <c r="B96" s="13"/>
      <c r="C96" s="14"/>
      <c r="D96" s="14"/>
      <c r="E96" s="14"/>
      <c r="F96" s="14"/>
      <c r="G96" s="14"/>
      <c r="H96" s="14"/>
      <c r="I96" s="14"/>
      <c r="J96" s="2"/>
      <c r="K96" s="2"/>
      <c r="L96" s="2"/>
      <c r="M96" s="2"/>
      <c r="N96" s="2"/>
      <c r="O96" s="2"/>
      <c r="P96" s="2"/>
      <c r="Q96" s="2"/>
      <c r="R96" s="2"/>
      <c r="S96" s="2"/>
      <c r="T96" s="2"/>
      <c r="U96" s="2"/>
      <c r="V96" s="2"/>
      <c r="W96" s="2"/>
      <c r="X96" s="2"/>
      <c r="Y96" s="2"/>
      <c r="Z96" s="2"/>
    </row>
    <row r="97">
      <c r="A97" s="13"/>
      <c r="B97" s="13"/>
      <c r="C97" s="14"/>
      <c r="D97" s="14"/>
      <c r="E97" s="14"/>
      <c r="F97" s="14"/>
      <c r="G97" s="14"/>
      <c r="H97" s="14"/>
      <c r="I97" s="14"/>
      <c r="J97" s="2"/>
      <c r="K97" s="2"/>
      <c r="L97" s="2"/>
      <c r="M97" s="2"/>
      <c r="N97" s="2"/>
      <c r="O97" s="2"/>
      <c r="P97" s="2"/>
      <c r="Q97" s="2"/>
      <c r="R97" s="2"/>
      <c r="S97" s="2"/>
      <c r="T97" s="2"/>
      <c r="U97" s="2"/>
      <c r="V97" s="2"/>
      <c r="W97" s="2"/>
      <c r="X97" s="2"/>
      <c r="Y97" s="2"/>
      <c r="Z97" s="2"/>
    </row>
    <row r="98">
      <c r="A98" s="13"/>
      <c r="B98" s="13"/>
      <c r="C98" s="14"/>
      <c r="D98" s="14"/>
      <c r="E98" s="14"/>
      <c r="F98" s="14"/>
      <c r="G98" s="14"/>
      <c r="H98" s="14"/>
      <c r="I98" s="14"/>
      <c r="J98" s="2"/>
      <c r="K98" s="2"/>
      <c r="L98" s="2"/>
      <c r="M98" s="2"/>
      <c r="N98" s="2"/>
      <c r="O98" s="2"/>
      <c r="P98" s="2"/>
      <c r="Q98" s="2"/>
      <c r="R98" s="2"/>
      <c r="S98" s="2"/>
      <c r="T98" s="2"/>
      <c r="U98" s="2"/>
      <c r="V98" s="2"/>
      <c r="W98" s="2"/>
      <c r="X98" s="2"/>
      <c r="Y98" s="2"/>
      <c r="Z98" s="2"/>
    </row>
    <row r="99">
      <c r="A99" s="12" t="s">
        <v>406</v>
      </c>
      <c r="B99" s="13"/>
      <c r="C99" s="14"/>
      <c r="D99" s="14"/>
      <c r="E99" s="14"/>
      <c r="F99" s="14"/>
      <c r="G99" s="14"/>
      <c r="H99" s="14"/>
      <c r="I99" s="14"/>
      <c r="J99" s="2"/>
      <c r="K99" s="2"/>
      <c r="L99" s="2"/>
      <c r="M99" s="2"/>
      <c r="N99" s="2"/>
      <c r="O99" s="2"/>
      <c r="P99" s="2"/>
      <c r="Q99" s="2"/>
      <c r="R99" s="2"/>
      <c r="S99" s="2"/>
      <c r="T99" s="2"/>
      <c r="U99" s="2"/>
      <c r="V99" s="2"/>
      <c r="W99" s="2"/>
      <c r="X99" s="2"/>
      <c r="Y99" s="2"/>
      <c r="Z99" s="2"/>
    </row>
    <row r="100">
      <c r="A100" s="13"/>
      <c r="B100" s="13" t="s">
        <v>408</v>
      </c>
      <c r="C100" s="14"/>
      <c r="D100" s="14"/>
      <c r="E100" s="14"/>
      <c r="F100" s="14"/>
      <c r="G100" s="14"/>
      <c r="H100" s="14"/>
      <c r="I100" s="14"/>
      <c r="J100" s="2"/>
      <c r="K100" s="2"/>
      <c r="L100" s="2"/>
      <c r="M100" s="2"/>
      <c r="N100" s="2"/>
      <c r="O100" s="2"/>
      <c r="P100" s="2"/>
      <c r="Q100" s="2"/>
      <c r="R100" s="2"/>
      <c r="S100" s="2"/>
      <c r="T100" s="2"/>
      <c r="U100" s="2"/>
      <c r="V100" s="2"/>
      <c r="W100" s="2"/>
      <c r="X100" s="2"/>
      <c r="Y100" s="2"/>
      <c r="Z100" s="2"/>
    </row>
    <row r="101">
      <c r="A101" s="13"/>
      <c r="B101" s="13"/>
      <c r="C101" s="14"/>
      <c r="D101" s="14"/>
      <c r="E101" s="14"/>
      <c r="F101" s="14"/>
      <c r="G101" s="14"/>
      <c r="H101" s="14"/>
      <c r="I101" s="14"/>
      <c r="J101" s="2"/>
      <c r="K101" s="2"/>
      <c r="L101" s="2"/>
      <c r="M101" s="2"/>
      <c r="N101" s="2"/>
      <c r="O101" s="2"/>
      <c r="P101" s="2"/>
      <c r="Q101" s="2"/>
      <c r="R101" s="2"/>
      <c r="S101" s="2"/>
      <c r="T101" s="2"/>
      <c r="U101" s="2"/>
      <c r="V101" s="2"/>
      <c r="W101" s="2"/>
      <c r="X101" s="2"/>
      <c r="Y101" s="2"/>
      <c r="Z101" s="2"/>
    </row>
    <row r="102">
      <c r="A102" s="13"/>
      <c r="B102" s="13"/>
      <c r="C102" s="14"/>
      <c r="D102" s="14"/>
      <c r="E102" s="14"/>
      <c r="F102" s="14"/>
      <c r="G102" s="14"/>
      <c r="H102" s="14"/>
      <c r="I102" s="14"/>
      <c r="J102" s="2"/>
      <c r="K102" s="2"/>
      <c r="L102" s="2"/>
      <c r="M102" s="2"/>
      <c r="N102" s="2"/>
      <c r="O102" s="2"/>
      <c r="P102" s="2"/>
      <c r="Q102" s="2"/>
      <c r="R102" s="2"/>
      <c r="S102" s="2"/>
      <c r="T102" s="2"/>
      <c r="U102" s="2"/>
      <c r="V102" s="2"/>
      <c r="W102" s="2"/>
      <c r="X102" s="2"/>
      <c r="Y102" s="2"/>
      <c r="Z102" s="2"/>
    </row>
    <row r="103">
      <c r="A103" s="13"/>
      <c r="B103" s="12" t="s">
        <v>412</v>
      </c>
      <c r="C103" s="14"/>
      <c r="D103" s="14"/>
      <c r="E103" s="14"/>
      <c r="F103" s="14"/>
      <c r="G103" s="14"/>
      <c r="H103" s="14"/>
      <c r="I103" s="14"/>
      <c r="J103" s="2"/>
      <c r="K103" s="2"/>
      <c r="L103" s="2"/>
      <c r="M103" s="2"/>
      <c r="N103" s="2"/>
      <c r="O103" s="2"/>
      <c r="P103" s="2"/>
      <c r="Q103" s="2"/>
      <c r="R103" s="2"/>
      <c r="S103" s="2"/>
      <c r="T103" s="2"/>
      <c r="U103" s="2"/>
      <c r="V103" s="2"/>
      <c r="W103" s="2"/>
      <c r="X103" s="2"/>
      <c r="Y103" s="2"/>
      <c r="Z103" s="2"/>
    </row>
    <row r="104">
      <c r="A104" s="13"/>
      <c r="B104" s="13"/>
      <c r="C104" s="14"/>
      <c r="D104" s="14"/>
      <c r="E104" s="14"/>
      <c r="F104" s="14"/>
      <c r="G104" s="14"/>
      <c r="H104" s="14"/>
      <c r="I104" s="14"/>
      <c r="J104" s="2"/>
      <c r="K104" s="2"/>
      <c r="L104" s="2"/>
      <c r="M104" s="2"/>
      <c r="N104" s="2"/>
      <c r="O104" s="2"/>
      <c r="P104" s="2"/>
      <c r="Q104" s="2"/>
      <c r="R104" s="2"/>
      <c r="S104" s="2"/>
      <c r="T104" s="2"/>
      <c r="U104" s="2"/>
      <c r="V104" s="2"/>
      <c r="W104" s="2"/>
      <c r="X104" s="2"/>
      <c r="Y104" s="2"/>
      <c r="Z104" s="2"/>
    </row>
    <row r="105">
      <c r="A105" s="13"/>
      <c r="B105" s="12" t="s">
        <v>414</v>
      </c>
      <c r="C105" s="14"/>
      <c r="D105" s="14"/>
      <c r="E105" s="14"/>
      <c r="F105" s="14"/>
      <c r="G105" s="14"/>
      <c r="H105" s="14"/>
      <c r="I105" s="14"/>
      <c r="J105" s="2"/>
      <c r="K105" s="2"/>
      <c r="L105" s="2"/>
      <c r="M105" s="2"/>
      <c r="N105" s="2"/>
      <c r="O105" s="2"/>
      <c r="P105" s="2"/>
      <c r="Q105" s="2"/>
      <c r="R105" s="2"/>
      <c r="S105" s="2"/>
      <c r="T105" s="2"/>
      <c r="U105" s="2"/>
      <c r="V105" s="2"/>
      <c r="W105" s="2"/>
      <c r="X105" s="2"/>
      <c r="Y105" s="2"/>
      <c r="Z105" s="2"/>
    </row>
    <row r="106">
      <c r="A106" s="13"/>
      <c r="B106" s="13"/>
      <c r="C106" s="14"/>
      <c r="D106" s="14"/>
      <c r="E106" s="14"/>
      <c r="F106" s="14"/>
      <c r="G106" s="14"/>
      <c r="H106" s="14"/>
      <c r="I106" s="14"/>
      <c r="J106" s="2"/>
      <c r="K106" s="2"/>
      <c r="L106" s="2"/>
      <c r="M106" s="2"/>
      <c r="N106" s="2"/>
      <c r="O106" s="2"/>
      <c r="P106" s="2"/>
      <c r="Q106" s="2"/>
      <c r="R106" s="2"/>
      <c r="S106" s="2"/>
      <c r="T106" s="2"/>
      <c r="U106" s="2"/>
      <c r="V106" s="2"/>
      <c r="W106" s="2"/>
      <c r="X106" s="2"/>
      <c r="Y106" s="2"/>
      <c r="Z106" s="2"/>
    </row>
    <row r="107">
      <c r="A107" s="13"/>
      <c r="B107" s="13"/>
      <c r="C107" s="14"/>
      <c r="D107" s="14"/>
      <c r="E107" s="14"/>
      <c r="F107" s="14"/>
      <c r="G107" s="14"/>
      <c r="H107" s="14"/>
      <c r="I107" s="14"/>
      <c r="J107" s="2"/>
      <c r="K107" s="2"/>
      <c r="L107" s="2"/>
      <c r="M107" s="2"/>
      <c r="N107" s="2"/>
      <c r="O107" s="2"/>
      <c r="P107" s="2"/>
      <c r="Q107" s="2"/>
      <c r="R107" s="2"/>
      <c r="S107" s="2"/>
      <c r="T107" s="2"/>
      <c r="U107" s="2"/>
      <c r="V107" s="2"/>
      <c r="W107" s="2"/>
      <c r="X107" s="2"/>
      <c r="Y107" s="2"/>
      <c r="Z107" s="2"/>
    </row>
    <row r="108">
      <c r="A108" s="13"/>
      <c r="B108" s="12" t="s">
        <v>419</v>
      </c>
      <c r="C108" s="14"/>
      <c r="D108" s="14"/>
      <c r="E108" s="14"/>
      <c r="F108" s="14"/>
      <c r="G108" s="14"/>
      <c r="H108" s="14"/>
      <c r="I108" s="14"/>
      <c r="J108" s="2"/>
      <c r="K108" s="2"/>
      <c r="L108" s="2"/>
      <c r="M108" s="2"/>
      <c r="N108" s="2"/>
      <c r="O108" s="2"/>
      <c r="P108" s="2"/>
      <c r="Q108" s="2"/>
      <c r="R108" s="2"/>
      <c r="S108" s="2"/>
      <c r="T108" s="2"/>
      <c r="U108" s="2"/>
      <c r="V108" s="2"/>
      <c r="W108" s="2"/>
      <c r="X108" s="2"/>
      <c r="Y108" s="2"/>
      <c r="Z108" s="2"/>
    </row>
    <row r="109">
      <c r="A109" s="13"/>
      <c r="B109" s="13"/>
      <c r="C109" s="18" t="s">
        <v>421</v>
      </c>
      <c r="D109" s="14"/>
      <c r="E109" s="14"/>
      <c r="F109" s="14"/>
      <c r="G109" s="14"/>
      <c r="H109" s="14"/>
      <c r="I109" s="14"/>
      <c r="J109" s="2"/>
      <c r="K109" s="2"/>
      <c r="L109" s="2"/>
      <c r="M109" s="2"/>
      <c r="N109" s="2"/>
      <c r="O109" s="2"/>
      <c r="P109" s="2"/>
      <c r="Q109" s="2"/>
      <c r="R109" s="2"/>
      <c r="S109" s="2"/>
      <c r="T109" s="2"/>
      <c r="U109" s="2"/>
      <c r="V109" s="2"/>
      <c r="W109" s="2"/>
      <c r="X109" s="2"/>
      <c r="Y109" s="2"/>
      <c r="Z109" s="2"/>
    </row>
    <row r="110">
      <c r="A110" s="13"/>
      <c r="B110" s="13"/>
      <c r="C110" s="14"/>
      <c r="D110" s="14"/>
      <c r="E110" s="14"/>
      <c r="F110" s="14"/>
      <c r="G110" s="14"/>
      <c r="H110" s="14"/>
      <c r="I110" s="14"/>
      <c r="J110" s="2"/>
      <c r="K110" s="2"/>
      <c r="L110" s="2"/>
      <c r="M110" s="2"/>
      <c r="N110" s="2"/>
      <c r="O110" s="2"/>
      <c r="P110" s="2"/>
      <c r="Q110" s="2"/>
      <c r="R110" s="2"/>
      <c r="S110" s="2"/>
      <c r="T110" s="2"/>
      <c r="U110" s="2"/>
      <c r="V110" s="2"/>
      <c r="W110" s="2"/>
      <c r="X110" s="2"/>
      <c r="Y110" s="2"/>
      <c r="Z110" s="2"/>
    </row>
    <row r="111">
      <c r="A111" s="13"/>
      <c r="B111" s="12" t="s">
        <v>425</v>
      </c>
      <c r="C111" s="14"/>
      <c r="D111" s="14"/>
      <c r="E111" s="14"/>
      <c r="F111" s="14"/>
      <c r="G111" s="14"/>
      <c r="H111" s="14"/>
      <c r="I111" s="14"/>
      <c r="J111" s="2"/>
      <c r="K111" s="2"/>
      <c r="L111" s="2"/>
      <c r="M111" s="2"/>
      <c r="N111" s="2"/>
      <c r="O111" s="2"/>
      <c r="P111" s="2"/>
      <c r="Q111" s="2"/>
      <c r="R111" s="2"/>
      <c r="S111" s="2"/>
      <c r="T111" s="2"/>
      <c r="U111" s="2"/>
      <c r="V111" s="2"/>
      <c r="W111" s="2"/>
      <c r="X111" s="2"/>
      <c r="Y111" s="2"/>
      <c r="Z111" s="2"/>
    </row>
    <row r="112">
      <c r="A112" s="13"/>
      <c r="B112" s="13"/>
      <c r="C112" s="14"/>
      <c r="D112" s="14"/>
      <c r="E112" s="14"/>
      <c r="F112" s="14"/>
      <c r="G112" s="14"/>
      <c r="H112" s="14"/>
      <c r="I112" s="14"/>
      <c r="J112" s="2"/>
      <c r="K112" s="2"/>
      <c r="L112" s="2"/>
      <c r="M112" s="2"/>
      <c r="N112" s="2"/>
      <c r="O112" s="2"/>
      <c r="P112" s="2"/>
      <c r="Q112" s="2"/>
      <c r="R112" s="2"/>
      <c r="S112" s="2"/>
      <c r="T112" s="2"/>
      <c r="U112" s="2"/>
      <c r="V112" s="2"/>
      <c r="W112" s="2"/>
      <c r="X112" s="2"/>
      <c r="Y112" s="2"/>
      <c r="Z112" s="2"/>
    </row>
    <row r="113">
      <c r="A113" s="13"/>
      <c r="B113" s="12" t="s">
        <v>430</v>
      </c>
      <c r="C113" s="14"/>
      <c r="D113" s="14"/>
      <c r="E113" s="14"/>
      <c r="F113" s="14"/>
      <c r="G113" s="14"/>
      <c r="H113" s="14"/>
      <c r="I113" s="14"/>
      <c r="J113" s="2"/>
      <c r="K113" s="2"/>
      <c r="L113" s="2"/>
      <c r="M113" s="2"/>
      <c r="N113" s="2"/>
      <c r="O113" s="2"/>
      <c r="P113" s="2"/>
      <c r="Q113" s="2"/>
      <c r="R113" s="2"/>
      <c r="S113" s="2"/>
      <c r="T113" s="2"/>
      <c r="U113" s="2"/>
      <c r="V113" s="2"/>
      <c r="W113" s="2"/>
      <c r="X113" s="2"/>
      <c r="Y113" s="2"/>
      <c r="Z113" s="2"/>
    </row>
    <row r="114">
      <c r="A114" s="13"/>
      <c r="B114" s="13"/>
      <c r="C114" s="14" t="s">
        <v>436</v>
      </c>
      <c r="D114" s="14"/>
      <c r="E114" s="14"/>
      <c r="F114" s="14"/>
      <c r="G114" s="14"/>
      <c r="H114" s="14"/>
      <c r="I114" s="14"/>
      <c r="J114" s="2"/>
      <c r="K114" s="2"/>
      <c r="L114" s="2"/>
      <c r="M114" s="2"/>
      <c r="N114" s="2"/>
      <c r="O114" s="2"/>
      <c r="P114" s="2"/>
      <c r="Q114" s="2"/>
      <c r="R114" s="2"/>
      <c r="S114" s="2"/>
      <c r="T114" s="2"/>
      <c r="U114" s="2"/>
      <c r="V114" s="2"/>
      <c r="W114" s="2"/>
      <c r="X114" s="2"/>
      <c r="Y114" s="2"/>
      <c r="Z114" s="2"/>
    </row>
    <row r="115">
      <c r="A115" s="13"/>
      <c r="B115" s="13"/>
      <c r="C115" s="14" t="s">
        <v>439</v>
      </c>
      <c r="D115" s="14"/>
      <c r="E115" s="14"/>
      <c r="F115" s="14"/>
      <c r="G115" s="14"/>
      <c r="H115" s="14"/>
      <c r="I115" s="14"/>
      <c r="J115" s="2"/>
      <c r="K115" s="2"/>
      <c r="L115" s="2"/>
      <c r="M115" s="2"/>
      <c r="N115" s="2"/>
      <c r="O115" s="2"/>
      <c r="P115" s="2"/>
      <c r="Q115" s="2"/>
      <c r="R115" s="2"/>
      <c r="S115" s="2"/>
      <c r="T115" s="2"/>
      <c r="U115" s="2"/>
      <c r="V115" s="2"/>
      <c r="W115" s="2"/>
      <c r="X115" s="2"/>
      <c r="Y115" s="2"/>
      <c r="Z115" s="2"/>
    </row>
    <row r="116">
      <c r="A116" s="13"/>
      <c r="B116" s="13"/>
      <c r="C116" s="14"/>
      <c r="D116" s="14"/>
      <c r="E116" s="14"/>
      <c r="F116" s="14"/>
      <c r="G116" s="14"/>
      <c r="H116" s="14"/>
      <c r="I116" s="14"/>
      <c r="J116" s="2"/>
      <c r="K116" s="2"/>
      <c r="L116" s="2"/>
      <c r="M116" s="2"/>
      <c r="N116" s="2"/>
      <c r="O116" s="2"/>
      <c r="P116" s="2"/>
      <c r="Q116" s="2"/>
      <c r="R116" s="2"/>
      <c r="S116" s="2"/>
      <c r="T116" s="2"/>
      <c r="U116" s="2"/>
      <c r="V116" s="2"/>
      <c r="W116" s="2"/>
      <c r="X116" s="2"/>
      <c r="Y116" s="2"/>
      <c r="Z116" s="2"/>
    </row>
    <row r="117">
      <c r="A117" s="13"/>
      <c r="B117" s="12" t="s">
        <v>446</v>
      </c>
      <c r="C117" s="14"/>
      <c r="D117" s="14"/>
      <c r="E117" s="14"/>
      <c r="F117" s="14"/>
      <c r="G117" s="14"/>
      <c r="H117" s="14"/>
      <c r="I117" s="14"/>
      <c r="J117" s="2"/>
      <c r="K117" s="2"/>
      <c r="L117" s="2"/>
      <c r="M117" s="2"/>
      <c r="N117" s="2"/>
      <c r="O117" s="2"/>
      <c r="P117" s="2"/>
      <c r="Q117" s="2"/>
      <c r="R117" s="2"/>
      <c r="S117" s="2"/>
      <c r="T117" s="2"/>
      <c r="U117" s="2"/>
      <c r="V117" s="2"/>
      <c r="W117" s="2"/>
      <c r="X117" s="2"/>
      <c r="Y117" s="2"/>
      <c r="Z117" s="2"/>
    </row>
    <row r="118">
      <c r="A118" s="13"/>
      <c r="B118" s="13"/>
      <c r="C118" s="18" t="s">
        <v>450</v>
      </c>
      <c r="D118" s="14"/>
      <c r="E118" s="14"/>
      <c r="F118" s="14"/>
      <c r="G118" s="14"/>
      <c r="H118" s="14"/>
      <c r="I118" s="14"/>
      <c r="J118" s="2"/>
      <c r="K118" s="2"/>
      <c r="L118" s="2"/>
      <c r="M118" s="2"/>
      <c r="N118" s="2"/>
      <c r="O118" s="2"/>
      <c r="P118" s="2"/>
      <c r="Q118" s="2"/>
      <c r="R118" s="2"/>
      <c r="S118" s="2"/>
      <c r="T118" s="2"/>
      <c r="U118" s="2"/>
      <c r="V118" s="2"/>
      <c r="W118" s="2"/>
      <c r="X118" s="2"/>
      <c r="Y118" s="2"/>
      <c r="Z118" s="2"/>
    </row>
    <row r="119">
      <c r="A119" s="13"/>
      <c r="B119" s="13"/>
      <c r="C119" s="13"/>
      <c r="D119" s="14" t="s">
        <v>455</v>
      </c>
      <c r="E119" s="14"/>
      <c r="F119" s="14"/>
      <c r="G119" s="14"/>
      <c r="H119" s="14"/>
      <c r="I119" s="14"/>
      <c r="J119" s="2"/>
      <c r="K119" s="2"/>
      <c r="L119" s="2"/>
      <c r="M119" s="2"/>
      <c r="N119" s="2"/>
      <c r="O119" s="2"/>
      <c r="P119" s="2"/>
      <c r="Q119" s="2"/>
      <c r="R119" s="2"/>
      <c r="S119" s="2"/>
      <c r="T119" s="2"/>
      <c r="U119" s="2"/>
      <c r="V119" s="2"/>
      <c r="W119" s="2"/>
      <c r="X119" s="2"/>
      <c r="Y119" s="2"/>
      <c r="Z119" s="2"/>
    </row>
    <row r="120">
      <c r="A120" s="13"/>
      <c r="B120" s="12" t="s">
        <v>460</v>
      </c>
      <c r="C120" s="14"/>
      <c r="D120" s="14"/>
      <c r="E120" s="14"/>
      <c r="F120" s="14"/>
      <c r="G120" s="14"/>
      <c r="H120" s="14"/>
      <c r="I120" s="14"/>
      <c r="J120" s="2"/>
      <c r="K120" s="2"/>
      <c r="L120" s="2"/>
      <c r="M120" s="2"/>
      <c r="N120" s="2"/>
      <c r="O120" s="2"/>
      <c r="P120" s="2"/>
      <c r="Q120" s="2"/>
      <c r="R120" s="2"/>
      <c r="S120" s="2"/>
      <c r="T120" s="2"/>
      <c r="U120" s="2"/>
      <c r="V120" s="2"/>
      <c r="W120" s="2"/>
      <c r="X120" s="2"/>
      <c r="Y120" s="2"/>
      <c r="Z120" s="2"/>
    </row>
    <row r="121">
      <c r="A121" s="13"/>
      <c r="B121" s="13"/>
      <c r="C121" s="14"/>
      <c r="D121" s="14"/>
      <c r="E121" s="14"/>
      <c r="F121" s="14"/>
      <c r="G121" s="14"/>
      <c r="H121" s="14"/>
      <c r="I121" s="14"/>
      <c r="J121" s="2"/>
      <c r="K121" s="2"/>
      <c r="L121" s="2"/>
      <c r="M121" s="2"/>
      <c r="N121" s="2"/>
      <c r="O121" s="2"/>
      <c r="P121" s="2"/>
      <c r="Q121" s="2"/>
      <c r="R121" s="2"/>
      <c r="S121" s="2"/>
      <c r="T121" s="2"/>
      <c r="U121" s="2"/>
      <c r="V121" s="2"/>
      <c r="W121" s="2"/>
      <c r="X121" s="2"/>
      <c r="Y121" s="2"/>
      <c r="Z121" s="2"/>
    </row>
    <row r="122">
      <c r="A122" s="13"/>
      <c r="B122" s="13" t="s">
        <v>466</v>
      </c>
      <c r="C122" s="14"/>
      <c r="D122" s="14"/>
      <c r="E122" s="14"/>
      <c r="F122" s="14"/>
      <c r="G122" s="14"/>
      <c r="H122" s="14"/>
      <c r="I122" s="14"/>
      <c r="J122" s="2"/>
      <c r="K122" s="2"/>
      <c r="L122" s="2"/>
      <c r="M122" s="2"/>
      <c r="N122" s="2"/>
      <c r="O122" s="2"/>
      <c r="P122" s="2"/>
      <c r="Q122" s="2"/>
      <c r="R122" s="2"/>
      <c r="S122" s="2"/>
      <c r="T122" s="2"/>
      <c r="U122" s="2"/>
      <c r="V122" s="2"/>
      <c r="W122" s="2"/>
      <c r="X122" s="2"/>
      <c r="Y122" s="2"/>
      <c r="Z122" s="2"/>
    </row>
    <row r="123">
      <c r="A123" s="13"/>
      <c r="B123" s="13"/>
      <c r="C123" s="18" t="s">
        <v>469</v>
      </c>
      <c r="D123" s="14"/>
      <c r="E123" s="14"/>
      <c r="F123" s="14"/>
      <c r="G123" s="14"/>
      <c r="H123" s="14"/>
      <c r="I123" s="14"/>
      <c r="J123" s="2"/>
      <c r="K123" s="2"/>
      <c r="L123" s="2"/>
      <c r="M123" s="2"/>
      <c r="N123" s="2"/>
      <c r="O123" s="2"/>
      <c r="P123" s="2"/>
      <c r="Q123" s="2"/>
      <c r="R123" s="2"/>
      <c r="S123" s="2"/>
      <c r="T123" s="2"/>
      <c r="U123" s="2"/>
      <c r="V123" s="2"/>
      <c r="W123" s="2"/>
      <c r="X123" s="2"/>
      <c r="Y123" s="2"/>
      <c r="Z123" s="2"/>
    </row>
    <row r="124">
      <c r="A124" s="13"/>
      <c r="B124" s="13"/>
      <c r="C124" s="14"/>
      <c r="D124" s="14"/>
      <c r="E124" s="19">
        <v>5780.0</v>
      </c>
      <c r="F124" s="14"/>
      <c r="G124" s="14"/>
      <c r="H124" s="14"/>
      <c r="I124" s="14"/>
      <c r="J124" s="2"/>
      <c r="K124" s="2"/>
      <c r="L124" s="2"/>
      <c r="M124" s="2"/>
      <c r="N124" s="2"/>
      <c r="O124" s="2"/>
      <c r="P124" s="2"/>
      <c r="Q124" s="2"/>
      <c r="R124" s="2"/>
      <c r="S124" s="2"/>
      <c r="T124" s="2"/>
      <c r="U124" s="2"/>
      <c r="V124" s="2"/>
      <c r="W124" s="2"/>
      <c r="X124" s="2"/>
      <c r="Y124" s="2"/>
      <c r="Z124" s="2"/>
    </row>
    <row r="125">
      <c r="A125" s="13"/>
      <c r="B125" s="13"/>
      <c r="C125" s="14"/>
      <c r="D125" s="14"/>
      <c r="E125" s="14"/>
      <c r="F125" s="14"/>
      <c r="G125" s="14"/>
      <c r="H125" s="14"/>
      <c r="I125" s="14"/>
      <c r="J125" s="2"/>
      <c r="K125" s="2"/>
      <c r="L125" s="2"/>
      <c r="M125" s="2"/>
      <c r="N125" s="2"/>
      <c r="O125" s="2"/>
      <c r="P125" s="2"/>
      <c r="Q125" s="2"/>
      <c r="R125" s="2"/>
      <c r="S125" s="2"/>
      <c r="T125" s="2"/>
      <c r="U125" s="2"/>
      <c r="V125" s="2"/>
      <c r="W125" s="2"/>
      <c r="X125" s="2"/>
      <c r="Y125" s="2"/>
      <c r="Z125" s="2"/>
    </row>
    <row r="126">
      <c r="A126" s="13"/>
      <c r="B126" s="13"/>
      <c r="C126" s="14"/>
      <c r="D126" s="14"/>
      <c r="E126" s="14"/>
      <c r="F126" s="14"/>
      <c r="G126" s="14"/>
      <c r="H126" s="14"/>
      <c r="I126" s="14"/>
      <c r="J126" s="2"/>
      <c r="K126" s="2"/>
      <c r="L126" s="2"/>
      <c r="M126" s="2"/>
      <c r="N126" s="2"/>
      <c r="O126" s="2"/>
      <c r="P126" s="2"/>
      <c r="Q126" s="2"/>
      <c r="R126" s="2"/>
      <c r="S126" s="2"/>
      <c r="T126" s="2"/>
      <c r="U126" s="2"/>
      <c r="V126" s="2"/>
      <c r="W126" s="2"/>
      <c r="X126" s="2"/>
      <c r="Y126" s="2"/>
      <c r="Z126" s="2"/>
    </row>
    <row r="127">
      <c r="A127" s="13"/>
      <c r="B127" s="13"/>
      <c r="C127" s="14"/>
      <c r="D127" s="14"/>
      <c r="E127" s="14"/>
      <c r="F127" s="14"/>
      <c r="G127" s="14"/>
      <c r="H127" s="14"/>
      <c r="I127" s="14"/>
      <c r="J127" s="2"/>
      <c r="K127" s="2"/>
      <c r="L127" s="2"/>
      <c r="M127" s="2"/>
      <c r="N127" s="2"/>
      <c r="O127" s="2"/>
      <c r="P127" s="2"/>
      <c r="Q127" s="2"/>
      <c r="R127" s="2"/>
      <c r="S127" s="2"/>
      <c r="T127" s="2"/>
      <c r="U127" s="2"/>
      <c r="V127" s="2"/>
      <c r="W127" s="2"/>
      <c r="X127" s="2"/>
      <c r="Y127" s="2"/>
      <c r="Z127" s="2"/>
    </row>
    <row r="128">
      <c r="A128" s="13"/>
      <c r="B128" s="13" t="s">
        <v>477</v>
      </c>
      <c r="C128" s="14"/>
      <c r="D128" s="14"/>
      <c r="E128" s="14"/>
      <c r="F128" s="14"/>
      <c r="G128" s="14"/>
      <c r="H128" s="14"/>
      <c r="I128" s="14"/>
      <c r="J128" s="2"/>
      <c r="K128" s="2"/>
      <c r="L128" s="2"/>
      <c r="M128" s="2"/>
      <c r="N128" s="2"/>
      <c r="O128" s="2"/>
      <c r="P128" s="2"/>
      <c r="Q128" s="2"/>
      <c r="R128" s="2"/>
      <c r="S128" s="2"/>
      <c r="T128" s="2"/>
      <c r="U128" s="2"/>
      <c r="V128" s="2"/>
      <c r="W128" s="2"/>
      <c r="X128" s="2"/>
      <c r="Y128" s="2"/>
      <c r="Z128" s="2"/>
    </row>
    <row r="129">
      <c r="A129" s="13"/>
      <c r="B129" s="13"/>
      <c r="C129" s="14" t="s">
        <v>479</v>
      </c>
      <c r="D129" s="14"/>
      <c r="E129" s="14"/>
      <c r="F129" s="14"/>
      <c r="G129" s="14"/>
      <c r="H129" s="14"/>
      <c r="I129" s="14"/>
      <c r="J129" s="2"/>
      <c r="K129" s="2"/>
      <c r="L129" s="2"/>
      <c r="M129" s="2"/>
      <c r="N129" s="2"/>
      <c r="O129" s="2"/>
      <c r="P129" s="2"/>
      <c r="Q129" s="2"/>
      <c r="R129" s="2"/>
      <c r="S129" s="2"/>
      <c r="T129" s="2"/>
      <c r="U129" s="2"/>
      <c r="V129" s="2"/>
      <c r="W129" s="2"/>
      <c r="X129" s="2"/>
      <c r="Y129" s="2"/>
      <c r="Z129" s="2"/>
    </row>
    <row r="130">
      <c r="A130" s="13"/>
      <c r="B130" s="13"/>
      <c r="C130" s="18" t="s">
        <v>481</v>
      </c>
      <c r="D130" s="14"/>
      <c r="E130" s="14"/>
      <c r="F130" s="14"/>
      <c r="G130" s="14"/>
      <c r="H130" s="14"/>
      <c r="I130" s="14"/>
      <c r="J130" s="2"/>
      <c r="K130" s="2"/>
      <c r="L130" s="2"/>
      <c r="M130" s="2"/>
      <c r="N130" s="2"/>
      <c r="O130" s="2"/>
      <c r="P130" s="2"/>
      <c r="Q130" s="2"/>
      <c r="R130" s="2"/>
      <c r="S130" s="2"/>
      <c r="T130" s="2"/>
      <c r="U130" s="2"/>
      <c r="V130" s="2"/>
      <c r="W130" s="2"/>
      <c r="X130" s="2"/>
      <c r="Y130" s="2"/>
      <c r="Z130" s="2"/>
    </row>
    <row r="131">
      <c r="A131" s="13"/>
      <c r="B131" s="13"/>
      <c r="C131" s="14"/>
      <c r="D131" s="14"/>
      <c r="E131" s="19">
        <v>1100.0</v>
      </c>
      <c r="F131" s="14"/>
      <c r="G131" s="14"/>
      <c r="H131" s="14"/>
      <c r="I131" s="14"/>
      <c r="J131" s="2"/>
      <c r="K131" s="2"/>
      <c r="L131" s="2"/>
      <c r="M131" s="2"/>
      <c r="N131" s="2"/>
      <c r="O131" s="2"/>
      <c r="P131" s="2"/>
      <c r="Q131" s="2"/>
      <c r="R131" s="2"/>
      <c r="S131" s="2"/>
      <c r="T131" s="2"/>
      <c r="U131" s="2"/>
      <c r="V131" s="2"/>
      <c r="W131" s="2"/>
      <c r="X131" s="2"/>
      <c r="Y131" s="2"/>
      <c r="Z131" s="2"/>
    </row>
    <row r="132">
      <c r="A132" s="13"/>
      <c r="B132" s="13"/>
      <c r="C132" s="14"/>
      <c r="D132" s="14"/>
      <c r="E132" s="14"/>
      <c r="F132" s="14"/>
      <c r="G132" s="14"/>
      <c r="H132" s="14"/>
      <c r="I132" s="14"/>
      <c r="J132" s="2"/>
      <c r="K132" s="2"/>
      <c r="L132" s="2"/>
      <c r="M132" s="2"/>
      <c r="N132" s="2"/>
      <c r="O132" s="2"/>
      <c r="P132" s="2"/>
      <c r="Q132" s="2"/>
      <c r="R132" s="2"/>
      <c r="S132" s="2"/>
      <c r="T132" s="2"/>
      <c r="U132" s="2"/>
      <c r="V132" s="2"/>
      <c r="W132" s="2"/>
      <c r="X132" s="2"/>
      <c r="Y132" s="2"/>
      <c r="Z132" s="2"/>
    </row>
    <row r="133">
      <c r="A133" s="13"/>
      <c r="B133" s="13" t="s">
        <v>488</v>
      </c>
      <c r="C133" s="14"/>
      <c r="D133" s="14"/>
      <c r="E133" s="14"/>
      <c r="F133" s="14"/>
      <c r="G133" s="14"/>
      <c r="H133" s="14"/>
      <c r="I133" s="14"/>
      <c r="J133" s="2"/>
      <c r="K133" s="2"/>
      <c r="L133" s="2"/>
      <c r="M133" s="2"/>
      <c r="N133" s="2"/>
      <c r="O133" s="2"/>
      <c r="P133" s="2"/>
      <c r="Q133" s="2"/>
      <c r="R133" s="2"/>
      <c r="S133" s="2"/>
      <c r="T133" s="2"/>
      <c r="U133" s="2"/>
      <c r="V133" s="2"/>
      <c r="W133" s="2"/>
      <c r="X133" s="2"/>
      <c r="Y133" s="2"/>
      <c r="Z133" s="2"/>
    </row>
    <row r="134">
      <c r="A134" s="13"/>
      <c r="B134" s="13"/>
      <c r="C134" s="14"/>
      <c r="D134" s="14"/>
      <c r="E134" s="14"/>
      <c r="F134" s="14"/>
      <c r="G134" s="14"/>
      <c r="H134" s="14"/>
      <c r="I134" s="14"/>
      <c r="J134" s="2"/>
      <c r="K134" s="2"/>
      <c r="L134" s="2"/>
      <c r="M134" s="2"/>
      <c r="N134" s="2"/>
      <c r="O134" s="2"/>
      <c r="P134" s="2"/>
      <c r="Q134" s="2"/>
      <c r="R134" s="2"/>
      <c r="S134" s="2"/>
      <c r="T134" s="2"/>
      <c r="U134" s="2"/>
      <c r="V134" s="2"/>
      <c r="W134" s="2"/>
      <c r="X134" s="2"/>
      <c r="Y134" s="2"/>
      <c r="Z134" s="2"/>
    </row>
    <row r="135">
      <c r="A135" s="13"/>
      <c r="B135" s="13"/>
      <c r="C135" s="14"/>
      <c r="D135" s="14"/>
      <c r="E135" s="19">
        <v>120.0</v>
      </c>
      <c r="F135" s="14"/>
      <c r="G135" s="14"/>
      <c r="H135" s="14"/>
      <c r="I135" s="14"/>
      <c r="J135" s="2"/>
      <c r="K135" s="2"/>
      <c r="L135" s="2"/>
      <c r="M135" s="2"/>
      <c r="N135" s="2"/>
      <c r="O135" s="2"/>
      <c r="P135" s="2"/>
      <c r="Q135" s="2"/>
      <c r="R135" s="2"/>
      <c r="S135" s="2"/>
      <c r="T135" s="2"/>
      <c r="U135" s="2"/>
      <c r="V135" s="2"/>
      <c r="W135" s="2"/>
      <c r="X135" s="2"/>
      <c r="Y135" s="2"/>
      <c r="Z135" s="2"/>
    </row>
    <row r="136">
      <c r="A136" s="13"/>
      <c r="B136" s="13"/>
      <c r="C136" s="14"/>
      <c r="D136" s="14"/>
      <c r="E136" s="14"/>
      <c r="F136" s="14"/>
      <c r="G136" s="14"/>
      <c r="H136" s="14"/>
      <c r="I136" s="14"/>
      <c r="J136" s="2"/>
      <c r="K136" s="2"/>
      <c r="L136" s="2"/>
      <c r="M136" s="2"/>
      <c r="N136" s="2"/>
      <c r="O136" s="2"/>
      <c r="P136" s="2"/>
      <c r="Q136" s="2"/>
      <c r="R136" s="2"/>
      <c r="S136" s="2"/>
      <c r="T136" s="2"/>
      <c r="U136" s="2"/>
      <c r="V136" s="2"/>
      <c r="W136" s="2"/>
      <c r="X136" s="2"/>
      <c r="Y136" s="2"/>
      <c r="Z136" s="2"/>
    </row>
    <row r="137">
      <c r="A137" s="13"/>
      <c r="B137" s="13"/>
      <c r="C137" s="14"/>
      <c r="D137" s="14"/>
      <c r="E137" s="14"/>
      <c r="F137" s="14"/>
      <c r="G137" s="14"/>
      <c r="H137" s="14"/>
      <c r="I137" s="14"/>
      <c r="J137" s="2"/>
      <c r="K137" s="2"/>
      <c r="L137" s="2"/>
      <c r="M137" s="2"/>
      <c r="N137" s="2"/>
      <c r="O137" s="2"/>
      <c r="P137" s="2"/>
      <c r="Q137" s="2"/>
      <c r="R137" s="2"/>
      <c r="S137" s="2"/>
      <c r="T137" s="2"/>
      <c r="U137" s="2"/>
      <c r="V137" s="2"/>
      <c r="W137" s="2"/>
      <c r="X137" s="2"/>
      <c r="Y137" s="2"/>
      <c r="Z137" s="2"/>
    </row>
    <row r="138">
      <c r="B138" s="7" t="s">
        <v>500</v>
      </c>
      <c r="C138" s="2"/>
      <c r="D138" s="2"/>
      <c r="E138" s="2"/>
      <c r="F138" s="2"/>
      <c r="H138" s="2"/>
      <c r="I138" s="2"/>
      <c r="J138" s="2">
        <f>16*1.5</f>
        <v>24</v>
      </c>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7" t="s">
        <v>508</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7" t="s">
        <v>511</v>
      </c>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id="rId1" ref="B16"/>
    <hyperlink r:id="rId2" ref="B18"/>
    <hyperlink r:id="rId3" ref="B21"/>
    <hyperlink r:id="rId4" ref="B22"/>
    <hyperlink r:id="rId5" ref="B25"/>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2.88"/>
    <col customWidth="1" min="3" max="3" width="49.75"/>
    <col customWidth="1" min="4" max="4" width="48.25"/>
    <col customWidth="1" min="5" max="5" width="6.75"/>
    <col customWidth="1" min="6" max="13" width="8.75"/>
    <col customWidth="1" min="14" max="18" width="17.38"/>
    <col customWidth="1" min="19" max="25" width="8.0"/>
  </cols>
  <sheetData>
    <row r="1" ht="13.5" customHeight="1">
      <c r="A1" s="14" t="s">
        <v>1864</v>
      </c>
      <c r="B1" s="14"/>
      <c r="C1" s="14"/>
      <c r="D1" s="14"/>
      <c r="E1" s="14"/>
      <c r="F1" s="14"/>
      <c r="G1" s="14"/>
      <c r="H1" s="14"/>
      <c r="I1" s="14"/>
      <c r="J1" s="14"/>
      <c r="K1" s="14"/>
      <c r="L1" s="14"/>
      <c r="M1" s="14"/>
      <c r="N1" s="14"/>
      <c r="O1" s="14"/>
      <c r="P1" s="14"/>
      <c r="Q1" s="2"/>
      <c r="R1" s="2"/>
      <c r="S1" s="2"/>
      <c r="T1" s="2"/>
      <c r="U1" s="2"/>
      <c r="V1" s="2"/>
      <c r="W1" s="2"/>
      <c r="X1" s="2"/>
      <c r="Y1" s="2"/>
      <c r="Z1" s="2"/>
    </row>
    <row r="2" ht="13.5" customHeight="1">
      <c r="A2" s="14"/>
      <c r="B2" s="14"/>
      <c r="C2" s="18" t="s">
        <v>1865</v>
      </c>
      <c r="D2" s="18" t="s">
        <v>1866</v>
      </c>
      <c r="E2" s="18" t="s">
        <v>1867</v>
      </c>
      <c r="F2" s="18" t="s">
        <v>1868</v>
      </c>
      <c r="G2" s="18" t="s">
        <v>1869</v>
      </c>
      <c r="H2" s="18" t="s">
        <v>1870</v>
      </c>
      <c r="I2" s="14"/>
      <c r="J2" s="14"/>
      <c r="K2" s="14"/>
      <c r="L2" s="14"/>
      <c r="M2" s="14"/>
      <c r="N2" s="14"/>
      <c r="O2" s="14"/>
      <c r="P2" s="14"/>
      <c r="Q2" s="2"/>
      <c r="R2" s="2"/>
      <c r="S2" s="2"/>
      <c r="T2" s="2"/>
      <c r="U2" s="2"/>
      <c r="V2" s="2"/>
      <c r="W2" s="2"/>
      <c r="X2" s="2"/>
      <c r="Y2" s="2"/>
      <c r="Z2" s="2"/>
    </row>
    <row r="3" ht="13.5" customHeight="1">
      <c r="A3" s="18"/>
      <c r="B3" s="18" t="s">
        <v>1871</v>
      </c>
      <c r="C3" s="18"/>
      <c r="D3" s="18"/>
      <c r="E3" s="18"/>
      <c r="F3" s="14"/>
      <c r="G3" s="14"/>
      <c r="H3" s="18"/>
      <c r="I3" s="14"/>
      <c r="J3" s="14"/>
      <c r="K3" s="14"/>
      <c r="L3" s="14"/>
      <c r="M3" s="14"/>
      <c r="N3" s="14"/>
      <c r="O3" s="14"/>
      <c r="P3" s="14"/>
      <c r="Q3" s="2"/>
      <c r="R3" s="2"/>
      <c r="S3" s="2"/>
      <c r="T3" s="2"/>
      <c r="U3" s="2"/>
      <c r="V3" s="2"/>
      <c r="W3" s="2"/>
      <c r="X3" s="2"/>
      <c r="Y3" s="2"/>
      <c r="Z3" s="2"/>
    </row>
    <row r="4" ht="13.5" customHeight="1">
      <c r="A4" s="14"/>
      <c r="B4" s="14"/>
      <c r="C4" s="14" t="s">
        <v>180</v>
      </c>
      <c r="D4" s="14" t="s">
        <v>745</v>
      </c>
      <c r="E4" s="14">
        <v>1.0</v>
      </c>
      <c r="F4" s="45">
        <v>2558.0</v>
      </c>
      <c r="G4" s="45">
        <f t="shared" ref="G4:G24" si="1">E4*F4</f>
        <v>2558</v>
      </c>
      <c r="H4" s="46" t="str">
        <f>HYPERLINK("http://store.shopping.yahoo.co.jp/suzakulab/Pololu-1591.html","http://store.shopping.yahoo.co.jp/suzakulab/Pololu-1591.html")</f>
        <v>http://store.shopping.yahoo.co.jp/suzakulab/Pololu-1591.html</v>
      </c>
      <c r="I4" s="14"/>
      <c r="J4" s="14"/>
      <c r="K4" s="14"/>
      <c r="L4" s="14"/>
      <c r="M4" s="14"/>
      <c r="N4" s="14"/>
      <c r="O4" s="14"/>
      <c r="P4" s="14"/>
      <c r="Q4" s="2"/>
      <c r="R4" s="2"/>
      <c r="S4" s="2"/>
      <c r="T4" s="2"/>
      <c r="U4" s="2"/>
      <c r="V4" s="2"/>
      <c r="W4" s="2"/>
      <c r="X4" s="2"/>
      <c r="Y4" s="2"/>
      <c r="Z4" s="2"/>
    </row>
    <row r="5" ht="13.5" customHeight="1">
      <c r="A5" s="14"/>
      <c r="B5" s="14"/>
      <c r="C5" s="18" t="s">
        <v>326</v>
      </c>
      <c r="D5" s="18" t="s">
        <v>1872</v>
      </c>
      <c r="E5" s="14">
        <v>1.0</v>
      </c>
      <c r="F5" s="45">
        <v>150.0</v>
      </c>
      <c r="G5" s="45">
        <f t="shared" si="1"/>
        <v>150</v>
      </c>
      <c r="H5" s="14" t="s">
        <v>1873</v>
      </c>
      <c r="I5" s="14"/>
      <c r="J5" s="14"/>
      <c r="K5" s="14"/>
      <c r="L5" s="14"/>
      <c r="M5" s="14"/>
      <c r="N5" s="14"/>
      <c r="O5" s="14"/>
      <c r="P5" s="14"/>
      <c r="Q5" s="2"/>
      <c r="R5" s="2"/>
      <c r="S5" s="2"/>
      <c r="T5" s="2"/>
      <c r="U5" s="2"/>
      <c r="V5" s="2"/>
      <c r="W5" s="2"/>
      <c r="X5" s="2"/>
      <c r="Y5" s="2"/>
      <c r="Z5" s="2"/>
    </row>
    <row r="6" ht="13.5" customHeight="1">
      <c r="A6" s="14"/>
      <c r="B6" s="14"/>
      <c r="C6" s="14" t="s">
        <v>1783</v>
      </c>
      <c r="D6" s="18" t="s">
        <v>97</v>
      </c>
      <c r="E6" s="14">
        <v>1.0</v>
      </c>
      <c r="F6" s="45">
        <v>1300.0</v>
      </c>
      <c r="G6" s="45">
        <f t="shared" si="1"/>
        <v>1300</v>
      </c>
      <c r="H6" s="46" t="str">
        <f>HYPERLINK("https://www.amazon.co.jp/TOWER-PRO-%E3%82%BF%E3%83%AF%E3%83%BC%E3%83%97%E3%83%AD-MG996R-%E3%83%A1%E3%82%BF%E3%83%AB%E3%82%AE%E3%82%A2%E3%83%BB%E3%83%87%E3%82%B8%E3%82%BF%E3%83%AB%E3%82%B5%E3%83%BC%E3%83%9C/dp/B010SLRAAS","https://www.amazon.co.jp/TOWER-PRO-%E3%82%BF%E3%83%AF%E3%83%BC%E3%83%97%E3%83%AD-MG996R-%E3%83%A1%E3%82%BF%E3%83%AB%E3%82%AE%E3%82%A2%E3%83%BB%E3%83%87%E3%82%B8%E3%82%BF%E3%83%AB%E3%82%B5%E3%83%BC%E3%83%9C/dp/B010SLRAAS")</f>
        <v>https://www.amazon.co.jp/TOWER-PRO-%E3%82%BF%E3%83%AF%E3%83%BC%E3%83%97%E3%83%AD-MG996R-%E3%83%A1%E3%82%BF%E3%83%AB%E3%82%AE%E3%82%A2%E3%83%BB%E3%83%87%E3%82%B8%E3%82%BF%E3%83%AB%E3%82%B5%E3%83%BC%E3%83%9C/dp/B010SLRAAS</v>
      </c>
      <c r="I6" s="14"/>
      <c r="J6" s="14"/>
      <c r="K6" s="14"/>
      <c r="L6" s="14"/>
      <c r="M6" s="47" t="str">
        <f>HYPERLINK("http://rclife.co.uk/Towerpro-MG996R-Digital-55g-High-Torque-Servo","http://rclife.co.uk/Towerpro-MG996R-Digital-55g-High-Torque-Servo")</f>
        <v>http://rclife.co.uk/Towerpro-MG996R-Digital-55g-High-Torque-Servo</v>
      </c>
      <c r="N6" s="14"/>
      <c r="O6" s="14"/>
      <c r="P6" s="14"/>
      <c r="Q6" s="2"/>
      <c r="R6" s="2"/>
      <c r="S6" s="2"/>
      <c r="T6" s="2"/>
      <c r="U6" s="2"/>
      <c r="V6" s="2"/>
      <c r="W6" s="2"/>
      <c r="X6" s="2"/>
      <c r="Y6" s="2"/>
      <c r="Z6" s="2"/>
    </row>
    <row r="7" ht="13.5" customHeight="1">
      <c r="A7" s="14"/>
      <c r="B7" s="14"/>
      <c r="C7" s="18" t="s">
        <v>263</v>
      </c>
      <c r="D7" s="18" t="s">
        <v>1874</v>
      </c>
      <c r="E7" s="14">
        <v>1.0</v>
      </c>
      <c r="F7" s="45">
        <v>1000.0</v>
      </c>
      <c r="G7" s="45">
        <f t="shared" si="1"/>
        <v>1000</v>
      </c>
      <c r="H7" s="46" t="str">
        <f>HYPERLINK("http://akizukidenshi.com/catalog/g/gM-08403/","http://akizukidenshi.com/catalog/g/gM-08403/")</f>
        <v>http://akizukidenshi.com/catalog/g/gM-08403/</v>
      </c>
      <c r="I7" s="14"/>
      <c r="J7" s="14"/>
      <c r="K7" s="14"/>
      <c r="L7" s="14"/>
      <c r="M7" s="14"/>
      <c r="N7" s="14"/>
      <c r="O7" s="14"/>
      <c r="P7" s="14"/>
      <c r="Q7" s="2"/>
      <c r="R7" s="2"/>
      <c r="S7" s="2"/>
      <c r="T7" s="2"/>
      <c r="U7" s="2"/>
      <c r="V7" s="2"/>
      <c r="W7" s="2"/>
      <c r="X7" s="2"/>
      <c r="Y7" s="2"/>
      <c r="Z7" s="2"/>
    </row>
    <row r="8" ht="13.5" customHeight="1">
      <c r="A8" s="14"/>
      <c r="B8" s="14"/>
      <c r="C8" s="18" t="s">
        <v>293</v>
      </c>
      <c r="D8" s="18" t="s">
        <v>1875</v>
      </c>
      <c r="E8" s="14">
        <v>1.0</v>
      </c>
      <c r="F8" s="45">
        <v>40.0</v>
      </c>
      <c r="G8" s="45">
        <f t="shared" si="1"/>
        <v>40</v>
      </c>
      <c r="H8" s="14" t="s">
        <v>1876</v>
      </c>
      <c r="I8" s="14"/>
      <c r="J8" s="14"/>
      <c r="K8" s="14"/>
      <c r="L8" s="14"/>
      <c r="M8" s="14"/>
      <c r="N8" s="14"/>
      <c r="O8" s="14"/>
      <c r="P8" s="14"/>
      <c r="Q8" s="2"/>
      <c r="R8" s="2"/>
      <c r="S8" s="2"/>
      <c r="T8" s="2"/>
      <c r="U8" s="2"/>
      <c r="V8" s="2"/>
      <c r="W8" s="2"/>
      <c r="X8" s="2"/>
      <c r="Y8" s="2"/>
      <c r="Z8" s="2"/>
    </row>
    <row r="9" ht="13.5" customHeight="1">
      <c r="A9" s="14"/>
      <c r="B9" s="14"/>
      <c r="C9" s="18" t="s">
        <v>320</v>
      </c>
      <c r="D9" s="18" t="s">
        <v>1877</v>
      </c>
      <c r="E9" s="14">
        <v>1.0</v>
      </c>
      <c r="F9" s="45">
        <v>110.0</v>
      </c>
      <c r="G9" s="45">
        <f t="shared" si="1"/>
        <v>110</v>
      </c>
      <c r="H9" s="14" t="s">
        <v>1878</v>
      </c>
      <c r="I9" s="14"/>
      <c r="J9" s="14"/>
      <c r="K9" s="14"/>
      <c r="L9" s="14"/>
      <c r="M9" s="14"/>
      <c r="N9" s="14"/>
      <c r="O9" s="14"/>
      <c r="P9" s="14"/>
      <c r="Q9" s="2"/>
      <c r="R9" s="2"/>
      <c r="S9" s="2"/>
      <c r="T9" s="2"/>
      <c r="U9" s="2"/>
      <c r="V9" s="2"/>
      <c r="W9" s="2"/>
      <c r="X9" s="2"/>
      <c r="Y9" s="2"/>
      <c r="Z9" s="2"/>
    </row>
    <row r="10" ht="13.5" customHeight="1">
      <c r="A10" s="14"/>
      <c r="B10" s="14"/>
      <c r="C10" s="14" t="s">
        <v>1784</v>
      </c>
      <c r="D10" s="18" t="s">
        <v>1879</v>
      </c>
      <c r="E10" s="14">
        <v>4.0</v>
      </c>
      <c r="F10" s="45">
        <f>100/10</f>
        <v>10</v>
      </c>
      <c r="G10" s="45">
        <f t="shared" si="1"/>
        <v>40</v>
      </c>
      <c r="H10" s="14" t="s">
        <v>1880</v>
      </c>
      <c r="I10" s="14"/>
      <c r="J10" s="14"/>
      <c r="K10" s="14"/>
      <c r="L10" s="14"/>
      <c r="M10" s="14"/>
      <c r="N10" s="14"/>
      <c r="O10" s="14"/>
      <c r="P10" s="14"/>
      <c r="Q10" s="2"/>
      <c r="R10" s="2"/>
      <c r="S10" s="2"/>
      <c r="T10" s="2"/>
      <c r="U10" s="2"/>
      <c r="V10" s="2"/>
      <c r="W10" s="2"/>
      <c r="X10" s="2"/>
      <c r="Y10" s="2"/>
      <c r="Z10" s="2"/>
    </row>
    <row r="11" ht="13.5" customHeight="1">
      <c r="A11" s="14"/>
      <c r="B11" s="14"/>
      <c r="C11" s="14" t="s">
        <v>1785</v>
      </c>
      <c r="D11" s="18" t="s">
        <v>1881</v>
      </c>
      <c r="E11" s="14">
        <v>2.0</v>
      </c>
      <c r="F11" s="45">
        <v>30.0</v>
      </c>
      <c r="G11" s="45">
        <f t="shared" si="1"/>
        <v>60</v>
      </c>
      <c r="H11" s="14" t="s">
        <v>1882</v>
      </c>
      <c r="I11" s="14"/>
      <c r="J11" s="14"/>
      <c r="K11" s="14"/>
      <c r="L11" s="14"/>
      <c r="M11" s="14"/>
      <c r="N11" s="14"/>
      <c r="O11" s="14"/>
      <c r="P11" s="14"/>
      <c r="Q11" s="2"/>
      <c r="R11" s="2"/>
      <c r="S11" s="2"/>
      <c r="T11" s="2"/>
      <c r="U11" s="2"/>
      <c r="V11" s="2"/>
      <c r="W11" s="2"/>
      <c r="X11" s="2"/>
      <c r="Y11" s="2"/>
      <c r="Z11" s="2"/>
    </row>
    <row r="12" ht="13.5" customHeight="1">
      <c r="A12" s="14"/>
      <c r="B12" s="14"/>
      <c r="C12" s="14" t="s">
        <v>1786</v>
      </c>
      <c r="D12" s="18" t="s">
        <v>1883</v>
      </c>
      <c r="E12" s="14">
        <v>1.0</v>
      </c>
      <c r="F12" s="45">
        <v>1000.0</v>
      </c>
      <c r="G12" s="45">
        <f t="shared" si="1"/>
        <v>1000</v>
      </c>
      <c r="H12" s="14"/>
      <c r="I12" s="14"/>
      <c r="J12" s="14"/>
      <c r="K12" s="14"/>
      <c r="L12" s="14"/>
      <c r="M12" s="14"/>
      <c r="N12" s="14"/>
      <c r="O12" s="14"/>
      <c r="P12" s="14"/>
      <c r="Q12" s="2"/>
      <c r="R12" s="2"/>
      <c r="S12" s="2"/>
      <c r="T12" s="2"/>
      <c r="U12" s="2"/>
      <c r="V12" s="2"/>
      <c r="W12" s="2"/>
      <c r="X12" s="2"/>
      <c r="Y12" s="2"/>
      <c r="Z12" s="2"/>
    </row>
    <row r="13" ht="13.5" customHeight="1">
      <c r="A13" s="14"/>
      <c r="B13" s="14"/>
      <c r="C13" s="18" t="s">
        <v>355</v>
      </c>
      <c r="D13" s="18" t="s">
        <v>1884</v>
      </c>
      <c r="E13" s="14">
        <v>1.0</v>
      </c>
      <c r="F13" s="45">
        <v>180.0</v>
      </c>
      <c r="G13" s="45">
        <f t="shared" si="1"/>
        <v>180</v>
      </c>
      <c r="H13" s="46" t="str">
        <f>HYPERLINK("http://akizukidenshi.com/catalog/g/gI-02584/","http://akizukidenshi.com/catalog/g/gI-02584/")</f>
        <v>http://akizukidenshi.com/catalog/g/gI-02584/</v>
      </c>
      <c r="I13" s="14"/>
      <c r="J13" s="14"/>
      <c r="K13" s="14"/>
      <c r="L13" s="14"/>
      <c r="M13" s="14"/>
      <c r="N13" s="14"/>
      <c r="O13" s="14"/>
      <c r="P13" s="14"/>
      <c r="Q13" s="2"/>
      <c r="R13" s="2"/>
      <c r="S13" s="2"/>
      <c r="T13" s="2"/>
      <c r="U13" s="2"/>
      <c r="V13" s="2"/>
      <c r="W13" s="2"/>
      <c r="X13" s="2"/>
      <c r="Y13" s="2"/>
      <c r="Z13" s="2"/>
    </row>
    <row r="14" ht="13.5" customHeight="1">
      <c r="A14" s="14"/>
      <c r="B14" s="14"/>
      <c r="C14" s="18" t="s">
        <v>360</v>
      </c>
      <c r="D14" s="18" t="s">
        <v>1885</v>
      </c>
      <c r="E14" s="14">
        <v>1.0</v>
      </c>
      <c r="F14" s="45">
        <v>400.0</v>
      </c>
      <c r="G14" s="45">
        <f t="shared" si="1"/>
        <v>400</v>
      </c>
      <c r="H14" s="46" t="str">
        <f>HYPERLINK("http://akizukidenshi.com/catalog/g/gI-02789/","http://akizukidenshi.com/catalog/g/gI-02789/")</f>
        <v>http://akizukidenshi.com/catalog/g/gI-02789/</v>
      </c>
      <c r="I14" s="14"/>
      <c r="J14" s="14"/>
      <c r="K14" s="14"/>
      <c r="L14" s="14"/>
      <c r="M14" s="14"/>
      <c r="N14" s="14"/>
      <c r="O14" s="14"/>
      <c r="P14" s="14"/>
      <c r="Q14" s="2"/>
      <c r="R14" s="2"/>
      <c r="S14" s="2"/>
      <c r="T14" s="2"/>
      <c r="U14" s="2"/>
      <c r="V14" s="2"/>
      <c r="W14" s="2"/>
      <c r="X14" s="2"/>
      <c r="Y14" s="2"/>
      <c r="Z14" s="2"/>
    </row>
    <row r="15" ht="13.5" customHeight="1">
      <c r="A15" s="14"/>
      <c r="B15" s="14"/>
      <c r="C15" s="14" t="s">
        <v>425</v>
      </c>
      <c r="D15" s="18"/>
      <c r="E15" s="14">
        <v>1.0</v>
      </c>
      <c r="F15" s="45">
        <v>3000.0</v>
      </c>
      <c r="G15" s="45">
        <f t="shared" si="1"/>
        <v>3000</v>
      </c>
      <c r="H15" s="14"/>
      <c r="I15" s="14"/>
      <c r="J15" s="14"/>
      <c r="K15" s="14"/>
      <c r="L15" s="14"/>
      <c r="M15" s="14"/>
      <c r="N15" s="14"/>
      <c r="O15" s="14"/>
      <c r="P15" s="14"/>
      <c r="Q15" s="2"/>
      <c r="R15" s="2"/>
      <c r="S15" s="2"/>
      <c r="T15" s="2"/>
      <c r="U15" s="2"/>
      <c r="V15" s="2"/>
      <c r="W15" s="2"/>
      <c r="X15" s="2"/>
      <c r="Y15" s="2"/>
      <c r="Z15" s="2"/>
    </row>
    <row r="16" ht="13.5" customHeight="1">
      <c r="A16" s="14"/>
      <c r="B16" s="14"/>
      <c r="C16" s="14" t="s">
        <v>430</v>
      </c>
      <c r="D16" s="14"/>
      <c r="E16" s="14">
        <v>1.0</v>
      </c>
      <c r="F16" s="45"/>
      <c r="G16" s="45">
        <f t="shared" si="1"/>
        <v>0</v>
      </c>
      <c r="H16" s="14"/>
      <c r="I16" s="14"/>
      <c r="J16" s="14"/>
      <c r="K16" s="14"/>
      <c r="L16" s="14"/>
      <c r="M16" s="14"/>
      <c r="N16" s="14"/>
      <c r="O16" s="14"/>
      <c r="P16" s="14"/>
      <c r="Q16" s="2"/>
      <c r="R16" s="2"/>
      <c r="S16" s="2"/>
      <c r="T16" s="2"/>
      <c r="U16" s="2"/>
      <c r="V16" s="2"/>
      <c r="W16" s="2"/>
      <c r="X16" s="2"/>
      <c r="Y16" s="2"/>
      <c r="Z16" s="2"/>
    </row>
    <row r="17" ht="13.5" customHeight="1">
      <c r="A17" s="14"/>
      <c r="B17" s="14"/>
      <c r="C17" s="14" t="s">
        <v>1787</v>
      </c>
      <c r="D17" s="14"/>
      <c r="E17" s="14">
        <v>1.0</v>
      </c>
      <c r="F17" s="45">
        <v>5780.0</v>
      </c>
      <c r="G17" s="45">
        <f t="shared" si="1"/>
        <v>5780</v>
      </c>
      <c r="H17" s="46" t="str">
        <f>HYPERLINK("https://www.amazon.co.jp/Raspberry-Pi-3-Model-%E6%9C%AC%E4%BD%93/dp/B01CG72MK0","https://www.amazon.co.jp/Raspberry-Pi-3-Model-%E6%9C%AC%E4%BD%93/dp/B01CG72MK0")</f>
        <v>https://www.amazon.co.jp/Raspberry-Pi-3-Model-%E6%9C%AC%E4%BD%93/dp/B01CG72MK0</v>
      </c>
      <c r="I17" s="14"/>
      <c r="J17" s="14"/>
      <c r="K17" s="14"/>
      <c r="L17" s="14"/>
      <c r="M17" s="14"/>
      <c r="N17" s="14"/>
      <c r="O17" s="47" t="str">
        <f>HYPERLINK("http://wp.wataridori.biz/electronic/raspi/raspi-zero-5dollars","http://wp.wataridori.biz/electronic/raspi/raspi-zero-5dollars")</f>
        <v>http://wp.wataridori.biz/electronic/raspi/raspi-zero-5dollars</v>
      </c>
      <c r="P17" s="14"/>
      <c r="Q17" s="2"/>
      <c r="R17" s="2"/>
      <c r="S17" s="2"/>
      <c r="T17" s="2"/>
      <c r="U17" s="2"/>
      <c r="V17" s="2"/>
      <c r="W17" s="2"/>
      <c r="X17" s="2"/>
      <c r="Y17" s="2"/>
      <c r="Z17" s="2"/>
    </row>
    <row r="18" ht="13.5" customHeight="1">
      <c r="A18" s="14"/>
      <c r="B18" s="14"/>
      <c r="C18" s="14" t="s">
        <v>408</v>
      </c>
      <c r="D18" s="14"/>
      <c r="E18" s="14">
        <v>1.0</v>
      </c>
      <c r="F18" s="45">
        <v>832.0</v>
      </c>
      <c r="G18" s="45">
        <f t="shared" si="1"/>
        <v>832</v>
      </c>
      <c r="H18" s="46" t="str">
        <f>HYPERLINK("https://www.amazon.co.jp/%E3%82%B5%E3%83%B3%E3%83%8F%E3%83%A4%E3%83%88-Raspberry-Pi-%E7%94%A8%E3%83%A6%E3%83%8B%E3%83%90%E3%83%BC%E3%82%B5%E3%83%AB%E5%9F%BA%E6%9D%BF-UB-RPI02/dp/B00TY12WH0","https://www.amazon.co.jp/%E3%82%B5%E3%83%B3%E3%83%8F%E3%83%A4%E3%83%88-Raspberry-Pi-%E7%94%A8%E3%83%A6%E3%83%8B%E3%83%90%E3%83%BC%E3%82%B5%E3%83%AB%E5%9F%BA%E6%9D%BF-UB-RPI02/dp/B00TY12WH0")</f>
        <v>https://www.amazon.co.jp/%E3%82%B5%E3%83%B3%E3%83%8F%E3%83%A4%E3%83%88-Raspberry-Pi-%E7%94%A8%E3%83%A6%E3%83%8B%E3%83%90%E3%83%BC%E3%82%B5%E3%83%AB%E5%9F%BA%E6%9D%BF-UB-RPI02/dp/B00TY12WH0</v>
      </c>
      <c r="I18" s="14"/>
      <c r="J18" s="14"/>
      <c r="K18" s="14"/>
      <c r="L18" s="14"/>
      <c r="M18" s="14"/>
      <c r="N18" s="14"/>
      <c r="O18" s="14"/>
      <c r="P18" s="14"/>
      <c r="Q18" s="2"/>
      <c r="R18" s="2"/>
      <c r="S18" s="2"/>
      <c r="T18" s="2"/>
      <c r="U18" s="2"/>
      <c r="V18" s="2"/>
      <c r="W18" s="2"/>
      <c r="X18" s="2"/>
      <c r="Y18" s="2"/>
      <c r="Z18" s="2"/>
    </row>
    <row r="19" ht="13.5" customHeight="1">
      <c r="A19" s="14"/>
      <c r="B19" s="14"/>
      <c r="C19" s="18" t="s">
        <v>477</v>
      </c>
      <c r="D19" s="18" t="s">
        <v>1886</v>
      </c>
      <c r="E19" s="14">
        <v>1.0</v>
      </c>
      <c r="F19" s="45">
        <v>1100.0</v>
      </c>
      <c r="G19" s="45">
        <f t="shared" si="1"/>
        <v>1100</v>
      </c>
      <c r="H19" s="14" t="s">
        <v>1887</v>
      </c>
      <c r="I19" s="14"/>
      <c r="J19" s="14"/>
      <c r="K19" s="14"/>
      <c r="L19" s="14"/>
      <c r="M19" s="14"/>
      <c r="N19" s="14"/>
      <c r="O19" s="14"/>
      <c r="P19" s="14"/>
      <c r="Q19" s="2"/>
      <c r="R19" s="2"/>
      <c r="S19" s="2"/>
      <c r="T19" s="2"/>
      <c r="U19" s="2"/>
      <c r="V19" s="2"/>
      <c r="W19" s="2"/>
      <c r="X19" s="2"/>
      <c r="Y19" s="2"/>
      <c r="Z19" s="2"/>
    </row>
    <row r="20" ht="14.25" customHeight="1">
      <c r="A20" s="14"/>
      <c r="B20" s="14"/>
      <c r="C20" s="18" t="s">
        <v>488</v>
      </c>
      <c r="D20" s="18" t="s">
        <v>1888</v>
      </c>
      <c r="E20" s="14">
        <v>1.0</v>
      </c>
      <c r="F20" s="45">
        <v>120.0</v>
      </c>
      <c r="G20" s="45">
        <f t="shared" si="1"/>
        <v>120</v>
      </c>
      <c r="H20" s="14" t="s">
        <v>1889</v>
      </c>
      <c r="I20" s="14"/>
      <c r="J20" s="14"/>
      <c r="K20" s="14"/>
      <c r="L20" s="14"/>
      <c r="M20" s="14"/>
      <c r="N20" s="14"/>
      <c r="O20" s="14"/>
      <c r="P20" s="14"/>
      <c r="Q20" s="2"/>
      <c r="R20" s="2"/>
      <c r="S20" s="2"/>
      <c r="T20" s="2"/>
      <c r="U20" s="2"/>
      <c r="V20" s="2"/>
      <c r="W20" s="2"/>
      <c r="X20" s="2"/>
      <c r="Y20" s="2"/>
      <c r="Z20" s="2"/>
    </row>
    <row r="21" ht="13.5" customHeight="1">
      <c r="A21" s="14"/>
      <c r="B21" s="14"/>
      <c r="C21" s="14" t="s">
        <v>412</v>
      </c>
      <c r="D21" s="14"/>
      <c r="E21" s="14">
        <v>1.0</v>
      </c>
      <c r="F21" s="45"/>
      <c r="G21" s="45">
        <f t="shared" si="1"/>
        <v>0</v>
      </c>
      <c r="H21" s="14"/>
      <c r="I21" s="14"/>
      <c r="J21" s="14"/>
      <c r="K21" s="14"/>
      <c r="L21" s="14"/>
      <c r="M21" s="14"/>
      <c r="N21" s="14"/>
      <c r="O21" s="14"/>
      <c r="P21" s="14"/>
      <c r="Q21" s="2"/>
      <c r="R21" s="2"/>
      <c r="S21" s="2"/>
      <c r="T21" s="2"/>
      <c r="U21" s="2"/>
      <c r="V21" s="2"/>
      <c r="W21" s="2"/>
      <c r="X21" s="2"/>
      <c r="Y21" s="2"/>
      <c r="Z21" s="2"/>
    </row>
    <row r="22" ht="13.5" customHeight="1">
      <c r="A22" s="14"/>
      <c r="B22" s="14"/>
      <c r="C22" s="14" t="s">
        <v>414</v>
      </c>
      <c r="D22" s="14"/>
      <c r="E22" s="14">
        <v>1.0</v>
      </c>
      <c r="F22" s="45"/>
      <c r="G22" s="45">
        <f t="shared" si="1"/>
        <v>0</v>
      </c>
      <c r="H22" s="14"/>
      <c r="I22" s="14"/>
      <c r="J22" s="14"/>
      <c r="K22" s="14"/>
      <c r="L22" s="14"/>
      <c r="M22" s="14"/>
      <c r="N22" s="14"/>
      <c r="O22" s="14"/>
      <c r="P22" s="14"/>
      <c r="Q22" s="2"/>
      <c r="R22" s="2"/>
      <c r="S22" s="2"/>
      <c r="T22" s="2"/>
      <c r="U22" s="2"/>
      <c r="V22" s="2"/>
      <c r="W22" s="2"/>
      <c r="X22" s="2"/>
      <c r="Y22" s="2"/>
      <c r="Z22" s="2"/>
    </row>
    <row r="23" ht="14.25" customHeight="1">
      <c r="A23" s="18"/>
      <c r="B23" s="18" t="s">
        <v>1891</v>
      </c>
      <c r="C23" s="14"/>
      <c r="D23" s="14"/>
      <c r="E23" s="14"/>
      <c r="F23" s="45"/>
      <c r="G23" s="45">
        <f t="shared" si="1"/>
        <v>0</v>
      </c>
      <c r="H23" s="14"/>
      <c r="I23" s="14"/>
      <c r="J23" s="14"/>
      <c r="K23" s="14"/>
      <c r="L23" s="14"/>
      <c r="M23" s="14"/>
      <c r="N23" s="14"/>
      <c r="O23" s="14"/>
      <c r="P23" s="14"/>
      <c r="Q23" s="2"/>
      <c r="R23" s="2"/>
      <c r="S23" s="2"/>
      <c r="T23" s="2"/>
      <c r="U23" s="2"/>
      <c r="V23" s="2"/>
      <c r="W23" s="2"/>
      <c r="X23" s="2"/>
      <c r="Y23" s="2"/>
      <c r="Z23" s="2"/>
    </row>
    <row r="24" ht="14.25" customHeight="1">
      <c r="A24" s="14"/>
      <c r="B24" s="14"/>
      <c r="C24" s="14" t="s">
        <v>1792</v>
      </c>
      <c r="D24" s="16" t="s">
        <v>1893</v>
      </c>
      <c r="E24" s="28">
        <v>5.0</v>
      </c>
      <c r="F24" s="45">
        <v>1822.0</v>
      </c>
      <c r="G24" s="45">
        <f t="shared" si="1"/>
        <v>9110</v>
      </c>
      <c r="H24" s="48" t="s">
        <v>1894</v>
      </c>
      <c r="I24" s="14"/>
      <c r="J24" s="14"/>
      <c r="K24" s="14"/>
      <c r="L24" s="14"/>
      <c r="M24" s="14"/>
      <c r="N24" s="14"/>
      <c r="O24" s="14"/>
      <c r="P24" s="14"/>
      <c r="Q24" s="2"/>
      <c r="R24" s="2"/>
      <c r="S24" s="2"/>
      <c r="T24" s="2"/>
      <c r="U24" s="2"/>
      <c r="V24" s="2"/>
      <c r="W24" s="2"/>
      <c r="X24" s="2"/>
      <c r="Y24" s="2"/>
      <c r="Z24" s="2"/>
    </row>
    <row r="25" ht="14.25" customHeight="1">
      <c r="A25" s="14"/>
      <c r="B25" s="14"/>
      <c r="C25" s="14"/>
      <c r="D25" s="28" t="s">
        <v>1896</v>
      </c>
      <c r="E25" s="14"/>
      <c r="F25" s="45"/>
      <c r="G25" s="45"/>
      <c r="H25" s="46"/>
      <c r="I25" s="14"/>
      <c r="J25" s="14"/>
      <c r="K25" s="14"/>
      <c r="L25" s="14"/>
      <c r="M25" s="14"/>
      <c r="N25" s="14"/>
      <c r="O25" s="14"/>
      <c r="P25" s="14"/>
      <c r="Q25" s="2"/>
      <c r="R25" s="2"/>
      <c r="S25" s="2"/>
      <c r="T25" s="2"/>
      <c r="U25" s="2"/>
      <c r="V25" s="2"/>
      <c r="W25" s="2"/>
      <c r="X25" s="2"/>
      <c r="Y25" s="2"/>
      <c r="Z25" s="2"/>
    </row>
    <row r="26" ht="14.25" customHeight="1">
      <c r="A26" s="14"/>
      <c r="B26" s="14"/>
      <c r="C26" s="14"/>
      <c r="D26" s="28" t="s">
        <v>1897</v>
      </c>
      <c r="E26" s="14"/>
      <c r="F26" s="45"/>
      <c r="G26" s="45"/>
      <c r="H26" s="46"/>
      <c r="I26" s="14"/>
      <c r="J26" s="14"/>
      <c r="K26" s="14"/>
      <c r="L26" s="14"/>
      <c r="M26" s="14"/>
      <c r="N26" s="14"/>
      <c r="O26" s="14"/>
      <c r="P26" s="14"/>
      <c r="Q26" s="2"/>
      <c r="R26" s="2"/>
      <c r="S26" s="2"/>
      <c r="T26" s="2"/>
      <c r="U26" s="2"/>
      <c r="V26" s="2"/>
      <c r="W26" s="2"/>
      <c r="X26" s="2"/>
      <c r="Y26" s="2"/>
      <c r="Z26" s="2"/>
    </row>
    <row r="27" ht="14.25" customHeight="1">
      <c r="A27" s="14"/>
      <c r="B27" s="14"/>
      <c r="C27" s="14"/>
      <c r="D27" s="14"/>
      <c r="E27" s="14"/>
      <c r="F27" s="45"/>
      <c r="G27" s="45">
        <v>3000.0</v>
      </c>
      <c r="H27" s="46"/>
      <c r="I27" s="14"/>
      <c r="J27" s="14"/>
      <c r="K27" s="14"/>
      <c r="L27" s="14"/>
      <c r="M27" s="14"/>
      <c r="N27" s="14"/>
      <c r="O27" s="14"/>
      <c r="P27" s="14"/>
      <c r="Q27" s="2"/>
      <c r="R27" s="2"/>
      <c r="S27" s="2"/>
      <c r="T27" s="2"/>
      <c r="U27" s="2"/>
      <c r="V27" s="2"/>
      <c r="W27" s="2"/>
      <c r="X27" s="2"/>
      <c r="Y27" s="2"/>
      <c r="Z27" s="2"/>
    </row>
    <row r="28" ht="14.25" customHeight="1">
      <c r="A28" s="14"/>
      <c r="B28" s="14"/>
      <c r="C28" s="14" t="s">
        <v>1788</v>
      </c>
      <c r="D28" s="14">
        <v>800.0</v>
      </c>
      <c r="E28" s="14">
        <v>4.0</v>
      </c>
      <c r="F28" s="45">
        <v>499.0</v>
      </c>
      <c r="G28" s="45">
        <f t="shared" ref="G28:G36" si="2">E28*F28</f>
        <v>1996</v>
      </c>
      <c r="H28" s="46"/>
      <c r="I28" s="14"/>
      <c r="J28" s="14"/>
      <c r="K28" s="14"/>
      <c r="L28" s="14"/>
      <c r="M28" s="14"/>
      <c r="N28" s="14"/>
      <c r="O28" s="14"/>
      <c r="P28" s="14"/>
      <c r="Q28" s="2"/>
      <c r="R28" s="2"/>
      <c r="S28" s="2"/>
      <c r="T28" s="2"/>
      <c r="U28" s="2"/>
      <c r="V28" s="2"/>
      <c r="W28" s="2"/>
      <c r="X28" s="2"/>
      <c r="Y28" s="2"/>
      <c r="Z28" s="2"/>
    </row>
    <row r="29" ht="14.25" customHeight="1">
      <c r="A29" s="14"/>
      <c r="B29" s="14"/>
      <c r="C29" s="14"/>
      <c r="D29" s="14">
        <v>600.0</v>
      </c>
      <c r="E29" s="14">
        <v>6.0</v>
      </c>
      <c r="F29" s="45">
        <v>389.0</v>
      </c>
      <c r="G29" s="45">
        <f t="shared" si="2"/>
        <v>2334</v>
      </c>
      <c r="H29" s="46"/>
      <c r="I29" s="14"/>
      <c r="J29" s="14"/>
      <c r="K29" s="14"/>
      <c r="L29" s="14"/>
      <c r="M29" s="14"/>
      <c r="N29" s="14"/>
      <c r="O29" s="14"/>
      <c r="P29" s="14"/>
      <c r="Q29" s="2"/>
      <c r="R29" s="2"/>
      <c r="S29" s="2"/>
      <c r="T29" s="2"/>
      <c r="U29" s="2"/>
      <c r="V29" s="2"/>
      <c r="W29" s="2"/>
      <c r="X29" s="2"/>
      <c r="Y29" s="2"/>
      <c r="Z29" s="2"/>
    </row>
    <row r="30" ht="14.25" customHeight="1">
      <c r="A30" s="14"/>
      <c r="B30" s="14"/>
      <c r="C30" s="14" t="s">
        <v>1903</v>
      </c>
      <c r="D30" s="18" t="s">
        <v>1904</v>
      </c>
      <c r="E30" s="14">
        <f t="shared" ref="E30:E31" si="3">14*2+10*2+10*2</f>
        <v>68</v>
      </c>
      <c r="F30" s="45">
        <f>869/50</f>
        <v>17.38</v>
      </c>
      <c r="G30" s="45">
        <f t="shared" si="2"/>
        <v>1181.84</v>
      </c>
      <c r="H30" s="46" t="str">
        <f>HYPERLINK("https://www.monotaro.com/g/01244133/","https://www.monotaro.com/g/01244133/")</f>
        <v>https://www.monotaro.com/g/01244133/</v>
      </c>
      <c r="I30" s="14"/>
      <c r="J30" s="14"/>
      <c r="K30" s="14"/>
      <c r="L30" s="14"/>
      <c r="M30" s="14"/>
      <c r="N30" s="14"/>
      <c r="O30" s="14"/>
      <c r="P30" s="14"/>
      <c r="Q30" s="2"/>
      <c r="R30" s="2"/>
      <c r="S30" s="2"/>
      <c r="T30" s="2"/>
      <c r="U30" s="2"/>
      <c r="V30" s="2"/>
      <c r="W30" s="2"/>
      <c r="X30" s="2"/>
      <c r="Y30" s="2"/>
      <c r="Z30" s="2"/>
    </row>
    <row r="31" ht="14.25" customHeight="1">
      <c r="A31" s="14"/>
      <c r="B31" s="14"/>
      <c r="C31" s="14" t="s">
        <v>1908</v>
      </c>
      <c r="D31" s="18" t="s">
        <v>1904</v>
      </c>
      <c r="E31" s="14">
        <f t="shared" si="3"/>
        <v>68</v>
      </c>
      <c r="F31" s="45">
        <v>14.0</v>
      </c>
      <c r="G31" s="45">
        <f t="shared" si="2"/>
        <v>952</v>
      </c>
      <c r="H31" s="46" t="str">
        <f>HYPERLINK("https://www.monotaro.com/g/01135644/","https://www.monotaro.com/g/01135644/")</f>
        <v>https://www.monotaro.com/g/01135644/</v>
      </c>
      <c r="I31" s="14"/>
      <c r="J31" s="14"/>
      <c r="K31" s="14"/>
      <c r="L31" s="14"/>
      <c r="M31" s="14"/>
      <c r="N31" s="14"/>
      <c r="O31" s="14"/>
      <c r="P31" s="14"/>
      <c r="Q31" s="2"/>
      <c r="R31" s="2"/>
      <c r="S31" s="2"/>
      <c r="T31" s="2"/>
      <c r="U31" s="2"/>
      <c r="V31" s="2"/>
      <c r="W31" s="2"/>
      <c r="X31" s="2"/>
      <c r="Y31" s="2"/>
      <c r="Z31" s="2"/>
    </row>
    <row r="32" ht="14.25" customHeight="1">
      <c r="A32" s="14"/>
      <c r="B32" s="14"/>
      <c r="C32" s="18" t="s">
        <v>1912</v>
      </c>
      <c r="D32" s="18" t="s">
        <v>1913</v>
      </c>
      <c r="E32" s="14">
        <v>10.0</v>
      </c>
      <c r="F32" s="45">
        <f>1980/30/4</f>
        <v>16.5</v>
      </c>
      <c r="G32" s="45">
        <f t="shared" si="2"/>
        <v>165</v>
      </c>
      <c r="H32" s="14" t="s">
        <v>1915</v>
      </c>
      <c r="I32" s="14"/>
      <c r="J32" s="14"/>
      <c r="K32" s="14"/>
      <c r="L32" s="14"/>
      <c r="M32" s="14"/>
      <c r="N32" s="14"/>
      <c r="O32" s="14"/>
      <c r="P32" s="14"/>
      <c r="Q32" s="2"/>
      <c r="R32" s="2"/>
      <c r="S32" s="2"/>
      <c r="T32" s="2"/>
      <c r="U32" s="2"/>
      <c r="V32" s="2"/>
      <c r="W32" s="2"/>
      <c r="X32" s="2"/>
      <c r="Y32" s="2"/>
      <c r="Z32" s="2"/>
    </row>
    <row r="33" ht="14.25" customHeight="1">
      <c r="A33" s="14"/>
      <c r="B33" s="14"/>
      <c r="C33" s="18" t="s">
        <v>1917</v>
      </c>
      <c r="D33" s="14"/>
      <c r="E33" s="14">
        <v>20.0</v>
      </c>
      <c r="F33" s="45">
        <f>500/10</f>
        <v>50</v>
      </c>
      <c r="G33" s="45">
        <f t="shared" si="2"/>
        <v>1000</v>
      </c>
      <c r="H33" s="14"/>
      <c r="I33" s="14"/>
      <c r="J33" s="14"/>
      <c r="K33" s="14"/>
      <c r="L33" s="14"/>
      <c r="M33" s="14"/>
      <c r="N33" s="14"/>
      <c r="O33" s="14"/>
      <c r="P33" s="14"/>
      <c r="Q33" s="2"/>
      <c r="R33" s="2"/>
      <c r="S33" s="2"/>
      <c r="T33" s="2"/>
      <c r="U33" s="2"/>
      <c r="V33" s="2"/>
      <c r="W33" s="2"/>
      <c r="X33" s="2"/>
      <c r="Y33" s="2"/>
      <c r="Z33" s="2"/>
    </row>
    <row r="34" ht="13.5" customHeight="1">
      <c r="A34" s="14"/>
      <c r="B34" s="14"/>
      <c r="C34" s="14"/>
      <c r="D34" s="14" t="s">
        <v>460</v>
      </c>
      <c r="E34" s="14">
        <v>1.0</v>
      </c>
      <c r="F34" s="45"/>
      <c r="G34" s="45">
        <f t="shared" si="2"/>
        <v>0</v>
      </c>
      <c r="H34" s="14"/>
      <c r="I34" s="14"/>
      <c r="J34" s="14"/>
      <c r="K34" s="14"/>
      <c r="L34" s="14"/>
      <c r="M34" s="14"/>
      <c r="N34" s="14"/>
      <c r="O34" s="14"/>
      <c r="P34" s="14"/>
      <c r="Q34" s="2"/>
      <c r="R34" s="2"/>
      <c r="S34" s="2"/>
      <c r="T34" s="2"/>
      <c r="U34" s="2"/>
      <c r="V34" s="2"/>
      <c r="W34" s="2"/>
      <c r="X34" s="2"/>
      <c r="Y34" s="2"/>
      <c r="Z34" s="2"/>
    </row>
    <row r="35" ht="14.25" customHeight="1">
      <c r="A35" s="14"/>
      <c r="B35" s="14"/>
      <c r="C35" s="14"/>
      <c r="D35" s="18" t="s">
        <v>1920</v>
      </c>
      <c r="E35" s="14">
        <f>14-3+7</f>
        <v>18</v>
      </c>
      <c r="F35" s="45">
        <v>100.0</v>
      </c>
      <c r="G35" s="45">
        <f t="shared" si="2"/>
        <v>1800</v>
      </c>
      <c r="H35" s="14"/>
      <c r="I35" s="14"/>
      <c r="J35" s="14"/>
      <c r="K35" s="14"/>
      <c r="L35" s="14"/>
      <c r="M35" s="14"/>
      <c r="N35" s="14"/>
      <c r="O35" s="14"/>
      <c r="P35" s="14"/>
      <c r="Q35" s="2"/>
      <c r="R35" s="2"/>
      <c r="S35" s="2"/>
      <c r="T35" s="2"/>
      <c r="U35" s="2"/>
      <c r="V35" s="2"/>
      <c r="W35" s="2"/>
      <c r="X35" s="2"/>
      <c r="Y35" s="2"/>
      <c r="Z35" s="2"/>
    </row>
    <row r="36" ht="14.25" customHeight="1">
      <c r="A36" s="14"/>
      <c r="B36" s="14"/>
      <c r="C36" s="14"/>
      <c r="D36" s="18" t="s">
        <v>1921</v>
      </c>
      <c r="E36" s="14">
        <v>4.0</v>
      </c>
      <c r="F36" s="45">
        <v>100.0</v>
      </c>
      <c r="G36" s="45">
        <f t="shared" si="2"/>
        <v>400</v>
      </c>
      <c r="H36" s="14"/>
      <c r="I36" s="14"/>
      <c r="J36" s="14"/>
      <c r="K36" s="14"/>
      <c r="L36" s="14"/>
      <c r="M36" s="14"/>
      <c r="N36" s="14"/>
      <c r="O36" s="14"/>
      <c r="P36" s="14"/>
      <c r="Q36" s="2"/>
      <c r="R36" s="2"/>
      <c r="S36" s="2"/>
      <c r="T36" s="2"/>
      <c r="U36" s="2"/>
      <c r="V36" s="2"/>
      <c r="W36" s="2"/>
      <c r="X36" s="2"/>
      <c r="Y36" s="2"/>
      <c r="Z36" s="2"/>
    </row>
    <row r="37" ht="14.25" customHeight="1">
      <c r="A37" s="18"/>
      <c r="B37" s="18" t="s">
        <v>1922</v>
      </c>
      <c r="C37" s="14"/>
      <c r="D37" s="14"/>
      <c r="E37" s="14"/>
      <c r="F37" s="2"/>
      <c r="G37" s="49">
        <f>D64/60*1000</f>
        <v>2083.333333</v>
      </c>
      <c r="H37" s="14"/>
      <c r="I37" s="14"/>
      <c r="J37" s="14"/>
      <c r="K37" s="14"/>
      <c r="L37" s="14"/>
      <c r="M37" s="14"/>
      <c r="N37" s="14"/>
      <c r="O37" s="14"/>
      <c r="P37" s="14"/>
      <c r="Q37" s="2"/>
      <c r="R37" s="2"/>
      <c r="S37" s="2"/>
      <c r="T37" s="2"/>
      <c r="U37" s="2"/>
      <c r="V37" s="2"/>
      <c r="W37" s="2"/>
      <c r="X37" s="2"/>
      <c r="Y37" s="2"/>
      <c r="Z37" s="2"/>
    </row>
    <row r="38" ht="14.25" customHeight="1">
      <c r="A38" s="14"/>
      <c r="B38" s="14" t="s">
        <v>1929</v>
      </c>
      <c r="C38" s="14"/>
      <c r="D38" s="14"/>
      <c r="E38" s="14"/>
      <c r="F38" s="14"/>
      <c r="G38" s="14">
        <v>15000.0</v>
      </c>
      <c r="H38" s="14"/>
      <c r="I38" s="14"/>
      <c r="J38" s="14"/>
      <c r="K38" s="14"/>
      <c r="L38" s="14"/>
      <c r="M38" s="14"/>
      <c r="N38" s="14"/>
      <c r="O38" s="14"/>
      <c r="P38" s="14"/>
      <c r="Q38" s="2"/>
      <c r="R38" s="2"/>
      <c r="S38" s="2"/>
      <c r="T38" s="2"/>
      <c r="U38" s="2"/>
      <c r="V38" s="2"/>
      <c r="W38" s="2"/>
      <c r="X38" s="2"/>
      <c r="Y38" s="2"/>
      <c r="Z38" s="2"/>
    </row>
    <row r="39" ht="14.25" customHeight="1">
      <c r="A39" s="2"/>
      <c r="B39" s="2"/>
      <c r="C39" s="49"/>
      <c r="D39" s="14"/>
      <c r="E39" s="14"/>
      <c r="F39" s="18" t="s">
        <v>1930</v>
      </c>
      <c r="G39" s="45">
        <f>SUM(G4:G38)</f>
        <v>56692.17333</v>
      </c>
      <c r="H39" s="14"/>
      <c r="I39" s="14"/>
      <c r="J39" s="14"/>
      <c r="K39" s="14"/>
      <c r="L39" s="14"/>
      <c r="M39" s="14"/>
      <c r="N39" s="14"/>
      <c r="O39" s="14"/>
      <c r="P39" s="14"/>
      <c r="Q39" s="2"/>
      <c r="R39" s="2"/>
      <c r="S39" s="2"/>
      <c r="T39" s="2"/>
      <c r="U39" s="2"/>
      <c r="V39" s="2"/>
      <c r="W39" s="2"/>
      <c r="X39" s="2"/>
      <c r="Y39" s="2"/>
      <c r="Z39" s="2"/>
    </row>
    <row r="40" ht="14.25" customHeight="1">
      <c r="A40" s="18"/>
      <c r="B40" s="18" t="s">
        <v>1935</v>
      </c>
      <c r="C40" s="14"/>
      <c r="D40" s="14"/>
      <c r="E40" s="14" t="s">
        <v>1937</v>
      </c>
      <c r="F40" s="14"/>
      <c r="G40" s="14"/>
      <c r="H40" s="14"/>
      <c r="I40" s="14"/>
      <c r="J40" s="14"/>
      <c r="K40" s="14"/>
      <c r="L40" s="14"/>
      <c r="M40" s="14"/>
      <c r="N40" s="14"/>
      <c r="O40" s="14"/>
      <c r="P40" s="14"/>
      <c r="Q40" s="2"/>
      <c r="R40" s="2"/>
      <c r="S40" s="2"/>
      <c r="T40" s="2"/>
      <c r="U40" s="2"/>
      <c r="V40" s="2"/>
      <c r="W40" s="2"/>
      <c r="X40" s="2"/>
      <c r="Y40" s="2"/>
      <c r="Z40" s="2"/>
    </row>
    <row r="41" ht="14.25" customHeight="1">
      <c r="A41" s="14"/>
      <c r="B41" s="14"/>
      <c r="C41" s="49">
        <v>250000.0</v>
      </c>
      <c r="D41" s="14"/>
      <c r="E41" s="14"/>
      <c r="F41" s="14">
        <v>2700000.0</v>
      </c>
      <c r="G41" s="14"/>
      <c r="H41" s="14" t="s">
        <v>1940</v>
      </c>
      <c r="I41" s="14"/>
      <c r="J41" s="14"/>
      <c r="K41" s="14"/>
      <c r="L41" s="14"/>
      <c r="M41" s="14"/>
      <c r="N41" s="14"/>
      <c r="O41" s="14"/>
      <c r="P41" s="14"/>
      <c r="Q41" s="2"/>
      <c r="R41" s="2"/>
      <c r="S41" s="2"/>
      <c r="T41" s="2"/>
      <c r="U41" s="2"/>
      <c r="V41" s="2"/>
      <c r="W41" s="2"/>
      <c r="X41" s="2"/>
      <c r="Y41" s="2"/>
      <c r="Z41" s="2"/>
    </row>
    <row r="42" ht="14.25" customHeight="1">
      <c r="A42" s="18"/>
      <c r="B42" s="18" t="s">
        <v>1942</v>
      </c>
      <c r="C42" s="14"/>
      <c r="D42" s="2"/>
      <c r="E42" s="2"/>
      <c r="F42" s="14"/>
      <c r="G42" s="14"/>
      <c r="H42" s="14"/>
      <c r="I42" s="14"/>
      <c r="J42" s="14"/>
      <c r="K42" s="14"/>
      <c r="L42" s="14"/>
      <c r="M42" s="14"/>
      <c r="N42" s="14"/>
      <c r="O42" s="14"/>
      <c r="P42" s="14"/>
      <c r="Q42" s="2"/>
      <c r="R42" s="2"/>
      <c r="S42" s="2"/>
      <c r="T42" s="2"/>
      <c r="U42" s="2"/>
      <c r="V42" s="2"/>
      <c r="W42" s="2"/>
      <c r="X42" s="2"/>
      <c r="Y42" s="2"/>
      <c r="Z42" s="2"/>
    </row>
    <row r="43" ht="14.25" customHeight="1">
      <c r="A43" s="14"/>
      <c r="B43" s="14"/>
      <c r="C43" s="50">
        <v>1500.0</v>
      </c>
      <c r="D43" s="2"/>
      <c r="E43" s="2"/>
      <c r="F43" s="2"/>
      <c r="G43" s="14"/>
      <c r="H43" s="14"/>
      <c r="I43" s="14"/>
      <c r="J43" s="14"/>
      <c r="K43" s="14"/>
      <c r="L43" s="14"/>
      <c r="M43" s="14"/>
      <c r="N43" s="14"/>
      <c r="O43" s="14"/>
      <c r="P43" s="14"/>
      <c r="Q43" s="2"/>
      <c r="R43" s="2"/>
      <c r="S43" s="2"/>
      <c r="T43" s="2"/>
      <c r="U43" s="2"/>
      <c r="V43" s="2"/>
      <c r="W43" s="2"/>
      <c r="X43" s="2"/>
      <c r="Y43" s="2"/>
      <c r="Z43" s="2"/>
    </row>
    <row r="44" ht="14.25" customHeight="1">
      <c r="A44" s="18"/>
      <c r="B44" s="18" t="s">
        <v>1949</v>
      </c>
      <c r="C44" s="14"/>
      <c r="D44" s="2"/>
      <c r="E44" s="2"/>
      <c r="F44" s="1" t="s">
        <v>1950</v>
      </c>
      <c r="G44" s="14" t="s">
        <v>1951</v>
      </c>
      <c r="H44" s="14"/>
      <c r="I44" s="14"/>
      <c r="J44" s="14"/>
      <c r="K44" s="14"/>
      <c r="L44" s="14"/>
      <c r="M44" s="14"/>
      <c r="N44" s="14"/>
      <c r="O44" s="14"/>
      <c r="P44" s="14"/>
      <c r="Q44" s="2"/>
      <c r="R44" s="2"/>
      <c r="S44" s="2"/>
      <c r="T44" s="2"/>
      <c r="U44" s="2"/>
      <c r="V44" s="2"/>
      <c r="W44" s="2"/>
      <c r="X44" s="2"/>
      <c r="Y44" s="2"/>
      <c r="Z44" s="2"/>
    </row>
    <row r="45" ht="14.25" customHeight="1">
      <c r="A45" s="14"/>
      <c r="B45" s="14"/>
      <c r="C45" s="51">
        <f>(C41-G39)*C43/100000000</f>
        <v>2.8996174</v>
      </c>
      <c r="D45" s="2"/>
      <c r="E45" s="2"/>
      <c r="F45" s="1" t="s">
        <v>1935</v>
      </c>
      <c r="G45" s="14" t="s">
        <v>1957</v>
      </c>
      <c r="H45" s="14"/>
      <c r="I45" s="14"/>
      <c r="J45" s="14"/>
      <c r="K45" s="14"/>
      <c r="L45" s="14"/>
      <c r="M45" s="14"/>
      <c r="N45" s="14"/>
      <c r="O45" s="14"/>
      <c r="P45" s="14"/>
      <c r="Q45" s="2"/>
      <c r="R45" s="2"/>
      <c r="S45" s="2"/>
      <c r="T45" s="2"/>
      <c r="U45" s="2"/>
      <c r="V45" s="2"/>
      <c r="W45" s="2"/>
      <c r="X45" s="2"/>
      <c r="Y45" s="2"/>
      <c r="Z45" s="2"/>
    </row>
    <row r="46" ht="14.25" customHeight="1">
      <c r="A46" s="14"/>
      <c r="B46" s="14"/>
      <c r="C46" s="14"/>
      <c r="D46" s="2"/>
      <c r="E46" s="2"/>
      <c r="F46" s="1" t="s">
        <v>1958</v>
      </c>
      <c r="G46" s="14" t="s">
        <v>1959</v>
      </c>
      <c r="H46" s="14"/>
      <c r="I46" s="14"/>
      <c r="J46" s="14"/>
      <c r="K46" s="14"/>
      <c r="L46" s="14"/>
      <c r="M46" s="14"/>
      <c r="N46" s="14"/>
      <c r="O46" s="14"/>
      <c r="P46" s="14"/>
      <c r="Q46" s="2"/>
      <c r="R46" s="2"/>
      <c r="S46" s="2"/>
      <c r="T46" s="2"/>
      <c r="U46" s="2"/>
      <c r="V46" s="2"/>
      <c r="W46" s="2"/>
      <c r="X46" s="2"/>
      <c r="Y46" s="2"/>
      <c r="Z46" s="2"/>
    </row>
    <row r="47">
      <c r="A47" s="14"/>
      <c r="B47" s="1" t="s">
        <v>18</v>
      </c>
      <c r="C47" s="2"/>
      <c r="D47" s="2"/>
      <c r="E47" s="14"/>
      <c r="F47" s="14" t="s">
        <v>1960</v>
      </c>
      <c r="G47" s="14" t="s">
        <v>1962</v>
      </c>
      <c r="H47" s="14"/>
      <c r="I47" s="14"/>
      <c r="J47" s="14"/>
      <c r="K47" s="14"/>
      <c r="L47" s="14"/>
      <c r="M47" s="14"/>
      <c r="N47" s="14"/>
      <c r="O47" s="14"/>
      <c r="P47" s="14"/>
      <c r="Q47" s="2"/>
      <c r="R47" s="2"/>
      <c r="S47" s="2"/>
      <c r="T47" s="2"/>
      <c r="U47" s="2"/>
      <c r="V47" s="2"/>
      <c r="W47" s="2"/>
      <c r="X47" s="2"/>
      <c r="Y47" s="2"/>
      <c r="Z47" s="2"/>
    </row>
    <row r="48">
      <c r="A48" s="14"/>
      <c r="B48" s="2"/>
      <c r="C48" s="1" t="s">
        <v>19</v>
      </c>
      <c r="D48" s="1" t="s">
        <v>20</v>
      </c>
      <c r="E48" s="14"/>
      <c r="F48" s="14" t="s">
        <v>1964</v>
      </c>
      <c r="G48" s="14" t="s">
        <v>1966</v>
      </c>
      <c r="H48" s="14"/>
      <c r="I48" s="14"/>
      <c r="J48" s="14"/>
      <c r="K48" s="14"/>
      <c r="L48" s="14"/>
      <c r="M48" s="14"/>
      <c r="N48" s="14"/>
      <c r="O48" s="14"/>
      <c r="P48" s="14"/>
      <c r="Q48" s="2"/>
      <c r="R48" s="2"/>
      <c r="S48" s="2"/>
      <c r="T48" s="2"/>
      <c r="U48" s="2"/>
      <c r="V48" s="2"/>
      <c r="W48" s="2"/>
      <c r="X48" s="2"/>
      <c r="Y48" s="2"/>
      <c r="Z48" s="2"/>
    </row>
    <row r="49">
      <c r="A49" s="14"/>
      <c r="B49" s="2"/>
      <c r="C49" s="1" t="s">
        <v>21</v>
      </c>
      <c r="D49" s="1">
        <v>4.0</v>
      </c>
      <c r="E49" s="14"/>
      <c r="F49" s="14" t="s">
        <v>1967</v>
      </c>
      <c r="G49" s="14" t="s">
        <v>1968</v>
      </c>
      <c r="H49" s="14"/>
      <c r="I49" s="14"/>
      <c r="J49" s="14"/>
      <c r="K49" s="14"/>
      <c r="L49" s="14"/>
      <c r="M49" s="14"/>
      <c r="N49" s="14"/>
      <c r="O49" s="14"/>
      <c r="P49" s="14"/>
      <c r="Q49" s="2"/>
      <c r="R49" s="2"/>
      <c r="S49" s="2"/>
      <c r="T49" s="2"/>
      <c r="U49" s="2"/>
      <c r="V49" s="2"/>
      <c r="W49" s="2"/>
      <c r="X49" s="2"/>
      <c r="Y49" s="2"/>
      <c r="Z49" s="2"/>
    </row>
    <row r="50">
      <c r="A50" s="14"/>
      <c r="B50" s="2"/>
      <c r="C50" s="1" t="s">
        <v>23</v>
      </c>
      <c r="D50" s="1">
        <v>1.0</v>
      </c>
      <c r="E50" s="14"/>
      <c r="F50" s="14"/>
      <c r="G50" s="14"/>
      <c r="H50" s="14"/>
      <c r="I50" s="14"/>
      <c r="J50" s="14"/>
      <c r="K50" s="14"/>
      <c r="L50" s="14"/>
      <c r="M50" s="14"/>
      <c r="N50" s="14"/>
      <c r="O50" s="14"/>
      <c r="P50" s="14"/>
      <c r="Q50" s="2"/>
      <c r="R50" s="2"/>
      <c r="S50" s="2"/>
      <c r="T50" s="2"/>
      <c r="U50" s="2"/>
      <c r="V50" s="2"/>
      <c r="W50" s="2"/>
      <c r="X50" s="2"/>
      <c r="Y50" s="2"/>
      <c r="Z50" s="2"/>
    </row>
    <row r="51">
      <c r="A51" s="14"/>
      <c r="B51" s="2"/>
      <c r="C51" s="1" t="s">
        <v>24</v>
      </c>
      <c r="D51" s="1">
        <v>2.0</v>
      </c>
      <c r="E51" s="14"/>
      <c r="F51" s="14"/>
      <c r="G51" s="14"/>
      <c r="H51" s="14"/>
      <c r="I51" s="14"/>
      <c r="J51" s="14"/>
      <c r="K51" s="14"/>
      <c r="L51" s="14"/>
      <c r="M51" s="14"/>
      <c r="N51" s="14"/>
      <c r="O51" s="14"/>
      <c r="P51" s="14"/>
      <c r="Q51" s="2"/>
      <c r="R51" s="2"/>
      <c r="S51" s="2"/>
      <c r="T51" s="2"/>
      <c r="U51" s="2"/>
      <c r="V51" s="2"/>
      <c r="W51" s="2"/>
      <c r="X51" s="2"/>
      <c r="Y51" s="2"/>
      <c r="Z51" s="2"/>
    </row>
    <row r="52">
      <c r="A52" s="14"/>
      <c r="B52" s="2"/>
      <c r="C52" s="1" t="s">
        <v>26</v>
      </c>
      <c r="D52" s="1">
        <v>20.0</v>
      </c>
      <c r="E52" s="14"/>
      <c r="F52" s="14"/>
      <c r="G52" s="14"/>
      <c r="H52" s="14"/>
      <c r="I52" s="14"/>
      <c r="J52" s="14"/>
      <c r="K52" s="14"/>
      <c r="L52" s="14"/>
      <c r="M52" s="14"/>
      <c r="N52" s="14"/>
      <c r="O52" s="14"/>
      <c r="P52" s="14"/>
      <c r="Q52" s="2"/>
      <c r="R52" s="2"/>
      <c r="S52" s="2"/>
      <c r="T52" s="2"/>
      <c r="U52" s="2"/>
      <c r="V52" s="2"/>
      <c r="W52" s="2"/>
      <c r="X52" s="2"/>
      <c r="Y52" s="2"/>
      <c r="Z52" s="2"/>
    </row>
    <row r="53">
      <c r="A53" s="14"/>
      <c r="B53" s="2"/>
      <c r="C53" s="1" t="s">
        <v>28</v>
      </c>
      <c r="D53" s="1">
        <v>20.0</v>
      </c>
      <c r="E53" s="14"/>
      <c r="F53" s="14"/>
      <c r="G53" s="14"/>
      <c r="H53" s="14"/>
      <c r="I53" s="14"/>
      <c r="J53" s="14"/>
      <c r="K53" s="14"/>
      <c r="L53" s="14"/>
      <c r="M53" s="14"/>
      <c r="N53" s="14"/>
      <c r="O53" s="14"/>
      <c r="P53" s="14"/>
      <c r="Q53" s="2"/>
      <c r="R53" s="2"/>
      <c r="S53" s="2"/>
      <c r="T53" s="2"/>
      <c r="U53" s="2"/>
      <c r="V53" s="2"/>
      <c r="W53" s="2"/>
      <c r="X53" s="2"/>
      <c r="Y53" s="2"/>
      <c r="Z53" s="2"/>
    </row>
    <row r="54">
      <c r="A54" s="14"/>
      <c r="B54" s="2"/>
      <c r="C54" s="1" t="s">
        <v>30</v>
      </c>
      <c r="D54" s="1">
        <v>3.0</v>
      </c>
      <c r="E54" s="14"/>
      <c r="F54" s="14"/>
      <c r="G54" s="14"/>
      <c r="H54" s="14"/>
      <c r="I54" s="14"/>
      <c r="J54" s="14"/>
      <c r="K54" s="14"/>
      <c r="L54" s="14"/>
      <c r="M54" s="14"/>
      <c r="N54" s="14"/>
      <c r="O54" s="14"/>
      <c r="P54" s="14"/>
      <c r="Q54" s="2"/>
      <c r="R54" s="2"/>
      <c r="S54" s="2"/>
      <c r="T54" s="2"/>
      <c r="U54" s="2"/>
      <c r="V54" s="2"/>
      <c r="W54" s="2"/>
      <c r="X54" s="2"/>
      <c r="Y54" s="2"/>
      <c r="Z54" s="2"/>
    </row>
    <row r="55">
      <c r="A55" s="14"/>
      <c r="B55" s="2"/>
      <c r="C55" s="1" t="s">
        <v>31</v>
      </c>
      <c r="D55" s="1">
        <v>1.0</v>
      </c>
      <c r="E55" s="14"/>
      <c r="F55" s="14"/>
      <c r="G55" s="14"/>
      <c r="H55" s="14"/>
      <c r="I55" s="14"/>
      <c r="J55" s="14"/>
      <c r="K55" s="14"/>
      <c r="L55" s="14"/>
      <c r="M55" s="14"/>
      <c r="N55" s="14"/>
      <c r="O55" s="14"/>
      <c r="P55" s="14"/>
      <c r="Q55" s="2"/>
      <c r="R55" s="2"/>
      <c r="S55" s="2"/>
      <c r="T55" s="2"/>
      <c r="U55" s="2"/>
      <c r="V55" s="2"/>
      <c r="W55" s="2"/>
      <c r="X55" s="2"/>
      <c r="Y55" s="2"/>
      <c r="Z55" s="2"/>
    </row>
    <row r="56">
      <c r="A56" s="14"/>
      <c r="B56" s="2"/>
      <c r="C56" s="1" t="s">
        <v>33</v>
      </c>
      <c r="D56" s="1">
        <v>9.0</v>
      </c>
      <c r="E56" s="14"/>
      <c r="F56" s="14"/>
      <c r="G56" s="14"/>
      <c r="H56" s="14"/>
      <c r="I56" s="14"/>
      <c r="J56" s="14"/>
      <c r="K56" s="14"/>
      <c r="L56" s="14"/>
      <c r="M56" s="14"/>
      <c r="N56" s="14"/>
      <c r="O56" s="14"/>
      <c r="P56" s="14"/>
      <c r="Q56" s="2"/>
      <c r="R56" s="2"/>
      <c r="S56" s="2"/>
      <c r="T56" s="2"/>
      <c r="U56" s="2"/>
      <c r="V56" s="2"/>
      <c r="W56" s="2"/>
      <c r="X56" s="2"/>
      <c r="Y56" s="2"/>
      <c r="Z56" s="2"/>
    </row>
    <row r="57">
      <c r="A57" s="14"/>
      <c r="B57" s="2"/>
      <c r="C57" s="1" t="s">
        <v>34</v>
      </c>
      <c r="D57" s="1">
        <v>10.0</v>
      </c>
      <c r="E57" s="14"/>
      <c r="F57" s="14"/>
      <c r="G57" s="14"/>
      <c r="H57" s="14"/>
      <c r="I57" s="14"/>
      <c r="J57" s="14"/>
      <c r="K57" s="14"/>
      <c r="L57" s="14"/>
      <c r="M57" s="14"/>
      <c r="N57" s="14"/>
      <c r="O57" s="14"/>
      <c r="P57" s="14"/>
      <c r="Q57" s="2"/>
      <c r="R57" s="2"/>
      <c r="S57" s="2"/>
      <c r="T57" s="2"/>
      <c r="U57" s="2"/>
      <c r="V57" s="2"/>
      <c r="W57" s="2"/>
      <c r="X57" s="2"/>
      <c r="Y57" s="2"/>
      <c r="Z57" s="2"/>
    </row>
    <row r="58">
      <c r="A58" s="14"/>
      <c r="B58" s="2"/>
      <c r="C58" s="1" t="s">
        <v>35</v>
      </c>
      <c r="D58" s="1">
        <v>3.0</v>
      </c>
      <c r="E58" s="14"/>
      <c r="F58" s="14"/>
      <c r="G58" s="14"/>
      <c r="H58" s="14"/>
      <c r="I58" s="14"/>
      <c r="J58" s="14"/>
      <c r="K58" s="14"/>
      <c r="L58" s="14"/>
      <c r="M58" s="14"/>
      <c r="N58" s="14"/>
      <c r="O58" s="14"/>
      <c r="P58" s="14"/>
      <c r="Q58" s="2"/>
      <c r="R58" s="2"/>
      <c r="S58" s="2"/>
      <c r="T58" s="2"/>
      <c r="U58" s="2"/>
      <c r="V58" s="2"/>
      <c r="W58" s="2"/>
      <c r="X58" s="2"/>
      <c r="Y58" s="2"/>
      <c r="Z58" s="2"/>
    </row>
    <row r="59">
      <c r="A59" s="14"/>
      <c r="B59" s="2"/>
      <c r="C59" s="1" t="s">
        <v>36</v>
      </c>
      <c r="D59" s="1">
        <v>3.0</v>
      </c>
      <c r="E59" s="14"/>
      <c r="F59" s="14"/>
      <c r="G59" s="14"/>
      <c r="H59" s="14"/>
      <c r="I59" s="14"/>
      <c r="J59" s="14"/>
      <c r="K59" s="14"/>
      <c r="L59" s="14"/>
      <c r="M59" s="14"/>
      <c r="N59" s="14"/>
      <c r="O59" s="14"/>
      <c r="P59" s="14"/>
      <c r="Q59" s="2"/>
      <c r="R59" s="2"/>
      <c r="S59" s="2"/>
      <c r="T59" s="2"/>
      <c r="U59" s="2"/>
      <c r="V59" s="2"/>
      <c r="W59" s="2"/>
      <c r="X59" s="2"/>
      <c r="Y59" s="2"/>
      <c r="Z59" s="2"/>
    </row>
    <row r="60">
      <c r="A60" s="14"/>
      <c r="B60" s="2"/>
      <c r="C60" s="1" t="s">
        <v>38</v>
      </c>
      <c r="D60" s="1">
        <v>15.0</v>
      </c>
      <c r="E60" s="14"/>
      <c r="F60" s="14"/>
      <c r="G60" s="14"/>
      <c r="H60" s="14"/>
      <c r="I60" s="14"/>
      <c r="J60" s="14"/>
      <c r="K60" s="14"/>
      <c r="L60" s="14"/>
      <c r="M60" s="14"/>
      <c r="N60" s="14"/>
      <c r="O60" s="14"/>
      <c r="P60" s="14"/>
      <c r="Q60" s="2"/>
      <c r="R60" s="2"/>
      <c r="S60" s="2"/>
      <c r="T60" s="2"/>
      <c r="U60" s="2"/>
      <c r="V60" s="2"/>
      <c r="W60" s="2"/>
      <c r="X60" s="2"/>
      <c r="Y60" s="2"/>
      <c r="Z60" s="2"/>
    </row>
    <row r="61">
      <c r="A61" s="14"/>
      <c r="B61" s="2"/>
      <c r="C61" s="1" t="s">
        <v>2</v>
      </c>
      <c r="D61" s="1">
        <v>4.0</v>
      </c>
      <c r="E61" s="14"/>
      <c r="F61" s="14"/>
      <c r="G61" s="14"/>
      <c r="H61" s="14"/>
      <c r="I61" s="14"/>
      <c r="J61" s="14"/>
      <c r="K61" s="14"/>
      <c r="L61" s="14"/>
      <c r="M61" s="14"/>
      <c r="N61" s="14"/>
      <c r="O61" s="14"/>
      <c r="P61" s="14"/>
      <c r="Q61" s="2"/>
      <c r="R61" s="2"/>
      <c r="S61" s="2"/>
      <c r="T61" s="2"/>
      <c r="U61" s="2"/>
      <c r="V61" s="2"/>
      <c r="W61" s="2"/>
      <c r="X61" s="2"/>
      <c r="Y61" s="2"/>
      <c r="Z61" s="2"/>
    </row>
    <row r="62">
      <c r="A62" s="14"/>
      <c r="B62" s="2"/>
      <c r="C62" s="1" t="s">
        <v>40</v>
      </c>
      <c r="D62" s="1">
        <v>15.0</v>
      </c>
      <c r="E62" s="14"/>
      <c r="F62" s="14"/>
      <c r="G62" s="14"/>
      <c r="H62" s="14"/>
      <c r="I62" s="14"/>
      <c r="J62" s="14"/>
      <c r="K62" s="14"/>
      <c r="L62" s="14"/>
      <c r="M62" s="14"/>
      <c r="N62" s="14"/>
      <c r="O62" s="14"/>
      <c r="P62" s="14"/>
      <c r="Q62" s="2"/>
      <c r="R62" s="2"/>
      <c r="S62" s="2"/>
      <c r="T62" s="2"/>
      <c r="U62" s="2"/>
      <c r="V62" s="2"/>
      <c r="W62" s="2"/>
      <c r="X62" s="2"/>
      <c r="Y62" s="2"/>
      <c r="Z62" s="2"/>
    </row>
    <row r="63">
      <c r="A63" s="14"/>
      <c r="B63" s="14"/>
      <c r="C63" s="1" t="s">
        <v>1981</v>
      </c>
      <c r="D63" s="1">
        <v>15.0</v>
      </c>
      <c r="E63" s="2"/>
      <c r="F63" s="14"/>
      <c r="G63" s="14"/>
      <c r="H63" s="14"/>
      <c r="I63" s="14"/>
      <c r="J63" s="14"/>
      <c r="K63" s="14"/>
      <c r="L63" s="14"/>
      <c r="M63" s="14"/>
      <c r="N63" s="14"/>
      <c r="O63" s="14"/>
      <c r="P63" s="14"/>
      <c r="Q63" s="2"/>
      <c r="R63" s="2"/>
      <c r="S63" s="2"/>
      <c r="T63" s="2"/>
      <c r="U63" s="2"/>
      <c r="V63" s="2"/>
      <c r="W63" s="2"/>
      <c r="X63" s="2"/>
      <c r="Y63" s="2"/>
      <c r="Z63" s="2"/>
    </row>
    <row r="64">
      <c r="A64" s="14"/>
      <c r="B64" s="2"/>
      <c r="C64" s="2"/>
      <c r="D64" s="2">
        <f>SUM(D49:D63)</f>
        <v>125</v>
      </c>
      <c r="E64" s="14"/>
      <c r="F64" s="14"/>
      <c r="G64" s="14"/>
      <c r="H64" s="14"/>
      <c r="I64" s="14"/>
      <c r="J64" s="14"/>
      <c r="K64" s="14"/>
      <c r="L64" s="14"/>
      <c r="M64" s="14"/>
      <c r="N64" s="14"/>
      <c r="O64" s="14"/>
      <c r="P64" s="14"/>
      <c r="Q64" s="2"/>
      <c r="R64" s="2"/>
      <c r="S64" s="2"/>
      <c r="T64" s="2"/>
      <c r="U64" s="2"/>
      <c r="V64" s="2"/>
      <c r="W64" s="2"/>
      <c r="X64" s="2"/>
      <c r="Y64" s="2"/>
      <c r="Z64" s="2"/>
    </row>
    <row r="65">
      <c r="A65" s="14"/>
      <c r="B65" s="14" t="s">
        <v>1983</v>
      </c>
      <c r="C65" s="14"/>
      <c r="D65" s="2"/>
      <c r="E65" s="2"/>
      <c r="F65" s="14"/>
      <c r="G65" s="14"/>
      <c r="H65" s="14"/>
      <c r="I65" s="14"/>
      <c r="J65" s="14"/>
      <c r="K65" s="14"/>
      <c r="L65" s="14"/>
      <c r="M65" s="14"/>
      <c r="N65" s="14"/>
      <c r="O65" s="14"/>
      <c r="P65" s="14"/>
      <c r="Q65" s="2"/>
      <c r="R65" s="2"/>
      <c r="S65" s="2"/>
      <c r="T65" s="2"/>
      <c r="U65" s="2"/>
      <c r="V65" s="2"/>
      <c r="W65" s="2"/>
      <c r="X65" s="2"/>
      <c r="Y65" s="2"/>
      <c r="Z65" s="2"/>
    </row>
    <row r="66">
      <c r="A66" s="14"/>
      <c r="B66" s="14" t="s">
        <v>1986</v>
      </c>
      <c r="C66" s="14"/>
      <c r="D66" s="2"/>
      <c r="E66" s="2"/>
      <c r="F66" s="14"/>
      <c r="G66" s="14"/>
      <c r="H66" s="14"/>
      <c r="I66" s="14"/>
      <c r="J66" s="14"/>
      <c r="K66" s="14"/>
      <c r="L66" s="14"/>
      <c r="M66" s="14"/>
      <c r="N66" s="14"/>
      <c r="O66" s="14"/>
      <c r="P66" s="14"/>
      <c r="Q66" s="2"/>
      <c r="R66" s="2"/>
      <c r="S66" s="2"/>
      <c r="T66" s="2"/>
      <c r="U66" s="2"/>
      <c r="V66" s="2"/>
      <c r="W66" s="2"/>
      <c r="X66" s="2"/>
      <c r="Y66" s="2"/>
      <c r="Z66" s="2"/>
    </row>
    <row r="67">
      <c r="A67" s="14"/>
      <c r="B67" s="26">
        <f>C43*D64/60/365</f>
        <v>8.561643836</v>
      </c>
      <c r="C67" s="14" t="s">
        <v>1991</v>
      </c>
      <c r="D67" s="2"/>
      <c r="E67" s="2"/>
      <c r="F67" s="14"/>
      <c r="G67" s="14"/>
      <c r="H67" s="14"/>
      <c r="I67" s="14"/>
      <c r="J67" s="14"/>
      <c r="K67" s="14"/>
      <c r="L67" s="14"/>
      <c r="M67" s="14"/>
      <c r="N67" s="14"/>
      <c r="O67" s="14"/>
      <c r="P67" s="14"/>
      <c r="Q67" s="2"/>
      <c r="R67" s="2"/>
      <c r="S67" s="2"/>
      <c r="T67" s="2"/>
      <c r="U67" s="2"/>
      <c r="V67" s="2"/>
      <c r="W67" s="2"/>
      <c r="X67" s="2"/>
      <c r="Y67" s="2"/>
      <c r="Z67" s="2"/>
    </row>
    <row r="68">
      <c r="A68" s="14"/>
      <c r="B68" s="14" t="s">
        <v>1993</v>
      </c>
      <c r="C68" s="14"/>
      <c r="D68" s="2"/>
      <c r="E68" s="2"/>
      <c r="F68" s="14"/>
      <c r="G68" s="14"/>
      <c r="H68" s="14"/>
      <c r="I68" s="14"/>
      <c r="J68" s="14"/>
      <c r="K68" s="14"/>
      <c r="L68" s="14"/>
      <c r="M68" s="14"/>
      <c r="N68" s="14"/>
      <c r="O68" s="14"/>
      <c r="P68" s="14"/>
      <c r="Q68" s="2"/>
      <c r="R68" s="2"/>
      <c r="S68" s="2"/>
      <c r="T68" s="2"/>
      <c r="U68" s="2"/>
      <c r="V68" s="2"/>
      <c r="W68" s="2"/>
      <c r="X68" s="2"/>
      <c r="Y68" s="2"/>
      <c r="Z68" s="2"/>
    </row>
    <row r="69">
      <c r="A69" s="14"/>
      <c r="B69" s="14"/>
      <c r="C69" s="14"/>
      <c r="D69" s="2"/>
      <c r="E69" s="2"/>
      <c r="F69" s="14"/>
      <c r="G69" s="14"/>
      <c r="H69" s="14"/>
      <c r="I69" s="14"/>
      <c r="J69" s="14"/>
      <c r="K69" s="14"/>
      <c r="L69" s="14"/>
      <c r="M69" s="14"/>
      <c r="N69" s="14"/>
      <c r="O69" s="14"/>
      <c r="P69" s="14"/>
      <c r="Q69" s="2"/>
      <c r="R69" s="2"/>
      <c r="S69" s="2"/>
      <c r="T69" s="2"/>
      <c r="U69" s="2"/>
      <c r="V69" s="2"/>
      <c r="W69" s="2"/>
      <c r="X69" s="2"/>
      <c r="Y69" s="2"/>
      <c r="Z69" s="2"/>
    </row>
    <row r="70">
      <c r="A70" s="14"/>
      <c r="B70" s="14"/>
      <c r="C70" s="14">
        <f>2000/80000</f>
        <v>0.025</v>
      </c>
      <c r="D70" s="2"/>
      <c r="E70" s="2"/>
      <c r="F70" s="14"/>
      <c r="G70" s="14"/>
      <c r="H70" s="14"/>
      <c r="I70" s="14"/>
      <c r="J70" s="14"/>
      <c r="K70" s="14"/>
      <c r="L70" s="14"/>
      <c r="M70" s="14"/>
      <c r="N70" s="14"/>
      <c r="O70" s="14"/>
      <c r="P70" s="14"/>
      <c r="Q70" s="2"/>
      <c r="R70" s="2"/>
      <c r="S70" s="2"/>
      <c r="T70" s="2"/>
      <c r="U70" s="2"/>
      <c r="V70" s="2"/>
      <c r="W70" s="2"/>
      <c r="X70" s="2"/>
      <c r="Y70" s="2"/>
      <c r="Z70" s="2"/>
    </row>
    <row r="71">
      <c r="A71" s="14"/>
      <c r="B71" s="14"/>
      <c r="C71" s="14"/>
      <c r="D71" s="2"/>
      <c r="E71" s="2"/>
      <c r="F71" s="14"/>
      <c r="G71" s="14"/>
      <c r="H71" s="14"/>
      <c r="I71" s="14"/>
      <c r="J71" s="14"/>
      <c r="K71" s="14"/>
      <c r="L71" s="14"/>
      <c r="M71" s="14"/>
      <c r="N71" s="14"/>
      <c r="O71" s="14"/>
      <c r="P71" s="14"/>
      <c r="Q71" s="2"/>
      <c r="R71" s="2"/>
      <c r="S71" s="2"/>
      <c r="T71" s="2"/>
      <c r="U71" s="2"/>
      <c r="V71" s="2"/>
      <c r="W71" s="2"/>
      <c r="X71" s="2"/>
      <c r="Y71" s="2"/>
      <c r="Z71" s="2"/>
    </row>
    <row r="72">
      <c r="A72" s="14"/>
      <c r="B72" s="14"/>
      <c r="C72" s="14"/>
      <c r="D72" s="2"/>
      <c r="E72" s="2"/>
      <c r="F72" s="14"/>
      <c r="G72" s="14"/>
      <c r="H72" s="14"/>
      <c r="I72" s="14"/>
      <c r="J72" s="14"/>
      <c r="K72" s="14"/>
      <c r="L72" s="14"/>
      <c r="M72" s="14"/>
      <c r="N72" s="14"/>
      <c r="O72" s="14"/>
      <c r="P72" s="14"/>
      <c r="Q72" s="2"/>
      <c r="R72" s="2"/>
      <c r="S72" s="2"/>
      <c r="T72" s="2"/>
      <c r="U72" s="2"/>
      <c r="V72" s="2"/>
      <c r="W72" s="2"/>
      <c r="X72" s="2"/>
      <c r="Y72" s="2"/>
      <c r="Z72" s="2"/>
    </row>
    <row r="73">
      <c r="A73" s="14"/>
      <c r="B73" s="14"/>
      <c r="C73" s="14"/>
      <c r="D73" s="2"/>
      <c r="E73" s="2"/>
      <c r="F73" s="14"/>
      <c r="G73" s="14"/>
      <c r="H73" s="14"/>
      <c r="I73" s="14"/>
      <c r="J73" s="14"/>
      <c r="K73" s="14"/>
      <c r="L73" s="14"/>
      <c r="M73" s="14"/>
      <c r="N73" s="14"/>
      <c r="O73" s="14"/>
      <c r="P73" s="14"/>
      <c r="Q73" s="2"/>
      <c r="R73" s="2"/>
      <c r="S73" s="2"/>
      <c r="T73" s="2"/>
      <c r="U73" s="2"/>
      <c r="V73" s="2"/>
      <c r="W73" s="2"/>
      <c r="X73" s="2"/>
      <c r="Y73" s="2"/>
      <c r="Z73" s="2"/>
    </row>
    <row r="74">
      <c r="A74" s="14"/>
      <c r="B74" s="14"/>
      <c r="C74" s="14"/>
      <c r="D74" s="2"/>
      <c r="E74" s="2"/>
      <c r="F74" s="14"/>
      <c r="G74" s="14"/>
      <c r="H74" s="14"/>
      <c r="I74" s="14"/>
      <c r="J74" s="14"/>
      <c r="K74" s="14"/>
      <c r="L74" s="14"/>
      <c r="M74" s="14"/>
      <c r="N74" s="14"/>
      <c r="O74" s="14"/>
      <c r="P74" s="14"/>
      <c r="Q74" s="2"/>
      <c r="R74" s="2"/>
      <c r="S74" s="2"/>
      <c r="T74" s="2"/>
      <c r="U74" s="2"/>
      <c r="V74" s="2"/>
      <c r="W74" s="2"/>
      <c r="X74" s="2"/>
      <c r="Y74" s="2"/>
      <c r="Z74" s="2"/>
    </row>
    <row r="75">
      <c r="A75" s="14"/>
      <c r="B75" s="14"/>
      <c r="C75" s="14"/>
      <c r="D75" s="14"/>
      <c r="E75" s="14"/>
      <c r="F75" s="14"/>
      <c r="G75" s="14"/>
      <c r="H75" s="14"/>
      <c r="I75" s="14"/>
      <c r="J75" s="14"/>
      <c r="K75" s="14"/>
      <c r="L75" s="14"/>
      <c r="M75" s="14"/>
      <c r="N75" s="14"/>
      <c r="O75" s="14"/>
      <c r="P75" s="14"/>
      <c r="Q75" s="2"/>
      <c r="R75" s="2"/>
      <c r="S75" s="2"/>
      <c r="T75" s="2"/>
      <c r="U75" s="2"/>
      <c r="V75" s="2"/>
      <c r="W75" s="2"/>
      <c r="X75" s="2"/>
      <c r="Y75" s="2"/>
      <c r="Z75" s="2"/>
    </row>
    <row r="76">
      <c r="A76" s="14"/>
      <c r="B76" s="14"/>
      <c r="C76" s="14"/>
      <c r="D76" s="14"/>
      <c r="E76" s="14"/>
      <c r="F76" s="14"/>
      <c r="G76" s="14"/>
      <c r="H76" s="14"/>
      <c r="I76" s="14"/>
      <c r="J76" s="14"/>
      <c r="K76" s="14"/>
      <c r="L76" s="14"/>
      <c r="M76" s="14"/>
      <c r="N76" s="14"/>
      <c r="O76" s="14"/>
      <c r="P76" s="14"/>
      <c r="Q76" s="2"/>
      <c r="R76" s="2"/>
      <c r="S76" s="2"/>
      <c r="T76" s="2"/>
      <c r="U76" s="2"/>
      <c r="V76" s="2"/>
      <c r="W76" s="2"/>
      <c r="X76" s="2"/>
      <c r="Y76" s="2"/>
      <c r="Z76" s="2"/>
    </row>
    <row r="77">
      <c r="A77" s="14"/>
      <c r="B77" s="14"/>
      <c r="C77" s="14"/>
      <c r="D77" s="14"/>
      <c r="E77" s="14"/>
      <c r="F77" s="14"/>
      <c r="G77" s="14"/>
      <c r="H77" s="14"/>
      <c r="I77" s="14"/>
      <c r="J77" s="14"/>
      <c r="K77" s="14"/>
      <c r="L77" s="14"/>
      <c r="M77" s="14"/>
      <c r="N77" s="14"/>
      <c r="O77" s="14"/>
      <c r="P77" s="14"/>
      <c r="Q77" s="2"/>
      <c r="R77" s="2"/>
      <c r="S77" s="2"/>
      <c r="T77" s="2"/>
      <c r="U77" s="2"/>
      <c r="V77" s="2"/>
      <c r="W77" s="2"/>
      <c r="X77" s="2"/>
      <c r="Y77" s="2"/>
      <c r="Z77" s="2"/>
    </row>
    <row r="78">
      <c r="A78" s="14" t="s">
        <v>2001</v>
      </c>
      <c r="B78" s="14"/>
      <c r="C78" s="14"/>
      <c r="D78" s="14"/>
      <c r="E78" s="14"/>
      <c r="F78" s="14"/>
      <c r="G78" s="14"/>
      <c r="H78" s="14"/>
      <c r="I78" s="14"/>
      <c r="J78" s="14"/>
      <c r="K78" s="14"/>
      <c r="L78" s="14"/>
      <c r="M78" s="14"/>
      <c r="N78" s="14"/>
      <c r="O78" s="14"/>
      <c r="P78" s="14"/>
      <c r="Q78" s="2"/>
      <c r="R78" s="2"/>
      <c r="S78" s="2"/>
      <c r="T78" s="2"/>
      <c r="U78" s="2"/>
      <c r="V78" s="2"/>
      <c r="W78" s="2"/>
      <c r="X78" s="2"/>
      <c r="Y78" s="2"/>
      <c r="Z78" s="2"/>
    </row>
    <row r="79">
      <c r="A79" s="14"/>
      <c r="B79" s="14"/>
      <c r="C79" s="1" t="s">
        <v>1865</v>
      </c>
      <c r="D79" s="1" t="s">
        <v>2003</v>
      </c>
      <c r="E79" s="1" t="s">
        <v>1867</v>
      </c>
      <c r="F79" s="14" t="s">
        <v>1868</v>
      </c>
      <c r="G79" s="1" t="s">
        <v>1869</v>
      </c>
      <c r="H79" s="54"/>
      <c r="I79" s="2"/>
      <c r="J79" s="2"/>
      <c r="K79" s="2"/>
      <c r="L79" s="2"/>
      <c r="M79" s="2"/>
      <c r="N79" s="14"/>
      <c r="O79" s="14"/>
      <c r="P79" s="14"/>
      <c r="Q79" s="2"/>
      <c r="R79" s="2"/>
      <c r="S79" s="2"/>
      <c r="T79" s="2"/>
      <c r="U79" s="2"/>
      <c r="V79" s="2"/>
      <c r="W79" s="2"/>
      <c r="X79" s="2"/>
      <c r="Y79" s="2"/>
      <c r="Z79" s="2"/>
    </row>
    <row r="80">
      <c r="A80" s="14"/>
      <c r="B80" s="14"/>
      <c r="C80" s="1" t="s">
        <v>419</v>
      </c>
      <c r="D80" s="55" t="s">
        <v>2006</v>
      </c>
      <c r="E80" s="1">
        <v>10.0</v>
      </c>
      <c r="F80" s="14">
        <v>88.0</v>
      </c>
      <c r="G80" s="2">
        <f t="shared" ref="G80:G94" si="4">E80*F80</f>
        <v>880</v>
      </c>
      <c r="H80" s="56" t="str">
        <f>HYPERLINK("https://www.monotaro.com/g/01135339/","https://www.monotaro.com/g/01135339/")</f>
        <v>https://www.monotaro.com/g/01135339/</v>
      </c>
      <c r="I80" s="2"/>
      <c r="J80" s="2"/>
      <c r="K80" s="2"/>
      <c r="L80" s="2"/>
      <c r="M80" s="2"/>
      <c r="N80" s="14"/>
      <c r="O80" s="14"/>
      <c r="P80" s="14"/>
      <c r="Q80" s="2"/>
      <c r="R80" s="2"/>
      <c r="S80" s="2"/>
      <c r="T80" s="2"/>
      <c r="U80" s="2"/>
      <c r="V80" s="2"/>
      <c r="W80" s="2"/>
      <c r="X80" s="2"/>
      <c r="Y80" s="2"/>
      <c r="Z80" s="2"/>
    </row>
    <row r="81">
      <c r="A81" s="14"/>
      <c r="B81" s="14"/>
      <c r="C81" s="1" t="s">
        <v>434</v>
      </c>
      <c r="D81" s="55">
        <v>600.0</v>
      </c>
      <c r="E81" s="1">
        <v>2.0</v>
      </c>
      <c r="F81" s="14">
        <v>389.0</v>
      </c>
      <c r="G81" s="2">
        <f t="shared" si="4"/>
        <v>778</v>
      </c>
      <c r="H81" s="56" t="str">
        <f>HYPERLINK("https://www.monotaro.com/g/01135086/","https://www.monotaro.com/g/01135086/")</f>
        <v>https://www.monotaro.com/g/01135086/</v>
      </c>
      <c r="I81" s="2"/>
      <c r="J81" s="2"/>
      <c r="K81" s="2"/>
      <c r="L81" s="2"/>
      <c r="M81" s="2"/>
      <c r="N81" s="14"/>
      <c r="O81" s="14"/>
      <c r="P81" s="14"/>
      <c r="Q81" s="2"/>
      <c r="R81" s="2"/>
      <c r="S81" s="2"/>
      <c r="T81" s="2"/>
      <c r="U81" s="2"/>
      <c r="V81" s="2"/>
      <c r="W81" s="2"/>
      <c r="X81" s="2"/>
      <c r="Y81" s="2"/>
      <c r="Z81" s="2"/>
    </row>
    <row r="82">
      <c r="A82" s="14"/>
      <c r="B82" s="14"/>
      <c r="C82" s="2"/>
      <c r="D82" s="55">
        <v>500.0</v>
      </c>
      <c r="E82" s="1">
        <v>4.0</v>
      </c>
      <c r="F82" s="1">
        <v>329.0</v>
      </c>
      <c r="G82" s="2">
        <f t="shared" si="4"/>
        <v>1316</v>
      </c>
      <c r="H82" s="54"/>
      <c r="I82" s="2"/>
      <c r="J82" s="2"/>
      <c r="K82" s="2"/>
      <c r="L82" s="2"/>
      <c r="M82" s="2"/>
      <c r="N82" s="14"/>
      <c r="O82" s="14"/>
      <c r="P82" s="14"/>
      <c r="Q82" s="2"/>
      <c r="R82" s="2"/>
      <c r="S82" s="2"/>
      <c r="T82" s="2"/>
      <c r="U82" s="2"/>
      <c r="V82" s="2"/>
      <c r="W82" s="2"/>
      <c r="X82" s="2"/>
      <c r="Y82" s="2"/>
      <c r="Z82" s="2"/>
    </row>
    <row r="83">
      <c r="A83" s="14"/>
      <c r="B83" s="14"/>
      <c r="C83" s="2"/>
      <c r="D83" s="55">
        <v>556.0</v>
      </c>
      <c r="E83" s="1">
        <v>5.0</v>
      </c>
      <c r="F83" s="14">
        <v>389.0</v>
      </c>
      <c r="G83" s="2">
        <f t="shared" si="4"/>
        <v>1945</v>
      </c>
      <c r="H83" s="54"/>
      <c r="I83" s="2"/>
      <c r="J83" s="2"/>
      <c r="K83" s="2"/>
      <c r="L83" s="2"/>
      <c r="M83" s="2"/>
      <c r="N83" s="14"/>
      <c r="O83" s="14"/>
      <c r="P83" s="14"/>
      <c r="Q83" s="2"/>
      <c r="R83" s="2"/>
      <c r="S83" s="2"/>
      <c r="T83" s="2"/>
      <c r="U83" s="2"/>
      <c r="V83" s="2"/>
      <c r="W83" s="2"/>
      <c r="X83" s="2"/>
      <c r="Y83" s="2"/>
      <c r="Z83" s="2"/>
    </row>
    <row r="84">
      <c r="A84" s="14"/>
      <c r="B84" s="14"/>
      <c r="C84" s="1" t="s">
        <v>2026</v>
      </c>
      <c r="D84" s="55" t="s">
        <v>2006</v>
      </c>
      <c r="E84" s="1">
        <v>1.0</v>
      </c>
      <c r="F84" s="14">
        <v>869.0</v>
      </c>
      <c r="G84" s="2">
        <f t="shared" si="4"/>
        <v>869</v>
      </c>
      <c r="H84" s="56" t="str">
        <f>HYPERLINK("https://www.monotaro.com/g/01244133/","https://www.monotaro.com/g/01244133/")</f>
        <v>https://www.monotaro.com/g/01244133/</v>
      </c>
      <c r="I84" s="2"/>
      <c r="J84" s="2"/>
      <c r="K84" s="2"/>
      <c r="L84" s="2"/>
      <c r="M84" s="2"/>
      <c r="N84" s="14"/>
      <c r="O84" s="14"/>
      <c r="P84" s="14"/>
      <c r="Q84" s="2"/>
      <c r="R84" s="2"/>
      <c r="S84" s="2"/>
      <c r="T84" s="2"/>
      <c r="U84" s="2"/>
      <c r="V84" s="2"/>
      <c r="W84" s="2"/>
      <c r="X84" s="2"/>
      <c r="Y84" s="2"/>
      <c r="Z84" s="2"/>
    </row>
    <row r="85">
      <c r="A85" s="14"/>
      <c r="B85" s="14"/>
      <c r="C85" s="1" t="s">
        <v>2035</v>
      </c>
      <c r="D85" s="59" t="s">
        <v>2037</v>
      </c>
      <c r="E85" s="1">
        <v>4.0</v>
      </c>
      <c r="F85" s="14">
        <v>72.0</v>
      </c>
      <c r="G85" s="2">
        <f t="shared" si="4"/>
        <v>288</v>
      </c>
      <c r="H85" s="56" t="str">
        <f>HYPERLINK("https://www.monotaro.com/g/01135509/","https://www.monotaro.com/g/01135509/")</f>
        <v>https://www.monotaro.com/g/01135509/</v>
      </c>
      <c r="I85" s="2"/>
      <c r="J85" s="2"/>
      <c r="K85" s="2"/>
      <c r="L85" s="2"/>
      <c r="M85" s="2"/>
      <c r="N85" s="14"/>
      <c r="O85" s="14"/>
      <c r="P85" s="14"/>
      <c r="Q85" s="2"/>
      <c r="R85" s="2"/>
      <c r="S85" s="2"/>
      <c r="T85" s="2"/>
      <c r="U85" s="2"/>
      <c r="V85" s="2"/>
      <c r="W85" s="2"/>
      <c r="X85" s="2"/>
      <c r="Y85" s="2"/>
      <c r="Z85" s="2"/>
    </row>
    <row r="86">
      <c r="A86" s="14"/>
      <c r="B86" s="14"/>
      <c r="C86" s="1" t="s">
        <v>2047</v>
      </c>
      <c r="D86" s="55" t="s">
        <v>2049</v>
      </c>
      <c r="E86" s="1">
        <v>1.0</v>
      </c>
      <c r="F86" s="14">
        <v>1385.0</v>
      </c>
      <c r="G86" s="2">
        <f t="shared" si="4"/>
        <v>1385</v>
      </c>
      <c r="H86" s="56" t="str">
        <f>HYPERLINK("https://www.monotaro.com/g/00280760/?t.q=%83A%83N%83%8A%83%8B&amp;key=2032&amp;value=501%81`600","https://www.monotaro.com/g/00280760/?t.q=%83A%83N%83%8A%83%8B&amp;key=2032&amp;value=501%81`600")</f>
        <v>https://www.monotaro.com/g/00280760/?t.q=%83A%83N%83%8A%83%8B&amp;key=2032&amp;value=501%81`600</v>
      </c>
      <c r="I86" s="2"/>
      <c r="J86" s="2"/>
      <c r="K86" s="2"/>
      <c r="L86" s="2"/>
      <c r="M86" s="2"/>
      <c r="N86" s="14"/>
      <c r="O86" s="14"/>
      <c r="P86" s="14"/>
      <c r="Q86" s="2"/>
      <c r="R86" s="2"/>
      <c r="S86" s="2"/>
      <c r="T86" s="2"/>
      <c r="U86" s="2"/>
      <c r="V86" s="2"/>
      <c r="W86" s="2"/>
      <c r="X86" s="2"/>
      <c r="Y86" s="2"/>
      <c r="Z86" s="2"/>
    </row>
    <row r="87">
      <c r="A87" s="14"/>
      <c r="B87" s="14"/>
      <c r="C87" s="2"/>
      <c r="D87" s="55" t="s">
        <v>2056</v>
      </c>
      <c r="E87" s="1">
        <v>1.0</v>
      </c>
      <c r="F87" s="14">
        <v>2201.0</v>
      </c>
      <c r="G87" s="2">
        <f t="shared" si="4"/>
        <v>2201</v>
      </c>
      <c r="H87" s="54"/>
      <c r="I87" s="2"/>
      <c r="J87" s="2"/>
      <c r="K87" s="2"/>
      <c r="L87" s="2"/>
      <c r="M87" s="2"/>
      <c r="N87" s="14"/>
      <c r="O87" s="14"/>
      <c r="P87" s="14"/>
      <c r="Q87" s="2"/>
      <c r="R87" s="2"/>
      <c r="S87" s="2"/>
      <c r="T87" s="2"/>
      <c r="U87" s="2"/>
      <c r="V87" s="2"/>
      <c r="W87" s="2"/>
      <c r="X87" s="2"/>
      <c r="Y87" s="2"/>
      <c r="Z87" s="2"/>
    </row>
    <row r="88">
      <c r="A88" s="14"/>
      <c r="B88" s="14"/>
      <c r="C88" s="14" t="s">
        <v>1783</v>
      </c>
      <c r="D88" s="61" t="s">
        <v>97</v>
      </c>
      <c r="E88" s="14">
        <v>1.0</v>
      </c>
      <c r="F88" s="45">
        <v>1300.0</v>
      </c>
      <c r="G88" s="45">
        <f t="shared" si="4"/>
        <v>1300</v>
      </c>
      <c r="H88" s="54"/>
      <c r="I88" s="2"/>
      <c r="J88" s="2"/>
      <c r="K88" s="2"/>
      <c r="L88" s="2"/>
      <c r="M88" s="2"/>
      <c r="N88" s="14"/>
      <c r="O88" s="14"/>
      <c r="P88" s="14"/>
      <c r="Q88" s="2"/>
      <c r="R88" s="2"/>
      <c r="S88" s="2"/>
      <c r="T88" s="2"/>
      <c r="U88" s="2"/>
      <c r="V88" s="2"/>
      <c r="W88" s="2"/>
      <c r="X88" s="2"/>
      <c r="Y88" s="2"/>
      <c r="Z88" s="2"/>
    </row>
    <row r="89">
      <c r="A89" s="14"/>
      <c r="B89" s="14"/>
      <c r="C89" s="18" t="s">
        <v>263</v>
      </c>
      <c r="D89" s="61" t="s">
        <v>1874</v>
      </c>
      <c r="E89" s="14">
        <v>1.0</v>
      </c>
      <c r="F89" s="45">
        <v>1000.0</v>
      </c>
      <c r="G89" s="45">
        <f t="shared" si="4"/>
        <v>1000</v>
      </c>
      <c r="H89" s="54"/>
      <c r="I89" s="2"/>
      <c r="J89" s="2"/>
      <c r="K89" s="2"/>
      <c r="L89" s="2"/>
      <c r="M89" s="2"/>
      <c r="N89" s="14"/>
      <c r="O89" s="14"/>
      <c r="P89" s="14"/>
      <c r="Q89" s="2"/>
      <c r="R89" s="2"/>
      <c r="S89" s="2"/>
      <c r="T89" s="2"/>
      <c r="U89" s="2"/>
      <c r="V89" s="2"/>
      <c r="W89" s="2"/>
      <c r="X89" s="2"/>
      <c r="Y89" s="2"/>
      <c r="Z89" s="2"/>
    </row>
    <row r="90">
      <c r="A90" s="14"/>
      <c r="B90" s="14"/>
      <c r="C90" s="18" t="s">
        <v>293</v>
      </c>
      <c r="D90" s="61" t="s">
        <v>1875</v>
      </c>
      <c r="E90" s="14">
        <v>1.0</v>
      </c>
      <c r="F90" s="45">
        <v>40.0</v>
      </c>
      <c r="G90" s="45">
        <f t="shared" si="4"/>
        <v>40</v>
      </c>
      <c r="H90" s="54"/>
      <c r="I90" s="2"/>
      <c r="J90" s="2"/>
      <c r="K90" s="2"/>
      <c r="L90" s="2"/>
      <c r="M90" s="2"/>
      <c r="N90" s="14"/>
      <c r="O90" s="14"/>
      <c r="P90" s="14"/>
      <c r="Q90" s="2"/>
      <c r="R90" s="2"/>
      <c r="S90" s="2"/>
      <c r="T90" s="2"/>
      <c r="U90" s="2"/>
      <c r="V90" s="2"/>
      <c r="W90" s="2"/>
      <c r="X90" s="2"/>
      <c r="Y90" s="2"/>
      <c r="Z90" s="2"/>
    </row>
    <row r="91">
      <c r="A91" s="14"/>
      <c r="B91" s="14"/>
      <c r="C91" s="18" t="s">
        <v>320</v>
      </c>
      <c r="D91" s="61" t="s">
        <v>1877</v>
      </c>
      <c r="E91" s="14">
        <v>1.0</v>
      </c>
      <c r="F91" s="45">
        <v>110.0</v>
      </c>
      <c r="G91" s="45">
        <f t="shared" si="4"/>
        <v>110</v>
      </c>
      <c r="H91" s="54"/>
      <c r="I91" s="2"/>
      <c r="J91" s="2"/>
      <c r="K91" s="2"/>
      <c r="L91" s="2"/>
      <c r="M91" s="2"/>
      <c r="N91" s="14"/>
      <c r="O91" s="14"/>
      <c r="P91" s="14"/>
      <c r="Q91" s="2"/>
      <c r="R91" s="2"/>
      <c r="S91" s="2"/>
      <c r="T91" s="2"/>
      <c r="U91" s="2"/>
      <c r="V91" s="2"/>
      <c r="W91" s="2"/>
      <c r="X91" s="2"/>
      <c r="Y91" s="2"/>
      <c r="Z91" s="2"/>
    </row>
    <row r="92">
      <c r="A92" s="14"/>
      <c r="B92" s="14"/>
      <c r="C92" s="14" t="s">
        <v>1784</v>
      </c>
      <c r="D92" s="61" t="s">
        <v>1879</v>
      </c>
      <c r="E92" s="14">
        <v>4.0</v>
      </c>
      <c r="F92" s="45">
        <f>100/10</f>
        <v>10</v>
      </c>
      <c r="G92" s="45">
        <f t="shared" si="4"/>
        <v>40</v>
      </c>
      <c r="H92" s="54"/>
      <c r="I92" s="2"/>
      <c r="J92" s="2"/>
      <c r="K92" s="2"/>
      <c r="L92" s="2"/>
      <c r="M92" s="2"/>
      <c r="N92" s="14"/>
      <c r="O92" s="14"/>
      <c r="P92" s="14"/>
      <c r="Q92" s="2"/>
      <c r="R92" s="2"/>
      <c r="S92" s="2"/>
      <c r="T92" s="2"/>
      <c r="U92" s="2"/>
      <c r="V92" s="2"/>
      <c r="W92" s="2"/>
      <c r="X92" s="2"/>
      <c r="Y92" s="2"/>
      <c r="Z92" s="2"/>
    </row>
    <row r="93">
      <c r="A93" s="14"/>
      <c r="B93" s="14"/>
      <c r="C93" s="14" t="s">
        <v>1785</v>
      </c>
      <c r="D93" s="61" t="s">
        <v>1881</v>
      </c>
      <c r="E93" s="14">
        <v>2.0</v>
      </c>
      <c r="F93" s="45">
        <v>30.0</v>
      </c>
      <c r="G93" s="45">
        <f t="shared" si="4"/>
        <v>60</v>
      </c>
      <c r="H93" s="54"/>
      <c r="I93" s="2"/>
      <c r="J93" s="2"/>
      <c r="K93" s="2"/>
      <c r="L93" s="2"/>
      <c r="M93" s="2"/>
      <c r="N93" s="14"/>
      <c r="O93" s="14"/>
      <c r="P93" s="14"/>
      <c r="Q93" s="2"/>
      <c r="R93" s="2"/>
      <c r="S93" s="2"/>
      <c r="T93" s="2"/>
      <c r="U93" s="2"/>
      <c r="V93" s="2"/>
      <c r="W93" s="2"/>
      <c r="X93" s="2"/>
      <c r="Y93" s="2"/>
      <c r="Z93" s="2"/>
    </row>
    <row r="94">
      <c r="A94" s="14"/>
      <c r="B94" s="14"/>
      <c r="C94" s="14" t="s">
        <v>2058</v>
      </c>
      <c r="D94" s="50"/>
      <c r="E94" s="14">
        <v>1.0</v>
      </c>
      <c r="F94" s="45">
        <v>593.0</v>
      </c>
      <c r="G94" s="45">
        <f t="shared" si="4"/>
        <v>593</v>
      </c>
      <c r="H94" s="54"/>
      <c r="I94" s="3" t="str">
        <f>HYPERLINK("http://wp.wataridori.biz/electronic/arduino/cheap-amazon-arduino","http://wp.wataridori.biz/electronic/arduino/cheap-amazon-arduino")</f>
        <v>http://wp.wataridori.biz/electronic/arduino/cheap-amazon-arduino</v>
      </c>
      <c r="J94" s="2"/>
      <c r="K94" s="2"/>
      <c r="L94" s="2"/>
      <c r="M94" s="2"/>
      <c r="N94" s="14"/>
      <c r="O94" s="14"/>
      <c r="P94" s="14"/>
      <c r="Q94" s="2"/>
      <c r="R94" s="2"/>
      <c r="S94" s="2"/>
      <c r="T94" s="2"/>
      <c r="U94" s="2"/>
      <c r="V94" s="2"/>
      <c r="W94" s="2"/>
      <c r="X94" s="2"/>
      <c r="Y94" s="2"/>
      <c r="Z94" s="2"/>
    </row>
    <row r="95">
      <c r="A95" s="14"/>
      <c r="B95" s="14"/>
      <c r="C95" s="1" t="s">
        <v>1922</v>
      </c>
      <c r="D95" s="2"/>
      <c r="E95" s="2"/>
      <c r="F95" s="2"/>
      <c r="G95" s="1">
        <f>D120/60*1000</f>
        <v>1700</v>
      </c>
      <c r="H95" s="54"/>
      <c r="I95" s="2"/>
      <c r="J95" s="2"/>
      <c r="K95" s="2"/>
      <c r="L95" s="2"/>
      <c r="M95" s="2"/>
      <c r="N95" s="14"/>
      <c r="O95" s="14"/>
      <c r="P95" s="14"/>
      <c r="Q95" s="2"/>
      <c r="R95" s="2"/>
      <c r="S95" s="2"/>
      <c r="T95" s="2"/>
      <c r="U95" s="2"/>
      <c r="V95" s="2"/>
      <c r="W95" s="2"/>
      <c r="X95" s="2"/>
      <c r="Y95" s="2"/>
      <c r="Z95" s="2"/>
    </row>
    <row r="96">
      <c r="A96" s="14"/>
      <c r="B96" s="14"/>
      <c r="C96" s="1" t="s">
        <v>1929</v>
      </c>
      <c r="D96" s="2"/>
      <c r="E96" s="2"/>
      <c r="F96" s="2"/>
      <c r="G96" s="1">
        <v>15000.0</v>
      </c>
      <c r="H96" s="54"/>
      <c r="I96" s="2"/>
      <c r="J96" s="2"/>
      <c r="K96" s="2"/>
      <c r="L96" s="2"/>
      <c r="M96" s="2"/>
      <c r="N96" s="14"/>
      <c r="O96" s="14"/>
      <c r="P96" s="14"/>
      <c r="Q96" s="2"/>
      <c r="R96" s="2"/>
      <c r="S96" s="2"/>
      <c r="T96" s="2"/>
      <c r="U96" s="2"/>
      <c r="V96" s="2"/>
      <c r="W96" s="2"/>
      <c r="X96" s="2"/>
      <c r="Y96" s="2"/>
      <c r="Z96" s="2"/>
    </row>
    <row r="97">
      <c r="A97" s="14"/>
      <c r="B97" s="18" t="s">
        <v>1935</v>
      </c>
      <c r="C97" s="14"/>
      <c r="D97" s="2"/>
      <c r="E97" s="2"/>
      <c r="F97" s="1" t="s">
        <v>1930</v>
      </c>
      <c r="G97" s="2">
        <f>SUM(G80:G96)</f>
        <v>29505</v>
      </c>
      <c r="H97" s="54"/>
      <c r="I97" s="2"/>
      <c r="J97" s="2"/>
      <c r="K97" s="2"/>
      <c r="L97" s="2"/>
      <c r="M97" s="2"/>
      <c r="N97" s="14"/>
      <c r="O97" s="14"/>
      <c r="P97" s="14"/>
      <c r="Q97" s="2"/>
      <c r="R97" s="2"/>
      <c r="S97" s="2"/>
      <c r="T97" s="2"/>
      <c r="U97" s="2"/>
      <c r="V97" s="2"/>
      <c r="W97" s="2"/>
      <c r="X97" s="2"/>
      <c r="Y97" s="2"/>
      <c r="Z97" s="2"/>
    </row>
    <row r="98">
      <c r="A98" s="14"/>
      <c r="B98" s="14"/>
      <c r="C98" s="49">
        <v>130000.0</v>
      </c>
      <c r="D98" s="14"/>
      <c r="E98" s="14"/>
      <c r="F98" s="14"/>
      <c r="G98" s="14"/>
      <c r="H98" s="14"/>
      <c r="I98" s="14"/>
      <c r="J98" s="14"/>
      <c r="K98" s="14"/>
      <c r="L98" s="14"/>
      <c r="M98" s="14"/>
      <c r="N98" s="14"/>
      <c r="O98" s="14"/>
      <c r="P98" s="14"/>
      <c r="Q98" s="2"/>
      <c r="R98" s="2"/>
      <c r="S98" s="2"/>
      <c r="T98" s="2"/>
      <c r="U98" s="2"/>
      <c r="V98" s="2"/>
      <c r="W98" s="2"/>
      <c r="X98" s="2"/>
      <c r="Y98" s="2"/>
      <c r="Z98" s="2"/>
    </row>
    <row r="99">
      <c r="A99" s="14"/>
      <c r="B99" s="18" t="s">
        <v>1942</v>
      </c>
      <c r="C99" s="14"/>
      <c r="D99" s="14"/>
      <c r="E99" s="14"/>
      <c r="F99" s="14"/>
      <c r="G99" s="14"/>
      <c r="H99" s="14"/>
      <c r="I99" s="14"/>
      <c r="J99" s="14"/>
      <c r="K99" s="14"/>
      <c r="L99" s="14"/>
      <c r="M99" s="14"/>
      <c r="N99" s="14"/>
      <c r="O99" s="14"/>
      <c r="P99" s="14"/>
      <c r="Q99" s="2"/>
      <c r="R99" s="2"/>
      <c r="S99" s="2"/>
      <c r="T99" s="2"/>
      <c r="U99" s="2"/>
      <c r="V99" s="2"/>
      <c r="W99" s="2"/>
      <c r="X99" s="2"/>
      <c r="Y99" s="2"/>
      <c r="Z99" s="2"/>
    </row>
    <row r="100">
      <c r="A100" s="14"/>
      <c r="B100" s="14"/>
      <c r="C100" s="50">
        <v>1500.0</v>
      </c>
      <c r="D100" s="14"/>
      <c r="E100" s="14"/>
      <c r="F100" s="14"/>
      <c r="G100" s="14"/>
      <c r="H100" s="14"/>
      <c r="I100" s="14"/>
      <c r="J100" s="14"/>
      <c r="K100" s="14"/>
      <c r="L100" s="14"/>
      <c r="M100" s="14"/>
      <c r="N100" s="14"/>
      <c r="O100" s="14"/>
      <c r="P100" s="14"/>
      <c r="Q100" s="2"/>
      <c r="R100" s="2"/>
      <c r="S100" s="2"/>
      <c r="T100" s="2"/>
      <c r="U100" s="2"/>
      <c r="V100" s="2"/>
      <c r="W100" s="2"/>
      <c r="X100" s="2"/>
      <c r="Y100" s="2"/>
      <c r="Z100" s="2"/>
    </row>
    <row r="101">
      <c r="A101" s="14"/>
      <c r="B101" s="18" t="s">
        <v>1949</v>
      </c>
      <c r="C101" s="14"/>
      <c r="D101" s="14"/>
      <c r="E101" s="2"/>
      <c r="F101" s="2"/>
      <c r="G101" s="14"/>
      <c r="H101" s="14"/>
      <c r="I101" s="14"/>
      <c r="J101" s="14"/>
      <c r="K101" s="14"/>
      <c r="L101" s="14"/>
      <c r="M101" s="14"/>
      <c r="N101" s="14"/>
      <c r="O101" s="14"/>
      <c r="P101" s="14"/>
      <c r="Q101" s="2"/>
      <c r="R101" s="2"/>
      <c r="S101" s="2"/>
      <c r="T101" s="2"/>
      <c r="U101" s="2"/>
      <c r="V101" s="2"/>
      <c r="W101" s="2"/>
      <c r="X101" s="2"/>
      <c r="Y101" s="2"/>
      <c r="Z101" s="2"/>
    </row>
    <row r="102">
      <c r="A102" s="14"/>
      <c r="B102" s="14"/>
      <c r="C102" s="51">
        <f>(C98-G97)*C100/100000000</f>
        <v>1.507425</v>
      </c>
      <c r="D102" s="14"/>
      <c r="E102" s="2"/>
      <c r="F102" s="2"/>
      <c r="G102" s="14"/>
      <c r="H102" s="14"/>
      <c r="I102" s="14"/>
      <c r="J102" s="14"/>
      <c r="K102" s="14"/>
      <c r="L102" s="14"/>
      <c r="M102" s="14"/>
      <c r="N102" s="14"/>
      <c r="O102" s="14"/>
      <c r="P102" s="14"/>
      <c r="Q102" s="2"/>
      <c r="R102" s="2"/>
      <c r="S102" s="2"/>
      <c r="T102" s="2"/>
      <c r="U102" s="2"/>
      <c r="V102" s="2"/>
      <c r="W102" s="2"/>
      <c r="X102" s="2"/>
      <c r="Y102" s="2"/>
      <c r="Z102" s="2"/>
    </row>
    <row r="103">
      <c r="A103" s="14"/>
      <c r="B103" s="14"/>
      <c r="C103" s="14"/>
      <c r="D103" s="14"/>
      <c r="E103" s="2"/>
      <c r="F103" s="2"/>
      <c r="G103" s="14"/>
      <c r="H103" s="14"/>
      <c r="I103" s="14"/>
      <c r="J103" s="14"/>
      <c r="K103" s="14"/>
      <c r="L103" s="14"/>
      <c r="M103" s="14"/>
      <c r="N103" s="14"/>
      <c r="O103" s="14"/>
      <c r="P103" s="14"/>
      <c r="Q103" s="2"/>
      <c r="R103" s="2"/>
      <c r="S103" s="2"/>
      <c r="T103" s="2"/>
      <c r="U103" s="2"/>
      <c r="V103" s="2"/>
      <c r="W103" s="2"/>
      <c r="X103" s="2"/>
      <c r="Y103" s="2"/>
      <c r="Z103" s="2"/>
    </row>
    <row r="104">
      <c r="A104" s="14"/>
      <c r="B104" s="14"/>
      <c r="C104" s="14"/>
      <c r="D104" s="14"/>
      <c r="E104" s="14"/>
      <c r="F104" s="14"/>
      <c r="G104" s="14"/>
      <c r="H104" s="14"/>
      <c r="I104" s="14"/>
      <c r="J104" s="14"/>
      <c r="K104" s="14"/>
      <c r="L104" s="14"/>
      <c r="M104" s="14"/>
      <c r="N104" s="14"/>
      <c r="O104" s="14"/>
      <c r="P104" s="14"/>
      <c r="Q104" s="2"/>
      <c r="R104" s="2"/>
      <c r="S104" s="2"/>
      <c r="T104" s="2"/>
      <c r="U104" s="2"/>
      <c r="V104" s="2"/>
      <c r="W104" s="2"/>
      <c r="X104" s="2"/>
      <c r="Y104" s="2"/>
      <c r="Z104" s="2"/>
    </row>
    <row r="105">
      <c r="A105" s="14"/>
      <c r="B105" s="1" t="s">
        <v>18</v>
      </c>
      <c r="C105" s="2"/>
      <c r="D105" s="2"/>
      <c r="E105" s="14"/>
      <c r="F105" s="14"/>
      <c r="G105" s="14"/>
      <c r="H105" s="14"/>
      <c r="I105" s="14"/>
      <c r="J105" s="14"/>
      <c r="K105" s="14"/>
      <c r="L105" s="14"/>
      <c r="M105" s="14"/>
      <c r="N105" s="14"/>
      <c r="O105" s="14"/>
      <c r="P105" s="14"/>
      <c r="Q105" s="2"/>
      <c r="R105" s="2"/>
      <c r="S105" s="2"/>
      <c r="T105" s="2"/>
      <c r="U105" s="2"/>
      <c r="V105" s="2"/>
      <c r="W105" s="2"/>
      <c r="X105" s="2"/>
      <c r="Y105" s="2"/>
      <c r="Z105" s="2"/>
    </row>
    <row r="106">
      <c r="A106" s="14"/>
      <c r="B106" s="2"/>
      <c r="C106" s="1" t="s">
        <v>19</v>
      </c>
      <c r="D106" s="1" t="s">
        <v>20</v>
      </c>
      <c r="E106" s="14"/>
      <c r="F106" s="14"/>
      <c r="G106" s="14"/>
      <c r="H106" s="14"/>
      <c r="I106" s="14"/>
      <c r="J106" s="14"/>
      <c r="K106" s="14"/>
      <c r="L106" s="14"/>
      <c r="M106" s="14"/>
      <c r="N106" s="14"/>
      <c r="O106" s="14"/>
      <c r="P106" s="14"/>
      <c r="Q106" s="2"/>
      <c r="R106" s="2"/>
      <c r="S106" s="2"/>
      <c r="T106" s="2"/>
      <c r="U106" s="2"/>
      <c r="V106" s="2"/>
      <c r="W106" s="2"/>
      <c r="X106" s="2"/>
      <c r="Y106" s="2"/>
      <c r="Z106" s="2"/>
    </row>
    <row r="107">
      <c r="A107" s="14"/>
      <c r="B107" s="2"/>
      <c r="C107" s="1" t="s">
        <v>21</v>
      </c>
      <c r="D107" s="1">
        <v>4.0</v>
      </c>
      <c r="E107" s="14"/>
      <c r="F107" s="14"/>
      <c r="G107" s="14"/>
      <c r="H107" s="14"/>
      <c r="I107" s="14"/>
      <c r="J107" s="14"/>
      <c r="K107" s="14"/>
      <c r="L107" s="14"/>
      <c r="M107" s="14"/>
      <c r="N107" s="14"/>
      <c r="O107" s="14"/>
      <c r="P107" s="14"/>
      <c r="Q107" s="2"/>
      <c r="R107" s="2"/>
      <c r="S107" s="2"/>
      <c r="T107" s="2"/>
      <c r="U107" s="2"/>
      <c r="V107" s="2"/>
      <c r="W107" s="2"/>
      <c r="X107" s="2"/>
      <c r="Y107" s="2"/>
      <c r="Z107" s="2"/>
    </row>
    <row r="108">
      <c r="A108" s="14"/>
      <c r="B108" s="2"/>
      <c r="C108" s="1" t="s">
        <v>23</v>
      </c>
      <c r="D108" s="1">
        <v>1.0</v>
      </c>
      <c r="E108" s="14"/>
      <c r="F108" s="14"/>
      <c r="G108" s="14"/>
      <c r="H108" s="14"/>
      <c r="I108" s="14"/>
      <c r="J108" s="14"/>
      <c r="K108" s="14"/>
      <c r="L108" s="14"/>
      <c r="M108" s="14"/>
      <c r="N108" s="14"/>
      <c r="O108" s="14"/>
      <c r="P108" s="14"/>
      <c r="Q108" s="2"/>
      <c r="R108" s="2"/>
      <c r="S108" s="2"/>
      <c r="T108" s="2"/>
      <c r="U108" s="2"/>
      <c r="V108" s="2"/>
      <c r="W108" s="2"/>
      <c r="X108" s="2"/>
      <c r="Y108" s="2"/>
      <c r="Z108" s="2"/>
    </row>
    <row r="109">
      <c r="A109" s="14"/>
      <c r="B109" s="2"/>
      <c r="C109" s="1" t="s">
        <v>24</v>
      </c>
      <c r="D109" s="1">
        <v>2.0</v>
      </c>
      <c r="E109" s="14"/>
      <c r="F109" s="14"/>
      <c r="G109" s="14"/>
      <c r="H109" s="14"/>
      <c r="I109" s="14"/>
      <c r="J109" s="14"/>
      <c r="K109" s="14"/>
      <c r="L109" s="14"/>
      <c r="M109" s="14"/>
      <c r="N109" s="14"/>
      <c r="O109" s="14"/>
      <c r="P109" s="14"/>
      <c r="Q109" s="2"/>
      <c r="R109" s="2"/>
      <c r="S109" s="2"/>
      <c r="T109" s="2"/>
      <c r="U109" s="2"/>
      <c r="V109" s="2"/>
      <c r="W109" s="2"/>
      <c r="X109" s="2"/>
      <c r="Y109" s="2"/>
      <c r="Z109" s="2"/>
    </row>
    <row r="110">
      <c r="A110" s="14"/>
      <c r="B110" s="2"/>
      <c r="C110" s="1" t="s">
        <v>26</v>
      </c>
      <c r="D110" s="1">
        <v>10.0</v>
      </c>
      <c r="E110" s="14"/>
      <c r="F110" s="14"/>
      <c r="G110" s="14"/>
      <c r="H110" s="14"/>
      <c r="I110" s="14"/>
      <c r="J110" s="14"/>
      <c r="K110" s="14"/>
      <c r="L110" s="14"/>
      <c r="M110" s="14"/>
      <c r="N110" s="14"/>
      <c r="O110" s="14"/>
      <c r="P110" s="14"/>
      <c r="Q110" s="2"/>
      <c r="R110" s="2"/>
      <c r="S110" s="2"/>
      <c r="T110" s="2"/>
      <c r="U110" s="2"/>
      <c r="V110" s="2"/>
      <c r="W110" s="2"/>
      <c r="X110" s="2"/>
      <c r="Y110" s="2"/>
      <c r="Z110" s="2"/>
    </row>
    <row r="111">
      <c r="A111" s="14"/>
      <c r="B111" s="2"/>
      <c r="C111" s="1" t="s">
        <v>28</v>
      </c>
      <c r="D111" s="1">
        <v>20.0</v>
      </c>
      <c r="E111" s="14"/>
      <c r="F111" s="14"/>
      <c r="G111" s="14"/>
      <c r="H111" s="14"/>
      <c r="I111" s="14"/>
      <c r="J111" s="14"/>
      <c r="K111" s="14"/>
      <c r="L111" s="14"/>
      <c r="M111" s="14"/>
      <c r="N111" s="14"/>
      <c r="O111" s="14"/>
      <c r="P111" s="14"/>
      <c r="Q111" s="2"/>
      <c r="R111" s="2"/>
      <c r="S111" s="2"/>
      <c r="T111" s="2"/>
      <c r="U111" s="2"/>
      <c r="V111" s="2"/>
      <c r="W111" s="2"/>
      <c r="X111" s="2"/>
      <c r="Y111" s="2"/>
      <c r="Z111" s="2"/>
    </row>
    <row r="112">
      <c r="A112" s="14"/>
      <c r="B112" s="2"/>
      <c r="C112" s="1" t="s">
        <v>30</v>
      </c>
      <c r="D112" s="1">
        <v>3.0</v>
      </c>
      <c r="E112" s="14"/>
      <c r="F112" s="14"/>
      <c r="G112" s="14"/>
      <c r="H112" s="14"/>
      <c r="I112" s="14"/>
      <c r="J112" s="14"/>
      <c r="K112" s="14"/>
      <c r="L112" s="14"/>
      <c r="M112" s="14"/>
      <c r="N112" s="14"/>
      <c r="O112" s="14"/>
      <c r="P112" s="14"/>
      <c r="Q112" s="2"/>
      <c r="R112" s="2"/>
      <c r="S112" s="2"/>
      <c r="T112" s="2"/>
      <c r="U112" s="2"/>
      <c r="V112" s="2"/>
      <c r="W112" s="2"/>
      <c r="X112" s="2"/>
      <c r="Y112" s="2"/>
      <c r="Z112" s="2"/>
    </row>
    <row r="113">
      <c r="A113" s="14"/>
      <c r="B113" s="2"/>
      <c r="C113" s="1" t="s">
        <v>31</v>
      </c>
      <c r="D113" s="1">
        <v>1.0</v>
      </c>
      <c r="E113" s="14"/>
      <c r="F113" s="14"/>
      <c r="G113" s="14"/>
      <c r="H113" s="14"/>
      <c r="I113" s="14"/>
      <c r="J113" s="14"/>
      <c r="K113" s="14"/>
      <c r="L113" s="14"/>
      <c r="M113" s="14"/>
      <c r="N113" s="14"/>
      <c r="O113" s="14"/>
      <c r="P113" s="14"/>
      <c r="Q113" s="2"/>
      <c r="R113" s="2"/>
      <c r="S113" s="2"/>
      <c r="T113" s="2"/>
      <c r="U113" s="2"/>
      <c r="V113" s="2"/>
      <c r="W113" s="2"/>
      <c r="X113" s="2"/>
      <c r="Y113" s="2"/>
      <c r="Z113" s="2"/>
    </row>
    <row r="114">
      <c r="A114" s="14"/>
      <c r="B114" s="2"/>
      <c r="C114" s="1" t="s">
        <v>33</v>
      </c>
      <c r="D114" s="1">
        <v>9.0</v>
      </c>
      <c r="E114" s="14"/>
      <c r="F114" s="14"/>
      <c r="G114" s="14"/>
      <c r="H114" s="14"/>
      <c r="I114" s="14"/>
      <c r="J114" s="14"/>
      <c r="K114" s="14"/>
      <c r="L114" s="14"/>
      <c r="M114" s="14"/>
      <c r="N114" s="14"/>
      <c r="O114" s="14"/>
      <c r="P114" s="14"/>
      <c r="Q114" s="2"/>
      <c r="R114" s="2"/>
      <c r="S114" s="2"/>
      <c r="T114" s="2"/>
      <c r="U114" s="2"/>
      <c r="V114" s="2"/>
      <c r="W114" s="2"/>
      <c r="X114" s="2"/>
      <c r="Y114" s="2"/>
      <c r="Z114" s="2"/>
    </row>
    <row r="115">
      <c r="A115" s="14"/>
      <c r="B115" s="2"/>
      <c r="C115" s="1" t="s">
        <v>34</v>
      </c>
      <c r="D115" s="1">
        <v>10.0</v>
      </c>
      <c r="E115" s="14"/>
      <c r="F115" s="14"/>
      <c r="G115" s="14"/>
      <c r="H115" s="14"/>
      <c r="I115" s="14"/>
      <c r="J115" s="14"/>
      <c r="K115" s="14"/>
      <c r="L115" s="14"/>
      <c r="M115" s="14"/>
      <c r="N115" s="14"/>
      <c r="O115" s="14"/>
      <c r="P115" s="14"/>
      <c r="Q115" s="2"/>
      <c r="R115" s="2"/>
      <c r="S115" s="2"/>
      <c r="T115" s="2"/>
      <c r="U115" s="2"/>
      <c r="V115" s="2"/>
      <c r="W115" s="2"/>
      <c r="X115" s="2"/>
      <c r="Y115" s="2"/>
      <c r="Z115" s="2"/>
    </row>
    <row r="116">
      <c r="A116" s="14"/>
      <c r="B116" s="2"/>
      <c r="C116" s="1" t="s">
        <v>39</v>
      </c>
      <c r="D116" s="1">
        <v>4.0</v>
      </c>
      <c r="E116" s="14"/>
      <c r="F116" s="14"/>
      <c r="G116" s="14"/>
      <c r="H116" s="14"/>
      <c r="I116" s="14"/>
      <c r="J116" s="14"/>
      <c r="K116" s="14"/>
      <c r="L116" s="14"/>
      <c r="M116" s="14"/>
      <c r="N116" s="14"/>
      <c r="O116" s="14"/>
      <c r="P116" s="14"/>
      <c r="Q116" s="2"/>
      <c r="R116" s="2"/>
      <c r="S116" s="2"/>
      <c r="T116" s="2"/>
      <c r="U116" s="2"/>
      <c r="V116" s="2"/>
      <c r="W116" s="2"/>
      <c r="X116" s="2"/>
      <c r="Y116" s="2"/>
      <c r="Z116" s="2"/>
    </row>
    <row r="117">
      <c r="A117" s="14"/>
      <c r="B117" s="2"/>
      <c r="C117" s="1" t="s">
        <v>38</v>
      </c>
      <c r="D117" s="1">
        <v>15.0</v>
      </c>
      <c r="E117" s="14"/>
      <c r="F117" s="14"/>
      <c r="G117" s="14"/>
      <c r="H117" s="14"/>
      <c r="I117" s="14"/>
      <c r="J117" s="14"/>
      <c r="K117" s="14"/>
      <c r="L117" s="14"/>
      <c r="M117" s="14"/>
      <c r="N117" s="14"/>
      <c r="O117" s="14"/>
      <c r="P117" s="14"/>
      <c r="Q117" s="2"/>
      <c r="R117" s="2"/>
      <c r="S117" s="2"/>
      <c r="T117" s="2"/>
      <c r="U117" s="2"/>
      <c r="V117" s="2"/>
      <c r="W117" s="2"/>
      <c r="X117" s="2"/>
      <c r="Y117" s="2"/>
      <c r="Z117" s="2"/>
    </row>
    <row r="118">
      <c r="A118" s="14"/>
      <c r="B118" s="2"/>
      <c r="C118" s="1" t="s">
        <v>2</v>
      </c>
      <c r="D118" s="1">
        <v>8.0</v>
      </c>
      <c r="E118" s="14"/>
      <c r="F118" s="14"/>
      <c r="G118" s="14"/>
      <c r="H118" s="14"/>
      <c r="I118" s="14"/>
      <c r="J118" s="14"/>
      <c r="K118" s="14"/>
      <c r="L118" s="14"/>
      <c r="M118" s="14"/>
      <c r="N118" s="14"/>
      <c r="O118" s="14"/>
      <c r="P118" s="14"/>
      <c r="Q118" s="2"/>
      <c r="R118" s="2"/>
      <c r="S118" s="2"/>
      <c r="T118" s="2"/>
      <c r="U118" s="2"/>
      <c r="V118" s="2"/>
      <c r="W118" s="2"/>
      <c r="X118" s="2"/>
      <c r="Y118" s="2"/>
      <c r="Z118" s="2"/>
    </row>
    <row r="119">
      <c r="A119" s="14"/>
      <c r="B119" s="2"/>
      <c r="C119" s="1" t="s">
        <v>1981</v>
      </c>
      <c r="D119" s="1">
        <v>15.0</v>
      </c>
      <c r="E119" s="14"/>
      <c r="F119" s="14"/>
      <c r="G119" s="14"/>
      <c r="H119" s="14"/>
      <c r="I119" s="14"/>
      <c r="J119" s="14"/>
      <c r="K119" s="14"/>
      <c r="L119" s="14"/>
      <c r="M119" s="14"/>
      <c r="N119" s="14"/>
      <c r="O119" s="14"/>
      <c r="P119" s="14"/>
      <c r="Q119" s="2"/>
      <c r="R119" s="2"/>
      <c r="S119" s="2"/>
      <c r="T119" s="2"/>
      <c r="U119" s="2"/>
      <c r="V119" s="2"/>
      <c r="W119" s="2"/>
      <c r="X119" s="2"/>
      <c r="Y119" s="2"/>
      <c r="Z119" s="2"/>
    </row>
    <row r="120">
      <c r="A120" s="14"/>
      <c r="B120" s="2"/>
      <c r="C120" s="2"/>
      <c r="D120" s="2">
        <f>SUM(D107:D119)</f>
        <v>102</v>
      </c>
      <c r="E120" s="14"/>
      <c r="F120" s="14"/>
      <c r="G120" s="14"/>
      <c r="H120" s="14"/>
      <c r="I120" s="14"/>
      <c r="J120" s="14"/>
      <c r="K120" s="14"/>
      <c r="L120" s="14"/>
      <c r="M120" s="14"/>
      <c r="N120" s="14"/>
      <c r="O120" s="14"/>
      <c r="P120" s="14"/>
      <c r="Q120" s="2"/>
      <c r="R120" s="2"/>
      <c r="S120" s="2"/>
      <c r="T120" s="2"/>
      <c r="U120" s="2"/>
      <c r="V120" s="2"/>
      <c r="W120" s="2"/>
      <c r="X120" s="2"/>
      <c r="Y120" s="2"/>
      <c r="Z120" s="2"/>
    </row>
    <row r="121">
      <c r="A121" s="14"/>
      <c r="B121" s="14"/>
      <c r="C121" s="14"/>
      <c r="D121" s="14"/>
      <c r="E121" s="14"/>
      <c r="F121" s="14"/>
      <c r="G121" s="14"/>
      <c r="H121" s="14"/>
      <c r="I121" s="14"/>
      <c r="J121" s="14"/>
      <c r="K121" s="14"/>
      <c r="L121" s="14"/>
      <c r="M121" s="14"/>
      <c r="N121" s="14"/>
      <c r="O121" s="14"/>
      <c r="P121" s="14"/>
      <c r="Q121" s="2"/>
      <c r="R121" s="2"/>
      <c r="S121" s="2"/>
      <c r="T121" s="2"/>
      <c r="U121" s="2"/>
      <c r="V121" s="2"/>
      <c r="W121" s="2"/>
      <c r="X121" s="2"/>
      <c r="Y121" s="2"/>
      <c r="Z121" s="2"/>
    </row>
    <row r="122">
      <c r="A122" s="14"/>
      <c r="B122" s="14" t="s">
        <v>1983</v>
      </c>
      <c r="C122" s="14"/>
      <c r="D122" s="2"/>
      <c r="E122" s="14"/>
      <c r="F122" s="14"/>
      <c r="G122" s="14"/>
      <c r="H122" s="14"/>
      <c r="I122" s="14"/>
      <c r="J122" s="14"/>
      <c r="K122" s="14"/>
      <c r="L122" s="14"/>
      <c r="M122" s="14"/>
      <c r="N122" s="14"/>
      <c r="O122" s="14"/>
      <c r="P122" s="14"/>
      <c r="Q122" s="2"/>
      <c r="R122" s="2"/>
      <c r="S122" s="2"/>
      <c r="T122" s="2"/>
      <c r="U122" s="2"/>
      <c r="V122" s="2"/>
      <c r="W122" s="2"/>
      <c r="X122" s="2"/>
      <c r="Y122" s="2"/>
      <c r="Z122" s="2"/>
    </row>
    <row r="123">
      <c r="A123" s="14"/>
      <c r="B123" s="14" t="s">
        <v>1986</v>
      </c>
      <c r="C123" s="14"/>
      <c r="D123" s="2"/>
      <c r="E123" s="14"/>
      <c r="F123" s="14"/>
      <c r="G123" s="14"/>
      <c r="H123" s="14"/>
      <c r="I123" s="14"/>
      <c r="J123" s="14"/>
      <c r="K123" s="14"/>
      <c r="L123" s="14"/>
      <c r="M123" s="14"/>
      <c r="N123" s="14"/>
      <c r="O123" s="14"/>
      <c r="P123" s="14"/>
      <c r="Q123" s="2"/>
      <c r="R123" s="2"/>
      <c r="S123" s="2"/>
      <c r="T123" s="2"/>
      <c r="U123" s="2"/>
      <c r="V123" s="2"/>
      <c r="W123" s="2"/>
      <c r="X123" s="2"/>
      <c r="Y123" s="2"/>
      <c r="Z123" s="2"/>
    </row>
    <row r="124">
      <c r="A124" s="14"/>
      <c r="B124" s="26">
        <f>C100*D120/60/365</f>
        <v>6.98630137</v>
      </c>
      <c r="C124" s="14" t="s">
        <v>1991</v>
      </c>
      <c r="D124" s="2"/>
      <c r="E124" s="14"/>
      <c r="F124" s="14"/>
      <c r="G124" s="14"/>
      <c r="H124" s="14"/>
      <c r="I124" s="14"/>
      <c r="J124" s="14"/>
      <c r="K124" s="14"/>
      <c r="L124" s="14"/>
      <c r="M124" s="14"/>
      <c r="N124" s="14"/>
      <c r="O124" s="14"/>
      <c r="P124" s="14"/>
      <c r="Q124" s="2"/>
      <c r="R124" s="2"/>
      <c r="S124" s="2"/>
      <c r="T124" s="2"/>
      <c r="U124" s="2"/>
      <c r="V124" s="2"/>
      <c r="W124" s="2"/>
      <c r="X124" s="2"/>
      <c r="Y124" s="2"/>
      <c r="Z124" s="2"/>
    </row>
    <row r="125">
      <c r="A125" s="14"/>
      <c r="B125" s="14" t="s">
        <v>1993</v>
      </c>
      <c r="C125" s="14"/>
      <c r="D125" s="2"/>
      <c r="E125" s="14"/>
      <c r="F125" s="14"/>
      <c r="G125" s="14"/>
      <c r="H125" s="14"/>
      <c r="I125" s="14"/>
      <c r="J125" s="14"/>
      <c r="K125" s="14"/>
      <c r="L125" s="14"/>
      <c r="M125" s="14"/>
      <c r="N125" s="14"/>
      <c r="O125" s="14"/>
      <c r="P125" s="14"/>
      <c r="Q125" s="2"/>
      <c r="R125" s="2"/>
      <c r="S125" s="2"/>
      <c r="T125" s="2"/>
      <c r="U125" s="2"/>
      <c r="V125" s="2"/>
      <c r="W125" s="2"/>
      <c r="X125" s="2"/>
      <c r="Y125" s="2"/>
      <c r="Z125" s="2"/>
    </row>
    <row r="126">
      <c r="A126" s="14"/>
      <c r="B126" s="14"/>
      <c r="C126" s="14"/>
      <c r="D126" s="14"/>
      <c r="E126" s="14"/>
      <c r="F126" s="14"/>
      <c r="G126" s="14"/>
      <c r="H126" s="14"/>
      <c r="I126" s="14"/>
      <c r="J126" s="14"/>
      <c r="K126" s="14"/>
      <c r="L126" s="14"/>
      <c r="M126" s="14"/>
      <c r="N126" s="14"/>
      <c r="O126" s="14"/>
      <c r="P126" s="14"/>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4" width="2.63"/>
  </cols>
  <sheetData>
    <row r="1" ht="14.25" customHeight="1">
      <c r="A1" s="18" t="s">
        <v>867</v>
      </c>
      <c r="B1" s="14"/>
      <c r="C1" s="14"/>
      <c r="D1" s="14"/>
      <c r="E1" s="14"/>
      <c r="F1" s="14"/>
      <c r="G1" s="14"/>
      <c r="H1" s="14"/>
      <c r="I1" s="14"/>
      <c r="J1" s="2"/>
      <c r="K1" s="2"/>
      <c r="L1" s="2"/>
      <c r="M1" s="2"/>
      <c r="N1" s="2"/>
      <c r="O1" s="2"/>
      <c r="P1" s="2"/>
      <c r="Q1" s="2"/>
      <c r="R1" s="2"/>
      <c r="S1" s="2"/>
      <c r="T1" s="2"/>
      <c r="U1" s="2"/>
      <c r="V1" s="2"/>
      <c r="W1" s="2"/>
      <c r="X1" s="2"/>
      <c r="Y1" s="2"/>
      <c r="Z1" s="2"/>
    </row>
    <row r="2" ht="14.25" customHeight="1">
      <c r="A2" s="14"/>
      <c r="B2" s="18" t="s">
        <v>1890</v>
      </c>
      <c r="C2" s="14"/>
      <c r="D2" s="14"/>
      <c r="E2" s="14"/>
      <c r="F2" s="14"/>
      <c r="G2" s="14"/>
      <c r="H2" s="14"/>
      <c r="I2" s="14"/>
      <c r="J2" s="2"/>
      <c r="K2" s="2"/>
      <c r="L2" s="2"/>
      <c r="M2" s="2"/>
      <c r="N2" s="2"/>
      <c r="O2" s="2"/>
      <c r="P2" s="2"/>
      <c r="Q2" s="2"/>
      <c r="R2" s="2"/>
      <c r="S2" s="2"/>
      <c r="T2" s="2"/>
      <c r="U2" s="2"/>
      <c r="V2" s="2"/>
      <c r="W2" s="2"/>
      <c r="X2" s="2"/>
      <c r="Y2" s="2"/>
      <c r="Z2" s="2"/>
    </row>
    <row r="3" ht="14.25" customHeight="1">
      <c r="A3" s="14"/>
      <c r="B3" s="14"/>
      <c r="C3" s="14" t="s">
        <v>1892</v>
      </c>
      <c r="D3" s="14"/>
      <c r="E3" s="14"/>
      <c r="F3" s="14"/>
      <c r="G3" s="14"/>
      <c r="H3" s="14"/>
      <c r="I3" s="14"/>
      <c r="J3" s="2"/>
      <c r="K3" s="2"/>
      <c r="L3" s="2"/>
      <c r="M3" s="2"/>
      <c r="N3" s="2"/>
      <c r="O3" s="2"/>
      <c r="P3" s="2"/>
      <c r="Q3" s="2"/>
      <c r="R3" s="2"/>
      <c r="S3" s="2"/>
      <c r="T3" s="2"/>
      <c r="U3" s="2"/>
      <c r="V3" s="2"/>
      <c r="W3" s="2"/>
      <c r="X3" s="2"/>
      <c r="Y3" s="2"/>
      <c r="Z3" s="2"/>
    </row>
    <row r="4" ht="14.25" customHeight="1">
      <c r="A4" s="14"/>
      <c r="B4" s="14"/>
      <c r="C4" s="46" t="str">
        <f>HYPERLINK("http://d.hatena.ne.jp/penkoba/20130925/1380129824","http://d.hatena.ne.jp/penkoba/20130925/1380129824")</f>
        <v>http://d.hatena.ne.jp/penkoba/20130925/1380129824</v>
      </c>
      <c r="D4" s="14"/>
      <c r="E4" s="14"/>
      <c r="F4" s="14"/>
      <c r="G4" s="14"/>
      <c r="H4" s="14"/>
      <c r="I4" s="14"/>
      <c r="J4" s="2"/>
      <c r="K4" s="2"/>
      <c r="L4" s="2"/>
      <c r="M4" s="2"/>
      <c r="N4" s="2"/>
      <c r="O4" s="2"/>
      <c r="P4" s="2"/>
      <c r="Q4" s="2"/>
      <c r="R4" s="2"/>
      <c r="S4" s="2"/>
      <c r="T4" s="2"/>
      <c r="U4" s="2"/>
      <c r="V4" s="2"/>
      <c r="W4" s="2"/>
      <c r="X4" s="2"/>
      <c r="Y4" s="2"/>
      <c r="Z4" s="2"/>
    </row>
    <row r="5" ht="14.25" customHeight="1">
      <c r="A5" s="14"/>
      <c r="B5" s="14"/>
      <c r="C5" s="46"/>
      <c r="D5" s="14"/>
      <c r="E5" s="14"/>
      <c r="F5" s="14"/>
      <c r="G5" s="14"/>
      <c r="H5" s="14"/>
      <c r="I5" s="14"/>
      <c r="J5" s="2"/>
      <c r="K5" s="2"/>
      <c r="L5" s="2"/>
      <c r="M5" s="2"/>
      <c r="N5" s="2"/>
      <c r="O5" s="2"/>
      <c r="P5" s="2"/>
      <c r="Q5" s="2"/>
      <c r="R5" s="2"/>
      <c r="S5" s="2"/>
      <c r="T5" s="2"/>
      <c r="U5" s="2"/>
      <c r="V5" s="2"/>
      <c r="W5" s="2"/>
      <c r="X5" s="2"/>
      <c r="Y5" s="2"/>
      <c r="Z5" s="2"/>
    </row>
    <row r="6" ht="14.25" customHeight="1">
      <c r="A6" s="14"/>
      <c r="B6" s="18" t="s">
        <v>1895</v>
      </c>
      <c r="C6" s="14"/>
      <c r="D6" s="14"/>
      <c r="E6" s="14"/>
      <c r="F6" s="14"/>
      <c r="G6" s="14"/>
      <c r="H6" s="14"/>
      <c r="I6" s="14"/>
      <c r="J6" s="2"/>
      <c r="K6" s="2"/>
      <c r="L6" s="2"/>
      <c r="M6" s="2"/>
      <c r="N6" s="2"/>
      <c r="O6" s="2"/>
      <c r="P6" s="2"/>
      <c r="Q6" s="2"/>
      <c r="R6" s="2"/>
      <c r="S6" s="2"/>
      <c r="T6" s="2"/>
      <c r="U6" s="2"/>
      <c r="V6" s="2"/>
      <c r="W6" s="2"/>
      <c r="X6" s="2"/>
      <c r="Y6" s="2"/>
      <c r="Z6" s="2"/>
    </row>
    <row r="7" ht="14.25" customHeight="1">
      <c r="A7" s="14"/>
      <c r="B7" s="14"/>
      <c r="C7" s="14" t="s">
        <v>81</v>
      </c>
      <c r="D7" s="14"/>
      <c r="E7" s="14"/>
      <c r="F7" s="14"/>
      <c r="G7" s="14"/>
      <c r="H7" s="14"/>
      <c r="I7" s="14"/>
      <c r="J7" s="2"/>
      <c r="K7" s="2"/>
      <c r="L7" s="2"/>
      <c r="M7" s="2"/>
      <c r="N7" s="2"/>
      <c r="O7" s="2"/>
      <c r="P7" s="2"/>
      <c r="Q7" s="2"/>
      <c r="R7" s="2"/>
      <c r="S7" s="2"/>
      <c r="T7" s="2"/>
      <c r="U7" s="2"/>
      <c r="V7" s="2"/>
      <c r="W7" s="2"/>
      <c r="X7" s="2"/>
      <c r="Y7" s="2"/>
      <c r="Z7" s="2"/>
    </row>
    <row r="8" ht="14.25" customHeight="1">
      <c r="A8" s="14"/>
      <c r="B8" s="14"/>
      <c r="C8" s="14" t="s">
        <v>722</v>
      </c>
      <c r="D8" s="14"/>
      <c r="E8" s="14"/>
      <c r="F8" s="14"/>
      <c r="G8" s="14"/>
      <c r="H8" s="14"/>
      <c r="I8" s="14"/>
      <c r="J8" s="2"/>
      <c r="K8" s="2"/>
      <c r="L8" s="2"/>
      <c r="M8" s="2"/>
      <c r="N8" s="2"/>
      <c r="O8" s="2"/>
      <c r="P8" s="2"/>
      <c r="Q8" s="2"/>
      <c r="R8" s="2"/>
      <c r="S8" s="2"/>
      <c r="T8" s="2"/>
      <c r="U8" s="2"/>
      <c r="V8" s="2"/>
      <c r="W8" s="2"/>
      <c r="X8" s="2"/>
      <c r="Y8" s="2"/>
      <c r="Z8" s="2"/>
    </row>
    <row r="9" ht="14.25" customHeight="1">
      <c r="A9" s="14"/>
      <c r="B9" s="14"/>
      <c r="C9" s="18" t="s">
        <v>723</v>
      </c>
      <c r="D9" s="14"/>
      <c r="E9" s="14"/>
      <c r="F9" s="14"/>
      <c r="G9" s="14"/>
      <c r="H9" s="14"/>
      <c r="I9" s="14"/>
      <c r="J9" s="2"/>
      <c r="K9" s="2"/>
      <c r="L9" s="2"/>
      <c r="M9" s="2"/>
      <c r="N9" s="2"/>
      <c r="O9" s="2"/>
      <c r="P9" s="2"/>
      <c r="Q9" s="2"/>
      <c r="R9" s="2"/>
      <c r="S9" s="2"/>
      <c r="T9" s="2"/>
      <c r="U9" s="2"/>
      <c r="V9" s="2"/>
      <c r="W9" s="2"/>
      <c r="X9" s="2"/>
      <c r="Y9" s="2"/>
      <c r="Z9" s="2"/>
    </row>
    <row r="10" ht="14.25" customHeight="1">
      <c r="A10" s="14"/>
      <c r="B10" s="14"/>
      <c r="C10" s="18"/>
      <c r="D10" s="14"/>
      <c r="E10" s="14"/>
      <c r="F10" s="14"/>
      <c r="G10" s="14"/>
      <c r="H10" s="14"/>
      <c r="I10" s="14"/>
      <c r="J10" s="2"/>
      <c r="K10" s="2"/>
      <c r="L10" s="2"/>
      <c r="M10" s="2"/>
      <c r="N10" s="2"/>
      <c r="O10" s="2"/>
      <c r="P10" s="2"/>
      <c r="Q10" s="2"/>
      <c r="R10" s="2"/>
      <c r="S10" s="2"/>
      <c r="T10" s="2"/>
      <c r="U10" s="2"/>
      <c r="V10" s="2"/>
      <c r="W10" s="2"/>
      <c r="X10" s="2"/>
      <c r="Y10" s="2"/>
      <c r="Z10" s="2"/>
    </row>
    <row r="11" ht="14.25" customHeight="1">
      <c r="A11" s="14"/>
      <c r="B11" s="18" t="s">
        <v>1898</v>
      </c>
      <c r="C11" s="18"/>
      <c r="D11" s="14"/>
      <c r="E11" s="14"/>
      <c r="F11" s="14"/>
      <c r="G11" s="14"/>
      <c r="H11" s="14"/>
      <c r="I11" s="14"/>
      <c r="J11" s="2"/>
      <c r="K11" s="2"/>
      <c r="L11" s="2"/>
      <c r="M11" s="2"/>
      <c r="N11" s="2"/>
      <c r="O11" s="2"/>
      <c r="P11" s="2"/>
      <c r="Q11" s="2"/>
      <c r="R11" s="2"/>
      <c r="S11" s="2"/>
      <c r="T11" s="2"/>
      <c r="U11" s="2"/>
      <c r="V11" s="2"/>
      <c r="W11" s="2"/>
      <c r="X11" s="2"/>
      <c r="Y11" s="2"/>
      <c r="Z11" s="2"/>
    </row>
    <row r="12" ht="14.25" customHeight="1">
      <c r="A12" s="14"/>
      <c r="B12" s="14"/>
      <c r="C12" s="18" t="s">
        <v>1899</v>
      </c>
      <c r="D12" s="14"/>
      <c r="E12" s="14"/>
      <c r="F12" s="14"/>
      <c r="G12" s="14"/>
      <c r="H12" s="14"/>
      <c r="I12" s="14"/>
      <c r="J12" s="2"/>
      <c r="K12" s="2"/>
      <c r="L12" s="2"/>
      <c r="M12" s="2"/>
      <c r="N12" s="2"/>
      <c r="O12" s="2"/>
      <c r="P12" s="2"/>
      <c r="Q12" s="2"/>
      <c r="R12" s="2"/>
      <c r="S12" s="2"/>
      <c r="T12" s="2"/>
      <c r="U12" s="2"/>
      <c r="V12" s="2"/>
      <c r="W12" s="2"/>
      <c r="X12" s="2"/>
      <c r="Y12" s="2"/>
      <c r="Z12" s="2"/>
    </row>
    <row r="13" ht="14.25" customHeight="1">
      <c r="A13" s="14"/>
      <c r="B13" s="14"/>
      <c r="C13" s="18" t="s">
        <v>1900</v>
      </c>
      <c r="D13" s="14"/>
      <c r="E13" s="14"/>
      <c r="F13" s="14"/>
      <c r="G13" s="14"/>
      <c r="H13" s="14"/>
      <c r="I13" s="14"/>
      <c r="J13" s="2"/>
      <c r="K13" s="2"/>
      <c r="L13" s="2"/>
      <c r="M13" s="2"/>
      <c r="N13" s="2"/>
      <c r="O13" s="2"/>
      <c r="P13" s="2"/>
      <c r="Q13" s="2"/>
      <c r="R13" s="2"/>
      <c r="S13" s="2"/>
      <c r="T13" s="2"/>
      <c r="U13" s="2"/>
      <c r="V13" s="2"/>
      <c r="W13" s="2"/>
      <c r="X13" s="2"/>
      <c r="Y13" s="2"/>
      <c r="Z13" s="2"/>
    </row>
    <row r="14" ht="14.25" customHeight="1">
      <c r="A14" s="14"/>
      <c r="B14" s="14"/>
      <c r="C14" s="18"/>
      <c r="D14" s="18" t="s">
        <v>1901</v>
      </c>
      <c r="E14" s="14"/>
      <c r="F14" s="14"/>
      <c r="G14" s="14"/>
      <c r="H14" s="14"/>
      <c r="I14" s="14"/>
      <c r="J14" s="2"/>
      <c r="K14" s="2"/>
      <c r="L14" s="2"/>
      <c r="M14" s="2"/>
      <c r="N14" s="2"/>
      <c r="O14" s="2"/>
      <c r="P14" s="2"/>
      <c r="Q14" s="2"/>
      <c r="R14" s="2"/>
      <c r="S14" s="2"/>
      <c r="T14" s="2"/>
      <c r="U14" s="2"/>
      <c r="V14" s="2"/>
      <c r="W14" s="2"/>
      <c r="X14" s="2"/>
      <c r="Y14" s="2"/>
      <c r="Z14" s="2"/>
    </row>
    <row r="15" ht="14.25" customHeight="1">
      <c r="A15" s="14"/>
      <c r="B15" s="14"/>
      <c r="C15" s="18"/>
      <c r="D15" s="18" t="s">
        <v>1902</v>
      </c>
      <c r="E15" s="14"/>
      <c r="F15" s="14"/>
      <c r="G15" s="14"/>
      <c r="H15" s="14"/>
      <c r="I15" s="14"/>
      <c r="J15" s="2"/>
      <c r="K15" s="2"/>
      <c r="L15" s="2"/>
      <c r="M15" s="2"/>
      <c r="N15" s="2"/>
      <c r="O15" s="2"/>
      <c r="P15" s="2"/>
      <c r="Q15" s="2"/>
      <c r="R15" s="2"/>
      <c r="S15" s="2"/>
      <c r="T15" s="2"/>
      <c r="U15" s="2"/>
      <c r="V15" s="2"/>
      <c r="W15" s="2"/>
      <c r="X15" s="2"/>
      <c r="Y15" s="2"/>
      <c r="Z15" s="2"/>
    </row>
    <row r="16" ht="14.25" customHeight="1">
      <c r="A16" s="14"/>
      <c r="B16" s="14"/>
      <c r="C16" s="18"/>
      <c r="D16" s="18" t="s">
        <v>1905</v>
      </c>
      <c r="E16" s="14"/>
      <c r="F16" s="14"/>
      <c r="G16" s="14"/>
      <c r="H16" s="14"/>
      <c r="I16" s="14"/>
      <c r="J16" s="2"/>
      <c r="K16" s="2"/>
      <c r="L16" s="2"/>
      <c r="M16" s="2"/>
      <c r="N16" s="2"/>
      <c r="O16" s="2"/>
      <c r="P16" s="2"/>
      <c r="Q16" s="2"/>
      <c r="R16" s="2"/>
      <c r="S16" s="2"/>
      <c r="T16" s="2"/>
      <c r="U16" s="2"/>
      <c r="V16" s="2"/>
      <c r="W16" s="2"/>
      <c r="X16" s="2"/>
      <c r="Y16" s="2"/>
      <c r="Z16" s="2"/>
    </row>
    <row r="17" ht="14.25" customHeight="1">
      <c r="A17" s="14"/>
      <c r="B17" s="14"/>
      <c r="C17" s="18" t="s">
        <v>92</v>
      </c>
      <c r="D17" s="14"/>
      <c r="E17" s="14"/>
      <c r="F17" s="14"/>
      <c r="G17" s="14"/>
      <c r="H17" s="14"/>
      <c r="I17" s="14"/>
      <c r="J17" s="2"/>
      <c r="K17" s="2"/>
      <c r="L17" s="2"/>
      <c r="M17" s="2"/>
      <c r="N17" s="2"/>
      <c r="O17" s="2"/>
      <c r="P17" s="2"/>
      <c r="Q17" s="2"/>
      <c r="R17" s="2"/>
      <c r="S17" s="2"/>
      <c r="T17" s="2"/>
      <c r="U17" s="2"/>
      <c r="V17" s="2"/>
      <c r="W17" s="2"/>
      <c r="X17" s="2"/>
      <c r="Y17" s="2"/>
      <c r="Z17" s="2"/>
    </row>
    <row r="18" ht="14.25" customHeight="1">
      <c r="A18" s="14"/>
      <c r="B18" s="14"/>
      <c r="C18" s="18" t="s">
        <v>1906</v>
      </c>
      <c r="D18" s="14"/>
      <c r="E18" s="14"/>
      <c r="F18" s="14"/>
      <c r="G18" s="14"/>
      <c r="H18" s="14"/>
      <c r="I18" s="14"/>
      <c r="J18" s="2"/>
      <c r="K18" s="2"/>
      <c r="L18" s="2"/>
      <c r="M18" s="2"/>
      <c r="N18" s="2"/>
      <c r="O18" s="2"/>
      <c r="P18" s="2"/>
      <c r="Q18" s="2"/>
      <c r="R18" s="2"/>
      <c r="S18" s="2"/>
      <c r="T18" s="2"/>
      <c r="U18" s="2"/>
      <c r="V18" s="2"/>
      <c r="W18" s="2"/>
      <c r="X18" s="2"/>
      <c r="Y18" s="2"/>
      <c r="Z18" s="2"/>
    </row>
    <row r="19" ht="14.25" customHeight="1">
      <c r="A19" s="14"/>
      <c r="B19" s="14"/>
      <c r="C19" s="46" t="str">
        <f>HYPERLINK("http://www.not-enough.org/abe/manual/program-aa08/pythontk1.html","http://www.not-enough.org/abe/manual/program-aa08/pythontk1.html")</f>
        <v>http://www.not-enough.org/abe/manual/program-aa08/pythontk1.html</v>
      </c>
      <c r="D19" s="14"/>
      <c r="E19" s="14"/>
      <c r="F19" s="14"/>
      <c r="G19" s="14"/>
      <c r="H19" s="14"/>
      <c r="I19" s="14"/>
      <c r="J19" s="2"/>
      <c r="K19" s="2"/>
      <c r="L19" s="2"/>
      <c r="M19" s="2"/>
      <c r="N19" s="2"/>
      <c r="O19" s="2"/>
      <c r="P19" s="2"/>
      <c r="Q19" s="2"/>
      <c r="R19" s="2"/>
      <c r="S19" s="2"/>
      <c r="T19" s="2"/>
      <c r="U19" s="2"/>
      <c r="V19" s="2"/>
      <c r="W19" s="2"/>
      <c r="X19" s="2"/>
      <c r="Y19" s="2"/>
      <c r="Z19" s="2"/>
    </row>
    <row r="20" ht="14.25" customHeight="1">
      <c r="A20" s="14"/>
      <c r="B20" s="14"/>
      <c r="C20" s="18" t="s">
        <v>1907</v>
      </c>
      <c r="D20" s="14"/>
      <c r="E20" s="14"/>
      <c r="F20" s="14"/>
      <c r="G20" s="14"/>
      <c r="H20" s="14"/>
      <c r="I20" s="14"/>
      <c r="J20" s="2"/>
      <c r="K20" s="2"/>
      <c r="L20" s="2"/>
      <c r="M20" s="2"/>
      <c r="N20" s="2"/>
      <c r="O20" s="2"/>
      <c r="P20" s="2"/>
      <c r="Q20" s="2"/>
      <c r="R20" s="2"/>
      <c r="S20" s="2"/>
      <c r="T20" s="2"/>
      <c r="U20" s="2"/>
      <c r="V20" s="2"/>
      <c r="W20" s="2"/>
      <c r="X20" s="2"/>
      <c r="Y20" s="2"/>
      <c r="Z20" s="2"/>
    </row>
    <row r="21" ht="14.25" customHeight="1">
      <c r="A21" s="14"/>
      <c r="B21" s="14"/>
      <c r="C21" s="46" t="str">
        <f>HYPERLINK("http://qiita.com/nnahito/items/ad1428a30738b3d93762","http://qiita.com/nnahito/items/ad1428a30738b3d93762")</f>
        <v>http://qiita.com/nnahito/items/ad1428a30738b3d93762</v>
      </c>
      <c r="D21" s="14"/>
      <c r="E21" s="14"/>
      <c r="F21" s="14"/>
      <c r="G21" s="14"/>
      <c r="H21" s="14"/>
      <c r="I21" s="14"/>
      <c r="J21" s="2"/>
      <c r="K21" s="2"/>
      <c r="L21" s="2"/>
      <c r="M21" s="2"/>
      <c r="N21" s="2"/>
      <c r="O21" s="2"/>
      <c r="P21" s="2"/>
      <c r="Q21" s="2"/>
      <c r="R21" s="2"/>
      <c r="S21" s="2"/>
      <c r="T21" s="2"/>
      <c r="U21" s="2"/>
      <c r="V21" s="2"/>
      <c r="W21" s="2"/>
      <c r="X21" s="2"/>
      <c r="Y21" s="2"/>
      <c r="Z21" s="2"/>
    </row>
    <row r="22" ht="14.25" customHeight="1">
      <c r="A22" s="14"/>
      <c r="B22" s="14"/>
      <c r="C22" s="14"/>
      <c r="D22" s="18" t="s">
        <v>1909</v>
      </c>
      <c r="E22" s="14"/>
      <c r="F22" s="14"/>
      <c r="G22" s="14"/>
      <c r="H22" s="14"/>
      <c r="I22" s="14"/>
      <c r="J22" s="2"/>
      <c r="K22" s="2"/>
      <c r="L22" s="2"/>
      <c r="M22" s="2"/>
      <c r="N22" s="2"/>
      <c r="O22" s="2"/>
      <c r="P22" s="2"/>
      <c r="Q22" s="2"/>
      <c r="R22" s="2"/>
      <c r="S22" s="2"/>
      <c r="T22" s="2"/>
      <c r="U22" s="2"/>
      <c r="V22" s="2"/>
      <c r="W22" s="2"/>
      <c r="X22" s="2"/>
      <c r="Y22" s="2"/>
      <c r="Z22" s="2"/>
    </row>
    <row r="23" ht="14.25" customHeight="1">
      <c r="A23" s="14"/>
      <c r="B23" s="14"/>
      <c r="C23" s="18" t="s">
        <v>1910</v>
      </c>
      <c r="D23" s="14"/>
      <c r="E23" s="14"/>
      <c r="F23" s="14"/>
      <c r="G23" s="14"/>
      <c r="H23" s="14"/>
      <c r="I23" s="14"/>
      <c r="J23" s="2"/>
      <c r="K23" s="2"/>
      <c r="L23" s="2"/>
      <c r="M23" s="2"/>
      <c r="N23" s="2"/>
      <c r="O23" s="2"/>
      <c r="P23" s="2"/>
      <c r="Q23" s="2"/>
      <c r="R23" s="2"/>
      <c r="S23" s="2"/>
      <c r="T23" s="2"/>
      <c r="U23" s="2"/>
      <c r="V23" s="2"/>
      <c r="W23" s="2"/>
      <c r="X23" s="2"/>
      <c r="Y23" s="2"/>
      <c r="Z23" s="2"/>
    </row>
    <row r="24" ht="14.25" customHeight="1">
      <c r="A24" s="14"/>
      <c r="B24" s="14"/>
      <c r="C24" s="18"/>
      <c r="D24" s="18" t="s">
        <v>1911</v>
      </c>
      <c r="E24" s="14"/>
      <c r="F24" s="14"/>
      <c r="G24" s="14"/>
      <c r="H24" s="14"/>
      <c r="I24" s="14"/>
      <c r="J24" s="2"/>
      <c r="K24" s="2"/>
      <c r="L24" s="2"/>
      <c r="M24" s="2"/>
      <c r="N24" s="2"/>
      <c r="O24" s="2"/>
      <c r="P24" s="2"/>
      <c r="Q24" s="2"/>
      <c r="R24" s="2"/>
      <c r="S24" s="2"/>
      <c r="T24" s="2"/>
      <c r="U24" s="2"/>
      <c r="V24" s="2"/>
      <c r="W24" s="2"/>
      <c r="X24" s="2"/>
      <c r="Y24" s="2"/>
      <c r="Z24" s="2"/>
    </row>
    <row r="25" ht="14.25" customHeight="1">
      <c r="A25" s="14"/>
      <c r="B25" s="14"/>
      <c r="C25" s="18"/>
      <c r="D25" s="18" t="s">
        <v>1914</v>
      </c>
      <c r="E25" s="14"/>
      <c r="F25" s="14"/>
      <c r="G25" s="14"/>
      <c r="H25" s="14"/>
      <c r="I25" s="14"/>
      <c r="J25" s="2"/>
      <c r="K25" s="2"/>
      <c r="L25" s="2"/>
      <c r="M25" s="2"/>
      <c r="N25" s="2"/>
      <c r="O25" s="2"/>
      <c r="P25" s="2"/>
      <c r="Q25" s="2"/>
      <c r="R25" s="2"/>
      <c r="S25" s="2"/>
      <c r="T25" s="2"/>
      <c r="U25" s="2"/>
      <c r="V25" s="2"/>
      <c r="W25" s="2"/>
      <c r="X25" s="2"/>
      <c r="Y25" s="2"/>
      <c r="Z25" s="2"/>
    </row>
    <row r="26" ht="14.25" customHeight="1">
      <c r="A26" s="14"/>
      <c r="B26" s="14"/>
      <c r="C26" s="18"/>
      <c r="D26" s="46" t="str">
        <f>HYPERLINK("http://qiita.com/okadate/items/c36f4eb9506b358fb608","http://qiita.com/okadate/items/c36f4eb9506b358fb608")</f>
        <v>http://qiita.com/okadate/items/c36f4eb9506b358fb608</v>
      </c>
      <c r="E26" s="14"/>
      <c r="F26" s="14"/>
      <c r="G26" s="14"/>
      <c r="H26" s="14"/>
      <c r="I26" s="14"/>
      <c r="J26" s="2"/>
      <c r="K26" s="2"/>
      <c r="L26" s="2"/>
      <c r="M26" s="2"/>
      <c r="N26" s="2"/>
      <c r="O26" s="2"/>
      <c r="P26" s="2"/>
      <c r="Q26" s="2"/>
      <c r="R26" s="2"/>
      <c r="S26" s="2"/>
      <c r="T26" s="2"/>
      <c r="U26" s="2"/>
      <c r="V26" s="2"/>
      <c r="W26" s="2"/>
      <c r="X26" s="2"/>
      <c r="Y26" s="2"/>
      <c r="Z26" s="2"/>
    </row>
    <row r="27" ht="14.25" customHeight="1">
      <c r="A27" s="14"/>
      <c r="B27" s="14"/>
      <c r="C27" s="18"/>
      <c r="D27" s="18" t="s">
        <v>1916</v>
      </c>
      <c r="E27" s="14"/>
      <c r="F27" s="14"/>
      <c r="G27" s="14"/>
      <c r="H27" s="14"/>
      <c r="I27" s="14"/>
      <c r="J27" s="2"/>
      <c r="K27" s="2"/>
      <c r="L27" s="2"/>
      <c r="M27" s="2"/>
      <c r="N27" s="2"/>
      <c r="O27" s="2"/>
      <c r="P27" s="2"/>
      <c r="Q27" s="2"/>
      <c r="R27" s="2"/>
      <c r="S27" s="2"/>
      <c r="T27" s="2"/>
      <c r="U27" s="2"/>
      <c r="V27" s="2"/>
      <c r="W27" s="2"/>
      <c r="X27" s="2"/>
      <c r="Y27" s="2"/>
      <c r="Z27" s="2"/>
    </row>
    <row r="28" ht="14.25" customHeight="1">
      <c r="A28" s="14"/>
      <c r="B28" s="14"/>
      <c r="C28" s="18"/>
      <c r="D28" s="18" t="s">
        <v>1918</v>
      </c>
      <c r="E28" s="14"/>
      <c r="F28" s="14"/>
      <c r="G28" s="14"/>
      <c r="H28" s="14"/>
      <c r="I28" s="14"/>
      <c r="J28" s="2"/>
      <c r="K28" s="2"/>
      <c r="L28" s="2"/>
      <c r="M28" s="2"/>
      <c r="N28" s="2"/>
      <c r="O28" s="2"/>
      <c r="P28" s="2"/>
      <c r="Q28" s="2"/>
      <c r="R28" s="2"/>
      <c r="S28" s="2"/>
      <c r="T28" s="2"/>
      <c r="U28" s="2"/>
      <c r="V28" s="2"/>
      <c r="W28" s="2"/>
      <c r="X28" s="2"/>
      <c r="Y28" s="2"/>
      <c r="Z28" s="2"/>
    </row>
    <row r="29" ht="14.25" customHeight="1">
      <c r="A29" s="14"/>
      <c r="B29" s="14"/>
      <c r="C29" s="14"/>
      <c r="D29" s="14"/>
      <c r="E29" s="14"/>
      <c r="F29" s="14"/>
      <c r="G29" s="14"/>
      <c r="H29" s="14"/>
      <c r="I29" s="14"/>
      <c r="J29" s="2"/>
      <c r="K29" s="2"/>
      <c r="L29" s="2"/>
      <c r="M29" s="2"/>
      <c r="N29" s="2"/>
      <c r="O29" s="2"/>
      <c r="P29" s="2"/>
      <c r="Q29" s="2"/>
      <c r="R29" s="2"/>
      <c r="S29" s="2"/>
      <c r="T29" s="2"/>
      <c r="U29" s="2"/>
      <c r="V29" s="2"/>
      <c r="W29" s="2"/>
      <c r="X29" s="2"/>
      <c r="Y29" s="2"/>
      <c r="Z29" s="2"/>
    </row>
    <row r="30" ht="14.25" customHeight="1">
      <c r="A30" s="14"/>
      <c r="B30" s="14" t="s">
        <v>1919</v>
      </c>
      <c r="C30" s="18"/>
      <c r="D30" s="14"/>
      <c r="E30" s="14"/>
      <c r="F30" s="14"/>
      <c r="G30" s="14"/>
      <c r="H30" s="14"/>
      <c r="I30" s="14"/>
      <c r="J30" s="2"/>
      <c r="K30" s="2"/>
      <c r="L30" s="2"/>
      <c r="M30" s="2"/>
      <c r="N30" s="2"/>
      <c r="O30" s="2"/>
      <c r="P30" s="2"/>
      <c r="Q30" s="2"/>
      <c r="R30" s="2"/>
      <c r="S30" s="2"/>
      <c r="T30" s="2"/>
      <c r="U30" s="2"/>
      <c r="V30" s="2"/>
      <c r="W30" s="2"/>
      <c r="X30" s="2"/>
      <c r="Y30" s="2"/>
      <c r="Z30" s="2"/>
    </row>
    <row r="31" ht="14.25" customHeight="1">
      <c r="A31" s="14"/>
      <c r="B31" s="14"/>
      <c r="C31" s="46" t="str">
        <f>HYPERLINK("http://qiita.com/f_nishio/items/4b9723c4e622a51aaeb5","http://qiita.com/f_nishio/items/4b9723c4e622a51aaeb5")</f>
        <v>http://qiita.com/f_nishio/items/4b9723c4e622a51aaeb5</v>
      </c>
      <c r="D31" s="14"/>
      <c r="E31" s="14"/>
      <c r="F31" s="14"/>
      <c r="G31" s="14"/>
      <c r="H31" s="14"/>
      <c r="I31" s="14"/>
      <c r="J31" s="2"/>
      <c r="K31" s="2"/>
      <c r="L31" s="2"/>
      <c r="M31" s="2"/>
      <c r="N31" s="2"/>
      <c r="O31" s="2"/>
      <c r="P31" s="2"/>
      <c r="Q31" s="2"/>
      <c r="R31" s="2"/>
      <c r="S31" s="2"/>
      <c r="T31" s="2"/>
      <c r="U31" s="2"/>
      <c r="V31" s="2"/>
      <c r="W31" s="2"/>
      <c r="X31" s="2"/>
      <c r="Y31" s="2"/>
      <c r="Z31" s="2"/>
    </row>
    <row r="32" ht="14.25" customHeight="1">
      <c r="A32" s="14"/>
      <c r="B32" s="14"/>
      <c r="C32" s="46" t="str">
        <f>HYPERLINK("http://www.hiramine.com/physicalcomputing/raspberrypi/webiopi_mcp3002.html","http://www.hiramine.com/physicalcomputing/raspberrypi/webiopi_mcp3002.html")</f>
        <v>http://www.hiramine.com/physicalcomputing/raspberrypi/webiopi_mcp3002.html</v>
      </c>
      <c r="D32" s="14"/>
      <c r="E32" s="14"/>
      <c r="F32" s="14"/>
      <c r="G32" s="14"/>
      <c r="H32" s="14"/>
      <c r="I32" s="14"/>
      <c r="J32" s="2"/>
      <c r="K32" s="2"/>
      <c r="L32" s="2"/>
      <c r="M32" s="2"/>
      <c r="N32" s="2"/>
      <c r="O32" s="2"/>
      <c r="P32" s="2"/>
      <c r="Q32" s="2"/>
      <c r="R32" s="2"/>
      <c r="S32" s="2"/>
      <c r="T32" s="2"/>
      <c r="U32" s="2"/>
      <c r="V32" s="2"/>
      <c r="W32" s="2"/>
      <c r="X32" s="2"/>
      <c r="Y32" s="2"/>
      <c r="Z32" s="2"/>
    </row>
    <row r="33" ht="14.25" customHeight="1">
      <c r="A33" s="14"/>
      <c r="B33" s="14"/>
      <c r="C33" s="18" t="s">
        <v>1924</v>
      </c>
      <c r="D33" s="14"/>
      <c r="E33" s="14"/>
      <c r="F33" s="14"/>
      <c r="G33" s="14"/>
      <c r="H33" s="14"/>
      <c r="I33" s="14"/>
      <c r="J33" s="2"/>
      <c r="K33" s="2"/>
      <c r="L33" s="2"/>
      <c r="M33" s="2"/>
      <c r="N33" s="2"/>
      <c r="O33" s="2"/>
      <c r="P33" s="2"/>
      <c r="Q33" s="2"/>
      <c r="R33" s="2"/>
      <c r="S33" s="2"/>
      <c r="T33" s="2"/>
      <c r="U33" s="2"/>
      <c r="V33" s="2"/>
      <c r="W33" s="2"/>
      <c r="X33" s="2"/>
      <c r="Y33" s="2"/>
      <c r="Z33" s="2"/>
    </row>
    <row r="34" ht="14.25" customHeight="1">
      <c r="A34" s="14"/>
      <c r="B34" s="18" t="s">
        <v>1925</v>
      </c>
      <c r="C34" s="18"/>
      <c r="D34" s="14"/>
      <c r="E34" s="14"/>
      <c r="F34" s="14"/>
      <c r="G34" s="14"/>
      <c r="H34" s="14"/>
      <c r="I34" s="14"/>
      <c r="J34" s="2"/>
      <c r="K34" s="2"/>
      <c r="L34" s="2"/>
      <c r="M34" s="2"/>
      <c r="N34" s="2"/>
      <c r="O34" s="2"/>
      <c r="P34" s="2"/>
      <c r="Q34" s="2"/>
      <c r="R34" s="2"/>
      <c r="S34" s="2"/>
      <c r="T34" s="2"/>
      <c r="U34" s="2"/>
      <c r="V34" s="2"/>
      <c r="W34" s="2"/>
      <c r="X34" s="2"/>
      <c r="Y34" s="2"/>
      <c r="Z34" s="2"/>
    </row>
    <row r="35" ht="14.25" customHeight="1">
      <c r="A35" s="14"/>
      <c r="B35" s="14"/>
      <c r="C35" s="18" t="s">
        <v>1926</v>
      </c>
      <c r="D35" s="14"/>
      <c r="E35" s="14"/>
      <c r="F35" s="14"/>
      <c r="G35" s="14"/>
      <c r="H35" s="14"/>
      <c r="I35" s="14"/>
      <c r="J35" s="2"/>
      <c r="K35" s="2"/>
      <c r="L35" s="2"/>
      <c r="M35" s="2"/>
      <c r="N35" s="2"/>
      <c r="O35" s="2"/>
      <c r="P35" s="2"/>
      <c r="Q35" s="2"/>
      <c r="R35" s="2"/>
      <c r="S35" s="2"/>
      <c r="T35" s="2"/>
      <c r="U35" s="2"/>
      <c r="V35" s="2"/>
      <c r="W35" s="2"/>
      <c r="X35" s="2"/>
      <c r="Y35" s="2"/>
      <c r="Z35" s="2"/>
    </row>
    <row r="36" ht="14.25" customHeight="1">
      <c r="A36" s="14"/>
      <c r="B36" s="14"/>
      <c r="C36" s="18" t="s">
        <v>1927</v>
      </c>
      <c r="D36" s="14"/>
      <c r="E36" s="14"/>
      <c r="F36" s="14"/>
      <c r="G36" s="14"/>
      <c r="H36" s="14"/>
      <c r="I36" s="14"/>
      <c r="J36" s="2"/>
      <c r="K36" s="2"/>
      <c r="L36" s="2"/>
      <c r="M36" s="2"/>
      <c r="N36" s="2"/>
      <c r="O36" s="2"/>
      <c r="P36" s="2"/>
      <c r="Q36" s="2"/>
      <c r="R36" s="2"/>
      <c r="S36" s="2"/>
      <c r="T36" s="2"/>
      <c r="U36" s="2"/>
      <c r="V36" s="2"/>
      <c r="W36" s="2"/>
      <c r="X36" s="2"/>
      <c r="Y36" s="2"/>
      <c r="Z36" s="2"/>
    </row>
    <row r="37" ht="14.25" customHeight="1">
      <c r="A37" s="14"/>
      <c r="B37" s="14"/>
      <c r="C37" s="18" t="s">
        <v>1931</v>
      </c>
      <c r="D37" s="14"/>
      <c r="E37" s="14"/>
      <c r="F37" s="14"/>
      <c r="G37" s="14"/>
      <c r="H37" s="14"/>
      <c r="I37" s="14"/>
      <c r="J37" s="2"/>
      <c r="K37" s="2"/>
      <c r="L37" s="2"/>
      <c r="M37" s="2"/>
      <c r="N37" s="2"/>
      <c r="O37" s="2"/>
      <c r="P37" s="2"/>
      <c r="Q37" s="2"/>
      <c r="R37" s="2"/>
      <c r="S37" s="2"/>
      <c r="T37" s="2"/>
      <c r="U37" s="2"/>
      <c r="V37" s="2"/>
      <c r="W37" s="2"/>
      <c r="X37" s="2"/>
      <c r="Y37" s="2"/>
      <c r="Z37" s="2"/>
    </row>
    <row r="38" ht="14.25" customHeight="1">
      <c r="A38" s="14"/>
      <c r="B38" s="14"/>
      <c r="C38" s="18" t="s">
        <v>1933</v>
      </c>
      <c r="D38" s="14"/>
      <c r="E38" s="14"/>
      <c r="F38" s="14"/>
      <c r="G38" s="14"/>
      <c r="H38" s="14"/>
      <c r="I38" s="14"/>
      <c r="J38" s="2"/>
      <c r="K38" s="2"/>
      <c r="L38" s="2"/>
      <c r="M38" s="2"/>
      <c r="N38" s="2"/>
      <c r="O38" s="2"/>
      <c r="P38" s="2"/>
      <c r="Q38" s="2"/>
      <c r="R38" s="2"/>
      <c r="S38" s="2"/>
      <c r="T38" s="2"/>
      <c r="U38" s="2"/>
      <c r="V38" s="2"/>
      <c r="W38" s="2"/>
      <c r="X38" s="2"/>
      <c r="Y38" s="2"/>
      <c r="Z38" s="2"/>
    </row>
    <row r="39" ht="14.25" customHeight="1">
      <c r="A39" s="14"/>
      <c r="B39" s="14"/>
      <c r="C39" s="18" t="s">
        <v>1936</v>
      </c>
      <c r="D39" s="14"/>
      <c r="E39" s="14"/>
      <c r="F39" s="14"/>
      <c r="G39" s="14"/>
      <c r="H39" s="14"/>
      <c r="I39" s="14"/>
      <c r="J39" s="2"/>
      <c r="K39" s="2"/>
      <c r="L39" s="2"/>
      <c r="M39" s="2"/>
      <c r="N39" s="2"/>
      <c r="O39" s="2"/>
      <c r="P39" s="2"/>
      <c r="Q39" s="2"/>
      <c r="R39" s="2"/>
      <c r="S39" s="2"/>
      <c r="T39" s="2"/>
      <c r="U39" s="2"/>
      <c r="V39" s="2"/>
      <c r="W39" s="2"/>
      <c r="X39" s="2"/>
      <c r="Y39" s="2"/>
      <c r="Z39" s="2"/>
    </row>
    <row r="40" ht="14.25" customHeight="1">
      <c r="A40" s="14"/>
      <c r="B40" s="14"/>
      <c r="C40" s="18"/>
      <c r="D40" s="18" t="s">
        <v>1939</v>
      </c>
      <c r="E40" s="14"/>
      <c r="F40" s="14"/>
      <c r="G40" s="14"/>
      <c r="H40" s="14"/>
      <c r="I40" s="14"/>
      <c r="J40" s="2"/>
      <c r="K40" s="2"/>
      <c r="L40" s="2"/>
      <c r="M40" s="2"/>
      <c r="N40" s="2"/>
      <c r="O40" s="2"/>
      <c r="P40" s="2"/>
      <c r="Q40" s="2"/>
      <c r="R40" s="2"/>
      <c r="S40" s="2"/>
      <c r="T40" s="2"/>
      <c r="U40" s="2"/>
      <c r="V40" s="2"/>
      <c r="W40" s="2"/>
      <c r="X40" s="2"/>
      <c r="Y40" s="2"/>
      <c r="Z40" s="2"/>
    </row>
    <row r="41" ht="14.25" customHeight="1">
      <c r="A41" s="14"/>
      <c r="B41" s="14"/>
      <c r="C41" s="18"/>
      <c r="D41" s="14"/>
      <c r="E41" s="14"/>
      <c r="F41" s="14"/>
      <c r="G41" s="14"/>
      <c r="H41" s="14"/>
      <c r="I41" s="14"/>
      <c r="J41" s="2"/>
      <c r="K41" s="2"/>
      <c r="L41" s="2"/>
      <c r="M41" s="2"/>
      <c r="N41" s="2"/>
      <c r="O41" s="2"/>
      <c r="P41" s="2"/>
      <c r="Q41" s="2"/>
      <c r="R41" s="2"/>
      <c r="S41" s="2"/>
      <c r="T41" s="2"/>
      <c r="U41" s="2"/>
      <c r="V41" s="2"/>
      <c r="W41" s="2"/>
      <c r="X41" s="2"/>
      <c r="Y41" s="2"/>
      <c r="Z41" s="2"/>
    </row>
    <row r="42" ht="14.25" customHeight="1">
      <c r="A42" s="14"/>
      <c r="B42" s="14" t="s">
        <v>1944</v>
      </c>
      <c r="C42" s="18"/>
      <c r="D42" s="14"/>
      <c r="E42" s="14"/>
      <c r="F42" s="14"/>
      <c r="G42" s="14"/>
      <c r="H42" s="14"/>
      <c r="I42" s="14"/>
      <c r="J42" s="2"/>
      <c r="K42" s="2"/>
      <c r="L42" s="2"/>
      <c r="M42" s="2"/>
      <c r="N42" s="2"/>
      <c r="O42" s="2"/>
      <c r="P42" s="2"/>
      <c r="Q42" s="2"/>
      <c r="R42" s="2"/>
      <c r="S42" s="2"/>
      <c r="T42" s="2"/>
      <c r="U42" s="2"/>
      <c r="V42" s="2"/>
      <c r="W42" s="2"/>
      <c r="X42" s="2"/>
      <c r="Y42" s="2"/>
      <c r="Z42" s="2"/>
    </row>
    <row r="43" ht="14.25" customHeight="1">
      <c r="A43" s="14"/>
      <c r="B43" s="14"/>
      <c r="C43" s="18" t="s">
        <v>1945</v>
      </c>
      <c r="D43" s="14"/>
      <c r="E43" s="14"/>
      <c r="F43" s="14"/>
      <c r="G43" s="14"/>
      <c r="H43" s="14"/>
      <c r="I43" s="14"/>
      <c r="J43" s="2"/>
      <c r="K43" s="2"/>
      <c r="L43" s="2"/>
      <c r="M43" s="2"/>
      <c r="N43" s="2"/>
      <c r="O43" s="2"/>
      <c r="P43" s="2"/>
      <c r="Q43" s="2"/>
      <c r="R43" s="2"/>
      <c r="S43" s="2"/>
      <c r="T43" s="2"/>
      <c r="U43" s="2"/>
      <c r="V43" s="2"/>
      <c r="W43" s="2"/>
      <c r="X43" s="2"/>
      <c r="Y43" s="2"/>
      <c r="Z43" s="2"/>
    </row>
    <row r="44" ht="14.25" customHeight="1">
      <c r="A44" s="14"/>
      <c r="B44" s="14"/>
      <c r="C44" s="18" t="s">
        <v>1946</v>
      </c>
      <c r="D44" s="14"/>
      <c r="E44" s="14"/>
      <c r="F44" s="14"/>
      <c r="G44" s="14"/>
      <c r="H44" s="14"/>
      <c r="I44" s="14"/>
      <c r="J44" s="2"/>
      <c r="K44" s="2"/>
      <c r="L44" s="2"/>
      <c r="M44" s="2"/>
      <c r="N44" s="2"/>
      <c r="O44" s="2"/>
      <c r="P44" s="2"/>
      <c r="Q44" s="2"/>
      <c r="R44" s="2"/>
      <c r="S44" s="2"/>
      <c r="T44" s="2"/>
      <c r="U44" s="2"/>
      <c r="V44" s="2"/>
      <c r="W44" s="2"/>
      <c r="X44" s="2"/>
      <c r="Y44" s="2"/>
      <c r="Z44" s="2"/>
    </row>
    <row r="45" ht="14.25" customHeight="1">
      <c r="A45" s="14"/>
      <c r="B45" s="14"/>
      <c r="C45" s="14"/>
      <c r="D45" s="46" t="str">
        <f>HYPERLINK("http://kaiware007.hatenablog.jp/entry/2015/07/07/024930","http://kaiware007.hatenablog.jp/entry/2015/07/07/024930")</f>
        <v>http://kaiware007.hatenablog.jp/entry/2015/07/07/024930</v>
      </c>
      <c r="E45" s="14"/>
      <c r="F45" s="14"/>
      <c r="G45" s="14"/>
      <c r="H45" s="14"/>
      <c r="I45" s="14"/>
      <c r="J45" s="2"/>
      <c r="K45" s="2"/>
      <c r="L45" s="2"/>
      <c r="M45" s="2"/>
      <c r="N45" s="2"/>
      <c r="O45" s="2"/>
      <c r="P45" s="2"/>
      <c r="Q45" s="2"/>
      <c r="R45" s="2"/>
      <c r="S45" s="2"/>
      <c r="T45" s="2"/>
      <c r="U45" s="2"/>
      <c r="V45" s="2"/>
      <c r="W45" s="2"/>
      <c r="X45" s="2"/>
      <c r="Y45" s="2"/>
      <c r="Z45" s="2"/>
    </row>
    <row r="46" ht="14.25" customHeight="1">
      <c r="A46" s="14"/>
      <c r="B46" s="14"/>
      <c r="C46" s="14"/>
      <c r="D46" s="18" t="s">
        <v>1955</v>
      </c>
      <c r="E46" s="14"/>
      <c r="F46" s="14"/>
      <c r="G46" s="14"/>
      <c r="H46" s="14"/>
      <c r="I46" s="14"/>
      <c r="J46" s="2"/>
      <c r="K46" s="2"/>
      <c r="L46" s="2"/>
      <c r="M46" s="2"/>
      <c r="N46" s="2"/>
      <c r="O46" s="2"/>
      <c r="P46" s="2"/>
      <c r="Q46" s="2"/>
      <c r="R46" s="2"/>
      <c r="S46" s="2"/>
      <c r="T46" s="2"/>
      <c r="U46" s="2"/>
      <c r="V46" s="2"/>
      <c r="W46" s="2"/>
      <c r="X46" s="2"/>
      <c r="Y46" s="2"/>
      <c r="Z46" s="2"/>
    </row>
    <row r="47" ht="14.25" customHeight="1">
      <c r="A47" s="14"/>
      <c r="B47" s="14"/>
      <c r="C47" s="14"/>
      <c r="D47" s="52" t="s">
        <v>332</v>
      </c>
      <c r="E47" s="14"/>
      <c r="F47" s="14"/>
      <c r="G47" s="14"/>
      <c r="H47" s="14"/>
      <c r="I47" s="14"/>
      <c r="J47" s="2"/>
      <c r="K47" s="2"/>
      <c r="L47" s="2"/>
      <c r="M47" s="2"/>
      <c r="N47" s="2"/>
      <c r="O47" s="2"/>
      <c r="P47" s="2"/>
      <c r="Q47" s="2"/>
      <c r="R47" s="2"/>
      <c r="S47" s="2"/>
      <c r="T47" s="2"/>
      <c r="U47" s="2"/>
      <c r="V47" s="2"/>
      <c r="W47" s="2"/>
      <c r="X47" s="2"/>
      <c r="Y47" s="2"/>
      <c r="Z47" s="2"/>
    </row>
    <row r="48" ht="14.25" customHeight="1">
      <c r="A48" s="14"/>
      <c r="B48" s="14"/>
      <c r="C48" s="14"/>
      <c r="D48" s="18" t="s">
        <v>1961</v>
      </c>
      <c r="E48" s="14"/>
      <c r="F48" s="14"/>
      <c r="G48" s="14"/>
      <c r="H48" s="14"/>
      <c r="I48" s="14"/>
      <c r="J48" s="2"/>
      <c r="K48" s="2"/>
      <c r="L48" s="2"/>
      <c r="M48" s="2"/>
      <c r="N48" s="2"/>
      <c r="O48" s="2"/>
      <c r="P48" s="2"/>
      <c r="Q48" s="2"/>
      <c r="R48" s="2"/>
      <c r="S48" s="2"/>
      <c r="T48" s="2"/>
      <c r="U48" s="2"/>
      <c r="V48" s="2"/>
      <c r="W48" s="2"/>
      <c r="X48" s="2"/>
      <c r="Y48" s="2"/>
      <c r="Z48" s="2"/>
    </row>
    <row r="49" ht="14.25" customHeight="1">
      <c r="A49" s="14"/>
      <c r="B49" s="14"/>
      <c r="C49" s="14"/>
      <c r="D49" s="18" t="s">
        <v>1963</v>
      </c>
      <c r="E49" s="14"/>
      <c r="F49" s="14"/>
      <c r="G49" s="14"/>
      <c r="H49" s="14"/>
      <c r="I49" s="14"/>
      <c r="J49" s="2"/>
      <c r="K49" s="2"/>
      <c r="L49" s="2"/>
      <c r="M49" s="2"/>
      <c r="N49" s="2"/>
      <c r="O49" s="2"/>
      <c r="P49" s="2"/>
      <c r="Q49" s="2"/>
      <c r="R49" s="2"/>
      <c r="S49" s="2"/>
      <c r="T49" s="2"/>
      <c r="U49" s="2"/>
      <c r="V49" s="2"/>
      <c r="W49" s="2"/>
      <c r="X49" s="2"/>
      <c r="Y49" s="2"/>
      <c r="Z49" s="2"/>
    </row>
    <row r="50" ht="14.25" customHeight="1">
      <c r="A50" s="14"/>
      <c r="B50" s="14"/>
      <c r="C50" s="18"/>
      <c r="D50" s="14"/>
      <c r="E50" s="14"/>
      <c r="F50" s="14"/>
      <c r="G50" s="14"/>
      <c r="H50" s="14"/>
      <c r="I50" s="14"/>
      <c r="J50" s="2"/>
      <c r="K50" s="2"/>
      <c r="L50" s="2"/>
      <c r="M50" s="2"/>
      <c r="N50" s="2"/>
      <c r="O50" s="2"/>
      <c r="P50" s="2"/>
      <c r="Q50" s="2"/>
      <c r="R50" s="2"/>
      <c r="S50" s="2"/>
      <c r="T50" s="2"/>
      <c r="U50" s="2"/>
      <c r="V50" s="2"/>
      <c r="W50" s="2"/>
      <c r="X50" s="2"/>
      <c r="Y50" s="2"/>
      <c r="Z50" s="2"/>
    </row>
    <row r="51" ht="14.25" customHeight="1">
      <c r="A51" s="14"/>
      <c r="B51" s="14"/>
      <c r="C51" s="18"/>
      <c r="D51" s="14"/>
      <c r="E51" s="14"/>
      <c r="F51" s="14"/>
      <c r="G51" s="14"/>
      <c r="H51" s="14"/>
      <c r="I51" s="14"/>
      <c r="J51" s="2"/>
      <c r="K51" s="2"/>
      <c r="L51" s="2"/>
      <c r="M51" s="2"/>
      <c r="N51" s="2"/>
      <c r="O51" s="2"/>
      <c r="P51" s="2"/>
      <c r="Q51" s="2"/>
      <c r="R51" s="2"/>
      <c r="S51" s="2"/>
      <c r="T51" s="2"/>
      <c r="U51" s="2"/>
      <c r="V51" s="2"/>
      <c r="W51" s="2"/>
      <c r="X51" s="2"/>
      <c r="Y51" s="2"/>
      <c r="Z51" s="2"/>
    </row>
    <row r="52" ht="14.25" customHeight="1">
      <c r="A52" s="18" t="s">
        <v>1751</v>
      </c>
      <c r="B52" s="14"/>
      <c r="C52" s="14"/>
      <c r="D52" s="14"/>
      <c r="E52" s="14"/>
      <c r="F52" s="14"/>
      <c r="G52" s="14"/>
      <c r="H52" s="14"/>
      <c r="I52" s="14"/>
      <c r="J52" s="2"/>
      <c r="K52" s="2"/>
      <c r="L52" s="2"/>
      <c r="M52" s="2"/>
      <c r="N52" s="2"/>
      <c r="O52" s="2"/>
      <c r="P52" s="2"/>
      <c r="Q52" s="2"/>
      <c r="R52" s="2"/>
      <c r="S52" s="2"/>
      <c r="T52" s="2"/>
      <c r="U52" s="2"/>
      <c r="V52" s="2"/>
      <c r="W52" s="2"/>
      <c r="X52" s="2"/>
      <c r="Y52" s="2"/>
      <c r="Z52" s="2"/>
    </row>
    <row r="53" ht="14.25" customHeight="1">
      <c r="A53" s="18"/>
      <c r="B53" s="18" t="s">
        <v>1969</v>
      </c>
      <c r="C53" s="14"/>
      <c r="D53" s="14"/>
      <c r="E53" s="14"/>
      <c r="F53" s="14"/>
      <c r="G53" s="14"/>
      <c r="H53" s="14"/>
      <c r="I53" s="14"/>
      <c r="J53" s="2"/>
      <c r="K53" s="2"/>
      <c r="L53" s="2"/>
      <c r="M53" s="2"/>
      <c r="N53" s="2"/>
      <c r="O53" s="2"/>
      <c r="P53" s="2"/>
      <c r="Q53" s="2"/>
      <c r="R53" s="2"/>
      <c r="S53" s="2"/>
      <c r="T53" s="2"/>
      <c r="U53" s="2"/>
      <c r="V53" s="2"/>
      <c r="W53" s="2"/>
      <c r="X53" s="2"/>
      <c r="Y53" s="2"/>
      <c r="Z53" s="2"/>
    </row>
    <row r="54" ht="14.25" customHeight="1">
      <c r="A54" s="14"/>
      <c r="B54" s="18" t="s">
        <v>1970</v>
      </c>
      <c r="C54" s="14"/>
      <c r="D54" s="14"/>
      <c r="E54" s="14"/>
      <c r="F54" s="14"/>
      <c r="G54" s="14"/>
      <c r="H54" s="14"/>
      <c r="I54" s="14"/>
      <c r="J54" s="2"/>
      <c r="K54" s="2"/>
      <c r="L54" s="2"/>
      <c r="M54" s="2"/>
      <c r="N54" s="2"/>
      <c r="O54" s="2"/>
      <c r="P54" s="2"/>
      <c r="Q54" s="2"/>
      <c r="R54" s="2"/>
      <c r="S54" s="2"/>
      <c r="T54" s="2"/>
      <c r="U54" s="2"/>
      <c r="V54" s="2"/>
      <c r="W54" s="2"/>
      <c r="X54" s="2"/>
      <c r="Y54" s="2"/>
      <c r="Z54" s="2"/>
    </row>
    <row r="55" ht="14.25" customHeight="1">
      <c r="A55" s="14"/>
      <c r="B55" s="14"/>
      <c r="C55" s="14"/>
      <c r="D55" s="14"/>
      <c r="E55" s="14"/>
      <c r="F55" s="14"/>
      <c r="G55" s="14"/>
      <c r="H55" s="46"/>
      <c r="I55" s="14"/>
      <c r="J55" s="2"/>
      <c r="K55" s="2"/>
      <c r="L55" s="2"/>
      <c r="M55" s="2"/>
      <c r="N55" s="2"/>
      <c r="O55" s="2"/>
      <c r="P55" s="2"/>
      <c r="Q55" s="2"/>
      <c r="R55" s="2"/>
      <c r="S55" s="2"/>
      <c r="T55" s="2"/>
      <c r="U55" s="2"/>
      <c r="V55" s="2"/>
      <c r="W55" s="2"/>
      <c r="X55" s="2"/>
      <c r="Y55" s="2"/>
      <c r="Z55" s="2"/>
    </row>
    <row r="56" ht="14.25" customHeight="1">
      <c r="A56" s="14"/>
      <c r="B56" s="18" t="s">
        <v>1971</v>
      </c>
      <c r="C56" s="14"/>
      <c r="D56" s="14"/>
      <c r="E56" s="14"/>
      <c r="F56" s="14"/>
      <c r="G56" s="14"/>
      <c r="H56" s="14"/>
      <c r="I56" s="14"/>
      <c r="J56" s="2"/>
      <c r="K56" s="2"/>
      <c r="L56" s="2"/>
      <c r="M56" s="2"/>
      <c r="N56" s="2"/>
      <c r="O56" s="2"/>
      <c r="P56" s="2"/>
      <c r="Q56" s="2"/>
      <c r="R56" s="2"/>
      <c r="S56" s="2"/>
      <c r="T56" s="2"/>
      <c r="U56" s="2"/>
      <c r="V56" s="2"/>
      <c r="W56" s="2"/>
      <c r="X56" s="2"/>
      <c r="Y56" s="2"/>
      <c r="Z56" s="2"/>
    </row>
    <row r="57" ht="14.25" customHeight="1">
      <c r="A57" s="14"/>
      <c r="B57" s="14"/>
      <c r="C57" s="14"/>
      <c r="D57" s="46" t="str">
        <f>HYPERLINK("http://hackist.jp/?p=4362","http://hackist.jp/?p=4362")</f>
        <v>http://hackist.jp/?p=4362</v>
      </c>
      <c r="E57" s="14"/>
      <c r="F57" s="14"/>
      <c r="G57" s="14"/>
      <c r="H57" s="14"/>
      <c r="I57" s="14"/>
      <c r="J57" s="2"/>
      <c r="K57" s="2"/>
      <c r="L57" s="2"/>
      <c r="M57" s="2"/>
      <c r="N57" s="2"/>
      <c r="O57" s="2"/>
      <c r="P57" s="2"/>
      <c r="Q57" s="2"/>
      <c r="R57" s="2"/>
      <c r="S57" s="2"/>
      <c r="T57" s="2"/>
      <c r="U57" s="2"/>
      <c r="V57" s="2"/>
      <c r="W57" s="2"/>
      <c r="X57" s="2"/>
      <c r="Y57" s="2"/>
      <c r="Z57" s="2"/>
    </row>
    <row r="58" ht="14.25" customHeight="1">
      <c r="A58" s="14"/>
      <c r="B58" s="14"/>
      <c r="C58" s="14"/>
      <c r="D58" s="46" t="str">
        <f>HYPERLINK("http://www.eleki-jack.com/FC/2011/12/3.html","http://www.eleki-jack.com/FC/2011/12/3.html")</f>
        <v>http://www.eleki-jack.com/FC/2011/12/3.html</v>
      </c>
      <c r="E58" s="14"/>
      <c r="F58" s="14"/>
      <c r="G58" s="14"/>
      <c r="H58" s="14"/>
      <c r="I58" s="14"/>
      <c r="J58" s="2"/>
      <c r="K58" s="2"/>
      <c r="L58" s="2"/>
      <c r="M58" s="2"/>
      <c r="N58" s="2"/>
      <c r="O58" s="2"/>
      <c r="P58" s="2"/>
      <c r="Q58" s="2"/>
      <c r="R58" s="2"/>
      <c r="S58" s="2"/>
      <c r="T58" s="2"/>
      <c r="U58" s="2"/>
      <c r="V58" s="2"/>
      <c r="W58" s="2"/>
      <c r="X58" s="2"/>
      <c r="Y58" s="2"/>
      <c r="Z58" s="2"/>
    </row>
    <row r="59" ht="14.25" customHeight="1">
      <c r="A59" s="14"/>
      <c r="B59" s="14"/>
      <c r="C59" s="14"/>
      <c r="D59" s="46" t="str">
        <f>HYPERLINK("http://makebooth.com/i/1a3IN","http://makebooth.com/i/1a3IN")</f>
        <v>http://makebooth.com/i/1a3IN</v>
      </c>
      <c r="E59" s="14"/>
      <c r="F59" s="14"/>
      <c r="G59" s="14"/>
      <c r="H59" s="14"/>
      <c r="I59" s="14"/>
      <c r="J59" s="2"/>
      <c r="K59" s="2"/>
      <c r="L59" s="2"/>
      <c r="M59" s="2"/>
      <c r="N59" s="2"/>
      <c r="O59" s="2"/>
      <c r="P59" s="2"/>
      <c r="Q59" s="2"/>
      <c r="R59" s="2"/>
      <c r="S59" s="2"/>
      <c r="T59" s="2"/>
      <c r="U59" s="2"/>
      <c r="V59" s="2"/>
      <c r="W59" s="2"/>
      <c r="X59" s="2"/>
      <c r="Y59" s="2"/>
      <c r="Z59" s="2"/>
    </row>
    <row r="60" ht="14.25" customHeight="1">
      <c r="A60" s="14"/>
      <c r="B60" s="14"/>
      <c r="C60" s="14"/>
      <c r="D60" s="46" t="str">
        <f>HYPERLINK("http://detail.chiebukuro.yahoo.co.jp/qa/question_detail/q10127895810","http://detail.chiebukuro.yahoo.co.jp/qa/question_detail/q10127895810")</f>
        <v>http://detail.chiebukuro.yahoo.co.jp/qa/question_detail/q10127895810</v>
      </c>
      <c r="E60" s="14"/>
      <c r="F60" s="14"/>
      <c r="G60" s="14"/>
      <c r="H60" s="14"/>
      <c r="I60" s="14"/>
      <c r="J60" s="2"/>
      <c r="K60" s="2"/>
      <c r="L60" s="2"/>
      <c r="M60" s="2"/>
      <c r="N60" s="2"/>
      <c r="O60" s="2"/>
      <c r="P60" s="2"/>
      <c r="Q60" s="2"/>
      <c r="R60" s="2"/>
      <c r="S60" s="2"/>
      <c r="T60" s="2"/>
      <c r="U60" s="2"/>
      <c r="V60" s="2"/>
      <c r="W60" s="2"/>
      <c r="X60" s="2"/>
      <c r="Y60" s="2"/>
      <c r="Z60" s="2"/>
    </row>
    <row r="61" ht="14.25" customHeight="1">
      <c r="A61" s="14"/>
      <c r="B61" s="14"/>
      <c r="C61" s="14"/>
      <c r="D61" s="46" t="str">
        <f>HYPERLINK("http://okasupo.blog.fc2.com/blog-entry-9.html","http://okasupo.blog.fc2.com/blog-entry-9.html")</f>
        <v>http://okasupo.blog.fc2.com/blog-entry-9.html</v>
      </c>
      <c r="E61" s="14"/>
      <c r="F61" s="14"/>
      <c r="G61" s="14"/>
      <c r="H61" s="14"/>
      <c r="I61" s="14"/>
      <c r="J61" s="2"/>
      <c r="K61" s="2"/>
      <c r="L61" s="2"/>
      <c r="M61" s="2"/>
      <c r="N61" s="2"/>
      <c r="O61" s="2"/>
      <c r="P61" s="2"/>
      <c r="Q61" s="2"/>
      <c r="R61" s="2"/>
      <c r="S61" s="2"/>
      <c r="T61" s="2"/>
      <c r="U61" s="2"/>
      <c r="V61" s="2"/>
      <c r="W61" s="2"/>
      <c r="X61" s="2"/>
      <c r="Y61" s="2"/>
      <c r="Z61" s="2"/>
    </row>
    <row r="62" ht="14.25" customHeight="1">
      <c r="A62" s="14"/>
      <c r="B62" s="14"/>
      <c r="C62" s="14"/>
      <c r="D62" s="14" t="s">
        <v>1995</v>
      </c>
      <c r="E62" s="14"/>
      <c r="F62" s="14"/>
      <c r="G62" s="14"/>
      <c r="H62" s="14"/>
      <c r="I62" s="14"/>
      <c r="J62" s="2"/>
      <c r="K62" s="2"/>
      <c r="L62" s="2"/>
      <c r="M62" s="2"/>
      <c r="N62" s="2"/>
      <c r="O62" s="2"/>
      <c r="P62" s="2"/>
      <c r="Q62" s="2"/>
      <c r="R62" s="2"/>
      <c r="S62" s="2"/>
      <c r="T62" s="2"/>
      <c r="U62" s="2"/>
      <c r="V62" s="2"/>
      <c r="W62" s="2"/>
      <c r="X62" s="2"/>
      <c r="Y62" s="2"/>
      <c r="Z62" s="2"/>
    </row>
    <row r="63" ht="14.25" customHeight="1">
      <c r="A63" s="14"/>
      <c r="B63" s="14"/>
      <c r="C63" s="14"/>
      <c r="D63" s="14" t="s">
        <v>1997</v>
      </c>
      <c r="E63" s="14"/>
      <c r="F63" s="14"/>
      <c r="G63" s="14"/>
      <c r="H63" s="14"/>
      <c r="I63" s="14"/>
      <c r="J63" s="2"/>
      <c r="K63" s="2"/>
      <c r="L63" s="2"/>
      <c r="M63" s="2"/>
      <c r="N63" s="2"/>
      <c r="O63" s="2"/>
      <c r="P63" s="2"/>
      <c r="Q63" s="2"/>
      <c r="R63" s="2"/>
      <c r="S63" s="2"/>
      <c r="T63" s="2"/>
      <c r="U63" s="2"/>
      <c r="V63" s="2"/>
      <c r="W63" s="2"/>
      <c r="X63" s="2"/>
      <c r="Y63" s="2"/>
      <c r="Z63" s="2"/>
    </row>
    <row r="64" ht="14.25" customHeight="1">
      <c r="A64" s="14"/>
      <c r="B64" s="14"/>
      <c r="C64" s="14"/>
      <c r="D64" s="14"/>
      <c r="E64" s="14"/>
      <c r="F64" s="14"/>
      <c r="G64" s="14"/>
      <c r="H64" s="14"/>
      <c r="I64" s="14"/>
      <c r="J64" s="2"/>
      <c r="K64" s="2"/>
      <c r="L64" s="2"/>
      <c r="M64" s="2"/>
      <c r="N64" s="2"/>
      <c r="O64" s="2"/>
      <c r="P64" s="2"/>
      <c r="Q64" s="2"/>
      <c r="R64" s="2"/>
      <c r="S64" s="2"/>
      <c r="T64" s="2"/>
      <c r="U64" s="2"/>
      <c r="V64" s="2"/>
      <c r="W64" s="2"/>
      <c r="X64" s="2"/>
      <c r="Y64" s="2"/>
      <c r="Z64" s="2"/>
    </row>
    <row r="65" ht="14.25" customHeight="1">
      <c r="A65" s="14"/>
      <c r="B65" s="14"/>
      <c r="C65" s="18" t="s">
        <v>1998</v>
      </c>
      <c r="D65" s="14"/>
      <c r="E65" s="14"/>
      <c r="F65" s="14"/>
      <c r="G65" s="14"/>
      <c r="H65" s="14"/>
      <c r="I65" s="14"/>
      <c r="J65" s="2"/>
      <c r="K65" s="2"/>
      <c r="L65" s="2"/>
      <c r="M65" s="2"/>
      <c r="N65" s="2"/>
      <c r="O65" s="2"/>
      <c r="P65" s="2"/>
      <c r="Q65" s="2"/>
      <c r="R65" s="2"/>
      <c r="S65" s="2"/>
      <c r="T65" s="2"/>
      <c r="U65" s="2"/>
      <c r="V65" s="2"/>
      <c r="W65" s="2"/>
      <c r="X65" s="2"/>
      <c r="Y65" s="2"/>
      <c r="Z65" s="2"/>
    </row>
    <row r="66" ht="14.25" customHeight="1">
      <c r="A66" s="14"/>
      <c r="B66" s="14"/>
      <c r="C66" s="14"/>
      <c r="D66" s="14" t="s">
        <v>1999</v>
      </c>
      <c r="E66" s="14"/>
      <c r="F66" s="14"/>
      <c r="G66" s="14"/>
      <c r="H66" s="14"/>
      <c r="I66" s="14"/>
      <c r="J66" s="2"/>
      <c r="K66" s="2"/>
      <c r="L66" s="2"/>
      <c r="M66" s="2"/>
      <c r="N66" s="2"/>
      <c r="O66" s="2"/>
      <c r="P66" s="2"/>
      <c r="Q66" s="2"/>
      <c r="R66" s="2"/>
      <c r="S66" s="2"/>
      <c r="T66" s="2"/>
      <c r="U66" s="2"/>
      <c r="V66" s="2"/>
      <c r="W66" s="2"/>
      <c r="X66" s="2"/>
      <c r="Y66" s="2"/>
      <c r="Z66" s="2"/>
    </row>
    <row r="67" ht="14.25" customHeight="1">
      <c r="A67" s="14"/>
      <c r="B67" s="14"/>
      <c r="C67" s="18" t="s">
        <v>2000</v>
      </c>
      <c r="D67" s="14"/>
      <c r="E67" s="14"/>
      <c r="F67" s="14"/>
      <c r="G67" s="14"/>
      <c r="H67" s="14"/>
      <c r="I67" s="14"/>
      <c r="J67" s="2"/>
      <c r="K67" s="2"/>
      <c r="L67" s="2"/>
      <c r="M67" s="2"/>
      <c r="N67" s="2"/>
      <c r="O67" s="2"/>
      <c r="P67" s="2"/>
      <c r="Q67" s="2"/>
      <c r="R67" s="2"/>
      <c r="S67" s="2"/>
      <c r="T67" s="2"/>
      <c r="U67" s="2"/>
      <c r="V67" s="2"/>
      <c r="W67" s="2"/>
      <c r="X67" s="2"/>
      <c r="Y67" s="2"/>
      <c r="Z67" s="2"/>
    </row>
    <row r="68" ht="14.25" customHeight="1">
      <c r="A68" s="14"/>
      <c r="B68" s="14"/>
      <c r="C68" s="14"/>
      <c r="D68" s="46" t="str">
        <f>HYPERLINK("http://hackist.jp/?p=4362","http://hackist.jp/?p=4362")</f>
        <v>http://hackist.jp/?p=4362</v>
      </c>
      <c r="E68" s="14"/>
      <c r="F68" s="14"/>
      <c r="G68" s="14"/>
      <c r="H68" s="14"/>
      <c r="I68" s="14"/>
      <c r="J68" s="2"/>
      <c r="K68" s="2"/>
      <c r="L68" s="2"/>
      <c r="M68" s="2"/>
      <c r="N68" s="2"/>
      <c r="O68" s="2"/>
      <c r="P68" s="2"/>
      <c r="Q68" s="2"/>
      <c r="R68" s="2"/>
      <c r="S68" s="2"/>
      <c r="T68" s="2"/>
      <c r="U68" s="2"/>
      <c r="V68" s="2"/>
      <c r="W68" s="2"/>
      <c r="X68" s="2"/>
      <c r="Y68" s="2"/>
      <c r="Z68" s="2"/>
    </row>
    <row r="69" ht="14.25" customHeight="1">
      <c r="A69" s="14"/>
      <c r="B69" s="14"/>
      <c r="C69" s="18" t="s">
        <v>2005</v>
      </c>
      <c r="D69" s="14"/>
      <c r="E69" s="14"/>
      <c r="F69" s="14"/>
      <c r="G69" s="14"/>
      <c r="H69" s="14"/>
      <c r="I69" s="14"/>
      <c r="J69" s="2"/>
      <c r="K69" s="2"/>
      <c r="L69" s="2"/>
      <c r="M69" s="2"/>
      <c r="N69" s="2"/>
      <c r="O69" s="2"/>
      <c r="P69" s="2"/>
      <c r="Q69" s="2"/>
      <c r="R69" s="2"/>
      <c r="S69" s="2"/>
      <c r="T69" s="2"/>
      <c r="U69" s="2"/>
      <c r="V69" s="2"/>
      <c r="W69" s="2"/>
      <c r="X69" s="2"/>
      <c r="Y69" s="2"/>
      <c r="Z69" s="2"/>
    </row>
    <row r="70" ht="14.25" customHeight="1">
      <c r="A70" s="14"/>
      <c r="B70" s="14"/>
      <c r="C70" s="14"/>
      <c r="D70" s="14" t="s">
        <v>2007</v>
      </c>
      <c r="E70" s="14"/>
      <c r="F70" s="14"/>
      <c r="G70" s="14"/>
      <c r="H70" s="14"/>
      <c r="I70" s="14"/>
      <c r="J70" s="2"/>
      <c r="K70" s="2"/>
      <c r="L70" s="2"/>
      <c r="M70" s="2"/>
      <c r="N70" s="2"/>
      <c r="O70" s="2"/>
      <c r="P70" s="2"/>
      <c r="Q70" s="2"/>
      <c r="R70" s="2"/>
      <c r="S70" s="2"/>
      <c r="T70" s="2"/>
      <c r="U70" s="2"/>
      <c r="V70" s="2"/>
      <c r="W70" s="2"/>
      <c r="X70" s="2"/>
      <c r="Y70" s="2"/>
      <c r="Z70" s="2"/>
    </row>
    <row r="71" ht="14.25" customHeight="1">
      <c r="A71" s="14"/>
      <c r="B71" s="14"/>
      <c r="C71" s="14"/>
      <c r="D71" s="14"/>
      <c r="E71" s="14"/>
      <c r="F71" s="14"/>
      <c r="G71" s="14"/>
      <c r="H71" s="14"/>
      <c r="I71" s="14"/>
      <c r="J71" s="2"/>
      <c r="K71" s="2"/>
      <c r="L71" s="2"/>
      <c r="M71" s="2"/>
      <c r="N71" s="2"/>
      <c r="O71" s="2"/>
      <c r="P71" s="2"/>
      <c r="Q71" s="2"/>
      <c r="R71" s="2"/>
      <c r="S71" s="2"/>
      <c r="T71" s="2"/>
      <c r="U71" s="2"/>
      <c r="V71" s="2"/>
      <c r="W71" s="2"/>
      <c r="X71" s="2"/>
      <c r="Y71" s="2"/>
      <c r="Z71" s="2"/>
    </row>
    <row r="72" ht="14.25" customHeight="1">
      <c r="A72" s="14"/>
      <c r="B72" s="18" t="s">
        <v>2009</v>
      </c>
      <c r="C72" s="14"/>
      <c r="D72" s="14"/>
      <c r="E72" s="14"/>
      <c r="F72" s="14"/>
      <c r="G72" s="14"/>
      <c r="H72" s="14"/>
      <c r="I72" s="14"/>
      <c r="J72" s="2"/>
      <c r="K72" s="2"/>
      <c r="L72" s="2"/>
      <c r="M72" s="2"/>
      <c r="N72" s="2"/>
      <c r="O72" s="2"/>
      <c r="P72" s="2"/>
      <c r="Q72" s="2"/>
      <c r="R72" s="2"/>
      <c r="S72" s="2"/>
      <c r="T72" s="2"/>
      <c r="U72" s="2"/>
      <c r="V72" s="2"/>
      <c r="W72" s="2"/>
      <c r="X72" s="2"/>
      <c r="Y72" s="2"/>
      <c r="Z72" s="2"/>
    </row>
    <row r="73" ht="14.25" customHeight="1">
      <c r="A73" s="14"/>
      <c r="B73" s="14"/>
      <c r="C73" s="14" t="s">
        <v>2010</v>
      </c>
      <c r="D73" s="14"/>
      <c r="E73" s="14"/>
      <c r="F73" s="14"/>
      <c r="G73" s="14"/>
      <c r="H73" s="14"/>
      <c r="I73" s="14"/>
      <c r="J73" s="2"/>
      <c r="K73" s="2"/>
      <c r="L73" s="2"/>
      <c r="M73" s="2"/>
      <c r="N73" s="2"/>
      <c r="O73" s="2"/>
      <c r="P73" s="2"/>
      <c r="Q73" s="2"/>
      <c r="R73" s="2"/>
      <c r="S73" s="2"/>
      <c r="T73" s="2"/>
      <c r="U73" s="2"/>
      <c r="V73" s="2"/>
      <c r="W73" s="2"/>
      <c r="X73" s="2"/>
      <c r="Y73" s="2"/>
      <c r="Z73" s="2"/>
    </row>
    <row r="74" ht="14.25" customHeight="1">
      <c r="A74" s="14"/>
      <c r="B74" s="14"/>
      <c r="C74" s="14" t="s">
        <v>2011</v>
      </c>
      <c r="D74" s="14"/>
      <c r="E74" s="14"/>
      <c r="F74" s="14"/>
      <c r="G74" s="14"/>
      <c r="H74" s="14"/>
      <c r="I74" s="14"/>
      <c r="J74" s="2"/>
      <c r="K74" s="2"/>
      <c r="L74" s="2"/>
      <c r="M74" s="2"/>
      <c r="N74" s="2"/>
      <c r="O74" s="2"/>
      <c r="P74" s="2"/>
      <c r="Q74" s="2"/>
      <c r="R74" s="2"/>
      <c r="S74" s="2"/>
      <c r="T74" s="2"/>
      <c r="U74" s="2"/>
      <c r="V74" s="2"/>
      <c r="W74" s="2"/>
      <c r="X74" s="2"/>
      <c r="Y74" s="2"/>
      <c r="Z74" s="2"/>
    </row>
    <row r="75" ht="14.25" customHeight="1">
      <c r="A75" s="14"/>
      <c r="B75" s="14"/>
      <c r="C75" s="18" t="s">
        <v>2015</v>
      </c>
      <c r="D75" s="14"/>
      <c r="E75" s="14"/>
      <c r="F75" s="14"/>
      <c r="G75" s="14"/>
      <c r="H75" s="14"/>
      <c r="I75" s="14"/>
      <c r="J75" s="2"/>
      <c r="K75" s="2"/>
      <c r="L75" s="2"/>
      <c r="M75" s="2"/>
      <c r="N75" s="2"/>
      <c r="O75" s="2"/>
      <c r="P75" s="2"/>
      <c r="Q75" s="2"/>
      <c r="R75" s="2"/>
      <c r="S75" s="2"/>
      <c r="T75" s="2"/>
      <c r="U75" s="2"/>
      <c r="V75" s="2"/>
      <c r="W75" s="2"/>
      <c r="X75" s="2"/>
      <c r="Y75" s="2"/>
      <c r="Z75" s="2"/>
    </row>
    <row r="76" ht="14.25" customHeight="1">
      <c r="A76" s="14"/>
      <c r="B76" s="14"/>
      <c r="C76" s="14" t="s">
        <v>2017</v>
      </c>
      <c r="D76" s="14"/>
      <c r="E76" s="14"/>
      <c r="F76" s="14"/>
      <c r="G76" s="14"/>
      <c r="H76" s="14"/>
      <c r="I76" s="14"/>
      <c r="J76" s="2"/>
      <c r="K76" s="2"/>
      <c r="L76" s="2"/>
      <c r="M76" s="2"/>
      <c r="N76" s="2"/>
      <c r="O76" s="2"/>
      <c r="P76" s="2"/>
      <c r="Q76" s="2"/>
      <c r="R76" s="2"/>
      <c r="S76" s="2"/>
      <c r="T76" s="2"/>
      <c r="U76" s="2"/>
      <c r="V76" s="2"/>
      <c r="W76" s="2"/>
      <c r="X76" s="2"/>
      <c r="Y76" s="2"/>
      <c r="Z76" s="2"/>
    </row>
    <row r="77" ht="14.25" customHeight="1">
      <c r="A77" s="14"/>
      <c r="B77" s="14"/>
      <c r="C77" s="14" t="s">
        <v>2018</v>
      </c>
      <c r="D77" s="14"/>
      <c r="E77" s="14"/>
      <c r="F77" s="14"/>
      <c r="G77" s="14"/>
      <c r="H77" s="14"/>
      <c r="I77" s="14"/>
      <c r="J77" s="2"/>
      <c r="K77" s="2"/>
      <c r="L77" s="2"/>
      <c r="M77" s="2"/>
      <c r="N77" s="2"/>
      <c r="O77" s="2"/>
      <c r="P77" s="2"/>
      <c r="Q77" s="2"/>
      <c r="R77" s="2"/>
      <c r="S77" s="2"/>
      <c r="T77" s="2"/>
      <c r="U77" s="2"/>
      <c r="V77" s="2"/>
      <c r="W77" s="2"/>
      <c r="X77" s="2"/>
      <c r="Y77" s="2"/>
      <c r="Z77" s="2"/>
    </row>
    <row r="78" ht="14.25" customHeight="1">
      <c r="A78" s="14"/>
      <c r="B78" s="14"/>
      <c r="C78" s="18" t="s">
        <v>2019</v>
      </c>
      <c r="D78" s="14"/>
      <c r="E78" s="14"/>
      <c r="F78" s="14"/>
      <c r="G78" s="14"/>
      <c r="H78" s="14"/>
      <c r="I78" s="14"/>
      <c r="J78" s="2"/>
      <c r="K78" s="2"/>
      <c r="L78" s="2"/>
      <c r="M78" s="2"/>
      <c r="N78" s="2"/>
      <c r="O78" s="2"/>
      <c r="P78" s="2"/>
      <c r="Q78" s="2"/>
      <c r="R78" s="2"/>
      <c r="S78" s="2"/>
      <c r="T78" s="2"/>
      <c r="U78" s="2"/>
      <c r="V78" s="2"/>
      <c r="W78" s="2"/>
      <c r="X78" s="2"/>
      <c r="Y78" s="2"/>
      <c r="Z78" s="2"/>
    </row>
    <row r="79" ht="14.25" customHeight="1">
      <c r="A79" s="14"/>
      <c r="B79" s="14"/>
      <c r="C79" s="14"/>
      <c r="D79" s="14"/>
      <c r="E79" s="14"/>
      <c r="F79" s="14"/>
      <c r="G79" s="14"/>
      <c r="H79" s="14"/>
      <c r="I79" s="14"/>
      <c r="J79" s="2"/>
      <c r="K79" s="2"/>
      <c r="L79" s="2"/>
      <c r="M79" s="2"/>
      <c r="N79" s="2"/>
      <c r="O79" s="2"/>
      <c r="P79" s="2"/>
      <c r="Q79" s="2"/>
      <c r="R79" s="2"/>
      <c r="S79" s="2"/>
      <c r="T79" s="2"/>
      <c r="U79" s="2"/>
      <c r="V79" s="2"/>
      <c r="W79" s="2"/>
      <c r="X79" s="2"/>
      <c r="Y79" s="2"/>
      <c r="Z79" s="2"/>
    </row>
    <row r="80" ht="14.25" customHeight="1">
      <c r="A80" s="14"/>
      <c r="B80" s="14" t="s">
        <v>2022</v>
      </c>
      <c r="C80" s="14"/>
      <c r="D80" s="14"/>
      <c r="E80" s="14"/>
      <c r="F80" s="14"/>
      <c r="G80" s="14"/>
      <c r="H80" s="14"/>
      <c r="I80" s="14"/>
      <c r="J80" s="2"/>
      <c r="K80" s="2"/>
      <c r="L80" s="2"/>
      <c r="M80" s="2"/>
      <c r="N80" s="2"/>
      <c r="O80" s="2"/>
      <c r="P80" s="2"/>
      <c r="Q80" s="2"/>
      <c r="R80" s="2"/>
      <c r="S80" s="2"/>
      <c r="T80" s="2"/>
      <c r="U80" s="2"/>
      <c r="V80" s="2"/>
      <c r="W80" s="2"/>
      <c r="X80" s="2"/>
      <c r="Y80" s="2"/>
      <c r="Z80" s="2"/>
    </row>
    <row r="81" ht="14.25" customHeight="1">
      <c r="A81" s="14"/>
      <c r="B81" s="14"/>
      <c r="C81" s="18" t="s">
        <v>2024</v>
      </c>
      <c r="D81" s="14"/>
      <c r="E81" s="14"/>
      <c r="F81" s="14"/>
      <c r="G81" s="14"/>
      <c r="H81" s="14"/>
      <c r="I81" s="14"/>
      <c r="J81" s="2"/>
      <c r="K81" s="2"/>
      <c r="L81" s="2"/>
      <c r="M81" s="2"/>
      <c r="N81" s="2"/>
      <c r="O81" s="2"/>
      <c r="P81" s="2"/>
      <c r="Q81" s="2"/>
      <c r="R81" s="2"/>
      <c r="S81" s="2"/>
      <c r="T81" s="2"/>
      <c r="U81" s="2"/>
      <c r="V81" s="2"/>
      <c r="W81" s="2"/>
      <c r="X81" s="2"/>
      <c r="Y81" s="2"/>
      <c r="Z81" s="2"/>
    </row>
    <row r="82" ht="14.25" customHeight="1">
      <c r="A82" s="14"/>
      <c r="B82" s="14"/>
      <c r="C82" s="18" t="s">
        <v>2025</v>
      </c>
      <c r="D82" s="14"/>
      <c r="E82" s="14"/>
      <c r="F82" s="14"/>
      <c r="G82" s="14"/>
      <c r="H82" s="14"/>
      <c r="I82" s="14"/>
      <c r="J82" s="2"/>
      <c r="K82" s="2"/>
      <c r="L82" s="2"/>
      <c r="M82" s="2"/>
      <c r="N82" s="2"/>
      <c r="O82" s="2"/>
      <c r="P82" s="2"/>
      <c r="Q82" s="2"/>
      <c r="R82" s="2"/>
      <c r="S82" s="2"/>
      <c r="T82" s="2"/>
      <c r="U82" s="2"/>
      <c r="V82" s="2"/>
      <c r="W82" s="2"/>
      <c r="X82" s="2"/>
      <c r="Y82" s="2"/>
      <c r="Z82" s="2"/>
    </row>
    <row r="83" ht="14.25" customHeight="1">
      <c r="A83" s="14"/>
      <c r="B83" s="14"/>
      <c r="C83" s="14"/>
      <c r="D83" s="14" t="s">
        <v>2027</v>
      </c>
      <c r="E83" s="14"/>
      <c r="F83" s="14"/>
      <c r="G83" s="14"/>
      <c r="H83" s="14"/>
      <c r="I83" s="14"/>
      <c r="J83" s="2"/>
      <c r="K83" s="2"/>
      <c r="L83" s="2"/>
      <c r="M83" s="2"/>
      <c r="N83" s="2"/>
      <c r="O83" s="2"/>
      <c r="P83" s="2"/>
      <c r="Q83" s="2"/>
      <c r="R83" s="2"/>
      <c r="S83" s="2"/>
      <c r="T83" s="2"/>
      <c r="U83" s="2"/>
      <c r="V83" s="2"/>
      <c r="W83" s="2"/>
      <c r="X83" s="2"/>
      <c r="Y83" s="2"/>
      <c r="Z83" s="2"/>
    </row>
    <row r="84" ht="14.25" customHeight="1">
      <c r="A84" s="14"/>
      <c r="B84" s="14"/>
      <c r="C84" s="14"/>
      <c r="D84" s="14"/>
      <c r="E84" s="14"/>
      <c r="F84" s="14"/>
      <c r="G84" s="14"/>
      <c r="H84" s="14"/>
      <c r="I84" s="14"/>
      <c r="J84" s="2"/>
      <c r="K84" s="2"/>
      <c r="L84" s="2"/>
      <c r="M84" s="2"/>
      <c r="N84" s="2"/>
      <c r="O84" s="2"/>
      <c r="P84" s="2"/>
      <c r="Q84" s="2"/>
      <c r="R84" s="2"/>
      <c r="S84" s="2"/>
      <c r="T84" s="2"/>
      <c r="U84" s="2"/>
      <c r="V84" s="2"/>
      <c r="W84" s="2"/>
      <c r="X84" s="2"/>
      <c r="Y84" s="2"/>
      <c r="Z84" s="2"/>
    </row>
    <row r="85" ht="14.25" customHeight="1">
      <c r="A85" s="14"/>
      <c r="B85" s="14" t="s">
        <v>2030</v>
      </c>
      <c r="C85" s="14"/>
      <c r="D85" s="14"/>
      <c r="E85" s="14"/>
      <c r="F85" s="14"/>
      <c r="G85" s="14"/>
      <c r="H85" s="14"/>
      <c r="I85" s="14"/>
      <c r="J85" s="2"/>
      <c r="K85" s="2"/>
      <c r="L85" s="2"/>
      <c r="M85" s="2"/>
      <c r="N85" s="2"/>
      <c r="O85" s="2"/>
      <c r="P85" s="2"/>
      <c r="Q85" s="2"/>
      <c r="R85" s="2"/>
      <c r="S85" s="2"/>
      <c r="T85" s="2"/>
      <c r="U85" s="2"/>
      <c r="V85" s="2"/>
      <c r="W85" s="2"/>
      <c r="X85" s="2"/>
      <c r="Y85" s="2"/>
      <c r="Z85" s="2"/>
    </row>
    <row r="86" ht="14.25" customHeight="1">
      <c r="A86" s="14"/>
      <c r="B86" s="14"/>
      <c r="C86" s="14" t="s">
        <v>2034</v>
      </c>
      <c r="D86" s="14"/>
      <c r="E86" s="14"/>
      <c r="F86" s="14"/>
      <c r="G86" s="14"/>
      <c r="H86" s="14"/>
      <c r="I86" s="14"/>
      <c r="J86" s="2"/>
      <c r="K86" s="2"/>
      <c r="L86" s="2"/>
      <c r="M86" s="2"/>
      <c r="N86" s="2"/>
      <c r="O86" s="2"/>
      <c r="P86" s="2"/>
      <c r="Q86" s="2"/>
      <c r="R86" s="2"/>
      <c r="S86" s="2"/>
      <c r="T86" s="2"/>
      <c r="U86" s="2"/>
      <c r="V86" s="2"/>
      <c r="W86" s="2"/>
      <c r="X86" s="2"/>
      <c r="Y86" s="2"/>
      <c r="Z86" s="2"/>
    </row>
    <row r="87" ht="14.25" customHeight="1">
      <c r="A87" s="14"/>
      <c r="B87" s="14"/>
      <c r="C87" s="14" t="s">
        <v>2038</v>
      </c>
      <c r="D87" s="14"/>
      <c r="E87" s="14"/>
      <c r="F87" s="14"/>
      <c r="G87" s="14"/>
      <c r="H87" s="14"/>
      <c r="I87" s="14"/>
      <c r="J87" s="2"/>
      <c r="K87" s="2"/>
      <c r="L87" s="2"/>
      <c r="M87" s="2"/>
      <c r="N87" s="2"/>
      <c r="O87" s="2"/>
      <c r="P87" s="2"/>
      <c r="Q87" s="2"/>
      <c r="R87" s="2"/>
      <c r="S87" s="2"/>
      <c r="T87" s="2"/>
      <c r="U87" s="2"/>
      <c r="V87" s="2"/>
      <c r="W87" s="2"/>
      <c r="X87" s="2"/>
      <c r="Y87" s="2"/>
      <c r="Z87" s="2"/>
    </row>
    <row r="88" ht="14.25" customHeight="1">
      <c r="A88" s="14"/>
      <c r="B88" s="14"/>
      <c r="C88" s="18" t="s">
        <v>2039</v>
      </c>
      <c r="D88" s="14"/>
      <c r="E88" s="14"/>
      <c r="F88" s="14"/>
      <c r="G88" s="14"/>
      <c r="H88" s="14"/>
      <c r="I88" s="14"/>
      <c r="J88" s="2"/>
      <c r="K88" s="2"/>
      <c r="L88" s="2"/>
      <c r="M88" s="2"/>
      <c r="N88" s="2"/>
      <c r="O88" s="2"/>
      <c r="P88" s="2"/>
      <c r="Q88" s="2"/>
      <c r="R88" s="2"/>
      <c r="S88" s="2"/>
      <c r="T88" s="2"/>
      <c r="U88" s="2"/>
      <c r="V88" s="2"/>
      <c r="W88" s="2"/>
      <c r="X88" s="2"/>
      <c r="Y88" s="2"/>
      <c r="Z88" s="2"/>
    </row>
    <row r="89" ht="14.25" customHeight="1">
      <c r="A89" s="14"/>
      <c r="B89" s="14"/>
      <c r="C89" s="14"/>
      <c r="D89" s="14"/>
      <c r="E89" s="14"/>
      <c r="F89" s="14"/>
      <c r="G89" s="14"/>
      <c r="H89" s="14"/>
      <c r="I89" s="14"/>
      <c r="J89" s="2"/>
      <c r="K89" s="2"/>
      <c r="L89" s="2"/>
      <c r="M89" s="2"/>
      <c r="N89" s="2"/>
      <c r="O89" s="2"/>
      <c r="P89" s="2"/>
      <c r="Q89" s="2"/>
      <c r="R89" s="2"/>
      <c r="S89" s="2"/>
      <c r="T89" s="2"/>
      <c r="U89" s="2"/>
      <c r="V89" s="2"/>
      <c r="W89" s="2"/>
      <c r="X89" s="2"/>
      <c r="Y89" s="2"/>
      <c r="Z89" s="2"/>
    </row>
    <row r="90" ht="14.25" customHeight="1">
      <c r="A90" s="14"/>
      <c r="B90" s="14"/>
      <c r="C90" s="14"/>
      <c r="D90" s="14"/>
      <c r="E90" s="14"/>
      <c r="F90" s="14"/>
      <c r="G90" s="14"/>
      <c r="H90" s="14"/>
      <c r="I90" s="14"/>
      <c r="J90" s="2"/>
      <c r="K90" s="2"/>
      <c r="L90" s="2"/>
      <c r="M90" s="2"/>
      <c r="N90" s="2"/>
      <c r="O90" s="2"/>
      <c r="P90" s="2"/>
      <c r="Q90" s="2"/>
      <c r="R90" s="2"/>
      <c r="S90" s="2"/>
      <c r="T90" s="2"/>
      <c r="U90" s="2"/>
      <c r="V90" s="2"/>
      <c r="W90" s="2"/>
      <c r="X90" s="2"/>
      <c r="Y90" s="2"/>
      <c r="Z90" s="2"/>
    </row>
    <row r="91" ht="14.25" customHeight="1">
      <c r="A91" s="14"/>
      <c r="B91" s="18" t="s">
        <v>2043</v>
      </c>
      <c r="C91" s="14"/>
      <c r="D91" s="14"/>
      <c r="E91" s="14"/>
      <c r="F91" s="14"/>
      <c r="G91" s="14"/>
      <c r="H91" s="14"/>
      <c r="I91" s="14"/>
      <c r="J91" s="2"/>
      <c r="K91" s="2"/>
      <c r="L91" s="2"/>
      <c r="M91" s="2"/>
      <c r="N91" s="2"/>
      <c r="O91" s="2"/>
      <c r="P91" s="2"/>
      <c r="Q91" s="2"/>
      <c r="R91" s="2"/>
      <c r="S91" s="2"/>
      <c r="T91" s="2"/>
      <c r="U91" s="2"/>
      <c r="V91" s="2"/>
      <c r="W91" s="2"/>
      <c r="X91" s="2"/>
      <c r="Y91" s="2"/>
      <c r="Z91" s="2"/>
    </row>
    <row r="92" ht="14.25" customHeight="1">
      <c r="A92" s="14"/>
      <c r="B92" s="14"/>
      <c r="C92" s="14"/>
      <c r="D92" s="14"/>
      <c r="E92" s="14"/>
      <c r="F92" s="14"/>
      <c r="G92" s="14"/>
      <c r="H92" s="14"/>
      <c r="I92" s="14"/>
      <c r="J92" s="2"/>
      <c r="K92" s="2"/>
      <c r="L92" s="2"/>
      <c r="M92" s="2"/>
      <c r="N92" s="2"/>
      <c r="O92" s="2"/>
      <c r="P92" s="2"/>
      <c r="Q92" s="2"/>
      <c r="R92" s="2"/>
      <c r="S92" s="2"/>
      <c r="T92" s="2"/>
      <c r="U92" s="2"/>
      <c r="V92" s="2"/>
      <c r="W92" s="2"/>
      <c r="X92" s="2"/>
      <c r="Y92" s="2"/>
      <c r="Z92" s="2"/>
    </row>
    <row r="93" ht="14.25" customHeight="1">
      <c r="A93" s="14"/>
      <c r="B93" s="18" t="s">
        <v>2048</v>
      </c>
      <c r="C93" s="14"/>
      <c r="D93" s="14"/>
      <c r="E93" s="14"/>
      <c r="F93" s="14"/>
      <c r="G93" s="14"/>
      <c r="H93" s="14"/>
      <c r="I93" s="14"/>
      <c r="J93" s="2"/>
      <c r="K93" s="2"/>
      <c r="L93" s="2"/>
      <c r="M93" s="2"/>
      <c r="N93" s="2"/>
      <c r="O93" s="2"/>
      <c r="P93" s="2"/>
      <c r="Q93" s="2"/>
      <c r="R93" s="2"/>
      <c r="S93" s="2"/>
      <c r="T93" s="2"/>
      <c r="U93" s="2"/>
      <c r="V93" s="2"/>
      <c r="W93" s="2"/>
      <c r="X93" s="2"/>
      <c r="Y93" s="2"/>
      <c r="Z93" s="2"/>
    </row>
    <row r="94" ht="14.25" customHeight="1">
      <c r="A94" s="14"/>
      <c r="B94" s="14"/>
      <c r="C94" s="14"/>
      <c r="D94" s="14"/>
      <c r="E94" s="14"/>
      <c r="F94" s="14"/>
      <c r="G94" s="14"/>
      <c r="H94" s="14"/>
      <c r="I94" s="14"/>
      <c r="J94" s="2"/>
      <c r="K94" s="2"/>
      <c r="L94" s="2"/>
      <c r="M94" s="2"/>
      <c r="N94" s="2"/>
      <c r="O94" s="2"/>
      <c r="P94" s="2"/>
      <c r="Q94" s="2"/>
      <c r="R94" s="2"/>
      <c r="S94" s="2"/>
      <c r="T94" s="2"/>
      <c r="U94" s="2"/>
      <c r="V94" s="2"/>
      <c r="W94" s="2"/>
      <c r="X94" s="2"/>
      <c r="Y94" s="2"/>
      <c r="Z94" s="2"/>
    </row>
    <row r="95" ht="14.25" customHeight="1">
      <c r="A95" s="14"/>
      <c r="B95" s="18" t="s">
        <v>2053</v>
      </c>
      <c r="C95" s="14"/>
      <c r="D95" s="14"/>
      <c r="E95" s="14"/>
      <c r="F95" s="14"/>
      <c r="G95" s="14"/>
      <c r="H95" s="14"/>
      <c r="I95" s="14"/>
      <c r="J95" s="2"/>
      <c r="K95" s="2"/>
      <c r="L95" s="2"/>
      <c r="M95" s="2"/>
      <c r="N95" s="2"/>
      <c r="O95" s="2"/>
      <c r="P95" s="2"/>
      <c r="Q95" s="2"/>
      <c r="R95" s="2"/>
      <c r="S95" s="2"/>
      <c r="T95" s="2"/>
      <c r="U95" s="2"/>
      <c r="V95" s="2"/>
      <c r="W95" s="2"/>
      <c r="X95" s="2"/>
      <c r="Y95" s="2"/>
      <c r="Z95" s="2"/>
    </row>
    <row r="96" ht="14.25" customHeight="1">
      <c r="A96" s="14"/>
      <c r="B96" s="14"/>
      <c r="C96" s="14" t="s">
        <v>2055</v>
      </c>
      <c r="D96" s="14"/>
      <c r="E96" s="14"/>
      <c r="F96" s="14"/>
      <c r="G96" s="14"/>
      <c r="H96" s="14"/>
      <c r="I96" s="14"/>
      <c r="J96" s="2"/>
      <c r="K96" s="2"/>
      <c r="L96" s="2"/>
      <c r="M96" s="2"/>
      <c r="N96" s="2"/>
      <c r="O96" s="2"/>
      <c r="P96" s="2"/>
      <c r="Q96" s="2"/>
      <c r="R96" s="2"/>
      <c r="S96" s="2"/>
      <c r="T96" s="2"/>
      <c r="U96" s="2"/>
      <c r="V96" s="2"/>
      <c r="W96" s="2"/>
      <c r="X96" s="2"/>
      <c r="Y96" s="2"/>
      <c r="Z96" s="2"/>
    </row>
    <row r="97" ht="14.25" customHeight="1">
      <c r="A97" s="14"/>
      <c r="B97" s="14"/>
      <c r="C97" s="14"/>
      <c r="D97" s="14"/>
      <c r="E97" s="14"/>
      <c r="F97" s="14"/>
      <c r="G97" s="14"/>
      <c r="H97" s="14"/>
      <c r="I97" s="14"/>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5"/>
    <col customWidth="1" min="2" max="2" width="12.38"/>
    <col customWidth="1" min="3" max="3" width="8.63"/>
    <col customWidth="1" min="4" max="4" width="13.13"/>
    <col customWidth="1" min="5" max="20" width="8.0"/>
  </cols>
  <sheetData>
    <row r="1" ht="14.25" customHeight="1">
      <c r="A1" s="14"/>
      <c r="B1" s="14"/>
      <c r="C1" s="14"/>
      <c r="D1" s="14"/>
      <c r="E1" s="2"/>
      <c r="F1" s="2"/>
      <c r="G1" s="2"/>
      <c r="H1" s="2"/>
      <c r="I1" s="2"/>
      <c r="J1" s="2"/>
      <c r="K1" s="2"/>
      <c r="L1" s="2"/>
      <c r="M1" s="2"/>
      <c r="N1" s="2"/>
      <c r="O1" s="2"/>
      <c r="P1" s="2"/>
      <c r="Q1" s="2"/>
      <c r="R1" s="2"/>
      <c r="S1" s="2"/>
      <c r="T1" s="2"/>
      <c r="U1" s="2"/>
      <c r="V1" s="2"/>
      <c r="W1" s="2"/>
      <c r="X1" s="2"/>
      <c r="Y1" s="2"/>
      <c r="Z1" s="2"/>
    </row>
    <row r="2" ht="14.25" customHeight="1">
      <c r="A2" s="18" t="s">
        <v>1923</v>
      </c>
      <c r="B2" s="14"/>
      <c r="C2" s="14"/>
      <c r="D2" s="14"/>
      <c r="E2" s="2"/>
      <c r="F2" s="2"/>
      <c r="G2" s="2"/>
      <c r="H2" s="2"/>
      <c r="I2" s="2"/>
      <c r="J2" s="2"/>
      <c r="K2" s="2"/>
      <c r="L2" s="2"/>
      <c r="M2" s="2"/>
      <c r="N2" s="2"/>
      <c r="O2" s="2"/>
      <c r="P2" s="2"/>
      <c r="Q2" s="2"/>
      <c r="R2" s="2"/>
      <c r="S2" s="2"/>
      <c r="T2" s="2"/>
      <c r="U2" s="2"/>
      <c r="V2" s="2"/>
      <c r="W2" s="2"/>
      <c r="X2" s="2"/>
      <c r="Y2" s="2"/>
      <c r="Z2" s="2"/>
    </row>
    <row r="3" ht="14.25" customHeight="1">
      <c r="A3" s="14"/>
      <c r="B3" s="46" t="str">
        <f>HYPERLINK("http://detail.chiebukuro.yahoo.co.jp/qa/question_detail/q1437989669","http://detail.chiebukuro.yahoo.co.jp/qa/question_detail/q1437989669")</f>
        <v>http://detail.chiebukuro.yahoo.co.jp/qa/question_detail/q1437989669</v>
      </c>
      <c r="C3" s="14"/>
      <c r="D3" s="14"/>
      <c r="E3" s="2"/>
      <c r="F3" s="2"/>
      <c r="G3" s="2"/>
      <c r="H3" s="2"/>
      <c r="I3" s="2"/>
      <c r="J3" s="2"/>
      <c r="K3" s="2"/>
      <c r="L3" s="2"/>
      <c r="M3" s="2"/>
      <c r="N3" s="2"/>
      <c r="O3" s="2"/>
      <c r="P3" s="2"/>
      <c r="Q3" s="2"/>
      <c r="R3" s="2"/>
      <c r="S3" s="2"/>
      <c r="T3" s="2"/>
      <c r="U3" s="2"/>
      <c r="V3" s="2"/>
      <c r="W3" s="2"/>
      <c r="X3" s="2"/>
      <c r="Y3" s="2"/>
      <c r="Z3" s="2"/>
    </row>
    <row r="4" ht="14.25" customHeight="1">
      <c r="A4" s="14"/>
      <c r="B4" s="46" t="str">
        <f>HYPERLINK("http://www.indexpro.co.jp/Category/768","http://www.indexpro.co.jp/Category/768")</f>
        <v>http://www.indexpro.co.jp/Category/768</v>
      </c>
      <c r="C4" s="14"/>
      <c r="D4" s="14"/>
      <c r="E4" s="2"/>
      <c r="F4" s="2"/>
      <c r="G4" s="2"/>
      <c r="H4" s="2"/>
      <c r="I4" s="2"/>
      <c r="J4" s="2"/>
      <c r="K4" s="2"/>
      <c r="L4" s="2"/>
      <c r="M4" s="2"/>
      <c r="N4" s="2"/>
      <c r="O4" s="2"/>
      <c r="P4" s="2"/>
      <c r="Q4" s="2"/>
      <c r="R4" s="2"/>
      <c r="S4" s="2"/>
      <c r="T4" s="2"/>
      <c r="U4" s="2"/>
      <c r="V4" s="2"/>
      <c r="W4" s="2"/>
      <c r="X4" s="2"/>
      <c r="Y4" s="2"/>
      <c r="Z4" s="2"/>
    </row>
    <row r="5" ht="14.25" customHeight="1">
      <c r="A5" s="14"/>
      <c r="B5" s="14"/>
      <c r="C5" s="14" t="s">
        <v>1928</v>
      </c>
      <c r="D5" s="14"/>
      <c r="E5" s="14"/>
      <c r="F5" s="14"/>
      <c r="G5" s="14"/>
      <c r="H5" s="14"/>
      <c r="I5" s="14"/>
      <c r="J5" s="14"/>
      <c r="K5" s="2"/>
      <c r="L5" s="2"/>
      <c r="M5" s="2"/>
      <c r="N5" s="2"/>
      <c r="O5" s="2"/>
      <c r="P5" s="2"/>
      <c r="Q5" s="2"/>
      <c r="R5" s="2"/>
      <c r="S5" s="2"/>
      <c r="T5" s="2"/>
      <c r="U5" s="2"/>
      <c r="V5" s="2"/>
      <c r="W5" s="2"/>
      <c r="X5" s="2"/>
      <c r="Y5" s="2"/>
      <c r="Z5" s="2"/>
    </row>
    <row r="6" ht="14.25" customHeight="1">
      <c r="A6" s="14"/>
      <c r="B6" s="14"/>
      <c r="C6" s="14"/>
      <c r="D6" s="46" t="str">
        <f>HYPERLINK("http://www.interplan.co.jp/solution/wireless/im920.php","http://www.interplan.co.jp/solution/wireless/im920.php")</f>
        <v>http://www.interplan.co.jp/solution/wireless/im920.php</v>
      </c>
      <c r="E6" s="2"/>
      <c r="F6" s="2"/>
      <c r="G6" s="2"/>
      <c r="H6" s="2"/>
      <c r="I6" s="2"/>
      <c r="J6" s="2"/>
      <c r="K6" s="2"/>
      <c r="L6" s="2"/>
      <c r="M6" s="2"/>
      <c r="N6" s="2"/>
      <c r="O6" s="2"/>
      <c r="P6" s="2"/>
      <c r="Q6" s="2"/>
      <c r="R6" s="2"/>
      <c r="S6" s="2"/>
      <c r="T6" s="2"/>
      <c r="U6" s="2"/>
      <c r="V6" s="2"/>
      <c r="W6" s="2"/>
      <c r="X6" s="2"/>
      <c r="Y6" s="2"/>
      <c r="Z6" s="2"/>
    </row>
    <row r="7" ht="14.25" customHeight="1">
      <c r="A7" s="14"/>
      <c r="B7" s="14"/>
      <c r="C7" s="18" t="s">
        <v>1932</v>
      </c>
      <c r="D7" s="46"/>
      <c r="E7" s="14"/>
      <c r="F7" s="14"/>
      <c r="G7" s="14"/>
      <c r="H7" s="14"/>
      <c r="I7" s="14"/>
      <c r="J7" s="14"/>
      <c r="K7" s="2"/>
      <c r="L7" s="2"/>
      <c r="M7" s="2"/>
      <c r="N7" s="2"/>
      <c r="O7" s="2"/>
      <c r="P7" s="2"/>
      <c r="Q7" s="2"/>
      <c r="R7" s="2"/>
      <c r="S7" s="2"/>
      <c r="T7" s="2"/>
      <c r="U7" s="2"/>
      <c r="V7" s="2"/>
      <c r="W7" s="2"/>
      <c r="X7" s="2"/>
      <c r="Y7" s="2"/>
      <c r="Z7" s="2"/>
    </row>
    <row r="8" ht="14.25" customHeight="1">
      <c r="A8" s="14"/>
      <c r="B8" s="14"/>
      <c r="C8" s="14"/>
      <c r="D8" s="14" t="s">
        <v>1934</v>
      </c>
      <c r="E8" s="2"/>
      <c r="F8" s="2"/>
      <c r="G8" s="2"/>
      <c r="H8" s="2"/>
      <c r="I8" s="2"/>
      <c r="J8" s="2"/>
      <c r="K8" s="2"/>
      <c r="L8" s="2"/>
      <c r="M8" s="2"/>
      <c r="N8" s="2"/>
      <c r="O8" s="2"/>
      <c r="P8" s="2"/>
      <c r="Q8" s="2"/>
      <c r="R8" s="2"/>
      <c r="S8" s="2"/>
      <c r="T8" s="2"/>
      <c r="U8" s="2"/>
      <c r="V8" s="2"/>
      <c r="W8" s="2"/>
      <c r="X8" s="2"/>
      <c r="Y8" s="2"/>
      <c r="Z8" s="2"/>
    </row>
    <row r="9" ht="14.25" customHeight="1">
      <c r="A9" s="14" t="s">
        <v>1938</v>
      </c>
      <c r="B9" s="14"/>
      <c r="C9" s="14"/>
      <c r="D9" s="14"/>
      <c r="E9" s="2"/>
      <c r="F9" s="2"/>
      <c r="G9" s="2"/>
      <c r="H9" s="2"/>
      <c r="I9" s="2"/>
      <c r="J9" s="2"/>
      <c r="K9" s="2"/>
      <c r="L9" s="2"/>
      <c r="M9" s="2"/>
      <c r="N9" s="2"/>
      <c r="O9" s="2"/>
      <c r="P9" s="2"/>
      <c r="Q9" s="2"/>
      <c r="R9" s="2"/>
      <c r="S9" s="2"/>
      <c r="T9" s="2"/>
      <c r="U9" s="2"/>
      <c r="V9" s="2"/>
      <c r="W9" s="2"/>
      <c r="X9" s="2"/>
      <c r="Y9" s="2"/>
      <c r="Z9" s="2"/>
    </row>
    <row r="10" ht="14.25" customHeight="1">
      <c r="A10" s="14"/>
      <c r="B10" s="14" t="s">
        <v>1941</v>
      </c>
      <c r="C10" s="14"/>
      <c r="D10" s="14"/>
      <c r="E10" s="2"/>
      <c r="F10" s="2"/>
      <c r="G10" s="2"/>
      <c r="H10" s="2"/>
      <c r="I10" s="2"/>
      <c r="J10" s="2"/>
      <c r="K10" s="2"/>
      <c r="L10" s="2"/>
      <c r="M10" s="2"/>
      <c r="N10" s="2"/>
      <c r="O10" s="2"/>
      <c r="P10" s="2"/>
      <c r="Q10" s="2"/>
      <c r="R10" s="2"/>
      <c r="S10" s="2"/>
      <c r="T10" s="2"/>
      <c r="U10" s="2"/>
      <c r="V10" s="2"/>
      <c r="W10" s="2"/>
      <c r="X10" s="2"/>
      <c r="Y10" s="2"/>
      <c r="Z10" s="2"/>
    </row>
    <row r="11" ht="14.25" customHeight="1">
      <c r="A11" s="18" t="s">
        <v>1943</v>
      </c>
      <c r="B11" s="14"/>
      <c r="C11" s="14"/>
      <c r="D11" s="14"/>
      <c r="E11" s="2"/>
      <c r="F11" s="2"/>
      <c r="G11" s="2"/>
      <c r="H11" s="2"/>
      <c r="I11" s="2"/>
      <c r="J11" s="2"/>
      <c r="K11" s="2"/>
      <c r="L11" s="2"/>
      <c r="M11" s="2"/>
      <c r="N11" s="2"/>
      <c r="O11" s="2"/>
      <c r="P11" s="2"/>
      <c r="Q11" s="2"/>
      <c r="R11" s="2"/>
      <c r="S11" s="2"/>
      <c r="T11" s="2"/>
      <c r="U11" s="2"/>
      <c r="V11" s="2"/>
      <c r="W11" s="2"/>
      <c r="X11" s="2"/>
      <c r="Y11" s="2"/>
      <c r="Z11" s="2"/>
    </row>
    <row r="12" ht="14.25" customHeight="1">
      <c r="A12" s="14"/>
      <c r="B12" s="46" t="str">
        <f>HYPERLINK("http://www.smartlogic.jp/feature.html","http://www.smartlogic.jp/feature.html")</f>
        <v>http://www.smartlogic.jp/feature.html</v>
      </c>
      <c r="C12" s="14"/>
      <c r="D12" s="14"/>
      <c r="E12" s="18" t="s">
        <v>1947</v>
      </c>
      <c r="F12" s="18" t="s">
        <v>1948</v>
      </c>
      <c r="G12" s="2"/>
      <c r="H12" s="2"/>
      <c r="I12" s="2"/>
      <c r="J12" s="2"/>
      <c r="K12" s="2"/>
      <c r="L12" s="2"/>
      <c r="M12" s="2"/>
      <c r="N12" s="2"/>
      <c r="O12" s="2"/>
      <c r="P12" s="2"/>
      <c r="Q12" s="2"/>
      <c r="R12" s="2"/>
      <c r="S12" s="2"/>
      <c r="T12" s="2"/>
      <c r="U12" s="2"/>
      <c r="V12" s="2"/>
      <c r="W12" s="2"/>
      <c r="X12" s="2"/>
      <c r="Y12" s="2"/>
      <c r="Z12" s="2"/>
    </row>
    <row r="13" ht="14.25" customHeight="1">
      <c r="A13" s="14"/>
      <c r="B13" s="46"/>
      <c r="C13" s="14"/>
      <c r="D13" s="18" t="s">
        <v>1952</v>
      </c>
      <c r="E13" s="14">
        <v>74800.0</v>
      </c>
      <c r="F13" s="14">
        <v>17800.0</v>
      </c>
      <c r="G13" s="14"/>
      <c r="H13" s="14"/>
      <c r="I13" s="14"/>
      <c r="J13" s="14"/>
      <c r="K13" s="2"/>
      <c r="L13" s="2"/>
      <c r="M13" s="2"/>
      <c r="N13" s="2"/>
      <c r="O13" s="2"/>
      <c r="P13" s="2"/>
      <c r="Q13" s="2"/>
      <c r="R13" s="2"/>
      <c r="S13" s="2"/>
      <c r="T13" s="2"/>
      <c r="U13" s="2"/>
      <c r="V13" s="2"/>
      <c r="W13" s="2"/>
      <c r="X13" s="2"/>
      <c r="Y13" s="2"/>
      <c r="Z13" s="2"/>
    </row>
    <row r="14" ht="14.25" customHeight="1">
      <c r="A14" s="14"/>
      <c r="B14" s="46"/>
      <c r="C14" s="14"/>
      <c r="D14" s="18" t="s">
        <v>1953</v>
      </c>
      <c r="E14" s="14">
        <v>29800.0</v>
      </c>
      <c r="F14" s="14">
        <v>19800.0</v>
      </c>
      <c r="G14" s="14"/>
      <c r="H14" s="14"/>
      <c r="I14" s="14"/>
      <c r="J14" s="14"/>
      <c r="K14" s="2"/>
      <c r="L14" s="2"/>
      <c r="M14" s="2"/>
      <c r="N14" s="2"/>
      <c r="O14" s="2"/>
      <c r="P14" s="2"/>
      <c r="Q14" s="2"/>
      <c r="R14" s="2"/>
      <c r="S14" s="2"/>
      <c r="T14" s="2"/>
      <c r="U14" s="2"/>
      <c r="V14" s="2"/>
      <c r="W14" s="2"/>
      <c r="X14" s="2"/>
      <c r="Y14" s="2"/>
      <c r="Z14" s="2"/>
    </row>
    <row r="15" ht="14.25" customHeight="1">
      <c r="A15" s="14"/>
      <c r="B15" s="46" t="s">
        <v>1954</v>
      </c>
      <c r="C15" s="14"/>
      <c r="D15" s="14"/>
      <c r="E15" s="14"/>
      <c r="F15" s="14"/>
      <c r="G15" s="14"/>
      <c r="H15" s="14"/>
      <c r="I15" s="14"/>
      <c r="J15" s="14"/>
      <c r="K15" s="2"/>
      <c r="L15" s="2"/>
      <c r="M15" s="2"/>
      <c r="N15" s="2"/>
      <c r="O15" s="2"/>
      <c r="P15" s="2"/>
      <c r="Q15" s="2"/>
      <c r="R15" s="2"/>
      <c r="S15" s="2"/>
      <c r="T15" s="2"/>
      <c r="U15" s="2"/>
      <c r="V15" s="2"/>
      <c r="W15" s="2"/>
      <c r="X15" s="2"/>
      <c r="Y15" s="2"/>
      <c r="Z15" s="2"/>
    </row>
    <row r="16" ht="14.25" customHeight="1">
      <c r="A16" s="14"/>
      <c r="B16" s="46"/>
      <c r="C16" s="18" t="s">
        <v>1956</v>
      </c>
      <c r="D16" s="14"/>
      <c r="E16" s="14"/>
      <c r="F16" s="14"/>
      <c r="G16" s="14"/>
      <c r="H16" s="14"/>
      <c r="I16" s="14"/>
      <c r="J16" s="14"/>
      <c r="K16" s="2"/>
      <c r="L16" s="2"/>
      <c r="M16" s="2"/>
      <c r="N16" s="2"/>
      <c r="O16" s="2"/>
      <c r="P16" s="2"/>
      <c r="Q16" s="2"/>
      <c r="R16" s="2"/>
      <c r="S16" s="2"/>
      <c r="T16" s="2"/>
      <c r="U16" s="2"/>
      <c r="V16" s="2"/>
      <c r="W16" s="2"/>
      <c r="X16" s="2"/>
      <c r="Y16" s="2"/>
      <c r="Z16" s="2"/>
    </row>
    <row r="17" ht="14.25" customHeight="1">
      <c r="A17" s="14"/>
      <c r="B17" s="14"/>
      <c r="C17" s="14"/>
      <c r="D17" s="14"/>
      <c r="E17" s="2"/>
      <c r="F17" s="2"/>
      <c r="G17" s="2"/>
      <c r="H17" s="2"/>
      <c r="I17" s="2"/>
      <c r="J17" s="2"/>
      <c r="K17" s="2"/>
      <c r="L17" s="2"/>
      <c r="M17" s="2"/>
      <c r="N17" s="2"/>
      <c r="O17" s="2"/>
      <c r="P17" s="2"/>
      <c r="Q17" s="2"/>
      <c r="R17" s="2"/>
      <c r="S17" s="2"/>
      <c r="T17" s="2"/>
      <c r="U17" s="2"/>
      <c r="V17" s="2"/>
      <c r="W17" s="2"/>
      <c r="X17" s="2"/>
      <c r="Y17" s="2"/>
      <c r="Z17" s="2"/>
    </row>
    <row r="18" ht="14.25" customHeight="1">
      <c r="A18" s="14"/>
      <c r="B18" s="14"/>
      <c r="C18" s="14"/>
      <c r="D18" s="14"/>
      <c r="E18" s="2"/>
      <c r="F18" s="2"/>
      <c r="G18" s="2"/>
      <c r="H18" s="2"/>
      <c r="I18" s="2"/>
      <c r="J18" s="2"/>
      <c r="K18" s="2"/>
      <c r="L18" s="2"/>
      <c r="M18" s="2"/>
      <c r="N18" s="2"/>
      <c r="O18" s="2"/>
      <c r="P18" s="2"/>
      <c r="Q18" s="2"/>
      <c r="R18" s="2"/>
      <c r="S18" s="2"/>
      <c r="T18" s="2"/>
      <c r="U18" s="2"/>
      <c r="V18" s="2"/>
      <c r="W18" s="2"/>
      <c r="X18" s="2"/>
      <c r="Y18" s="2"/>
      <c r="Z18" s="2"/>
    </row>
    <row r="19" ht="14.25" customHeight="1">
      <c r="A19" s="14"/>
      <c r="B19" s="14"/>
      <c r="C19" s="14"/>
      <c r="D19" s="14"/>
      <c r="E19" s="2"/>
      <c r="F19" s="2"/>
      <c r="G19" s="2"/>
      <c r="H19" s="2"/>
      <c r="I19" s="2"/>
      <c r="J19" s="2"/>
      <c r="K19" s="2"/>
      <c r="L19" s="2"/>
      <c r="M19" s="2"/>
      <c r="N19" s="2"/>
      <c r="O19" s="2"/>
      <c r="P19" s="2"/>
      <c r="Q19" s="2"/>
      <c r="R19" s="2"/>
      <c r="S19" s="2"/>
      <c r="T19" s="2"/>
      <c r="U19" s="2"/>
      <c r="V19" s="2"/>
      <c r="W19" s="2"/>
      <c r="X19" s="2"/>
      <c r="Y19" s="2"/>
      <c r="Z19" s="2"/>
    </row>
    <row r="20" ht="14.25" customHeight="1">
      <c r="A20" s="14"/>
      <c r="B20" s="14"/>
      <c r="C20" s="14"/>
      <c r="D20" s="14"/>
      <c r="E20" s="2"/>
      <c r="F20" s="2"/>
      <c r="G20" s="2"/>
      <c r="H20" s="2"/>
      <c r="I20" s="2"/>
      <c r="J20" s="2"/>
      <c r="K20" s="2"/>
      <c r="L20" s="2"/>
      <c r="M20" s="2"/>
      <c r="N20" s="2"/>
      <c r="O20" s="2"/>
      <c r="P20" s="2"/>
      <c r="Q20" s="2"/>
      <c r="R20" s="2"/>
      <c r="S20" s="2"/>
      <c r="T20" s="2"/>
      <c r="U20" s="2"/>
      <c r="V20" s="2"/>
      <c r="W20" s="2"/>
      <c r="X20" s="2"/>
      <c r="Y20" s="2"/>
      <c r="Z20" s="2"/>
    </row>
    <row r="21" ht="14.25" customHeight="1">
      <c r="A21" s="14"/>
      <c r="B21" s="46"/>
      <c r="C21" s="14"/>
      <c r="D21" s="14"/>
      <c r="E21" s="14"/>
      <c r="F21" s="14"/>
      <c r="G21" s="14"/>
      <c r="H21" s="14"/>
      <c r="I21" s="14"/>
      <c r="J21" s="14"/>
      <c r="K21" s="2"/>
      <c r="L21" s="2"/>
      <c r="M21" s="2"/>
      <c r="N21" s="2"/>
      <c r="O21" s="2"/>
      <c r="P21" s="2"/>
      <c r="Q21" s="2"/>
      <c r="R21" s="2"/>
      <c r="S21" s="2"/>
      <c r="T21" s="2"/>
      <c r="U21" s="2"/>
      <c r="V21" s="2"/>
      <c r="W21" s="2"/>
      <c r="X21" s="2"/>
      <c r="Y21" s="2"/>
      <c r="Z21" s="2"/>
    </row>
    <row r="22" ht="14.25" customHeight="1">
      <c r="A22" s="14"/>
      <c r="B22" s="46"/>
      <c r="C22" s="14"/>
      <c r="D22" s="14"/>
      <c r="E22" s="14"/>
      <c r="F22" s="14"/>
      <c r="G22" s="14"/>
      <c r="H22" s="14"/>
      <c r="I22" s="14"/>
      <c r="J22" s="14"/>
      <c r="K22" s="2"/>
      <c r="L22" s="2"/>
      <c r="M22" s="2"/>
      <c r="N22" s="2"/>
      <c r="O22" s="2"/>
      <c r="P22" s="2"/>
      <c r="Q22" s="2"/>
      <c r="R22" s="2"/>
      <c r="S22" s="2"/>
      <c r="T22" s="2"/>
      <c r="U22" s="2"/>
      <c r="V22" s="2"/>
      <c r="W22" s="2"/>
      <c r="X22" s="2"/>
      <c r="Y22" s="2"/>
      <c r="Z22" s="2"/>
    </row>
    <row r="23" ht="14.25" customHeight="1">
      <c r="A23" s="18" t="s">
        <v>1965</v>
      </c>
      <c r="B23" s="14"/>
      <c r="C23" s="14"/>
      <c r="D23" s="14"/>
      <c r="E23" s="2"/>
      <c r="F23" s="2"/>
      <c r="G23" s="2"/>
      <c r="H23" s="2"/>
      <c r="I23" s="2"/>
      <c r="J23" s="2"/>
      <c r="K23" s="2"/>
      <c r="L23" s="2"/>
      <c r="M23" s="2"/>
      <c r="N23" s="2"/>
      <c r="O23" s="2"/>
      <c r="P23" s="2"/>
      <c r="Q23" s="2"/>
      <c r="R23" s="2"/>
      <c r="S23" s="2"/>
      <c r="T23" s="2"/>
      <c r="U23" s="2"/>
      <c r="V23" s="2"/>
      <c r="W23" s="2"/>
      <c r="X23" s="2"/>
      <c r="Y23" s="2"/>
      <c r="Z23" s="2"/>
    </row>
    <row r="24" ht="14.25" customHeight="1">
      <c r="A24" s="14"/>
      <c r="B24" s="46" t="str">
        <f>HYPERLINK("http://ryohnan.in.coocan.jp/eco/solar-radio/index.html","http://ryohnan.in.coocan.jp/eco/solar-radio/index.html")</f>
        <v>http://ryohnan.in.coocan.jp/eco/solar-radio/index.html</v>
      </c>
      <c r="C24" s="14"/>
      <c r="D24" s="14"/>
      <c r="E24" s="2"/>
      <c r="F24" s="2"/>
      <c r="G24" s="2"/>
      <c r="H24" s="2"/>
      <c r="I24" s="2"/>
      <c r="J24" s="2"/>
      <c r="K24" s="2"/>
      <c r="L24" s="2"/>
      <c r="M24" s="2"/>
      <c r="N24" s="2"/>
      <c r="O24" s="2"/>
      <c r="P24" s="2"/>
      <c r="Q24" s="2"/>
      <c r="R24" s="2"/>
      <c r="S24" s="2"/>
      <c r="T24" s="2"/>
      <c r="U24" s="2"/>
      <c r="V24" s="2"/>
      <c r="W24" s="2"/>
      <c r="X24" s="2"/>
      <c r="Y24" s="2"/>
      <c r="Z24" s="2"/>
    </row>
    <row r="25" ht="14.25" customHeight="1">
      <c r="A25" s="14"/>
      <c r="B25" s="14"/>
      <c r="C25" s="14"/>
      <c r="D25" s="14"/>
      <c r="E25" s="2"/>
      <c r="F25" s="2"/>
      <c r="G25" s="2"/>
      <c r="H25" s="2"/>
      <c r="I25" s="2"/>
      <c r="J25" s="2"/>
      <c r="K25" s="2"/>
      <c r="L25" s="2"/>
      <c r="M25" s="2"/>
      <c r="N25" s="2"/>
      <c r="O25" s="2"/>
      <c r="P25" s="2"/>
      <c r="Q25" s="2"/>
      <c r="R25" s="2"/>
      <c r="S25" s="2"/>
      <c r="T25" s="2"/>
      <c r="U25" s="2"/>
      <c r="V25" s="2"/>
      <c r="W25" s="2"/>
      <c r="X25" s="2"/>
      <c r="Y25" s="2"/>
      <c r="Z25" s="2"/>
    </row>
    <row r="26" ht="14.25" customHeight="1">
      <c r="A26" s="14"/>
      <c r="B26" s="14"/>
      <c r="C26" s="14"/>
      <c r="D26" s="14"/>
      <c r="E26" s="2"/>
      <c r="F26" s="2"/>
      <c r="G26" s="2"/>
      <c r="H26" s="2"/>
      <c r="I26" s="2"/>
      <c r="J26" s="2"/>
      <c r="K26" s="2"/>
      <c r="L26" s="2"/>
      <c r="M26" s="2"/>
      <c r="N26" s="2"/>
      <c r="O26" s="2"/>
      <c r="P26" s="2"/>
      <c r="Q26" s="2"/>
      <c r="R26" s="2"/>
      <c r="S26" s="2"/>
      <c r="T26" s="2"/>
      <c r="U26" s="2"/>
      <c r="V26" s="2"/>
      <c r="W26" s="2"/>
      <c r="X26" s="2"/>
      <c r="Y26" s="2"/>
      <c r="Z26" s="2"/>
    </row>
    <row r="27" ht="14.25" customHeight="1">
      <c r="A27" s="14"/>
      <c r="B27" s="14"/>
      <c r="C27" s="14"/>
      <c r="D27" s="14"/>
      <c r="E27" s="2"/>
      <c r="F27" s="2"/>
      <c r="G27" s="2"/>
      <c r="H27" s="2"/>
      <c r="I27" s="2"/>
      <c r="J27" s="2"/>
      <c r="K27" s="2"/>
      <c r="L27" s="2"/>
      <c r="M27" s="2"/>
      <c r="N27" s="2"/>
      <c r="O27" s="2"/>
      <c r="P27" s="2"/>
      <c r="Q27" s="2"/>
      <c r="R27" s="2"/>
      <c r="S27" s="2"/>
      <c r="T27" s="2"/>
      <c r="U27" s="2"/>
      <c r="V27" s="2"/>
      <c r="W27" s="2"/>
      <c r="X27" s="2"/>
      <c r="Y27" s="2"/>
      <c r="Z27" s="2"/>
    </row>
    <row r="28" ht="14.25" customHeight="1">
      <c r="A28" s="14"/>
      <c r="B28" s="14"/>
      <c r="C28" s="14"/>
      <c r="D28" s="14"/>
      <c r="E28" s="2"/>
      <c r="F28" s="2"/>
      <c r="G28" s="2"/>
      <c r="H28" s="2"/>
      <c r="I28" s="2"/>
      <c r="J28" s="2"/>
      <c r="K28" s="2"/>
      <c r="L28" s="2"/>
      <c r="M28" s="2"/>
      <c r="N28" s="2"/>
      <c r="O28" s="2"/>
      <c r="P28" s="2"/>
      <c r="Q28" s="2"/>
      <c r="R28" s="2"/>
      <c r="S28" s="2"/>
      <c r="T28" s="2"/>
      <c r="U28" s="2"/>
      <c r="V28" s="2"/>
      <c r="W28" s="2"/>
      <c r="X28" s="2"/>
      <c r="Y28" s="2"/>
      <c r="Z28" s="2"/>
    </row>
    <row r="29" ht="14.25" customHeight="1">
      <c r="A29" s="14"/>
      <c r="B29" s="14"/>
      <c r="C29" s="14"/>
      <c r="D29" s="14"/>
      <c r="E29" s="2"/>
      <c r="F29" s="2"/>
      <c r="G29" s="2"/>
      <c r="H29" s="2"/>
      <c r="I29" s="2"/>
      <c r="J29" s="2"/>
      <c r="K29" s="2"/>
      <c r="L29" s="2"/>
      <c r="M29" s="2"/>
      <c r="N29" s="2"/>
      <c r="O29" s="2"/>
      <c r="P29" s="2"/>
      <c r="Q29" s="2"/>
      <c r="R29" s="2"/>
      <c r="S29" s="2"/>
      <c r="T29" s="2"/>
      <c r="U29" s="2"/>
      <c r="V29" s="2"/>
      <c r="W29" s="2"/>
      <c r="X29" s="2"/>
      <c r="Y29" s="2"/>
      <c r="Z29" s="2"/>
    </row>
    <row r="30" ht="14.25" customHeight="1">
      <c r="A30" s="14"/>
      <c r="B30" s="18" t="s">
        <v>1972</v>
      </c>
      <c r="C30" s="45">
        <v>75.0</v>
      </c>
      <c r="D30" s="14" t="s">
        <v>1973</v>
      </c>
      <c r="E30" s="2"/>
      <c r="F30" s="2"/>
      <c r="G30" s="2"/>
      <c r="H30" s="2"/>
      <c r="I30" s="2"/>
      <c r="J30" s="2"/>
      <c r="K30" s="2"/>
      <c r="L30" s="2"/>
      <c r="M30" s="2"/>
      <c r="N30" s="2"/>
      <c r="O30" s="2"/>
      <c r="P30" s="2"/>
      <c r="Q30" s="2"/>
      <c r="R30" s="2"/>
      <c r="S30" s="2"/>
      <c r="T30" s="2"/>
      <c r="U30" s="2"/>
      <c r="V30" s="2"/>
      <c r="W30" s="2"/>
      <c r="X30" s="2"/>
      <c r="Y30" s="2"/>
      <c r="Z30" s="2"/>
    </row>
    <row r="31" ht="14.25" customHeight="1">
      <c r="A31" s="14"/>
      <c r="B31" s="18" t="s">
        <v>1974</v>
      </c>
      <c r="C31" s="45">
        <v>500.0</v>
      </c>
      <c r="D31" s="14" t="s">
        <v>1975</v>
      </c>
      <c r="E31" s="2"/>
      <c r="F31" s="2"/>
      <c r="G31" s="2"/>
      <c r="H31" s="2"/>
      <c r="I31" s="2"/>
      <c r="J31" s="2"/>
      <c r="K31" s="2"/>
      <c r="L31" s="2"/>
      <c r="M31" s="2"/>
      <c r="N31" s="2"/>
      <c r="O31" s="2"/>
      <c r="P31" s="2"/>
      <c r="Q31" s="2"/>
      <c r="R31" s="2"/>
      <c r="S31" s="2"/>
      <c r="T31" s="2"/>
      <c r="U31" s="2"/>
      <c r="V31" s="2"/>
      <c r="W31" s="2"/>
      <c r="X31" s="2"/>
      <c r="Y31" s="2"/>
      <c r="Z31" s="2"/>
    </row>
    <row r="32" ht="14.25" customHeight="1">
      <c r="A32" s="14"/>
      <c r="B32" s="18" t="s">
        <v>1976</v>
      </c>
      <c r="C32" s="45">
        <v>300.0</v>
      </c>
      <c r="D32" s="14" t="s">
        <v>1977</v>
      </c>
      <c r="E32" s="2"/>
      <c r="F32" s="2"/>
      <c r="G32" s="2"/>
      <c r="H32" s="2"/>
      <c r="I32" s="2"/>
      <c r="J32" s="2"/>
      <c r="K32" s="2"/>
      <c r="L32" s="2"/>
      <c r="M32" s="2"/>
      <c r="N32" s="2"/>
      <c r="O32" s="2"/>
      <c r="P32" s="2"/>
      <c r="Q32" s="2"/>
      <c r="R32" s="2"/>
      <c r="S32" s="2"/>
      <c r="T32" s="2"/>
      <c r="U32" s="2"/>
      <c r="V32" s="2"/>
      <c r="W32" s="2"/>
      <c r="X32" s="2"/>
      <c r="Y32" s="2"/>
      <c r="Z32" s="2"/>
    </row>
    <row r="33" ht="14.25" customHeight="1">
      <c r="A33" s="14"/>
      <c r="B33" s="18" t="s">
        <v>1978</v>
      </c>
      <c r="C33" s="14"/>
      <c r="D33" s="14"/>
      <c r="E33" s="2"/>
      <c r="F33" s="2"/>
      <c r="G33" s="2"/>
      <c r="H33" s="2"/>
      <c r="I33" s="2"/>
      <c r="J33" s="2"/>
      <c r="K33" s="2"/>
      <c r="L33" s="2"/>
      <c r="M33" s="2"/>
      <c r="N33" s="2"/>
      <c r="O33" s="2"/>
      <c r="P33" s="2"/>
      <c r="Q33" s="2"/>
      <c r="R33" s="2"/>
      <c r="S33" s="2"/>
      <c r="T33" s="2"/>
      <c r="U33" s="2"/>
      <c r="V33" s="2"/>
      <c r="W33" s="2"/>
      <c r="X33" s="2"/>
      <c r="Y33" s="2"/>
      <c r="Z33" s="2"/>
    </row>
    <row r="34" ht="14.25" customHeight="1">
      <c r="A34" s="14"/>
      <c r="B34" s="18" t="s">
        <v>1979</v>
      </c>
      <c r="C34" s="45">
        <v>3140.0</v>
      </c>
      <c r="D34" s="14" t="s">
        <v>1980</v>
      </c>
      <c r="E34" s="2"/>
      <c r="F34" s="2"/>
      <c r="G34" s="2"/>
      <c r="H34" s="2"/>
      <c r="I34" s="2"/>
      <c r="J34" s="2"/>
      <c r="K34" s="2"/>
      <c r="L34" s="2"/>
      <c r="M34" s="2"/>
      <c r="N34" s="2"/>
      <c r="O34" s="2"/>
      <c r="P34" s="2"/>
      <c r="Q34" s="2"/>
      <c r="R34" s="2"/>
      <c r="S34" s="2"/>
      <c r="T34" s="2"/>
      <c r="U34" s="2"/>
      <c r="V34" s="2"/>
      <c r="W34" s="2"/>
      <c r="X34" s="2"/>
      <c r="Y34" s="2"/>
      <c r="Z34" s="2"/>
    </row>
    <row r="35" ht="14.25" customHeight="1">
      <c r="A35" s="14"/>
      <c r="B35" s="14"/>
      <c r="C35" s="14"/>
      <c r="D35" s="14"/>
      <c r="E35" s="2"/>
      <c r="F35" s="2"/>
      <c r="G35" s="2"/>
      <c r="H35" s="2"/>
      <c r="I35" s="2"/>
      <c r="J35" s="2"/>
      <c r="K35" s="2"/>
      <c r="L35" s="2"/>
      <c r="M35" s="2"/>
      <c r="N35" s="2"/>
      <c r="O35" s="2"/>
      <c r="P35" s="2"/>
      <c r="Q35" s="2"/>
      <c r="R35" s="2"/>
      <c r="S35" s="2"/>
      <c r="T35" s="2"/>
      <c r="U35" s="2"/>
      <c r="V35" s="2"/>
      <c r="W35" s="2"/>
      <c r="X35" s="2"/>
      <c r="Y35" s="2"/>
      <c r="Z35" s="2"/>
    </row>
    <row r="36" ht="14.25" customHeight="1">
      <c r="A36" s="14"/>
      <c r="B36" s="14"/>
      <c r="C36" s="14"/>
      <c r="D36" s="14"/>
      <c r="E36" s="2"/>
      <c r="F36" s="2"/>
      <c r="G36" s="2"/>
      <c r="H36" s="2"/>
      <c r="I36" s="2"/>
      <c r="J36" s="2"/>
      <c r="K36" s="2"/>
      <c r="L36" s="2"/>
      <c r="M36" s="2"/>
      <c r="N36" s="2"/>
      <c r="O36" s="2"/>
      <c r="P36" s="2"/>
      <c r="Q36" s="2"/>
      <c r="R36" s="2"/>
      <c r="S36" s="2"/>
      <c r="T36" s="2"/>
      <c r="U36" s="2"/>
      <c r="V36" s="2"/>
      <c r="W36" s="2"/>
      <c r="X36" s="2"/>
      <c r="Y36" s="2"/>
      <c r="Z36" s="2"/>
    </row>
    <row r="37" ht="14.25" customHeight="1">
      <c r="A37" s="14" t="s">
        <v>1982</v>
      </c>
      <c r="B37" s="14"/>
      <c r="C37" s="14"/>
      <c r="D37" s="14"/>
      <c r="E37" s="45">
        <v>3700.0</v>
      </c>
      <c r="F37" s="2"/>
      <c r="G37" s="2"/>
      <c r="H37" s="2"/>
      <c r="I37" s="2"/>
      <c r="J37" s="2"/>
      <c r="K37" s="2"/>
      <c r="L37" s="2"/>
      <c r="M37" s="2"/>
      <c r="N37" s="2"/>
      <c r="O37" s="2"/>
      <c r="P37" s="2"/>
      <c r="Q37" s="2"/>
      <c r="R37" s="2"/>
      <c r="S37" s="2"/>
      <c r="T37" s="2"/>
      <c r="U37" s="2"/>
      <c r="V37" s="2"/>
      <c r="W37" s="2"/>
      <c r="X37" s="2"/>
      <c r="Y37" s="2"/>
      <c r="Z37" s="2"/>
    </row>
    <row r="38" ht="14.25" customHeight="1">
      <c r="A38" s="14"/>
      <c r="B38" s="18" t="s">
        <v>1984</v>
      </c>
      <c r="C38" s="14">
        <v>3.0</v>
      </c>
      <c r="D38" s="14" t="s">
        <v>1985</v>
      </c>
      <c r="E38" s="2"/>
      <c r="F38" s="2"/>
      <c r="G38" s="2"/>
      <c r="H38" s="2"/>
      <c r="I38" s="2"/>
      <c r="J38" s="2"/>
      <c r="K38" s="2"/>
      <c r="L38" s="2"/>
      <c r="M38" s="2"/>
      <c r="N38" s="2"/>
      <c r="O38" s="2"/>
      <c r="P38" s="2"/>
      <c r="Q38" s="2"/>
      <c r="R38" s="2"/>
      <c r="S38" s="2"/>
      <c r="T38" s="2"/>
      <c r="U38" s="2"/>
      <c r="V38" s="2"/>
      <c r="W38" s="2"/>
      <c r="X38" s="2"/>
      <c r="Y38" s="2"/>
      <c r="Z38" s="2"/>
    </row>
    <row r="39" ht="14.25" customHeight="1">
      <c r="A39" s="14"/>
      <c r="B39" s="18" t="s">
        <v>1987</v>
      </c>
      <c r="C39" s="14" t="s">
        <v>1988</v>
      </c>
      <c r="D39" s="14"/>
      <c r="E39" s="2"/>
      <c r="F39" s="2"/>
      <c r="G39" s="2"/>
      <c r="H39" s="2"/>
      <c r="I39" s="2"/>
      <c r="J39" s="2"/>
      <c r="K39" s="2"/>
      <c r="L39" s="2"/>
      <c r="M39" s="2"/>
      <c r="N39" s="2"/>
      <c r="O39" s="2"/>
      <c r="P39" s="2"/>
      <c r="Q39" s="2"/>
      <c r="R39" s="2"/>
      <c r="S39" s="2"/>
      <c r="T39" s="2"/>
      <c r="U39" s="2"/>
      <c r="V39" s="2"/>
      <c r="W39" s="2"/>
      <c r="X39" s="2"/>
      <c r="Y39" s="2"/>
      <c r="Z39" s="2"/>
    </row>
    <row r="40" ht="14.25" customHeight="1">
      <c r="A40" s="14"/>
      <c r="B40" s="18" t="s">
        <v>1989</v>
      </c>
      <c r="C40" s="14" t="s">
        <v>1990</v>
      </c>
      <c r="D40" s="14"/>
      <c r="E40" s="2"/>
      <c r="F40" s="2"/>
      <c r="G40" s="2"/>
      <c r="H40" s="2"/>
      <c r="I40" s="2"/>
      <c r="J40" s="2"/>
      <c r="K40" s="2"/>
      <c r="L40" s="2"/>
      <c r="M40" s="2"/>
      <c r="N40" s="2"/>
      <c r="O40" s="2"/>
      <c r="P40" s="2"/>
      <c r="Q40" s="2"/>
      <c r="R40" s="2"/>
      <c r="S40" s="2"/>
      <c r="T40" s="2"/>
      <c r="U40" s="2"/>
      <c r="V40" s="2"/>
      <c r="W40" s="2"/>
      <c r="X40" s="2"/>
      <c r="Y40" s="2"/>
      <c r="Z40" s="2"/>
    </row>
    <row r="41" ht="14.25" customHeight="1">
      <c r="A41" s="14"/>
      <c r="B41" s="14"/>
      <c r="C41" s="14" t="s">
        <v>1992</v>
      </c>
      <c r="D41" s="14"/>
      <c r="E41" s="2"/>
      <c r="F41" s="2"/>
      <c r="G41" s="2"/>
      <c r="H41" s="2"/>
      <c r="I41" s="2"/>
      <c r="J41" s="2"/>
      <c r="K41" s="2"/>
      <c r="L41" s="2"/>
      <c r="M41" s="2"/>
      <c r="N41" s="2"/>
      <c r="O41" s="2"/>
      <c r="P41" s="2"/>
      <c r="Q41" s="2"/>
      <c r="R41" s="2"/>
      <c r="S41" s="2"/>
      <c r="T41" s="2"/>
      <c r="U41" s="2"/>
      <c r="V41" s="2"/>
      <c r="W41" s="2"/>
      <c r="X41" s="2"/>
      <c r="Y41" s="2"/>
      <c r="Z41" s="2"/>
    </row>
    <row r="42" ht="14.25" customHeight="1">
      <c r="A42" s="14"/>
      <c r="B42" s="14"/>
      <c r="C42" s="14"/>
      <c r="D42" s="14"/>
      <c r="E42" s="14"/>
      <c r="F42" s="14"/>
      <c r="G42" s="14"/>
      <c r="H42" s="14"/>
      <c r="I42" s="14"/>
      <c r="J42" s="14"/>
      <c r="K42" s="2"/>
      <c r="L42" s="2"/>
      <c r="M42" s="2"/>
      <c r="N42" s="2"/>
      <c r="O42" s="2"/>
      <c r="P42" s="2"/>
      <c r="Q42" s="2"/>
      <c r="R42" s="2"/>
      <c r="S42" s="2"/>
      <c r="T42" s="2"/>
      <c r="U42" s="2"/>
      <c r="V42" s="2"/>
      <c r="W42" s="2"/>
      <c r="X42" s="2"/>
      <c r="Y42" s="2"/>
      <c r="Z42" s="2"/>
    </row>
    <row r="43" ht="14.25" customHeight="1">
      <c r="A43" s="18" t="s">
        <v>1989</v>
      </c>
      <c r="B43" s="14"/>
      <c r="C43" s="14"/>
      <c r="D43" s="14"/>
      <c r="E43" s="14"/>
      <c r="F43" s="14"/>
      <c r="G43" s="14"/>
      <c r="H43" s="14"/>
      <c r="I43" s="14"/>
      <c r="J43" s="14"/>
      <c r="K43" s="2"/>
      <c r="L43" s="2"/>
      <c r="M43" s="2"/>
      <c r="N43" s="2"/>
      <c r="O43" s="2"/>
      <c r="P43" s="2"/>
      <c r="Q43" s="2"/>
      <c r="R43" s="2"/>
      <c r="S43" s="2"/>
      <c r="T43" s="2"/>
      <c r="U43" s="2"/>
      <c r="V43" s="2"/>
      <c r="W43" s="2"/>
      <c r="X43" s="2"/>
      <c r="Y43" s="2"/>
      <c r="Z43" s="2"/>
    </row>
    <row r="44" ht="14.25" customHeight="1">
      <c r="A44" s="14"/>
      <c r="B44" s="18" t="s">
        <v>1994</v>
      </c>
      <c r="C44" s="14">
        <v>48.0</v>
      </c>
      <c r="D44" s="14"/>
      <c r="E44" s="2"/>
      <c r="F44" s="2"/>
      <c r="G44" s="2"/>
      <c r="H44" s="2"/>
      <c r="I44" s="2"/>
      <c r="J44" s="2"/>
      <c r="K44" s="2"/>
      <c r="L44" s="2"/>
      <c r="M44" s="2"/>
      <c r="N44" s="2"/>
      <c r="O44" s="2"/>
      <c r="P44" s="2"/>
      <c r="Q44" s="2"/>
      <c r="R44" s="2"/>
      <c r="S44" s="2"/>
      <c r="T44" s="2"/>
      <c r="U44" s="2"/>
      <c r="V44" s="2"/>
      <c r="W44" s="2"/>
      <c r="X44" s="2"/>
      <c r="Y44" s="2"/>
      <c r="Z44" s="2"/>
    </row>
    <row r="45" ht="14.25" customHeight="1">
      <c r="A45" s="14"/>
      <c r="B45" s="18" t="s">
        <v>1989</v>
      </c>
      <c r="C45" s="14" t="s">
        <v>1996</v>
      </c>
      <c r="D45" s="53">
        <f>5/10^6</f>
        <v>0.000005</v>
      </c>
      <c r="E45" s="2"/>
      <c r="F45" s="14" t="s">
        <v>2002</v>
      </c>
      <c r="G45" s="2"/>
      <c r="H45" s="2"/>
      <c r="I45" s="2"/>
      <c r="J45" s="2"/>
      <c r="K45" s="2"/>
      <c r="L45" s="2"/>
      <c r="M45" s="2"/>
      <c r="N45" s="2"/>
      <c r="O45" s="2"/>
      <c r="P45" s="2"/>
      <c r="Q45" s="2"/>
      <c r="R45" s="2"/>
      <c r="S45" s="2"/>
      <c r="T45" s="2"/>
      <c r="U45" s="2"/>
      <c r="V45" s="2"/>
      <c r="W45" s="2"/>
      <c r="X45" s="2"/>
      <c r="Y45" s="2"/>
      <c r="Z45" s="2"/>
    </row>
    <row r="46" ht="14.25" customHeight="1">
      <c r="A46" s="14"/>
      <c r="B46" s="14"/>
      <c r="C46" s="14" t="s">
        <v>2004</v>
      </c>
      <c r="D46" s="53">
        <f>0.04*C44*0.1/24/60/60</f>
        <v>0.000002222222222</v>
      </c>
      <c r="E46" s="2"/>
      <c r="F46" s="2"/>
      <c r="G46" s="2"/>
      <c r="H46" s="2"/>
      <c r="I46" s="2"/>
      <c r="J46" s="2"/>
      <c r="K46" s="2"/>
      <c r="L46" s="2"/>
      <c r="M46" s="2"/>
      <c r="N46" s="2"/>
      <c r="O46" s="2"/>
      <c r="P46" s="2"/>
      <c r="Q46" s="2"/>
      <c r="R46" s="2"/>
      <c r="S46" s="2"/>
      <c r="T46" s="2"/>
      <c r="U46" s="2"/>
      <c r="V46" s="2"/>
      <c r="W46" s="2"/>
      <c r="X46" s="2"/>
      <c r="Y46" s="2"/>
      <c r="Z46" s="2"/>
    </row>
    <row r="47" ht="14.25" customHeight="1">
      <c r="A47" s="14"/>
      <c r="B47" s="14"/>
      <c r="C47" s="18" t="s">
        <v>2008</v>
      </c>
      <c r="D47" s="53">
        <f>SUM(D45:D46)</f>
        <v>0.000007222222222</v>
      </c>
      <c r="E47" s="14" t="s">
        <v>2012</v>
      </c>
      <c r="F47" s="2"/>
      <c r="G47" s="2"/>
      <c r="H47" s="18" t="s">
        <v>2013</v>
      </c>
      <c r="I47" s="2"/>
      <c r="J47" s="18" t="s">
        <v>2014</v>
      </c>
      <c r="K47" s="2"/>
      <c r="L47" s="2"/>
      <c r="M47" s="2"/>
      <c r="N47" s="2"/>
      <c r="O47" s="2"/>
      <c r="P47" s="2"/>
      <c r="Q47" s="2"/>
      <c r="R47" s="2"/>
      <c r="S47" s="2"/>
      <c r="T47" s="2"/>
      <c r="U47" s="2"/>
      <c r="V47" s="2"/>
      <c r="W47" s="2"/>
      <c r="X47" s="2"/>
      <c r="Y47" s="2"/>
      <c r="Z47" s="2"/>
    </row>
    <row r="48" ht="14.25" customHeight="1">
      <c r="A48" s="14"/>
      <c r="B48" s="18" t="s">
        <v>2016</v>
      </c>
      <c r="C48" s="57">
        <f>C38*D47</f>
        <v>0.00002166666667</v>
      </c>
      <c r="D48" s="14" t="s">
        <v>2020</v>
      </c>
      <c r="E48" s="2"/>
      <c r="F48" s="2"/>
      <c r="G48" s="2"/>
      <c r="H48" s="14" t="s">
        <v>2021</v>
      </c>
      <c r="I48" s="2"/>
      <c r="J48" s="2"/>
      <c r="K48" s="2"/>
      <c r="L48" s="2"/>
      <c r="M48" s="2"/>
      <c r="N48" s="2"/>
      <c r="O48" s="2"/>
      <c r="P48" s="2"/>
      <c r="Q48" s="2"/>
      <c r="R48" s="2"/>
      <c r="S48" s="2"/>
      <c r="T48" s="2"/>
      <c r="U48" s="2"/>
      <c r="V48" s="2"/>
      <c r="W48" s="2"/>
      <c r="X48" s="2"/>
      <c r="Y48" s="2"/>
      <c r="Z48" s="2"/>
    </row>
    <row r="49" ht="14.25" customHeight="1">
      <c r="A49" s="14"/>
      <c r="B49" s="18" t="s">
        <v>2023</v>
      </c>
      <c r="C49" s="58">
        <f>C48*24</f>
        <v>0.00052</v>
      </c>
      <c r="D49" s="14" t="s">
        <v>2028</v>
      </c>
      <c r="E49" s="2"/>
      <c r="F49" s="2"/>
      <c r="G49" s="2"/>
      <c r="H49" s="14" t="s">
        <v>2029</v>
      </c>
      <c r="I49" s="2"/>
      <c r="J49" s="2"/>
      <c r="K49" s="2"/>
      <c r="L49" s="2"/>
      <c r="M49" s="2"/>
      <c r="N49" s="2"/>
      <c r="O49" s="2"/>
      <c r="P49" s="2"/>
      <c r="Q49" s="2"/>
      <c r="R49" s="2"/>
      <c r="S49" s="2"/>
      <c r="T49" s="2"/>
      <c r="U49" s="2"/>
      <c r="V49" s="2"/>
      <c r="W49" s="2"/>
      <c r="X49" s="2"/>
      <c r="Y49" s="2"/>
      <c r="Z49" s="2"/>
    </row>
    <row r="50" ht="14.25" customHeight="1">
      <c r="A50" s="14"/>
      <c r="B50" s="18" t="s">
        <v>2031</v>
      </c>
      <c r="C50" s="14">
        <v>2000.0</v>
      </c>
      <c r="D50" s="18" t="s">
        <v>2032</v>
      </c>
      <c r="E50" s="2"/>
      <c r="F50" s="2"/>
      <c r="G50" s="2"/>
      <c r="H50" s="14" t="s">
        <v>2033</v>
      </c>
      <c r="I50" s="2"/>
      <c r="J50" s="2"/>
      <c r="K50" s="2"/>
      <c r="L50" s="2"/>
      <c r="M50" s="2"/>
      <c r="N50" s="2"/>
      <c r="O50" s="2"/>
      <c r="P50" s="2"/>
      <c r="Q50" s="2"/>
      <c r="R50" s="2"/>
      <c r="S50" s="2"/>
      <c r="T50" s="2"/>
      <c r="U50" s="2"/>
      <c r="V50" s="2"/>
      <c r="W50" s="2"/>
      <c r="X50" s="2"/>
      <c r="Y50" s="2"/>
      <c r="Z50" s="2"/>
    </row>
    <row r="51" ht="14.25" customHeight="1">
      <c r="A51" s="14"/>
      <c r="B51" s="18" t="s">
        <v>2036</v>
      </c>
      <c r="C51" s="14">
        <f>C50/1000/D47*0.7</f>
        <v>193846.1538</v>
      </c>
      <c r="D51" s="18" t="s">
        <v>2040</v>
      </c>
      <c r="E51" s="2"/>
      <c r="F51" s="2"/>
      <c r="G51" s="2"/>
      <c r="H51" s="14" t="s">
        <v>2041</v>
      </c>
      <c r="I51" s="2"/>
      <c r="J51" s="2"/>
      <c r="K51" s="2"/>
      <c r="L51" s="2"/>
      <c r="M51" s="2"/>
      <c r="N51" s="2"/>
      <c r="O51" s="2"/>
      <c r="P51" s="2"/>
      <c r="Q51" s="2"/>
      <c r="R51" s="2"/>
      <c r="S51" s="2"/>
      <c r="T51" s="2"/>
      <c r="U51" s="2"/>
      <c r="V51" s="2"/>
      <c r="W51" s="2"/>
      <c r="X51" s="2"/>
      <c r="Y51" s="2"/>
      <c r="Z51" s="2"/>
    </row>
    <row r="52" ht="14.25" customHeight="1">
      <c r="A52" s="14"/>
      <c r="B52" s="18" t="s">
        <v>2042</v>
      </c>
      <c r="C52" s="14">
        <f>C51/24</f>
        <v>8076.923077</v>
      </c>
      <c r="D52" s="18" t="s">
        <v>2044</v>
      </c>
      <c r="E52" s="14">
        <v>200000.0</v>
      </c>
      <c r="F52" s="2"/>
      <c r="G52" s="2"/>
      <c r="H52" s="14" t="s">
        <v>2045</v>
      </c>
      <c r="I52" s="2"/>
      <c r="J52" s="2"/>
      <c r="K52" s="2"/>
      <c r="L52" s="2"/>
      <c r="M52" s="2"/>
      <c r="N52" s="2"/>
      <c r="O52" s="2"/>
      <c r="P52" s="2"/>
      <c r="Q52" s="2"/>
      <c r="R52" s="2"/>
      <c r="S52" s="2"/>
      <c r="T52" s="2"/>
      <c r="U52" s="2"/>
      <c r="V52" s="2"/>
      <c r="W52" s="2"/>
      <c r="X52" s="2"/>
      <c r="Y52" s="2"/>
      <c r="Z52" s="2"/>
    </row>
    <row r="53" ht="14.25" customHeight="1">
      <c r="A53" s="14"/>
      <c r="B53" s="18" t="s">
        <v>2046</v>
      </c>
      <c r="C53" s="14">
        <f>C52/365</f>
        <v>22.12855638</v>
      </c>
      <c r="D53" s="18" t="s">
        <v>2050</v>
      </c>
      <c r="E53" s="2"/>
      <c r="F53" s="2"/>
      <c r="G53" s="2"/>
      <c r="H53" s="2"/>
      <c r="I53" s="2"/>
      <c r="J53" s="2"/>
      <c r="K53" s="2"/>
      <c r="L53" s="2"/>
      <c r="M53" s="2"/>
      <c r="N53" s="2"/>
      <c r="O53" s="2"/>
      <c r="P53" s="2"/>
      <c r="Q53" s="2"/>
      <c r="R53" s="2"/>
      <c r="S53" s="2"/>
      <c r="T53" s="2"/>
      <c r="U53" s="2"/>
      <c r="V53" s="2"/>
      <c r="W53" s="2"/>
      <c r="X53" s="2"/>
      <c r="Y53" s="2"/>
      <c r="Z53" s="2"/>
    </row>
    <row r="54" ht="14.25" customHeight="1">
      <c r="A54" s="14"/>
      <c r="B54" s="18" t="s">
        <v>2051</v>
      </c>
      <c r="C54" s="14"/>
      <c r="D54" s="14"/>
      <c r="E54" s="2"/>
      <c r="F54" s="2"/>
      <c r="G54" s="2"/>
      <c r="H54" s="18" t="s">
        <v>2052</v>
      </c>
      <c r="I54" s="2"/>
      <c r="J54" s="2"/>
      <c r="K54" s="2"/>
      <c r="L54" s="2"/>
      <c r="M54" s="2"/>
      <c r="N54" s="2"/>
      <c r="O54" s="2"/>
      <c r="P54" s="2"/>
      <c r="Q54" s="2"/>
      <c r="R54" s="2"/>
      <c r="S54" s="2"/>
      <c r="T54" s="2"/>
      <c r="U54" s="2"/>
      <c r="V54" s="2"/>
      <c r="W54" s="2"/>
      <c r="X54" s="2"/>
      <c r="Y54" s="2"/>
      <c r="Z54" s="2"/>
    </row>
    <row r="55" ht="14.25" customHeight="1">
      <c r="A55" s="14"/>
      <c r="B55" s="14"/>
      <c r="C55" s="18" t="s">
        <v>2046</v>
      </c>
      <c r="D55" s="18" t="s">
        <v>2031</v>
      </c>
      <c r="E55" s="2"/>
      <c r="F55" s="2"/>
      <c r="G55" s="2"/>
      <c r="H55" s="14" t="s">
        <v>2054</v>
      </c>
      <c r="I55" s="2"/>
      <c r="J55" s="2"/>
      <c r="K55" s="2"/>
      <c r="L55" s="2"/>
      <c r="M55" s="2"/>
      <c r="N55" s="2"/>
      <c r="O55" s="2"/>
      <c r="P55" s="2"/>
      <c r="Q55" s="2"/>
      <c r="R55" s="2"/>
      <c r="S55" s="2"/>
      <c r="T55" s="2"/>
      <c r="U55" s="2"/>
      <c r="V55" s="2"/>
      <c r="W55" s="2"/>
      <c r="X55" s="2"/>
      <c r="Y55" s="2"/>
      <c r="Z55" s="2"/>
    </row>
    <row r="56" ht="14.25" customHeight="1">
      <c r="A56" s="14"/>
      <c r="B56" s="14"/>
      <c r="C56" s="14">
        <v>0.0</v>
      </c>
      <c r="D56" s="60">
        <f>C50</f>
        <v>2000</v>
      </c>
      <c r="E56" s="2"/>
      <c r="F56" s="2"/>
      <c r="G56" s="2"/>
      <c r="H56" s="14" t="s">
        <v>2057</v>
      </c>
      <c r="I56" s="2"/>
      <c r="J56" s="2"/>
      <c r="K56" s="2"/>
      <c r="L56" s="2"/>
      <c r="M56" s="2"/>
      <c r="N56" s="2"/>
      <c r="O56" s="2"/>
      <c r="P56" s="2"/>
      <c r="Q56" s="2"/>
      <c r="R56" s="2"/>
      <c r="S56" s="2"/>
      <c r="T56" s="2"/>
      <c r="U56" s="2"/>
      <c r="V56" s="2"/>
      <c r="W56" s="2"/>
      <c r="X56" s="2"/>
      <c r="Y56" s="2"/>
      <c r="Z56" s="2"/>
    </row>
    <row r="57" ht="14.25" customHeight="1">
      <c r="A57" s="14"/>
      <c r="B57" s="14"/>
      <c r="C57" s="14">
        <v>1.0</v>
      </c>
      <c r="D57" s="60">
        <f t="shared" ref="D57:D70" si="1">D56*0.95-C$50/C$53</f>
        <v>1809.619048</v>
      </c>
      <c r="E57" s="2"/>
      <c r="F57" s="2"/>
      <c r="G57" s="2"/>
      <c r="H57" s="2"/>
      <c r="I57" s="2"/>
      <c r="J57" s="2"/>
      <c r="K57" s="2"/>
      <c r="L57" s="2"/>
      <c r="M57" s="2"/>
      <c r="N57" s="2"/>
      <c r="O57" s="2"/>
      <c r="P57" s="2"/>
      <c r="Q57" s="2"/>
      <c r="R57" s="2"/>
      <c r="S57" s="2"/>
      <c r="T57" s="2"/>
      <c r="U57" s="2"/>
      <c r="V57" s="2"/>
      <c r="W57" s="2"/>
      <c r="X57" s="2"/>
      <c r="Y57" s="2"/>
      <c r="Z57" s="2"/>
    </row>
    <row r="58" ht="14.25" customHeight="1">
      <c r="A58" s="14"/>
      <c r="B58" s="14"/>
      <c r="C58" s="14">
        <v>2.0</v>
      </c>
      <c r="D58" s="60">
        <f t="shared" si="1"/>
        <v>1628.757143</v>
      </c>
      <c r="E58" s="2"/>
      <c r="F58" s="2"/>
      <c r="G58" s="2"/>
      <c r="H58" s="2"/>
      <c r="I58" s="2"/>
      <c r="J58" s="2"/>
      <c r="K58" s="2"/>
      <c r="L58" s="2"/>
      <c r="M58" s="2"/>
      <c r="N58" s="2"/>
      <c r="O58" s="2"/>
      <c r="P58" s="2"/>
      <c r="Q58" s="2"/>
      <c r="R58" s="2"/>
      <c r="S58" s="2"/>
      <c r="T58" s="2"/>
      <c r="U58" s="2"/>
      <c r="V58" s="2"/>
      <c r="W58" s="2"/>
      <c r="X58" s="2"/>
      <c r="Y58" s="2"/>
      <c r="Z58" s="2"/>
    </row>
    <row r="59" ht="14.25" customHeight="1">
      <c r="A59" s="14"/>
      <c r="B59" s="14"/>
      <c r="C59" s="14">
        <v>3.0</v>
      </c>
      <c r="D59" s="60">
        <f t="shared" si="1"/>
        <v>1456.938333</v>
      </c>
      <c r="E59" s="2"/>
      <c r="F59" s="2"/>
      <c r="G59" s="2"/>
      <c r="H59" s="2"/>
      <c r="I59" s="2"/>
      <c r="J59" s="2"/>
      <c r="K59" s="2"/>
      <c r="L59" s="2"/>
      <c r="M59" s="2"/>
      <c r="N59" s="2"/>
      <c r="O59" s="2"/>
      <c r="P59" s="2"/>
      <c r="Q59" s="2"/>
      <c r="R59" s="2"/>
      <c r="S59" s="2"/>
      <c r="T59" s="2"/>
      <c r="U59" s="2"/>
      <c r="V59" s="2"/>
      <c r="W59" s="2"/>
      <c r="X59" s="2"/>
      <c r="Y59" s="2"/>
      <c r="Z59" s="2"/>
    </row>
    <row r="60" ht="14.25" customHeight="1">
      <c r="A60" s="14"/>
      <c r="B60" s="14"/>
      <c r="C60" s="14">
        <v>4.0</v>
      </c>
      <c r="D60" s="60">
        <f t="shared" si="1"/>
        <v>1293.710464</v>
      </c>
      <c r="E60" s="2"/>
      <c r="F60" s="2"/>
      <c r="G60" s="2"/>
      <c r="H60" s="2"/>
      <c r="I60" s="2"/>
      <c r="J60" s="2"/>
      <c r="K60" s="2"/>
      <c r="L60" s="2"/>
      <c r="M60" s="2"/>
      <c r="N60" s="2"/>
      <c r="O60" s="2"/>
      <c r="P60" s="2"/>
      <c r="Q60" s="2"/>
      <c r="R60" s="2"/>
      <c r="S60" s="2"/>
      <c r="T60" s="2"/>
      <c r="U60" s="2"/>
      <c r="V60" s="2"/>
      <c r="W60" s="2"/>
      <c r="X60" s="2"/>
      <c r="Y60" s="2"/>
      <c r="Z60" s="2"/>
    </row>
    <row r="61" ht="14.25" customHeight="1">
      <c r="A61" s="14"/>
      <c r="B61" s="14"/>
      <c r="C61" s="14">
        <v>5.0</v>
      </c>
      <c r="D61" s="60">
        <f t="shared" si="1"/>
        <v>1138.643989</v>
      </c>
      <c r="E61" s="2"/>
      <c r="F61" s="2"/>
      <c r="G61" s="2"/>
      <c r="H61" s="2"/>
      <c r="I61" s="2"/>
      <c r="J61" s="2"/>
      <c r="K61" s="2"/>
      <c r="L61" s="2"/>
      <c r="M61" s="2"/>
      <c r="N61" s="2"/>
      <c r="O61" s="2"/>
      <c r="P61" s="2"/>
      <c r="Q61" s="2"/>
      <c r="R61" s="2"/>
      <c r="S61" s="2"/>
      <c r="T61" s="2"/>
      <c r="U61" s="2"/>
      <c r="V61" s="2"/>
      <c r="W61" s="2"/>
      <c r="X61" s="2"/>
      <c r="Y61" s="2"/>
      <c r="Z61" s="2"/>
    </row>
    <row r="62" ht="14.25" customHeight="1">
      <c r="A62" s="14"/>
      <c r="B62" s="14"/>
      <c r="C62" s="14">
        <v>6.0</v>
      </c>
      <c r="D62" s="60">
        <f t="shared" si="1"/>
        <v>991.3308369</v>
      </c>
      <c r="E62" s="2"/>
      <c r="F62" s="2"/>
      <c r="G62" s="2"/>
      <c r="H62" s="2"/>
      <c r="I62" s="2"/>
      <c r="J62" s="2"/>
      <c r="K62" s="2"/>
      <c r="L62" s="2"/>
      <c r="M62" s="2"/>
      <c r="N62" s="2"/>
      <c r="O62" s="2"/>
      <c r="P62" s="2"/>
      <c r="Q62" s="2"/>
      <c r="R62" s="2"/>
      <c r="S62" s="2"/>
      <c r="T62" s="2"/>
      <c r="U62" s="2"/>
      <c r="V62" s="2"/>
      <c r="W62" s="2"/>
      <c r="X62" s="2"/>
      <c r="Y62" s="2"/>
      <c r="Z62" s="2"/>
    </row>
    <row r="63" ht="14.25" customHeight="1">
      <c r="A63" s="14"/>
      <c r="B63" s="14"/>
      <c r="C63" s="14">
        <v>7.0</v>
      </c>
      <c r="D63" s="60">
        <f t="shared" si="1"/>
        <v>851.3833427</v>
      </c>
      <c r="E63" s="2"/>
      <c r="F63" s="2"/>
      <c r="G63" s="2"/>
      <c r="H63" s="2"/>
      <c r="I63" s="2"/>
      <c r="J63" s="2"/>
      <c r="K63" s="2"/>
      <c r="L63" s="2"/>
      <c r="M63" s="2"/>
      <c r="N63" s="2"/>
      <c r="O63" s="2"/>
      <c r="P63" s="2"/>
      <c r="Q63" s="2"/>
      <c r="R63" s="2"/>
      <c r="S63" s="2"/>
      <c r="T63" s="2"/>
      <c r="U63" s="2"/>
      <c r="V63" s="2"/>
      <c r="W63" s="2"/>
      <c r="X63" s="2"/>
      <c r="Y63" s="2"/>
      <c r="Z63" s="2"/>
    </row>
    <row r="64" ht="14.25" customHeight="1">
      <c r="A64" s="14"/>
      <c r="B64" s="14"/>
      <c r="C64" s="14">
        <v>8.0</v>
      </c>
      <c r="D64" s="60">
        <f t="shared" si="1"/>
        <v>718.4332231</v>
      </c>
      <c r="E64" s="2"/>
      <c r="F64" s="2"/>
      <c r="G64" s="2"/>
      <c r="H64" s="2"/>
      <c r="I64" s="2"/>
      <c r="J64" s="2"/>
      <c r="K64" s="2"/>
      <c r="L64" s="2"/>
      <c r="M64" s="2"/>
      <c r="N64" s="2"/>
      <c r="O64" s="2"/>
      <c r="P64" s="2"/>
      <c r="Q64" s="2"/>
      <c r="R64" s="2"/>
      <c r="S64" s="2"/>
      <c r="T64" s="2"/>
      <c r="U64" s="2"/>
      <c r="V64" s="2"/>
      <c r="W64" s="2"/>
      <c r="X64" s="2"/>
      <c r="Y64" s="2"/>
      <c r="Z64" s="2"/>
    </row>
    <row r="65" ht="14.25" customHeight="1">
      <c r="A65" s="14"/>
      <c r="B65" s="14"/>
      <c r="C65" s="14">
        <v>9.0</v>
      </c>
      <c r="D65" s="60">
        <f t="shared" si="1"/>
        <v>592.1306096</v>
      </c>
      <c r="E65" s="2"/>
      <c r="F65" s="2"/>
      <c r="G65" s="2"/>
      <c r="H65" s="2"/>
      <c r="I65" s="2"/>
      <c r="J65" s="2"/>
      <c r="K65" s="2"/>
      <c r="L65" s="2"/>
      <c r="M65" s="2"/>
      <c r="N65" s="2"/>
      <c r="O65" s="2"/>
      <c r="P65" s="2"/>
      <c r="Q65" s="2"/>
      <c r="R65" s="2"/>
      <c r="S65" s="2"/>
      <c r="T65" s="2"/>
      <c r="U65" s="2"/>
      <c r="V65" s="2"/>
      <c r="W65" s="2"/>
      <c r="X65" s="2"/>
      <c r="Y65" s="2"/>
      <c r="Z65" s="2"/>
    </row>
    <row r="66" ht="14.25" customHeight="1">
      <c r="A66" s="14"/>
      <c r="B66" s="14"/>
      <c r="C66" s="14">
        <v>10.0</v>
      </c>
      <c r="D66" s="60">
        <f t="shared" si="1"/>
        <v>472.1431267</v>
      </c>
      <c r="E66" s="2"/>
      <c r="F66" s="2"/>
      <c r="G66" s="2"/>
      <c r="H66" s="2"/>
      <c r="I66" s="2"/>
      <c r="J66" s="2"/>
      <c r="K66" s="2"/>
      <c r="L66" s="2"/>
      <c r="M66" s="2"/>
      <c r="N66" s="2"/>
      <c r="O66" s="2"/>
      <c r="P66" s="2"/>
      <c r="Q66" s="2"/>
      <c r="R66" s="2"/>
      <c r="S66" s="2"/>
      <c r="T66" s="2"/>
      <c r="U66" s="2"/>
      <c r="V66" s="2"/>
      <c r="W66" s="2"/>
      <c r="X66" s="2"/>
      <c r="Y66" s="2"/>
      <c r="Z66" s="2"/>
    </row>
    <row r="67" ht="14.25" customHeight="1">
      <c r="A67" s="14"/>
      <c r="B67" s="14"/>
      <c r="C67" s="14">
        <v>11.0</v>
      </c>
      <c r="D67" s="60">
        <f t="shared" si="1"/>
        <v>358.155018</v>
      </c>
      <c r="E67" s="2"/>
      <c r="F67" s="2"/>
      <c r="G67" s="2"/>
      <c r="H67" s="2"/>
      <c r="I67" s="2"/>
      <c r="J67" s="2"/>
      <c r="K67" s="2"/>
      <c r="L67" s="2"/>
      <c r="M67" s="2"/>
      <c r="N67" s="2"/>
      <c r="O67" s="2"/>
      <c r="P67" s="2"/>
      <c r="Q67" s="2"/>
      <c r="R67" s="2"/>
      <c r="S67" s="2"/>
      <c r="T67" s="2"/>
      <c r="U67" s="2"/>
      <c r="V67" s="2"/>
      <c r="W67" s="2"/>
      <c r="X67" s="2"/>
      <c r="Y67" s="2"/>
      <c r="Z67" s="2"/>
    </row>
    <row r="68" ht="14.25" customHeight="1">
      <c r="A68" s="14"/>
      <c r="B68" s="14"/>
      <c r="C68" s="14">
        <v>12.0</v>
      </c>
      <c r="D68" s="60">
        <f t="shared" si="1"/>
        <v>249.8663147</v>
      </c>
      <c r="E68" s="2"/>
      <c r="F68" s="2"/>
      <c r="G68" s="2"/>
      <c r="H68" s="2"/>
      <c r="I68" s="2"/>
      <c r="J68" s="2"/>
      <c r="K68" s="2"/>
      <c r="L68" s="2"/>
      <c r="M68" s="2"/>
      <c r="N68" s="2"/>
      <c r="O68" s="2"/>
      <c r="P68" s="2"/>
      <c r="Q68" s="2"/>
      <c r="R68" s="2"/>
      <c r="S68" s="2"/>
      <c r="T68" s="2"/>
      <c r="U68" s="2"/>
      <c r="V68" s="2"/>
      <c r="W68" s="2"/>
      <c r="X68" s="2"/>
      <c r="Y68" s="2"/>
      <c r="Z68" s="2"/>
    </row>
    <row r="69" ht="14.25" customHeight="1">
      <c r="A69" s="14"/>
      <c r="B69" s="14"/>
      <c r="C69" s="14">
        <v>13.0</v>
      </c>
      <c r="D69" s="60">
        <f t="shared" si="1"/>
        <v>146.9920466</v>
      </c>
      <c r="E69" s="2"/>
      <c r="F69" s="2"/>
      <c r="G69" s="2"/>
      <c r="H69" s="2"/>
      <c r="I69" s="2"/>
      <c r="J69" s="2"/>
      <c r="K69" s="2"/>
      <c r="L69" s="2"/>
      <c r="M69" s="2"/>
      <c r="N69" s="2"/>
      <c r="O69" s="2"/>
      <c r="P69" s="2"/>
      <c r="Q69" s="2"/>
      <c r="R69" s="2"/>
      <c r="S69" s="2"/>
      <c r="T69" s="2"/>
      <c r="U69" s="2"/>
      <c r="V69" s="2"/>
      <c r="W69" s="2"/>
      <c r="X69" s="2"/>
      <c r="Y69" s="2"/>
      <c r="Z69" s="2"/>
    </row>
    <row r="70" ht="14.25" customHeight="1">
      <c r="A70" s="14"/>
      <c r="B70" s="14"/>
      <c r="C70" s="14">
        <v>14.0</v>
      </c>
      <c r="D70" s="60">
        <f t="shared" si="1"/>
        <v>49.26149191</v>
      </c>
      <c r="E70" s="2"/>
      <c r="F70" s="2"/>
      <c r="G70" s="2"/>
      <c r="H70" s="2"/>
      <c r="I70" s="2"/>
      <c r="J70" s="2"/>
      <c r="K70" s="2"/>
      <c r="L70" s="2"/>
      <c r="M70" s="2"/>
      <c r="N70" s="2"/>
      <c r="O70" s="2"/>
      <c r="P70" s="2"/>
      <c r="Q70" s="2"/>
      <c r="R70" s="2"/>
      <c r="S70" s="2"/>
      <c r="T70" s="2"/>
      <c r="U70" s="2"/>
      <c r="V70" s="2"/>
      <c r="W70" s="2"/>
      <c r="X70" s="2"/>
      <c r="Y70" s="2"/>
      <c r="Z70" s="2"/>
    </row>
    <row r="71" ht="14.25" customHeight="1">
      <c r="A71" s="14"/>
      <c r="B71" s="14"/>
      <c r="C71" s="14"/>
      <c r="D71" s="14"/>
      <c r="E71" s="2"/>
      <c r="F71" s="2"/>
      <c r="G71" s="2"/>
      <c r="H71" s="2"/>
      <c r="I71" s="2"/>
      <c r="J71" s="2"/>
      <c r="K71" s="2"/>
      <c r="L71" s="2"/>
      <c r="M71" s="2"/>
      <c r="N71" s="2"/>
      <c r="O71" s="2"/>
      <c r="P71" s="2"/>
      <c r="Q71" s="2"/>
      <c r="R71" s="2"/>
      <c r="S71" s="2"/>
      <c r="T71" s="2"/>
      <c r="U71" s="2"/>
      <c r="V71" s="2"/>
      <c r="W71" s="2"/>
      <c r="X71" s="2"/>
      <c r="Y71" s="2"/>
      <c r="Z71" s="2"/>
    </row>
    <row r="72" ht="14.25" customHeight="1">
      <c r="A72" s="14"/>
      <c r="B72" s="14"/>
      <c r="C72" s="14"/>
      <c r="D72" s="14"/>
      <c r="E72" s="2"/>
      <c r="F72" s="2"/>
      <c r="G72" s="2"/>
      <c r="H72" s="2"/>
      <c r="I72" s="2"/>
      <c r="J72" s="2"/>
      <c r="K72" s="2"/>
      <c r="L72" s="2"/>
      <c r="M72" s="2"/>
      <c r="N72" s="2"/>
      <c r="O72" s="2"/>
      <c r="P72" s="2"/>
      <c r="Q72" s="2"/>
      <c r="R72" s="2"/>
      <c r="S72" s="2"/>
      <c r="T72" s="2"/>
      <c r="U72" s="2"/>
      <c r="V72" s="2"/>
      <c r="W72" s="2"/>
      <c r="X72" s="2"/>
      <c r="Y72" s="2"/>
      <c r="Z72" s="2"/>
    </row>
    <row r="73" ht="14.25" customHeight="1">
      <c r="A73" s="14"/>
      <c r="B73" s="14"/>
      <c r="C73" s="14"/>
      <c r="D73" s="14"/>
      <c r="E73" s="2"/>
      <c r="F73" s="2"/>
      <c r="G73" s="2"/>
      <c r="H73" s="2"/>
      <c r="I73" s="2"/>
      <c r="J73" s="2"/>
      <c r="K73" s="2"/>
      <c r="L73" s="2"/>
      <c r="M73" s="2"/>
      <c r="N73" s="2"/>
      <c r="O73" s="2"/>
      <c r="P73" s="2"/>
      <c r="Q73" s="2"/>
      <c r="R73" s="2"/>
      <c r="S73" s="2"/>
      <c r="T73" s="2"/>
      <c r="U73" s="2"/>
      <c r="V73" s="2"/>
      <c r="W73" s="2"/>
      <c r="X73" s="2"/>
      <c r="Y73" s="2"/>
      <c r="Z73" s="2"/>
    </row>
    <row r="74" ht="14.25" customHeight="1">
      <c r="A74" s="18" t="s">
        <v>2059</v>
      </c>
      <c r="B74" s="14"/>
      <c r="C74" s="14"/>
      <c r="D74" s="14"/>
      <c r="E74" s="2"/>
      <c r="F74" s="2"/>
      <c r="G74" s="2"/>
      <c r="H74" s="2"/>
      <c r="I74" s="2"/>
      <c r="J74" s="2"/>
      <c r="K74" s="2"/>
      <c r="L74" s="2"/>
      <c r="M74" s="2"/>
      <c r="N74" s="2"/>
      <c r="O74" s="2"/>
      <c r="P74" s="2"/>
      <c r="Q74" s="2"/>
      <c r="R74" s="2"/>
      <c r="S74" s="2"/>
      <c r="T74" s="2"/>
      <c r="U74" s="2"/>
      <c r="V74" s="2"/>
      <c r="W74" s="2"/>
      <c r="X74" s="2"/>
      <c r="Y74" s="2"/>
      <c r="Z74" s="2"/>
    </row>
    <row r="75" ht="14.25" customHeight="1">
      <c r="A75" s="18" t="s">
        <v>1952</v>
      </c>
      <c r="B75" s="14"/>
      <c r="C75" s="18" t="s">
        <v>1868</v>
      </c>
      <c r="D75" s="18"/>
      <c r="E75" s="18"/>
      <c r="F75" s="14"/>
      <c r="G75" s="14"/>
      <c r="H75" s="14"/>
      <c r="I75" s="14"/>
      <c r="J75" s="14"/>
      <c r="K75" s="2"/>
      <c r="L75" s="2"/>
      <c r="M75" s="2"/>
      <c r="N75" s="2"/>
      <c r="O75" s="2"/>
      <c r="P75" s="2"/>
      <c r="Q75" s="2"/>
      <c r="R75" s="2"/>
      <c r="S75" s="2"/>
      <c r="T75" s="2"/>
      <c r="U75" s="2"/>
      <c r="V75" s="2"/>
      <c r="W75" s="2"/>
      <c r="X75" s="2"/>
      <c r="Y75" s="2"/>
      <c r="Z75" s="2"/>
    </row>
    <row r="76" ht="14.25" customHeight="1">
      <c r="A76" s="14"/>
      <c r="B76" s="14" t="s">
        <v>2060</v>
      </c>
      <c r="C76" s="14">
        <v>2160.0</v>
      </c>
      <c r="D76" s="14"/>
      <c r="E76" s="2"/>
      <c r="F76" s="2"/>
      <c r="G76" s="2"/>
      <c r="H76" s="2"/>
      <c r="I76" s="2"/>
      <c r="J76" s="2"/>
      <c r="K76" s="2"/>
      <c r="L76" s="2"/>
      <c r="M76" s="2"/>
      <c r="N76" s="2"/>
      <c r="O76" s="2"/>
      <c r="P76" s="2"/>
      <c r="Q76" s="2"/>
      <c r="R76" s="2"/>
      <c r="S76" s="2"/>
      <c r="T76" s="2"/>
      <c r="U76" s="2"/>
      <c r="V76" s="2"/>
      <c r="W76" s="2"/>
      <c r="X76" s="2"/>
      <c r="Y76" s="2"/>
      <c r="Z76" s="2"/>
    </row>
    <row r="77" ht="14.25" customHeight="1">
      <c r="A77" s="14"/>
      <c r="B77" s="18" t="s">
        <v>2061</v>
      </c>
      <c r="C77" s="14">
        <v>4000.0</v>
      </c>
      <c r="D77" s="14"/>
      <c r="E77" s="14"/>
      <c r="F77" s="14"/>
      <c r="G77" s="14"/>
      <c r="H77" s="14"/>
      <c r="I77" s="14"/>
      <c r="J77" s="14"/>
      <c r="K77" s="2"/>
      <c r="L77" s="2"/>
      <c r="M77" s="2"/>
      <c r="N77" s="2"/>
      <c r="O77" s="2"/>
      <c r="P77" s="2"/>
      <c r="Q77" s="2"/>
      <c r="R77" s="2"/>
      <c r="S77" s="2"/>
      <c r="T77" s="2"/>
      <c r="U77" s="2"/>
      <c r="V77" s="2"/>
      <c r="W77" s="2"/>
      <c r="X77" s="2"/>
      <c r="Y77" s="2"/>
      <c r="Z77" s="2"/>
    </row>
    <row r="78" ht="14.25" customHeight="1">
      <c r="A78" s="14"/>
      <c r="B78" s="18" t="s">
        <v>2062</v>
      </c>
      <c r="C78" s="14">
        <v>6000.0</v>
      </c>
      <c r="D78" s="14"/>
      <c r="E78" s="14"/>
      <c r="F78" s="14"/>
      <c r="G78" s="14"/>
      <c r="H78" s="14"/>
      <c r="I78" s="14"/>
      <c r="J78" s="14"/>
      <c r="K78" s="2"/>
      <c r="L78" s="2"/>
      <c r="M78" s="2"/>
      <c r="N78" s="2"/>
      <c r="O78" s="2"/>
      <c r="P78" s="2"/>
      <c r="Q78" s="2"/>
      <c r="R78" s="2"/>
      <c r="S78" s="2"/>
      <c r="T78" s="2"/>
      <c r="U78" s="2"/>
      <c r="V78" s="2"/>
      <c r="W78" s="2"/>
      <c r="X78" s="2"/>
      <c r="Y78" s="2"/>
      <c r="Z78" s="2"/>
    </row>
    <row r="79" ht="14.25" customHeight="1">
      <c r="A79" s="14"/>
      <c r="B79" s="18" t="s">
        <v>425</v>
      </c>
      <c r="C79" s="14">
        <v>3000.0</v>
      </c>
      <c r="D79" s="14"/>
      <c r="E79" s="14"/>
      <c r="F79" s="14"/>
      <c r="G79" s="14"/>
      <c r="H79" s="14"/>
      <c r="I79" s="14"/>
      <c r="J79" s="14"/>
      <c r="K79" s="2"/>
      <c r="L79" s="2"/>
      <c r="M79" s="2"/>
      <c r="N79" s="2"/>
      <c r="O79" s="2"/>
      <c r="P79" s="2"/>
      <c r="Q79" s="2"/>
      <c r="R79" s="2"/>
      <c r="S79" s="2"/>
      <c r="T79" s="2"/>
      <c r="U79" s="2"/>
      <c r="V79" s="2"/>
      <c r="W79" s="2"/>
      <c r="X79" s="2"/>
      <c r="Y79" s="2"/>
      <c r="Z79" s="2"/>
    </row>
    <row r="80" ht="14.25" customHeight="1">
      <c r="A80" s="14"/>
      <c r="B80" s="18" t="s">
        <v>2063</v>
      </c>
      <c r="C80" s="18">
        <f>SUM(C76:C79)</f>
        <v>15160</v>
      </c>
      <c r="D80" s="14"/>
      <c r="E80" s="14"/>
      <c r="F80" s="14"/>
      <c r="G80" s="14"/>
      <c r="H80" s="14"/>
      <c r="I80" s="14"/>
      <c r="J80" s="14"/>
      <c r="K80" s="2"/>
      <c r="L80" s="2"/>
      <c r="M80" s="2"/>
      <c r="N80" s="2"/>
      <c r="O80" s="2"/>
      <c r="P80" s="2"/>
      <c r="Q80" s="2"/>
      <c r="R80" s="2"/>
      <c r="S80" s="2"/>
      <c r="T80" s="2"/>
      <c r="U80" s="2"/>
      <c r="V80" s="2"/>
      <c r="W80" s="2"/>
      <c r="X80" s="2"/>
      <c r="Y80" s="2"/>
      <c r="Z80" s="2"/>
    </row>
    <row r="81" ht="14.25" customHeight="1">
      <c r="A81" s="14"/>
      <c r="B81" s="18"/>
      <c r="C81" s="14"/>
      <c r="D81" s="14"/>
      <c r="E81" s="14"/>
      <c r="F81" s="14"/>
      <c r="G81" s="14"/>
      <c r="H81" s="14"/>
      <c r="I81" s="14"/>
      <c r="J81" s="14"/>
      <c r="K81" s="2"/>
      <c r="L81" s="2"/>
      <c r="M81" s="2"/>
      <c r="N81" s="2"/>
      <c r="O81" s="2"/>
      <c r="P81" s="2"/>
      <c r="Q81" s="2"/>
      <c r="R81" s="2"/>
      <c r="S81" s="2"/>
      <c r="T81" s="2"/>
      <c r="U81" s="2"/>
      <c r="V81" s="2"/>
      <c r="W81" s="2"/>
      <c r="X81" s="2"/>
      <c r="Y81" s="2"/>
      <c r="Z81" s="2"/>
    </row>
    <row r="82" ht="14.25" customHeight="1">
      <c r="A82" s="18" t="s">
        <v>1953</v>
      </c>
      <c r="B82" s="18"/>
      <c r="C82" s="14"/>
      <c r="D82" s="14"/>
      <c r="E82" s="14"/>
      <c r="F82" s="14"/>
      <c r="G82" s="14"/>
      <c r="H82" s="14"/>
      <c r="I82" s="14"/>
      <c r="J82" s="14"/>
      <c r="K82" s="2"/>
      <c r="L82" s="2"/>
      <c r="M82" s="2"/>
      <c r="N82" s="2"/>
      <c r="O82" s="2"/>
      <c r="P82" s="2"/>
      <c r="Q82" s="2"/>
      <c r="R82" s="2"/>
      <c r="S82" s="2"/>
      <c r="T82" s="2"/>
      <c r="U82" s="2"/>
      <c r="V82" s="2"/>
      <c r="W82" s="2"/>
      <c r="X82" s="2"/>
      <c r="Y82" s="2"/>
      <c r="Z82" s="2"/>
    </row>
    <row r="83" ht="14.25" customHeight="1">
      <c r="A83" s="14"/>
      <c r="B83" s="18" t="s">
        <v>2061</v>
      </c>
      <c r="C83" s="14">
        <v>4000.0</v>
      </c>
      <c r="D83" s="14"/>
      <c r="E83" s="14"/>
      <c r="F83" s="2"/>
      <c r="G83" s="2"/>
      <c r="H83" s="2"/>
      <c r="I83" s="2"/>
      <c r="J83" s="2"/>
      <c r="K83" s="2"/>
      <c r="L83" s="2"/>
      <c r="M83" s="2"/>
      <c r="N83" s="2"/>
      <c r="O83" s="2"/>
      <c r="P83" s="2"/>
      <c r="Q83" s="2"/>
      <c r="R83" s="2"/>
      <c r="S83" s="2"/>
      <c r="T83" s="2"/>
      <c r="U83" s="2"/>
      <c r="V83" s="2"/>
      <c r="W83" s="2"/>
      <c r="X83" s="2"/>
      <c r="Y83" s="2"/>
      <c r="Z83" s="2"/>
    </row>
    <row r="84" ht="14.25" customHeight="1">
      <c r="A84" s="14"/>
      <c r="B84" s="18" t="s">
        <v>2064</v>
      </c>
      <c r="C84" s="14">
        <v>200.0</v>
      </c>
      <c r="D84" s="14"/>
      <c r="E84" s="14"/>
      <c r="F84" s="2"/>
      <c r="G84" s="2"/>
      <c r="H84" s="2"/>
      <c r="I84" s="2"/>
      <c r="J84" s="2"/>
      <c r="K84" s="2"/>
      <c r="L84" s="2"/>
      <c r="M84" s="2"/>
      <c r="N84" s="2"/>
      <c r="O84" s="2"/>
      <c r="P84" s="2"/>
      <c r="Q84" s="2"/>
      <c r="R84" s="2"/>
      <c r="S84" s="2"/>
      <c r="T84" s="2"/>
      <c r="U84" s="2"/>
      <c r="V84" s="2"/>
      <c r="W84" s="2"/>
      <c r="X84" s="2"/>
      <c r="Y84" s="2"/>
      <c r="Z84" s="2"/>
    </row>
    <row r="85" ht="14.25" customHeight="1">
      <c r="A85" s="14"/>
      <c r="B85" s="18" t="s">
        <v>2065</v>
      </c>
      <c r="C85" s="14">
        <v>70.0</v>
      </c>
      <c r="D85" s="14"/>
      <c r="E85" s="14"/>
      <c r="F85" s="2"/>
      <c r="G85" s="2"/>
      <c r="H85" s="2"/>
      <c r="I85" s="2"/>
      <c r="J85" s="2"/>
      <c r="K85" s="2"/>
      <c r="L85" s="2"/>
      <c r="M85" s="2"/>
      <c r="N85" s="2"/>
      <c r="O85" s="2"/>
      <c r="P85" s="2"/>
      <c r="Q85" s="2"/>
      <c r="R85" s="2"/>
      <c r="S85" s="2"/>
      <c r="T85" s="2"/>
      <c r="U85" s="2"/>
      <c r="V85" s="2"/>
      <c r="W85" s="2"/>
      <c r="X85" s="2"/>
      <c r="Y85" s="2"/>
      <c r="Z85" s="2"/>
    </row>
    <row r="86" ht="14.25" customHeight="1">
      <c r="A86" s="14"/>
      <c r="B86" s="18" t="s">
        <v>2066</v>
      </c>
      <c r="C86" s="14">
        <v>100.0</v>
      </c>
      <c r="D86" s="14"/>
      <c r="E86" s="14"/>
      <c r="F86" s="2"/>
      <c r="G86" s="2"/>
      <c r="H86" s="2"/>
      <c r="I86" s="2"/>
      <c r="J86" s="2"/>
      <c r="K86" s="2"/>
      <c r="L86" s="2"/>
      <c r="M86" s="2"/>
      <c r="N86" s="2"/>
      <c r="O86" s="2"/>
      <c r="P86" s="2"/>
      <c r="Q86" s="2"/>
      <c r="R86" s="2"/>
      <c r="S86" s="2"/>
      <c r="T86" s="2"/>
      <c r="U86" s="2"/>
      <c r="V86" s="2"/>
      <c r="W86" s="2"/>
      <c r="X86" s="2"/>
      <c r="Y86" s="2"/>
      <c r="Z86" s="2"/>
    </row>
    <row r="87" ht="14.25" customHeight="1">
      <c r="A87" s="14"/>
      <c r="B87" s="18" t="s">
        <v>2067</v>
      </c>
      <c r="C87" s="14">
        <v>100.0</v>
      </c>
      <c r="D87" s="14"/>
      <c r="E87" s="14"/>
      <c r="F87" s="14"/>
      <c r="G87" s="14"/>
      <c r="H87" s="14"/>
      <c r="I87" s="14"/>
      <c r="J87" s="14"/>
      <c r="K87" s="2"/>
      <c r="L87" s="2"/>
      <c r="M87" s="2"/>
      <c r="N87" s="2"/>
      <c r="O87" s="2"/>
      <c r="P87" s="2"/>
      <c r="Q87" s="2"/>
      <c r="R87" s="2"/>
      <c r="S87" s="2"/>
      <c r="T87" s="2"/>
      <c r="U87" s="2"/>
      <c r="V87" s="2"/>
      <c r="W87" s="2"/>
      <c r="X87" s="2"/>
      <c r="Y87" s="2"/>
      <c r="Z87" s="2"/>
    </row>
    <row r="88" ht="14.25" customHeight="1">
      <c r="A88" s="14"/>
      <c r="B88" s="18" t="s">
        <v>2068</v>
      </c>
      <c r="C88" s="14">
        <v>3000.0</v>
      </c>
      <c r="D88" s="14"/>
      <c r="E88" s="14"/>
      <c r="F88" s="14"/>
      <c r="G88" s="14"/>
      <c r="H88" s="14"/>
      <c r="I88" s="14"/>
      <c r="J88" s="14"/>
      <c r="K88" s="2"/>
      <c r="L88" s="2"/>
      <c r="M88" s="2"/>
      <c r="N88" s="2"/>
      <c r="O88" s="2"/>
      <c r="P88" s="2"/>
      <c r="Q88" s="2"/>
      <c r="R88" s="2"/>
      <c r="S88" s="2"/>
      <c r="T88" s="2"/>
      <c r="U88" s="2"/>
      <c r="V88" s="2"/>
      <c r="W88" s="2"/>
      <c r="X88" s="2"/>
      <c r="Y88" s="2"/>
      <c r="Z88" s="2"/>
    </row>
    <row r="89" ht="14.25" customHeight="1">
      <c r="A89" s="14"/>
      <c r="B89" s="18" t="s">
        <v>2069</v>
      </c>
      <c r="C89" s="14">
        <v>500.0</v>
      </c>
      <c r="D89" s="14"/>
      <c r="E89" s="14"/>
      <c r="F89" s="14"/>
      <c r="G89" s="14"/>
      <c r="H89" s="14"/>
      <c r="I89" s="14"/>
      <c r="J89" s="14"/>
      <c r="K89" s="2"/>
      <c r="L89" s="2"/>
      <c r="M89" s="2"/>
      <c r="N89" s="2"/>
      <c r="O89" s="2"/>
      <c r="P89" s="2"/>
      <c r="Q89" s="2"/>
      <c r="R89" s="2"/>
      <c r="S89" s="2"/>
      <c r="T89" s="2"/>
      <c r="U89" s="2"/>
      <c r="V89" s="2"/>
      <c r="W89" s="2"/>
      <c r="X89" s="2"/>
      <c r="Y89" s="2"/>
      <c r="Z89" s="2"/>
    </row>
    <row r="90" ht="14.25" customHeight="1">
      <c r="A90" s="14"/>
      <c r="B90" s="18" t="s">
        <v>2063</v>
      </c>
      <c r="C90" s="18">
        <f>SUM(C83:C87)</f>
        <v>4470</v>
      </c>
      <c r="D90" s="14"/>
      <c r="E90" s="14"/>
      <c r="F90" s="14"/>
      <c r="G90" s="14"/>
      <c r="H90" s="14"/>
      <c r="I90" s="14"/>
      <c r="J90" s="14"/>
      <c r="K90" s="2"/>
      <c r="L90" s="2"/>
      <c r="M90" s="2"/>
      <c r="N90" s="2"/>
      <c r="O90" s="2"/>
      <c r="P90" s="2"/>
      <c r="Q90" s="2"/>
      <c r="R90" s="2"/>
      <c r="S90" s="2"/>
      <c r="T90" s="2"/>
      <c r="U90" s="2"/>
      <c r="V90" s="2"/>
      <c r="W90" s="2"/>
      <c r="X90" s="2"/>
      <c r="Y90" s="2"/>
      <c r="Z90" s="2"/>
    </row>
    <row r="91" ht="14.25" customHeight="1">
      <c r="A91" s="14"/>
      <c r="B91" s="18"/>
      <c r="C91" s="18"/>
      <c r="D91" s="14"/>
      <c r="E91" s="14"/>
      <c r="F91" s="14"/>
      <c r="G91" s="14"/>
      <c r="H91" s="14"/>
      <c r="I91" s="14"/>
      <c r="J91" s="14"/>
      <c r="K91" s="2"/>
      <c r="L91" s="2"/>
      <c r="M91" s="2"/>
      <c r="N91" s="2"/>
      <c r="O91" s="2"/>
      <c r="P91" s="2"/>
      <c r="Q91" s="2"/>
      <c r="R91" s="2"/>
      <c r="S91" s="2"/>
      <c r="T91" s="2"/>
      <c r="U91" s="2"/>
      <c r="V91" s="2"/>
      <c r="W91" s="2"/>
      <c r="X91" s="2"/>
      <c r="Y91" s="2"/>
      <c r="Z91" s="2"/>
    </row>
    <row r="92" ht="14.25" customHeight="1">
      <c r="A92" s="14"/>
      <c r="B92" s="18" t="s">
        <v>2070</v>
      </c>
      <c r="C92" s="14">
        <v>5.0</v>
      </c>
      <c r="D92" s="14"/>
      <c r="E92" s="14"/>
      <c r="F92" s="14"/>
      <c r="G92" s="14"/>
      <c r="H92" s="14"/>
      <c r="I92" s="14"/>
      <c r="J92" s="14"/>
      <c r="K92" s="2"/>
      <c r="L92" s="2"/>
      <c r="M92" s="2"/>
      <c r="N92" s="2"/>
      <c r="O92" s="2"/>
      <c r="P92" s="2"/>
      <c r="Q92" s="2"/>
      <c r="R92" s="2"/>
      <c r="S92" s="2"/>
      <c r="T92" s="2"/>
      <c r="U92" s="2"/>
      <c r="V92" s="2"/>
      <c r="W92" s="2"/>
      <c r="X92" s="2"/>
      <c r="Y92" s="2"/>
      <c r="Z92" s="2"/>
    </row>
    <row r="93" ht="14.25" customHeight="1">
      <c r="A93" s="14"/>
      <c r="B93" s="18" t="s">
        <v>2071</v>
      </c>
      <c r="C93" s="18">
        <f>C80+C90*C92</f>
        <v>37510</v>
      </c>
      <c r="D93" s="14"/>
      <c r="E93" s="14"/>
      <c r="F93" s="14"/>
      <c r="G93" s="14"/>
      <c r="H93" s="14"/>
      <c r="I93" s="14"/>
      <c r="J93" s="14"/>
      <c r="K93" s="2"/>
      <c r="L93" s="2"/>
      <c r="M93" s="2"/>
      <c r="N93" s="2"/>
      <c r="O93" s="2"/>
      <c r="P93" s="2"/>
      <c r="Q93" s="2"/>
      <c r="R93" s="2"/>
      <c r="S93" s="2"/>
      <c r="T93" s="2"/>
      <c r="U93" s="2"/>
      <c r="V93" s="2"/>
      <c r="W93" s="2"/>
      <c r="X93" s="2"/>
      <c r="Y93" s="2"/>
      <c r="Z93" s="2"/>
    </row>
    <row r="94" ht="14.25" customHeight="1">
      <c r="A94" s="14"/>
      <c r="B94" s="18"/>
      <c r="C94" s="18"/>
      <c r="D94" s="14"/>
      <c r="E94" s="14"/>
      <c r="F94" s="14"/>
      <c r="G94" s="14"/>
      <c r="H94" s="14"/>
      <c r="I94" s="14"/>
      <c r="J94" s="14"/>
      <c r="K94" s="2"/>
      <c r="L94" s="2"/>
      <c r="M94" s="2"/>
      <c r="N94" s="2"/>
      <c r="O94" s="2"/>
      <c r="P94" s="2"/>
      <c r="Q94" s="2"/>
      <c r="R94" s="2"/>
      <c r="S94" s="2"/>
      <c r="T94" s="2"/>
      <c r="U94" s="2"/>
      <c r="V94" s="2"/>
      <c r="W94" s="2"/>
      <c r="X94" s="2"/>
      <c r="Y94" s="2"/>
      <c r="Z94" s="2"/>
    </row>
    <row r="95" ht="14.25" customHeight="1">
      <c r="A95" s="18" t="s">
        <v>2072</v>
      </c>
      <c r="B95" s="18"/>
      <c r="C95" s="18"/>
      <c r="D95" s="14"/>
      <c r="E95" s="14"/>
      <c r="F95" s="14"/>
      <c r="G95" s="14"/>
      <c r="H95" s="14"/>
      <c r="I95" s="14"/>
      <c r="J95" s="14"/>
      <c r="K95" s="2"/>
      <c r="L95" s="2"/>
      <c r="M95" s="2"/>
      <c r="N95" s="2"/>
      <c r="O95" s="2"/>
      <c r="P95" s="2"/>
      <c r="Q95" s="2"/>
      <c r="R95" s="2"/>
      <c r="S95" s="2"/>
      <c r="T95" s="2"/>
      <c r="U95" s="2"/>
      <c r="V95" s="2"/>
      <c r="W95" s="2"/>
      <c r="X95" s="2"/>
      <c r="Y95" s="2"/>
      <c r="Z95" s="2"/>
    </row>
    <row r="96" ht="14.25" customHeight="1">
      <c r="A96" s="14"/>
      <c r="B96" s="62">
        <f>40000+20000*C92-C93</f>
        <v>102490</v>
      </c>
      <c r="C96" s="18"/>
      <c r="D96" s="14"/>
      <c r="E96" s="14"/>
      <c r="F96" s="14"/>
      <c r="G96" s="14"/>
      <c r="H96" s="14"/>
      <c r="I96" s="14"/>
      <c r="J96" s="14"/>
      <c r="K96" s="2"/>
      <c r="L96" s="2"/>
      <c r="M96" s="2"/>
      <c r="N96" s="2"/>
      <c r="O96" s="2"/>
      <c r="P96" s="2"/>
      <c r="Q96" s="2"/>
      <c r="R96" s="2"/>
      <c r="S96" s="2"/>
      <c r="T96" s="2"/>
      <c r="U96" s="2"/>
      <c r="V96" s="2"/>
      <c r="W96" s="2"/>
      <c r="X96" s="2"/>
      <c r="Y96" s="2"/>
      <c r="Z96" s="2"/>
    </row>
    <row r="97" ht="14.25" customHeight="1">
      <c r="A97" s="14"/>
      <c r="B97" s="18"/>
      <c r="C97" s="14"/>
      <c r="D97" s="14"/>
      <c r="E97" s="14"/>
      <c r="F97" s="14"/>
      <c r="G97" s="14"/>
      <c r="H97" s="14"/>
      <c r="I97" s="14"/>
      <c r="J97" s="14"/>
      <c r="K97" s="2"/>
      <c r="L97" s="2"/>
      <c r="M97" s="2"/>
      <c r="N97" s="2"/>
      <c r="O97" s="2"/>
      <c r="P97" s="2"/>
      <c r="Q97" s="2"/>
      <c r="R97" s="2"/>
      <c r="S97" s="2"/>
      <c r="T97" s="2"/>
      <c r="U97" s="2"/>
      <c r="V97" s="2"/>
      <c r="W97" s="2"/>
      <c r="X97" s="2"/>
      <c r="Y97" s="2"/>
      <c r="Z97" s="2"/>
    </row>
    <row r="98" ht="14.25" customHeight="1">
      <c r="A98" s="18" t="s">
        <v>1137</v>
      </c>
      <c r="B98" s="14"/>
      <c r="C98" s="14"/>
      <c r="D98" s="14"/>
      <c r="E98" s="2"/>
      <c r="F98" s="2"/>
      <c r="G98" s="2"/>
      <c r="H98" s="2"/>
      <c r="I98" s="2"/>
      <c r="J98" s="2"/>
      <c r="K98" s="2"/>
      <c r="L98" s="2"/>
      <c r="M98" s="2"/>
      <c r="N98" s="2"/>
      <c r="O98" s="2"/>
      <c r="P98" s="2"/>
      <c r="Q98" s="2"/>
      <c r="R98" s="2"/>
      <c r="S98" s="2"/>
      <c r="T98" s="2"/>
      <c r="U98" s="2"/>
      <c r="V98" s="2"/>
      <c r="W98" s="2"/>
      <c r="X98" s="2"/>
      <c r="Y98" s="2"/>
      <c r="Z98" s="2"/>
    </row>
    <row r="99" ht="14.25" customHeight="1">
      <c r="A99" s="14"/>
      <c r="B99" s="14" t="s">
        <v>2073</v>
      </c>
      <c r="C99" s="14"/>
      <c r="D99" s="14"/>
      <c r="E99" s="2"/>
      <c r="F99" s="2"/>
      <c r="G99" s="2"/>
      <c r="H99" s="2"/>
      <c r="I99" s="2"/>
      <c r="J99" s="2"/>
      <c r="K99" s="2"/>
      <c r="L99" s="2"/>
      <c r="M99" s="2"/>
      <c r="N99" s="2"/>
      <c r="O99" s="2"/>
      <c r="P99" s="2"/>
      <c r="Q99" s="2"/>
      <c r="R99" s="2"/>
      <c r="S99" s="2"/>
      <c r="T99" s="2"/>
      <c r="U99" s="2"/>
      <c r="V99" s="2"/>
      <c r="W99" s="2"/>
      <c r="X99" s="2"/>
      <c r="Y99" s="2"/>
      <c r="Z99" s="2"/>
    </row>
    <row r="100" ht="14.25" customHeight="1">
      <c r="A100" s="14"/>
      <c r="B100" s="18" t="s">
        <v>2074</v>
      </c>
      <c r="C100" s="14"/>
      <c r="D100" s="14"/>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14"/>
      <c r="B101" s="18" t="s">
        <v>2075</v>
      </c>
      <c r="C101" s="14"/>
      <c r="D101" s="14"/>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14"/>
      <c r="B102" s="18" t="s">
        <v>2076</v>
      </c>
      <c r="C102" s="14"/>
      <c r="D102" s="14"/>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14"/>
      <c r="B103" s="14"/>
      <c r="C103" s="18" t="s">
        <v>2077</v>
      </c>
      <c r="D103" s="14"/>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14"/>
      <c r="B104" s="14"/>
      <c r="C104" s="14"/>
      <c r="D104" s="14"/>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14"/>
      <c r="B105" s="18" t="s">
        <v>2078</v>
      </c>
      <c r="C105" s="14"/>
      <c r="D105" s="14"/>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14"/>
      <c r="B106" s="14"/>
      <c r="C106" s="14"/>
      <c r="D106" s="14"/>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14"/>
      <c r="B107" s="18" t="s">
        <v>2079</v>
      </c>
      <c r="C107" s="14"/>
      <c r="D107" s="14"/>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14"/>
      <c r="B108" s="14"/>
      <c r="C108" s="14"/>
      <c r="D108" s="14"/>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8.0"/>
    <col customWidth="1" min="2" max="2" width="15.0"/>
    <col customWidth="1" min="3" max="20" width="8.0"/>
  </cols>
  <sheetData>
    <row r="1" ht="14.25" customHeight="1">
      <c r="A1" s="2"/>
      <c r="B1" s="14"/>
      <c r="C1" s="2"/>
      <c r="D1" s="2"/>
      <c r="E1" s="2"/>
      <c r="F1" s="2"/>
      <c r="G1" s="2"/>
      <c r="H1" s="2"/>
      <c r="I1" s="2"/>
      <c r="J1" s="2"/>
      <c r="K1" s="2"/>
      <c r="L1" s="2"/>
      <c r="M1" s="2"/>
      <c r="N1" s="2"/>
      <c r="O1" s="2"/>
      <c r="P1" s="2"/>
      <c r="Q1" s="2"/>
      <c r="R1" s="2"/>
      <c r="S1" s="2"/>
      <c r="T1" s="2"/>
      <c r="U1" s="2"/>
      <c r="V1" s="2"/>
      <c r="W1" s="2"/>
      <c r="X1" s="2"/>
      <c r="Y1" s="2"/>
      <c r="Z1" s="2"/>
    </row>
    <row r="2" ht="14.25" customHeight="1">
      <c r="A2" s="2"/>
      <c r="B2" s="14"/>
      <c r="C2" s="2"/>
      <c r="D2" s="2"/>
      <c r="E2" s="2"/>
      <c r="F2" s="2"/>
      <c r="G2" s="2"/>
      <c r="H2" s="2"/>
      <c r="I2" s="2"/>
      <c r="J2" s="2"/>
      <c r="K2" s="2"/>
      <c r="L2" s="2"/>
      <c r="M2" s="2"/>
      <c r="N2" s="2"/>
      <c r="O2" s="2"/>
      <c r="P2" s="2"/>
      <c r="Q2" s="2"/>
      <c r="R2" s="2"/>
      <c r="S2" s="2"/>
      <c r="T2" s="2"/>
      <c r="U2" s="2"/>
      <c r="V2" s="2"/>
      <c r="W2" s="2"/>
      <c r="X2" s="2"/>
      <c r="Y2" s="2"/>
      <c r="Z2" s="2"/>
    </row>
    <row r="3" ht="14.25" customHeight="1">
      <c r="A3" s="2"/>
      <c r="B3" s="14"/>
      <c r="C3" s="2"/>
      <c r="D3" s="2"/>
      <c r="E3" s="2"/>
      <c r="F3" s="2"/>
      <c r="G3" s="2"/>
      <c r="H3" s="2"/>
      <c r="I3" s="2"/>
      <c r="J3" s="2"/>
      <c r="K3" s="2"/>
      <c r="L3" s="2"/>
      <c r="M3" s="2"/>
      <c r="N3" s="2"/>
      <c r="O3" s="2"/>
      <c r="P3" s="2"/>
      <c r="Q3" s="2"/>
      <c r="R3" s="2"/>
      <c r="S3" s="2"/>
      <c r="T3" s="2"/>
      <c r="U3" s="2"/>
      <c r="V3" s="2"/>
      <c r="W3" s="2"/>
      <c r="X3" s="2"/>
      <c r="Y3" s="2"/>
      <c r="Z3" s="2"/>
    </row>
    <row r="4" ht="14.25" customHeight="1">
      <c r="A4" s="18" t="s">
        <v>97</v>
      </c>
      <c r="B4" s="14"/>
      <c r="C4" s="2"/>
      <c r="D4" s="2"/>
      <c r="E4" s="2"/>
      <c r="F4" s="2"/>
      <c r="G4" s="2"/>
      <c r="H4" s="2"/>
      <c r="I4" s="2"/>
      <c r="J4" s="2"/>
      <c r="K4" s="2"/>
      <c r="L4" s="2"/>
      <c r="M4" s="2"/>
      <c r="N4" s="2"/>
      <c r="O4" s="2"/>
      <c r="P4" s="2"/>
      <c r="Q4" s="2"/>
      <c r="R4" s="2"/>
      <c r="S4" s="2"/>
      <c r="T4" s="2"/>
      <c r="U4" s="2"/>
      <c r="V4" s="2"/>
      <c r="W4" s="2"/>
      <c r="X4" s="2"/>
      <c r="Y4" s="2"/>
      <c r="Z4" s="2"/>
    </row>
    <row r="5" ht="14.25" customHeight="1">
      <c r="A5" s="2"/>
      <c r="B5" s="14" t="s">
        <v>2080</v>
      </c>
      <c r="C5" s="2"/>
      <c r="D5" s="2"/>
      <c r="E5" s="2"/>
      <c r="F5" s="2"/>
      <c r="G5" s="2"/>
      <c r="H5" s="2"/>
      <c r="I5" s="2"/>
      <c r="J5" s="2"/>
      <c r="K5" s="2"/>
      <c r="L5" s="2"/>
      <c r="M5" s="2"/>
      <c r="N5" s="2"/>
      <c r="O5" s="2"/>
      <c r="P5" s="2"/>
      <c r="Q5" s="2"/>
      <c r="R5" s="2"/>
      <c r="S5" s="2"/>
      <c r="T5" s="2"/>
      <c r="U5" s="2"/>
      <c r="V5" s="2"/>
      <c r="W5" s="2"/>
      <c r="X5" s="2"/>
      <c r="Y5" s="2"/>
      <c r="Z5" s="2"/>
    </row>
    <row r="6" ht="14.25" customHeight="1">
      <c r="A6" s="2"/>
      <c r="B6" s="14" t="s">
        <v>2081</v>
      </c>
      <c r="C6" s="2"/>
      <c r="D6" s="2"/>
      <c r="E6" s="2"/>
      <c r="F6" s="2"/>
      <c r="G6" s="2"/>
      <c r="H6" s="2"/>
      <c r="I6" s="2"/>
      <c r="J6" s="2"/>
      <c r="K6" s="2"/>
      <c r="L6" s="2"/>
      <c r="M6" s="2"/>
      <c r="N6" s="2"/>
      <c r="O6" s="2"/>
      <c r="P6" s="2"/>
      <c r="Q6" s="2"/>
      <c r="R6" s="2"/>
      <c r="S6" s="2"/>
      <c r="T6" s="2"/>
      <c r="U6" s="2"/>
      <c r="V6" s="2"/>
      <c r="W6" s="2"/>
      <c r="X6" s="2"/>
      <c r="Y6" s="2"/>
      <c r="Z6" s="2"/>
    </row>
    <row r="7" ht="14.25" customHeight="1">
      <c r="A7" s="14"/>
      <c r="B7" s="18" t="s">
        <v>2082</v>
      </c>
      <c r="C7" s="18" t="s">
        <v>2083</v>
      </c>
      <c r="D7" s="14"/>
      <c r="E7" s="14"/>
      <c r="F7" s="14"/>
      <c r="G7" s="14"/>
      <c r="H7" s="14"/>
      <c r="I7" s="14"/>
      <c r="J7" s="14"/>
      <c r="K7" s="14"/>
      <c r="L7" s="2"/>
      <c r="M7" s="2"/>
      <c r="N7" s="2"/>
      <c r="O7" s="2"/>
      <c r="P7" s="2"/>
      <c r="Q7" s="2"/>
      <c r="R7" s="2"/>
      <c r="S7" s="2"/>
      <c r="T7" s="2"/>
      <c r="U7" s="2"/>
      <c r="V7" s="2"/>
      <c r="W7" s="2"/>
      <c r="X7" s="2"/>
      <c r="Y7" s="2"/>
      <c r="Z7" s="2"/>
    </row>
    <row r="8" ht="14.25" customHeight="1">
      <c r="A8" s="14"/>
      <c r="B8" s="14" t="s">
        <v>2084</v>
      </c>
      <c r="C8" s="14"/>
      <c r="D8" s="14"/>
      <c r="E8" s="14"/>
      <c r="F8" s="14"/>
      <c r="G8" s="14"/>
      <c r="H8" s="14"/>
      <c r="I8" s="14"/>
      <c r="J8" s="18" t="s">
        <v>679</v>
      </c>
      <c r="K8" s="14"/>
      <c r="L8" s="2"/>
      <c r="M8" s="2"/>
      <c r="N8" s="2"/>
      <c r="O8" s="2"/>
      <c r="P8" s="2"/>
      <c r="Q8" s="2"/>
      <c r="R8" s="2"/>
      <c r="S8" s="2"/>
      <c r="T8" s="2"/>
      <c r="U8" s="2"/>
      <c r="V8" s="2"/>
      <c r="W8" s="2"/>
      <c r="X8" s="2"/>
      <c r="Y8" s="2"/>
      <c r="Z8" s="2"/>
    </row>
    <row r="9" ht="14.25" customHeight="1">
      <c r="A9" s="14"/>
      <c r="B9" s="14">
        <f>60/6/0.14</f>
        <v>71.42857143</v>
      </c>
      <c r="C9" s="14" t="s">
        <v>879</v>
      </c>
      <c r="D9" s="14"/>
      <c r="E9" s="14"/>
      <c r="F9" s="18" t="s">
        <v>2085</v>
      </c>
      <c r="G9" s="14">
        <f>D10/G10*B9</f>
        <v>1.922415114</v>
      </c>
      <c r="H9" s="14" t="s">
        <v>879</v>
      </c>
      <c r="I9" s="14"/>
      <c r="J9" s="14">
        <f>G10/D10</f>
        <v>37.15564391</v>
      </c>
      <c r="K9" s="14"/>
      <c r="L9" s="2"/>
      <c r="M9" s="2"/>
      <c r="N9" s="2"/>
      <c r="O9" s="2"/>
      <c r="P9" s="2"/>
      <c r="Q9" s="2"/>
      <c r="R9" s="2"/>
      <c r="S9" s="2"/>
      <c r="T9" s="2"/>
      <c r="U9" s="2"/>
      <c r="V9" s="2"/>
      <c r="W9" s="2"/>
      <c r="X9" s="2"/>
      <c r="Y9" s="2"/>
      <c r="Z9" s="2"/>
    </row>
    <row r="10" ht="14.25" customHeight="1">
      <c r="A10" s="14"/>
      <c r="B10" s="14" t="s">
        <v>2086</v>
      </c>
      <c r="C10" s="14"/>
      <c r="D10" s="14">
        <f>24.7*0.09806652</f>
        <v>2.422243044</v>
      </c>
      <c r="E10" s="14" t="s">
        <v>2087</v>
      </c>
      <c r="F10" s="18" t="s">
        <v>2085</v>
      </c>
      <c r="G10" s="14">
        <v>90.0</v>
      </c>
      <c r="H10" s="14" t="s">
        <v>2087</v>
      </c>
      <c r="I10" s="14"/>
      <c r="J10" s="14"/>
      <c r="K10" s="14"/>
      <c r="L10" s="2"/>
      <c r="M10" s="2"/>
      <c r="N10" s="2"/>
      <c r="O10" s="2"/>
      <c r="P10" s="2"/>
      <c r="Q10" s="2"/>
      <c r="R10" s="2"/>
      <c r="S10" s="2"/>
      <c r="T10" s="2"/>
      <c r="U10" s="2"/>
      <c r="V10" s="2"/>
      <c r="W10" s="2"/>
      <c r="X10" s="2"/>
      <c r="Y10" s="2"/>
      <c r="Z10" s="2"/>
    </row>
    <row r="11" ht="14.25" customHeight="1">
      <c r="A11" s="14"/>
      <c r="B11" s="46"/>
      <c r="C11" s="14"/>
      <c r="D11" s="14"/>
      <c r="E11" s="14"/>
      <c r="F11" s="14"/>
      <c r="G11" s="14"/>
      <c r="H11" s="14"/>
      <c r="I11" s="14"/>
      <c r="J11" s="14"/>
      <c r="K11" s="14"/>
      <c r="L11" s="2"/>
      <c r="M11" s="2"/>
      <c r="N11" s="2"/>
      <c r="O11" s="2"/>
      <c r="P11" s="2"/>
      <c r="Q11" s="2"/>
      <c r="R11" s="2"/>
      <c r="S11" s="2"/>
      <c r="T11" s="2"/>
      <c r="U11" s="2"/>
      <c r="V11" s="2"/>
      <c r="W11" s="2"/>
      <c r="X11" s="2"/>
      <c r="Y11" s="2"/>
      <c r="Z11" s="2"/>
    </row>
    <row r="12" ht="14.25" customHeight="1">
      <c r="A12" s="18" t="s">
        <v>2088</v>
      </c>
      <c r="B12" s="46"/>
      <c r="C12" s="14"/>
      <c r="D12" s="14"/>
      <c r="E12" s="14"/>
      <c r="F12" s="14"/>
      <c r="G12" s="14"/>
      <c r="H12" s="14"/>
      <c r="I12" s="14"/>
      <c r="J12" s="14"/>
      <c r="K12" s="14"/>
      <c r="L12" s="2"/>
      <c r="M12" s="2"/>
      <c r="N12" s="2"/>
      <c r="O12" s="2"/>
      <c r="P12" s="2"/>
      <c r="Q12" s="2"/>
      <c r="R12" s="2"/>
      <c r="S12" s="2"/>
      <c r="T12" s="2"/>
      <c r="U12" s="2"/>
      <c r="V12" s="2"/>
      <c r="W12" s="2"/>
      <c r="X12" s="2"/>
      <c r="Y12" s="2"/>
      <c r="Z12" s="2"/>
    </row>
    <row r="13" ht="14.25" customHeight="1">
      <c r="A13" s="14"/>
      <c r="B13" s="46" t="s">
        <v>2089</v>
      </c>
      <c r="C13" s="14"/>
      <c r="D13" s="14"/>
      <c r="E13" s="14"/>
      <c r="F13" s="14"/>
      <c r="G13" s="14"/>
      <c r="H13" s="14"/>
      <c r="I13" s="14"/>
      <c r="J13" s="14"/>
      <c r="K13" s="14"/>
      <c r="L13" s="2"/>
      <c r="M13" s="2"/>
      <c r="N13" s="2"/>
      <c r="O13" s="2"/>
      <c r="P13" s="2"/>
      <c r="Q13" s="2"/>
      <c r="R13" s="2"/>
      <c r="S13" s="2"/>
      <c r="T13" s="2"/>
      <c r="U13" s="2"/>
      <c r="V13" s="2"/>
      <c r="W13" s="2"/>
      <c r="X13" s="2"/>
      <c r="Y13" s="2"/>
      <c r="Z13" s="2"/>
    </row>
    <row r="14" ht="14.25" customHeight="1">
      <c r="A14" s="14"/>
      <c r="B14" s="46"/>
      <c r="C14" s="14"/>
      <c r="D14" s="14"/>
      <c r="E14" s="14"/>
      <c r="F14" s="14"/>
      <c r="G14" s="14"/>
      <c r="H14" s="14"/>
      <c r="I14" s="14"/>
      <c r="J14" s="14"/>
      <c r="K14" s="14"/>
      <c r="L14" s="2"/>
      <c r="M14" s="2"/>
      <c r="N14" s="2"/>
      <c r="O14" s="2"/>
      <c r="P14" s="2"/>
      <c r="Q14" s="2"/>
      <c r="R14" s="2"/>
      <c r="S14" s="2"/>
      <c r="T14" s="2"/>
      <c r="U14" s="2"/>
      <c r="V14" s="2"/>
      <c r="W14" s="2"/>
      <c r="X14" s="2"/>
      <c r="Y14" s="2"/>
      <c r="Z14" s="2"/>
    </row>
    <row r="15" ht="14.25" customHeight="1">
      <c r="A15" s="2"/>
      <c r="B15" s="14" t="s">
        <v>2090</v>
      </c>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14"/>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14"/>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14" t="s">
        <v>1982</v>
      </c>
      <c r="B18" s="14"/>
      <c r="C18" s="14"/>
      <c r="D18" s="14"/>
      <c r="E18" s="45">
        <v>3700.0</v>
      </c>
      <c r="F18" s="14"/>
      <c r="G18" s="14"/>
      <c r="H18" s="14"/>
      <c r="I18" s="2"/>
      <c r="J18" s="2"/>
      <c r="K18" s="2"/>
      <c r="L18" s="2"/>
      <c r="M18" s="2"/>
      <c r="N18" s="2"/>
      <c r="O18" s="2"/>
      <c r="P18" s="2"/>
      <c r="Q18" s="2"/>
      <c r="R18" s="2"/>
      <c r="S18" s="2"/>
      <c r="T18" s="2"/>
      <c r="U18" s="2"/>
      <c r="V18" s="2"/>
      <c r="W18" s="2"/>
      <c r="X18" s="2"/>
      <c r="Y18" s="2"/>
      <c r="Z18" s="2"/>
    </row>
    <row r="19" ht="14.25" customHeight="1">
      <c r="A19" s="14"/>
      <c r="B19" s="18" t="s">
        <v>1984</v>
      </c>
      <c r="C19" s="14">
        <v>5.0</v>
      </c>
      <c r="D19" s="14" t="s">
        <v>1985</v>
      </c>
      <c r="E19" s="14"/>
      <c r="F19" s="14"/>
      <c r="G19" s="14"/>
      <c r="H19" s="14"/>
      <c r="I19" s="2"/>
      <c r="J19" s="2"/>
      <c r="K19" s="2"/>
      <c r="L19" s="2"/>
      <c r="M19" s="2"/>
      <c r="N19" s="2"/>
      <c r="O19" s="2"/>
      <c r="P19" s="2"/>
      <c r="Q19" s="2"/>
      <c r="R19" s="2"/>
      <c r="S19" s="2"/>
      <c r="T19" s="2"/>
      <c r="U19" s="2"/>
      <c r="V19" s="2"/>
      <c r="W19" s="2"/>
      <c r="X19" s="2"/>
      <c r="Y19" s="2"/>
      <c r="Z19" s="2"/>
    </row>
    <row r="20" ht="14.25" customHeight="1">
      <c r="A20" s="14"/>
      <c r="B20" s="18" t="s">
        <v>1987</v>
      </c>
      <c r="C20" s="14" t="s">
        <v>1988</v>
      </c>
      <c r="D20" s="14"/>
      <c r="E20" s="14"/>
      <c r="F20" s="14"/>
      <c r="G20" s="14"/>
      <c r="H20" s="14"/>
      <c r="I20" s="2"/>
      <c r="J20" s="2"/>
      <c r="K20" s="2"/>
      <c r="L20" s="2"/>
      <c r="M20" s="2"/>
      <c r="N20" s="2"/>
      <c r="O20" s="2"/>
      <c r="P20" s="2"/>
      <c r="Q20" s="2"/>
      <c r="R20" s="2"/>
      <c r="S20" s="2"/>
      <c r="T20" s="2"/>
      <c r="U20" s="2"/>
      <c r="V20" s="2"/>
      <c r="W20" s="2"/>
      <c r="X20" s="2"/>
      <c r="Y20" s="2"/>
      <c r="Z20" s="2"/>
    </row>
    <row r="21" ht="14.25" customHeight="1">
      <c r="A21" s="14"/>
      <c r="B21" s="18" t="s">
        <v>1989</v>
      </c>
      <c r="C21" s="14" t="s">
        <v>1990</v>
      </c>
      <c r="D21" s="14"/>
      <c r="E21" s="14"/>
      <c r="F21" s="14"/>
      <c r="G21" s="14"/>
      <c r="H21" s="14"/>
      <c r="I21" s="2"/>
      <c r="J21" s="2"/>
      <c r="K21" s="2"/>
      <c r="L21" s="2"/>
      <c r="M21" s="2"/>
      <c r="N21" s="2"/>
      <c r="O21" s="2"/>
      <c r="P21" s="2"/>
      <c r="Q21" s="2"/>
      <c r="R21" s="2"/>
      <c r="S21" s="2"/>
      <c r="T21" s="2"/>
      <c r="U21" s="2"/>
      <c r="V21" s="2"/>
      <c r="W21" s="2"/>
      <c r="X21" s="2"/>
      <c r="Y21" s="2"/>
      <c r="Z21" s="2"/>
    </row>
    <row r="22" ht="14.25" customHeight="1">
      <c r="A22" s="14"/>
      <c r="B22" s="14"/>
      <c r="C22" s="14" t="s">
        <v>1992</v>
      </c>
      <c r="D22" s="14"/>
      <c r="E22" s="14"/>
      <c r="F22" s="14"/>
      <c r="G22" s="14"/>
      <c r="H22" s="14"/>
      <c r="I22" s="2"/>
      <c r="J22" s="2"/>
      <c r="K22" s="2"/>
      <c r="L22" s="2"/>
      <c r="M22" s="2"/>
      <c r="N22" s="2"/>
      <c r="O22" s="2"/>
      <c r="P22" s="2"/>
      <c r="Q22" s="2"/>
      <c r="R22" s="2"/>
      <c r="S22" s="2"/>
      <c r="T22" s="2"/>
      <c r="U22" s="2"/>
      <c r="V22" s="2"/>
      <c r="W22" s="2"/>
      <c r="X22" s="2"/>
      <c r="Y22" s="2"/>
      <c r="Z22" s="2"/>
    </row>
    <row r="23" ht="14.25" customHeight="1">
      <c r="A23" s="14"/>
      <c r="B23" s="14"/>
      <c r="C23" s="14"/>
      <c r="D23" s="14"/>
      <c r="E23" s="14"/>
      <c r="F23" s="14"/>
      <c r="G23" s="14"/>
      <c r="H23" s="14"/>
      <c r="I23" s="2"/>
      <c r="J23" s="2"/>
      <c r="K23" s="2"/>
      <c r="L23" s="2"/>
      <c r="M23" s="2"/>
      <c r="N23" s="2"/>
      <c r="O23" s="2"/>
      <c r="P23" s="2"/>
      <c r="Q23" s="2"/>
      <c r="R23" s="2"/>
      <c r="S23" s="2"/>
      <c r="T23" s="2"/>
      <c r="U23" s="2"/>
      <c r="V23" s="2"/>
      <c r="W23" s="2"/>
      <c r="X23" s="2"/>
      <c r="Y23" s="2"/>
      <c r="Z23" s="2"/>
    </row>
    <row r="24" ht="14.25" customHeight="1">
      <c r="A24" s="18" t="s">
        <v>1989</v>
      </c>
      <c r="B24" s="14"/>
      <c r="C24" s="14"/>
      <c r="D24" s="14"/>
      <c r="E24" s="14"/>
      <c r="F24" s="14"/>
      <c r="G24" s="14"/>
      <c r="H24" s="14"/>
      <c r="I24" s="2"/>
      <c r="J24" s="2"/>
      <c r="K24" s="2"/>
      <c r="L24" s="2"/>
      <c r="M24" s="2"/>
      <c r="N24" s="2"/>
      <c r="O24" s="2"/>
      <c r="P24" s="2"/>
      <c r="Q24" s="2"/>
      <c r="R24" s="2"/>
      <c r="S24" s="2"/>
      <c r="T24" s="2"/>
      <c r="U24" s="2"/>
      <c r="V24" s="2"/>
      <c r="W24" s="2"/>
      <c r="X24" s="2"/>
      <c r="Y24" s="2"/>
      <c r="Z24" s="2"/>
    </row>
    <row r="25" ht="14.25" customHeight="1">
      <c r="A25" s="14"/>
      <c r="B25" s="18" t="s">
        <v>1994</v>
      </c>
      <c r="C25" s="14">
        <v>10.0</v>
      </c>
      <c r="D25" s="14"/>
      <c r="E25" s="14"/>
      <c r="F25" s="14"/>
      <c r="G25" s="14"/>
      <c r="H25" s="14"/>
      <c r="I25" s="2"/>
      <c r="J25" s="2"/>
      <c r="K25" s="2"/>
      <c r="L25" s="2"/>
      <c r="M25" s="2"/>
      <c r="N25" s="2"/>
      <c r="O25" s="2"/>
      <c r="P25" s="2"/>
      <c r="Q25" s="2"/>
      <c r="R25" s="2"/>
      <c r="S25" s="2"/>
      <c r="T25" s="2"/>
      <c r="U25" s="2"/>
      <c r="V25" s="2"/>
      <c r="W25" s="2"/>
      <c r="X25" s="2"/>
      <c r="Y25" s="2"/>
      <c r="Z25" s="2"/>
    </row>
    <row r="26" ht="14.25" customHeight="1">
      <c r="A26" s="14"/>
      <c r="B26" s="18" t="s">
        <v>1989</v>
      </c>
      <c r="C26" s="53">
        <f>0.7*C25*60*5/24/60/60</f>
        <v>0.02430555556</v>
      </c>
      <c r="D26" s="14" t="s">
        <v>2012</v>
      </c>
      <c r="E26" s="14"/>
      <c r="F26" s="14"/>
      <c r="G26" s="14"/>
      <c r="H26" s="14"/>
      <c r="I26" s="2"/>
      <c r="J26" s="2"/>
      <c r="K26" s="2"/>
      <c r="L26" s="2"/>
      <c r="M26" s="2"/>
      <c r="N26" s="2"/>
      <c r="O26" s="2"/>
      <c r="P26" s="2"/>
      <c r="Q26" s="2"/>
      <c r="R26" s="2"/>
      <c r="S26" s="2"/>
      <c r="T26" s="2"/>
      <c r="U26" s="2"/>
      <c r="V26" s="2"/>
      <c r="W26" s="2"/>
      <c r="X26" s="2"/>
      <c r="Y26" s="2"/>
      <c r="Z26" s="2"/>
    </row>
    <row r="27" ht="14.25" customHeight="1">
      <c r="A27" s="14"/>
      <c r="B27" s="18" t="s">
        <v>2016</v>
      </c>
      <c r="C27" s="63">
        <f>C19*C26</f>
        <v>0.1215277778</v>
      </c>
      <c r="D27" s="14" t="s">
        <v>2020</v>
      </c>
      <c r="E27" s="14"/>
      <c r="F27" s="14"/>
      <c r="G27" s="14"/>
      <c r="H27" s="18" t="s">
        <v>2013</v>
      </c>
      <c r="I27" s="2"/>
      <c r="J27" s="2"/>
      <c r="K27" s="2"/>
      <c r="L27" s="2"/>
      <c r="M27" s="2"/>
      <c r="N27" s="2"/>
      <c r="O27" s="2"/>
      <c r="P27" s="2"/>
      <c r="Q27" s="2"/>
      <c r="R27" s="2"/>
      <c r="S27" s="2"/>
      <c r="T27" s="2"/>
      <c r="U27" s="2"/>
      <c r="V27" s="2"/>
      <c r="W27" s="2"/>
      <c r="X27" s="2"/>
      <c r="Y27" s="2"/>
      <c r="Z27" s="2"/>
    </row>
    <row r="28" ht="14.25" customHeight="1">
      <c r="A28" s="14"/>
      <c r="B28" s="18" t="s">
        <v>2023</v>
      </c>
      <c r="C28" s="60">
        <f>C27*24</f>
        <v>2.916666667</v>
      </c>
      <c r="D28" s="14" t="s">
        <v>2028</v>
      </c>
      <c r="E28" s="14"/>
      <c r="F28" s="14"/>
      <c r="G28" s="14"/>
      <c r="H28" s="14" t="s">
        <v>2021</v>
      </c>
      <c r="I28" s="2"/>
      <c r="J28" s="2"/>
      <c r="K28" s="2"/>
      <c r="L28" s="2"/>
      <c r="M28" s="2"/>
      <c r="N28" s="2"/>
      <c r="O28" s="2"/>
      <c r="P28" s="2"/>
      <c r="Q28" s="2"/>
      <c r="R28" s="2"/>
      <c r="S28" s="2"/>
      <c r="T28" s="2"/>
      <c r="U28" s="2"/>
      <c r="V28" s="2"/>
      <c r="W28" s="2"/>
      <c r="X28" s="2"/>
      <c r="Y28" s="2"/>
      <c r="Z28" s="2"/>
    </row>
    <row r="29" ht="14.25" customHeight="1">
      <c r="A29" s="14"/>
      <c r="B29" s="18" t="s">
        <v>2031</v>
      </c>
      <c r="C29" s="14">
        <v>12500.0</v>
      </c>
      <c r="D29" s="18" t="s">
        <v>2032</v>
      </c>
      <c r="E29" s="14"/>
      <c r="F29" s="14"/>
      <c r="G29" s="14"/>
      <c r="H29" s="14" t="s">
        <v>2029</v>
      </c>
      <c r="I29" s="2"/>
      <c r="J29" s="2"/>
      <c r="K29" s="2"/>
      <c r="L29" s="2"/>
      <c r="M29" s="2"/>
      <c r="N29" s="2"/>
      <c r="O29" s="2"/>
      <c r="P29" s="2"/>
      <c r="Q29" s="2"/>
      <c r="R29" s="2"/>
      <c r="S29" s="2"/>
      <c r="T29" s="2"/>
      <c r="U29" s="2"/>
      <c r="V29" s="2"/>
      <c r="W29" s="2"/>
      <c r="X29" s="2"/>
      <c r="Y29" s="2"/>
      <c r="Z29" s="2"/>
    </row>
    <row r="30" ht="14.25" customHeight="1">
      <c r="A30" s="14"/>
      <c r="B30" s="18" t="s">
        <v>2036</v>
      </c>
      <c r="C30" s="14">
        <f>C29/1000/C26*0.7</f>
        <v>360</v>
      </c>
      <c r="D30" s="18" t="s">
        <v>2040</v>
      </c>
      <c r="E30" s="14"/>
      <c r="F30" s="14"/>
      <c r="G30" s="14"/>
      <c r="H30" s="14" t="s">
        <v>2033</v>
      </c>
      <c r="I30" s="2"/>
      <c r="J30" s="2"/>
      <c r="K30" s="2"/>
      <c r="L30" s="2"/>
      <c r="M30" s="2"/>
      <c r="N30" s="2"/>
      <c r="O30" s="2"/>
      <c r="P30" s="2"/>
      <c r="Q30" s="2"/>
      <c r="R30" s="2"/>
      <c r="S30" s="2"/>
      <c r="T30" s="2"/>
      <c r="U30" s="2"/>
      <c r="V30" s="2"/>
      <c r="W30" s="2"/>
      <c r="X30" s="2"/>
      <c r="Y30" s="2"/>
      <c r="Z30" s="2"/>
    </row>
    <row r="31" ht="14.25" customHeight="1">
      <c r="A31" s="14"/>
      <c r="B31" s="18" t="s">
        <v>2042</v>
      </c>
      <c r="C31" s="14">
        <f>C30/24</f>
        <v>15</v>
      </c>
      <c r="D31" s="18" t="s">
        <v>2044</v>
      </c>
      <c r="E31" s="14">
        <v>200000.0</v>
      </c>
      <c r="F31" s="14"/>
      <c r="G31" s="14"/>
      <c r="H31" s="14" t="s">
        <v>2041</v>
      </c>
      <c r="I31" s="2"/>
      <c r="J31" s="2"/>
      <c r="K31" s="2"/>
      <c r="L31" s="2"/>
      <c r="M31" s="2"/>
      <c r="N31" s="2"/>
      <c r="O31" s="2"/>
      <c r="P31" s="2"/>
      <c r="Q31" s="2"/>
      <c r="R31" s="2"/>
      <c r="S31" s="2"/>
      <c r="T31" s="2"/>
      <c r="U31" s="2"/>
      <c r="V31" s="2"/>
      <c r="W31" s="2"/>
      <c r="X31" s="2"/>
      <c r="Y31" s="2"/>
      <c r="Z31" s="2"/>
    </row>
    <row r="32" ht="14.25" customHeight="1">
      <c r="A32" s="2"/>
      <c r="B32" s="14"/>
      <c r="C32" s="2"/>
      <c r="D32" s="2"/>
      <c r="E32" s="2"/>
      <c r="F32" s="2"/>
      <c r="G32" s="2"/>
      <c r="H32" s="14" t="s">
        <v>2045</v>
      </c>
      <c r="I32" s="2"/>
      <c r="J32" s="2"/>
      <c r="K32" s="2"/>
      <c r="L32" s="2"/>
      <c r="M32" s="2"/>
      <c r="N32" s="2"/>
      <c r="O32" s="2"/>
      <c r="P32" s="2"/>
      <c r="Q32" s="2"/>
      <c r="R32" s="2"/>
      <c r="S32" s="2"/>
      <c r="T32" s="2"/>
      <c r="U32" s="2"/>
      <c r="V32" s="2"/>
      <c r="W32" s="2"/>
      <c r="X32" s="2"/>
      <c r="Y32" s="2"/>
      <c r="Z32" s="2"/>
    </row>
    <row r="33" ht="14.25" customHeight="1">
      <c r="A33" s="18" t="s">
        <v>2091</v>
      </c>
      <c r="B33" s="14"/>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14"/>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18" t="s">
        <v>2092</v>
      </c>
      <c r="B35" s="14"/>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14" t="s">
        <v>2093</v>
      </c>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14"/>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7" width="2.63"/>
  </cols>
  <sheetData>
    <row r="1" ht="14.25" customHeight="1">
      <c r="A1" s="14"/>
      <c r="B1" s="46" t="str">
        <f>HYPERLINK("http://www.nedo.go.jp/content/100580508.pdf","http://www.nedo.go.jp/content/100580508.pdf")</f>
        <v>http://www.nedo.go.jp/content/100580508.pdf</v>
      </c>
      <c r="C1" s="14"/>
      <c r="D1" s="14"/>
      <c r="E1" s="14"/>
      <c r="F1" s="14"/>
      <c r="G1" s="14"/>
      <c r="H1" s="14"/>
      <c r="I1" s="14"/>
      <c r="J1" s="14"/>
      <c r="K1" s="14"/>
      <c r="L1" s="14"/>
      <c r="M1" s="14"/>
      <c r="N1" s="14"/>
      <c r="O1" s="14"/>
      <c r="P1" s="14"/>
      <c r="Q1" s="14"/>
      <c r="R1" s="2"/>
      <c r="S1" s="2"/>
      <c r="T1" s="2"/>
      <c r="U1" s="2"/>
      <c r="V1" s="2"/>
      <c r="W1" s="2"/>
      <c r="X1" s="2"/>
      <c r="Y1" s="2"/>
      <c r="Z1" s="2"/>
    </row>
    <row r="2" ht="14.25" customHeight="1">
      <c r="A2" s="14"/>
      <c r="B2" s="14"/>
      <c r="C2" s="14"/>
      <c r="D2" s="14"/>
      <c r="E2" s="14"/>
      <c r="F2" s="14"/>
      <c r="G2" s="14"/>
      <c r="H2" s="14"/>
      <c r="I2" s="14"/>
      <c r="J2" s="14"/>
      <c r="K2" s="14"/>
      <c r="L2" s="14"/>
      <c r="M2" s="14"/>
      <c r="N2" s="14"/>
      <c r="O2" s="14"/>
      <c r="P2" s="14"/>
      <c r="Q2" s="14"/>
      <c r="R2" s="2"/>
      <c r="S2" s="2"/>
      <c r="T2" s="2"/>
      <c r="U2" s="2"/>
      <c r="V2" s="2"/>
      <c r="W2" s="2"/>
      <c r="X2" s="2"/>
      <c r="Y2" s="2"/>
      <c r="Z2" s="2"/>
    </row>
    <row r="3" ht="14.25" customHeight="1">
      <c r="A3" s="14"/>
      <c r="B3" s="14" t="s">
        <v>2094</v>
      </c>
      <c r="C3" s="14"/>
      <c r="D3" s="14"/>
      <c r="E3" s="14"/>
      <c r="F3" s="14"/>
      <c r="G3" s="14"/>
      <c r="H3" s="14"/>
      <c r="I3" s="14"/>
      <c r="J3" s="14"/>
      <c r="K3" s="14"/>
      <c r="L3" s="14"/>
      <c r="M3" s="14"/>
      <c r="N3" s="14"/>
      <c r="O3" s="14"/>
      <c r="P3" s="14"/>
      <c r="Q3" s="14"/>
      <c r="R3" s="2"/>
      <c r="S3" s="2"/>
      <c r="T3" s="2"/>
      <c r="U3" s="2"/>
      <c r="V3" s="2"/>
      <c r="W3" s="2"/>
      <c r="X3" s="2"/>
      <c r="Y3" s="2"/>
      <c r="Z3" s="2"/>
    </row>
    <row r="4" ht="14.25" customHeight="1">
      <c r="A4" s="14"/>
      <c r="B4" s="14"/>
      <c r="C4" s="14"/>
      <c r="D4" s="14"/>
      <c r="E4" s="14"/>
      <c r="F4" s="14"/>
      <c r="G4" s="14"/>
      <c r="H4" s="14"/>
      <c r="I4" s="14"/>
      <c r="J4" s="14"/>
      <c r="K4" s="14"/>
      <c r="L4" s="14"/>
      <c r="M4" s="14"/>
      <c r="N4" s="14"/>
      <c r="O4" s="14"/>
      <c r="P4" s="14"/>
      <c r="Q4" s="14"/>
      <c r="R4" s="2"/>
      <c r="S4" s="2"/>
      <c r="T4" s="2"/>
      <c r="U4" s="2"/>
      <c r="V4" s="2"/>
      <c r="W4" s="2"/>
      <c r="X4" s="2"/>
      <c r="Y4" s="2"/>
      <c r="Z4" s="2"/>
    </row>
    <row r="5" ht="14.25" customHeight="1">
      <c r="A5" s="14"/>
      <c r="B5" s="18" t="s">
        <v>2095</v>
      </c>
      <c r="C5" s="14"/>
      <c r="D5" s="14"/>
      <c r="E5" s="14"/>
      <c r="F5" s="14"/>
      <c r="G5" s="14"/>
      <c r="H5" s="14"/>
      <c r="I5" s="14"/>
      <c r="J5" s="14"/>
      <c r="K5" s="14"/>
      <c r="L5" s="14"/>
      <c r="M5" s="14"/>
      <c r="N5" s="14"/>
      <c r="O5" s="14"/>
      <c r="P5" s="14"/>
      <c r="Q5" s="14"/>
      <c r="R5" s="2"/>
      <c r="S5" s="2"/>
      <c r="T5" s="2"/>
      <c r="U5" s="2"/>
      <c r="V5" s="2"/>
      <c r="W5" s="2"/>
      <c r="X5" s="2"/>
      <c r="Y5" s="2"/>
      <c r="Z5" s="2"/>
    </row>
    <row r="6" ht="14.25" customHeight="1">
      <c r="A6" s="14"/>
      <c r="B6" s="14"/>
      <c r="C6" s="14"/>
      <c r="D6" s="14"/>
      <c r="E6" s="14"/>
      <c r="F6" s="14"/>
      <c r="G6" s="14"/>
      <c r="H6" s="14"/>
      <c r="I6" s="14"/>
      <c r="J6" s="14"/>
      <c r="K6" s="14"/>
      <c r="L6" s="14"/>
      <c r="M6" s="14"/>
      <c r="N6" s="14"/>
      <c r="O6" s="14"/>
      <c r="P6" s="14"/>
      <c r="Q6" s="14"/>
      <c r="R6" s="2"/>
      <c r="S6" s="2"/>
      <c r="T6" s="2"/>
      <c r="U6" s="2"/>
      <c r="V6" s="2"/>
      <c r="W6" s="2"/>
      <c r="X6" s="2"/>
      <c r="Y6" s="2"/>
      <c r="Z6" s="2"/>
    </row>
    <row r="7" ht="14.25" customHeight="1">
      <c r="A7" s="14"/>
      <c r="B7" s="14" t="s">
        <v>2096</v>
      </c>
      <c r="C7" s="14"/>
      <c r="D7" s="14"/>
      <c r="E7" s="14"/>
      <c r="F7" s="14"/>
      <c r="G7" s="14"/>
      <c r="H7" s="14"/>
      <c r="I7" s="14"/>
      <c r="J7" s="14"/>
      <c r="K7" s="14"/>
      <c r="L7" s="14"/>
      <c r="M7" s="14"/>
      <c r="N7" s="14"/>
      <c r="O7" s="14"/>
      <c r="P7" s="14"/>
      <c r="Q7" s="14"/>
      <c r="R7" s="2"/>
      <c r="S7" s="2"/>
      <c r="T7" s="2"/>
      <c r="U7" s="2"/>
      <c r="V7" s="2"/>
      <c r="W7" s="2"/>
      <c r="X7" s="2"/>
      <c r="Y7" s="2"/>
      <c r="Z7" s="2"/>
    </row>
    <row r="8" ht="14.25" customHeight="1">
      <c r="A8" s="14"/>
      <c r="B8" s="14"/>
      <c r="C8" s="14"/>
      <c r="D8" s="14"/>
      <c r="E8" s="14"/>
      <c r="F8" s="14"/>
      <c r="G8" s="14"/>
      <c r="H8" s="14"/>
      <c r="I8" s="14"/>
      <c r="J8" s="14"/>
      <c r="K8" s="14"/>
      <c r="L8" s="14"/>
      <c r="M8" s="14"/>
      <c r="N8" s="14"/>
      <c r="O8" s="14"/>
      <c r="P8" s="14"/>
      <c r="Q8" s="14"/>
      <c r="R8" s="2"/>
      <c r="S8" s="2"/>
      <c r="T8" s="2"/>
      <c r="U8" s="2"/>
      <c r="V8" s="2"/>
      <c r="W8" s="2"/>
      <c r="X8" s="2"/>
      <c r="Y8" s="2"/>
      <c r="Z8" s="2"/>
    </row>
    <row r="9" ht="14.25" customHeight="1">
      <c r="A9" s="14"/>
      <c r="B9" s="14" t="s">
        <v>2097</v>
      </c>
      <c r="C9" s="14"/>
      <c r="D9" s="14"/>
      <c r="E9" s="14"/>
      <c r="F9" s="14"/>
      <c r="G9" s="14"/>
      <c r="H9" s="14"/>
      <c r="I9" s="14"/>
      <c r="J9" s="14"/>
      <c r="K9" s="14"/>
      <c r="L9" s="14"/>
      <c r="M9" s="14"/>
      <c r="N9" s="14"/>
      <c r="O9" s="14"/>
      <c r="P9" s="14"/>
      <c r="Q9" s="14"/>
      <c r="R9" s="2"/>
      <c r="S9" s="2"/>
      <c r="T9" s="2"/>
      <c r="U9" s="2"/>
      <c r="V9" s="2"/>
      <c r="W9" s="2"/>
      <c r="X9" s="2"/>
      <c r="Y9" s="2"/>
      <c r="Z9" s="2"/>
    </row>
    <row r="10" ht="14.25" customHeight="1">
      <c r="A10" s="14"/>
      <c r="B10" s="14" t="s">
        <v>2098</v>
      </c>
      <c r="C10" s="14"/>
      <c r="D10" s="14"/>
      <c r="E10" s="14"/>
      <c r="F10" s="14"/>
      <c r="G10" s="14"/>
      <c r="H10" s="14"/>
      <c r="I10" s="14"/>
      <c r="J10" s="14"/>
      <c r="K10" s="14"/>
      <c r="L10" s="14"/>
      <c r="M10" s="14"/>
      <c r="N10" s="14"/>
      <c r="O10" s="14"/>
      <c r="P10" s="14"/>
      <c r="Q10" s="14"/>
      <c r="R10" s="2"/>
      <c r="S10" s="2"/>
      <c r="T10" s="2"/>
      <c r="U10" s="2"/>
      <c r="V10" s="2"/>
      <c r="W10" s="2"/>
      <c r="X10" s="2"/>
      <c r="Y10" s="2"/>
      <c r="Z10" s="2"/>
    </row>
    <row r="11" ht="14.25" customHeight="1">
      <c r="A11" s="14"/>
      <c r="B11" s="14"/>
      <c r="C11" s="14"/>
      <c r="D11" s="14"/>
      <c r="E11" s="14"/>
      <c r="F11" s="14"/>
      <c r="G11" s="14"/>
      <c r="H11" s="14"/>
      <c r="I11" s="14"/>
      <c r="J11" s="14"/>
      <c r="K11" s="14"/>
      <c r="L11" s="14"/>
      <c r="M11" s="14"/>
      <c r="N11" s="14"/>
      <c r="O11" s="14"/>
      <c r="P11" s="14"/>
      <c r="Q11" s="14"/>
      <c r="R11" s="2"/>
      <c r="S11" s="2"/>
      <c r="T11" s="2"/>
      <c r="U11" s="2"/>
      <c r="V11" s="2"/>
      <c r="W11" s="2"/>
      <c r="X11" s="2"/>
      <c r="Y11" s="2"/>
      <c r="Z11" s="2"/>
    </row>
    <row r="12" ht="14.25" customHeight="1">
      <c r="A12" s="18" t="s">
        <v>2099</v>
      </c>
      <c r="B12" s="14"/>
      <c r="C12" s="14"/>
      <c r="D12" s="14"/>
      <c r="E12" s="14"/>
      <c r="F12" s="14"/>
      <c r="G12" s="14"/>
      <c r="H12" s="14"/>
      <c r="I12" s="14"/>
      <c r="J12" s="14"/>
      <c r="K12" s="14"/>
      <c r="L12" s="14"/>
      <c r="M12" s="14"/>
      <c r="N12" s="14"/>
      <c r="O12" s="14"/>
      <c r="P12" s="14"/>
      <c r="Q12" s="14"/>
      <c r="R12" s="2"/>
      <c r="S12" s="2"/>
      <c r="T12" s="2"/>
      <c r="U12" s="2"/>
      <c r="V12" s="2"/>
      <c r="W12" s="2"/>
      <c r="X12" s="2"/>
      <c r="Y12" s="2"/>
      <c r="Z12" s="2"/>
    </row>
    <row r="13" ht="14.25" customHeight="1">
      <c r="A13" s="14"/>
      <c r="B13" s="14" t="s">
        <v>2100</v>
      </c>
      <c r="C13" s="14"/>
      <c r="D13" s="14"/>
      <c r="E13" s="14"/>
      <c r="F13" s="14"/>
      <c r="G13" s="14"/>
      <c r="H13" s="14"/>
      <c r="I13" s="14"/>
      <c r="J13" s="14"/>
      <c r="K13" s="14"/>
      <c r="L13" s="14"/>
      <c r="M13" s="14"/>
      <c r="N13" s="14"/>
      <c r="O13" s="14"/>
      <c r="P13" s="14"/>
      <c r="Q13" s="14"/>
      <c r="R13" s="2"/>
      <c r="S13" s="2"/>
      <c r="T13" s="2"/>
      <c r="U13" s="2"/>
      <c r="V13" s="2"/>
      <c r="W13" s="2"/>
      <c r="X13" s="2"/>
      <c r="Y13" s="2"/>
      <c r="Z13" s="2"/>
    </row>
    <row r="14" ht="14.25" customHeight="1">
      <c r="A14" s="14"/>
      <c r="B14" s="14" t="s">
        <v>2101</v>
      </c>
      <c r="C14" s="14"/>
      <c r="D14" s="14"/>
      <c r="E14" s="14"/>
      <c r="F14" s="14"/>
      <c r="G14" s="14"/>
      <c r="H14" s="14"/>
      <c r="I14" s="14"/>
      <c r="J14" s="14"/>
      <c r="K14" s="14"/>
      <c r="L14" s="14"/>
      <c r="M14" s="14"/>
      <c r="N14" s="14"/>
      <c r="O14" s="14"/>
      <c r="P14" s="14"/>
      <c r="Q14" s="14"/>
      <c r="R14" s="2"/>
      <c r="S14" s="2"/>
      <c r="T14" s="2"/>
      <c r="U14" s="2"/>
      <c r="V14" s="2"/>
      <c r="W14" s="2"/>
      <c r="X14" s="2"/>
      <c r="Y14" s="2"/>
      <c r="Z14" s="2"/>
    </row>
    <row r="15" ht="14.25" customHeight="1">
      <c r="A15" s="14"/>
      <c r="B15" s="14" t="s">
        <v>2102</v>
      </c>
      <c r="C15" s="14"/>
      <c r="D15" s="14"/>
      <c r="E15" s="14"/>
      <c r="F15" s="14"/>
      <c r="G15" s="14"/>
      <c r="H15" s="14"/>
      <c r="I15" s="14"/>
      <c r="J15" s="14"/>
      <c r="K15" s="14"/>
      <c r="L15" s="14"/>
      <c r="M15" s="14"/>
      <c r="N15" s="14"/>
      <c r="O15" s="14"/>
      <c r="P15" s="14"/>
      <c r="Q15" s="14"/>
      <c r="R15" s="2"/>
      <c r="S15" s="2"/>
      <c r="T15" s="2"/>
      <c r="U15" s="2"/>
      <c r="V15" s="2"/>
      <c r="W15" s="2"/>
      <c r="X15" s="2"/>
      <c r="Y15" s="2"/>
      <c r="Z15" s="2"/>
    </row>
    <row r="16" ht="14.25" customHeight="1">
      <c r="A16" s="14"/>
      <c r="B16" s="46" t="str">
        <f>HYPERLINK("http://www.teraokaseiko.com/jp/products/keyword/%E7%B5%84%E5%90%88%E3%81%9B%E8%A8%88%E9%87%8F","http://www.teraokaseiko.com/jp/products/keyword/%E7%B5%84%E5%90%88%E3%81%9B%E8%A8%88%E9%87%8F")</f>
        <v>http://www.teraokaseiko.com/jp/products/keyword/%E7%B5%84%E5%90%88%E3%81%9B%E8%A8%88%E9%87%8F</v>
      </c>
      <c r="C16" s="14"/>
      <c r="D16" s="14"/>
      <c r="E16" s="14"/>
      <c r="F16" s="14"/>
      <c r="G16" s="14"/>
      <c r="H16" s="14"/>
      <c r="I16" s="14"/>
      <c r="J16" s="14"/>
      <c r="K16" s="14"/>
      <c r="L16" s="14"/>
      <c r="M16" s="14"/>
      <c r="N16" s="14"/>
      <c r="O16" s="14"/>
      <c r="P16" s="14"/>
      <c r="Q16" s="14"/>
      <c r="R16" s="2"/>
      <c r="S16" s="2"/>
      <c r="T16" s="2"/>
      <c r="U16" s="2"/>
      <c r="V16" s="2"/>
      <c r="W16" s="2"/>
      <c r="X16" s="2"/>
      <c r="Y16" s="2"/>
      <c r="Z16" s="2"/>
    </row>
    <row r="17" ht="14.25" customHeight="1">
      <c r="A17" s="14"/>
      <c r="B17" s="14" t="s">
        <v>2103</v>
      </c>
      <c r="C17" s="14"/>
      <c r="D17" s="14"/>
      <c r="E17" s="14"/>
      <c r="F17" s="14"/>
      <c r="G17" s="14"/>
      <c r="H17" s="14"/>
      <c r="I17" s="14"/>
      <c r="J17" s="14"/>
      <c r="K17" s="14"/>
      <c r="L17" s="14"/>
      <c r="M17" s="14"/>
      <c r="N17" s="14"/>
      <c r="O17" s="14"/>
      <c r="P17" s="14"/>
      <c r="Q17" s="14"/>
      <c r="R17" s="2"/>
      <c r="S17" s="2"/>
      <c r="T17" s="2"/>
      <c r="U17" s="2"/>
      <c r="V17" s="2"/>
      <c r="W17" s="2"/>
      <c r="X17" s="2"/>
      <c r="Y17" s="2"/>
      <c r="Z17" s="2"/>
    </row>
    <row r="18" ht="14.25" customHeight="1">
      <c r="A18" s="14"/>
      <c r="B18" s="14"/>
      <c r="C18" s="14"/>
      <c r="D18" s="14"/>
      <c r="E18" s="14"/>
      <c r="F18" s="14"/>
      <c r="G18" s="14"/>
      <c r="H18" s="14"/>
      <c r="I18" s="14"/>
      <c r="J18" s="14"/>
      <c r="K18" s="14"/>
      <c r="L18" s="14"/>
      <c r="M18" s="14"/>
      <c r="N18" s="14"/>
      <c r="O18" s="14"/>
      <c r="P18" s="14"/>
      <c r="Q18" s="14"/>
      <c r="R18" s="2"/>
      <c r="S18" s="2"/>
      <c r="T18" s="2"/>
      <c r="U18" s="2"/>
      <c r="V18" s="2"/>
      <c r="W18" s="2"/>
      <c r="X18" s="2"/>
      <c r="Y18" s="2"/>
      <c r="Z18" s="2"/>
    </row>
    <row r="19" ht="14.25" customHeight="1">
      <c r="A19" s="14"/>
      <c r="B19" s="18" t="s">
        <v>2104</v>
      </c>
      <c r="C19" s="14"/>
      <c r="D19" s="14"/>
      <c r="E19" s="14"/>
      <c r="F19" s="14"/>
      <c r="G19" s="14"/>
      <c r="H19" s="14"/>
      <c r="I19" s="14"/>
      <c r="J19" s="14"/>
      <c r="K19" s="14"/>
      <c r="L19" s="14"/>
      <c r="M19" s="14"/>
      <c r="N19" s="14"/>
      <c r="O19" s="14"/>
      <c r="P19" s="14"/>
      <c r="Q19" s="14"/>
      <c r="R19" s="2"/>
      <c r="S19" s="2"/>
      <c r="T19" s="2"/>
      <c r="U19" s="2"/>
      <c r="V19" s="2"/>
      <c r="W19" s="2"/>
      <c r="X19" s="2"/>
      <c r="Y19" s="2"/>
      <c r="Z19" s="2"/>
    </row>
    <row r="20" ht="14.25" customHeight="1">
      <c r="A20" s="14"/>
      <c r="B20" s="14"/>
      <c r="C20" s="18" t="s">
        <v>2105</v>
      </c>
      <c r="D20" s="14"/>
      <c r="E20" s="14"/>
      <c r="F20" s="14"/>
      <c r="G20" s="14"/>
      <c r="H20" s="14"/>
      <c r="I20" s="14"/>
      <c r="J20" s="14"/>
      <c r="K20" s="14"/>
      <c r="L20" s="14"/>
      <c r="M20" s="14"/>
      <c r="N20" s="14"/>
      <c r="O20" s="14"/>
      <c r="P20" s="14"/>
      <c r="Q20" s="14"/>
      <c r="R20" s="2"/>
      <c r="S20" s="2"/>
      <c r="T20" s="2"/>
      <c r="U20" s="2"/>
      <c r="V20" s="2"/>
      <c r="W20" s="2"/>
      <c r="X20" s="2"/>
      <c r="Y20" s="2"/>
      <c r="Z20" s="2"/>
    </row>
    <row r="21" ht="14.25" customHeight="1">
      <c r="A21" s="14"/>
      <c r="B21" s="14"/>
      <c r="C21" s="18" t="s">
        <v>2106</v>
      </c>
      <c r="D21" s="14"/>
      <c r="E21" s="14"/>
      <c r="F21" s="14"/>
      <c r="G21" s="14"/>
      <c r="H21" s="14"/>
      <c r="I21" s="14"/>
      <c r="J21" s="14"/>
      <c r="K21" s="14"/>
      <c r="L21" s="14"/>
      <c r="M21" s="14"/>
      <c r="N21" s="14"/>
      <c r="O21" s="14"/>
      <c r="P21" s="14"/>
      <c r="Q21" s="14"/>
      <c r="R21" s="2"/>
      <c r="S21" s="2"/>
      <c r="T21" s="2"/>
      <c r="U21" s="2"/>
      <c r="V21" s="2"/>
      <c r="W21" s="2"/>
      <c r="X21" s="2"/>
      <c r="Y21" s="2"/>
      <c r="Z21" s="2"/>
    </row>
    <row r="22" ht="14.25" customHeight="1">
      <c r="A22" s="14"/>
      <c r="B22" s="18" t="s">
        <v>2107</v>
      </c>
      <c r="C22" s="14"/>
      <c r="D22" s="14"/>
      <c r="E22" s="14"/>
      <c r="F22" s="14"/>
      <c r="G22" s="14"/>
      <c r="H22" s="14"/>
      <c r="I22" s="14"/>
      <c r="J22" s="14"/>
      <c r="K22" s="14"/>
      <c r="L22" s="14"/>
      <c r="M22" s="14"/>
      <c r="N22" s="14"/>
      <c r="O22" s="14"/>
      <c r="P22" s="14"/>
      <c r="Q22" s="14"/>
      <c r="R22" s="2"/>
      <c r="S22" s="2"/>
      <c r="T22" s="2"/>
      <c r="U22" s="2"/>
      <c r="V22" s="2"/>
      <c r="W22" s="2"/>
      <c r="X22" s="2"/>
      <c r="Y22" s="2"/>
      <c r="Z22" s="2"/>
    </row>
    <row r="23" ht="14.25" customHeight="1">
      <c r="A23" s="14"/>
      <c r="B23" s="18" t="s">
        <v>2108</v>
      </c>
      <c r="C23" s="14"/>
      <c r="D23" s="14"/>
      <c r="E23" s="14"/>
      <c r="F23" s="14"/>
      <c r="G23" s="14"/>
      <c r="H23" s="14"/>
      <c r="I23" s="14"/>
      <c r="J23" s="14"/>
      <c r="K23" s="14"/>
      <c r="L23" s="14"/>
      <c r="M23" s="14"/>
      <c r="N23" s="14"/>
      <c r="O23" s="14"/>
      <c r="P23" s="14"/>
      <c r="Q23" s="14"/>
      <c r="R23" s="2"/>
      <c r="S23" s="2"/>
      <c r="T23" s="2"/>
      <c r="U23" s="2"/>
      <c r="V23" s="2"/>
      <c r="W23" s="2"/>
      <c r="X23" s="2"/>
      <c r="Y23" s="2"/>
      <c r="Z23" s="2"/>
    </row>
    <row r="24" ht="14.25" customHeight="1">
      <c r="A24" s="14"/>
      <c r="B24" s="14"/>
      <c r="C24" s="14"/>
      <c r="D24" s="14"/>
      <c r="E24" s="14"/>
      <c r="F24" s="14"/>
      <c r="G24" s="14"/>
      <c r="H24" s="14"/>
      <c r="I24" s="14"/>
      <c r="J24" s="14"/>
      <c r="K24" s="14"/>
      <c r="L24" s="14"/>
      <c r="M24" s="14"/>
      <c r="N24" s="14"/>
      <c r="O24" s="14"/>
      <c r="P24" s="14"/>
      <c r="Q24" s="14"/>
      <c r="R24" s="2"/>
      <c r="S24" s="2"/>
      <c r="T24" s="2"/>
      <c r="U24" s="2"/>
      <c r="V24" s="2"/>
      <c r="W24" s="2"/>
      <c r="X24" s="2"/>
      <c r="Y24" s="2"/>
      <c r="Z24" s="2"/>
    </row>
    <row r="25" ht="14.25" customHeight="1">
      <c r="A25" s="14"/>
      <c r="B25" s="18"/>
      <c r="C25" s="14"/>
      <c r="D25" s="14"/>
      <c r="E25" s="14"/>
      <c r="F25" s="14"/>
      <c r="G25" s="14"/>
      <c r="H25" s="14"/>
      <c r="I25" s="14"/>
      <c r="J25" s="14"/>
      <c r="K25" s="14"/>
      <c r="L25" s="14"/>
      <c r="M25" s="14"/>
      <c r="N25" s="14"/>
      <c r="O25" s="14"/>
      <c r="P25" s="14"/>
      <c r="Q25" s="14"/>
      <c r="R25" s="2"/>
      <c r="S25" s="2"/>
      <c r="T25" s="2"/>
      <c r="U25" s="2"/>
      <c r="V25" s="2"/>
      <c r="W25" s="2"/>
      <c r="X25" s="2"/>
      <c r="Y25" s="2"/>
      <c r="Z25" s="2"/>
    </row>
    <row r="26" ht="14.25" customHeight="1">
      <c r="A26" s="14"/>
      <c r="B26" s="18"/>
      <c r="C26" s="14"/>
      <c r="D26" s="14"/>
      <c r="E26" s="14"/>
      <c r="F26" s="14"/>
      <c r="G26" s="14"/>
      <c r="H26" s="14"/>
      <c r="I26" s="14"/>
      <c r="J26" s="14"/>
      <c r="K26" s="14"/>
      <c r="L26" s="14"/>
      <c r="M26" s="14"/>
      <c r="N26" s="14"/>
      <c r="O26" s="14"/>
      <c r="P26" s="14"/>
      <c r="Q26" s="14"/>
      <c r="R26" s="2"/>
      <c r="S26" s="2"/>
      <c r="T26" s="2"/>
      <c r="U26" s="2"/>
      <c r="V26" s="2"/>
      <c r="W26" s="2"/>
      <c r="X26" s="2"/>
      <c r="Y26" s="2"/>
      <c r="Z26" s="2"/>
    </row>
    <row r="27" ht="14.25" customHeight="1">
      <c r="A27" s="14"/>
      <c r="B27" s="18"/>
      <c r="C27" s="14"/>
      <c r="D27" s="14"/>
      <c r="E27" s="14"/>
      <c r="F27" s="14"/>
      <c r="G27" s="14"/>
      <c r="H27" s="14"/>
      <c r="I27" s="14"/>
      <c r="J27" s="14"/>
      <c r="K27" s="14"/>
      <c r="L27" s="14"/>
      <c r="M27" s="14"/>
      <c r="N27" s="14"/>
      <c r="O27" s="14"/>
      <c r="P27" s="14"/>
      <c r="Q27" s="14"/>
      <c r="R27" s="2"/>
      <c r="S27" s="2"/>
      <c r="T27" s="2"/>
      <c r="U27" s="2"/>
      <c r="V27" s="2"/>
      <c r="W27" s="2"/>
      <c r="X27" s="2"/>
      <c r="Y27" s="2"/>
      <c r="Z27" s="2"/>
    </row>
    <row r="28" ht="14.25" customHeight="1">
      <c r="A28" s="14"/>
      <c r="B28" s="18"/>
      <c r="C28" s="14"/>
      <c r="D28" s="14"/>
      <c r="E28" s="14"/>
      <c r="F28" s="14"/>
      <c r="G28" s="14"/>
      <c r="H28" s="14"/>
      <c r="I28" s="14"/>
      <c r="J28" s="14"/>
      <c r="K28" s="14"/>
      <c r="L28" s="14"/>
      <c r="M28" s="14"/>
      <c r="N28" s="14"/>
      <c r="O28" s="14"/>
      <c r="P28" s="14"/>
      <c r="Q28" s="14"/>
      <c r="R28" s="2"/>
      <c r="S28" s="2"/>
      <c r="T28" s="2"/>
      <c r="U28" s="2"/>
      <c r="V28" s="2"/>
      <c r="W28" s="2"/>
      <c r="X28" s="2"/>
      <c r="Y28" s="2"/>
      <c r="Z28" s="2"/>
    </row>
    <row r="29" ht="14.25" customHeight="1">
      <c r="A29" s="14"/>
      <c r="B29" s="14"/>
      <c r="C29" s="14"/>
      <c r="D29" s="14"/>
      <c r="E29" s="14"/>
      <c r="F29" s="14"/>
      <c r="G29" s="14"/>
      <c r="H29" s="14"/>
      <c r="I29" s="14"/>
      <c r="J29" s="14"/>
      <c r="K29" s="14"/>
      <c r="L29" s="14"/>
      <c r="M29" s="14"/>
      <c r="N29" s="14"/>
      <c r="O29" s="14"/>
      <c r="P29" s="14"/>
      <c r="Q29" s="14"/>
      <c r="R29" s="2"/>
      <c r="S29" s="2"/>
      <c r="T29" s="2"/>
      <c r="U29" s="2"/>
      <c r="V29" s="2"/>
      <c r="W29" s="2"/>
      <c r="X29" s="2"/>
      <c r="Y29" s="2"/>
      <c r="Z29" s="2"/>
    </row>
    <row r="30" ht="14.25" customHeight="1">
      <c r="A30" s="18" t="s">
        <v>2109</v>
      </c>
      <c r="B30" s="14"/>
      <c r="C30" s="14"/>
      <c r="D30" s="14"/>
      <c r="E30" s="14"/>
      <c r="F30" s="14"/>
      <c r="G30" s="14"/>
      <c r="H30" s="14"/>
      <c r="I30" s="14"/>
      <c r="J30" s="14"/>
      <c r="K30" s="14"/>
      <c r="L30" s="14"/>
      <c r="M30" s="14"/>
      <c r="N30" s="14"/>
      <c r="O30" s="14"/>
      <c r="P30" s="14"/>
      <c r="Q30" s="14"/>
      <c r="R30" s="2"/>
      <c r="S30" s="2"/>
      <c r="T30" s="2"/>
      <c r="U30" s="2"/>
      <c r="V30" s="2"/>
      <c r="W30" s="2"/>
      <c r="X30" s="2"/>
      <c r="Y30" s="2"/>
      <c r="Z30" s="2"/>
    </row>
    <row r="31" ht="14.25" customHeight="1">
      <c r="A31" s="14"/>
      <c r="B31" s="14" t="s">
        <v>2110</v>
      </c>
      <c r="C31" s="14"/>
      <c r="D31" s="14"/>
      <c r="E31" s="14"/>
      <c r="F31" s="14"/>
      <c r="G31" s="14"/>
      <c r="H31" s="14"/>
      <c r="I31" s="14"/>
      <c r="J31" s="14"/>
      <c r="K31" s="14"/>
      <c r="L31" s="14"/>
      <c r="M31" s="14"/>
      <c r="N31" s="14"/>
      <c r="O31" s="14"/>
      <c r="P31" s="14"/>
      <c r="Q31" s="14"/>
      <c r="R31" s="2"/>
      <c r="S31" s="2"/>
      <c r="T31" s="2"/>
      <c r="U31" s="2"/>
      <c r="V31" s="2"/>
      <c r="W31" s="2"/>
      <c r="X31" s="2"/>
      <c r="Y31" s="2"/>
      <c r="Z31" s="2"/>
    </row>
    <row r="32" ht="14.25" customHeight="1">
      <c r="A32" s="14"/>
      <c r="B32" s="14"/>
      <c r="C32" s="14"/>
      <c r="D32" s="14"/>
      <c r="E32" s="14"/>
      <c r="F32" s="14"/>
      <c r="G32" s="14"/>
      <c r="H32" s="14"/>
      <c r="I32" s="14"/>
      <c r="J32" s="14"/>
      <c r="K32" s="14"/>
      <c r="L32" s="14"/>
      <c r="M32" s="14"/>
      <c r="N32" s="14"/>
      <c r="O32" s="14"/>
      <c r="P32" s="14"/>
      <c r="Q32" s="14"/>
      <c r="R32" s="2"/>
      <c r="S32" s="2"/>
      <c r="T32" s="2"/>
      <c r="U32" s="2"/>
      <c r="V32" s="2"/>
      <c r="W32" s="2"/>
      <c r="X32" s="2"/>
      <c r="Y32" s="2"/>
      <c r="Z32" s="2"/>
    </row>
    <row r="33" ht="14.25" customHeight="1">
      <c r="A33" s="14"/>
      <c r="B33" s="14"/>
      <c r="C33" s="14"/>
      <c r="D33" s="14"/>
      <c r="E33" s="14"/>
      <c r="F33" s="14"/>
      <c r="G33" s="14"/>
      <c r="H33" s="14"/>
      <c r="I33" s="14"/>
      <c r="J33" s="14"/>
      <c r="K33" s="14"/>
      <c r="L33" s="14"/>
      <c r="M33" s="14"/>
      <c r="N33" s="14"/>
      <c r="O33" s="14"/>
      <c r="P33" s="14"/>
      <c r="Q33" s="14"/>
      <c r="R33" s="2"/>
      <c r="S33" s="2"/>
      <c r="T33" s="2"/>
      <c r="U33" s="2"/>
      <c r="V33" s="2"/>
      <c r="W33" s="2"/>
      <c r="X33" s="2"/>
      <c r="Y33" s="2"/>
      <c r="Z33" s="2"/>
    </row>
    <row r="34" ht="14.25" customHeight="1">
      <c r="A34" s="14"/>
      <c r="B34" s="14"/>
      <c r="C34" s="14"/>
      <c r="D34" s="14"/>
      <c r="E34" s="14"/>
      <c r="F34" s="14"/>
      <c r="G34" s="14"/>
      <c r="H34" s="14"/>
      <c r="I34" s="14"/>
      <c r="J34" s="14"/>
      <c r="K34" s="14"/>
      <c r="L34" s="14"/>
      <c r="M34" s="14"/>
      <c r="N34" s="14"/>
      <c r="O34" s="14"/>
      <c r="P34" s="14"/>
      <c r="Q34" s="14"/>
      <c r="R34" s="2"/>
      <c r="S34" s="2"/>
      <c r="T34" s="2"/>
      <c r="U34" s="2"/>
      <c r="V34" s="2"/>
      <c r="W34" s="2"/>
      <c r="X34" s="2"/>
      <c r="Y34" s="2"/>
      <c r="Z34" s="2"/>
    </row>
    <row r="35" ht="14.25" customHeight="1">
      <c r="A35" s="18" t="s">
        <v>2111</v>
      </c>
      <c r="B35" s="14"/>
      <c r="C35" s="14"/>
      <c r="D35" s="14"/>
      <c r="E35" s="14"/>
      <c r="F35" s="14"/>
      <c r="G35" s="14"/>
      <c r="H35" s="14"/>
      <c r="I35" s="14"/>
      <c r="J35" s="14"/>
      <c r="K35" s="14"/>
      <c r="L35" s="14"/>
      <c r="M35" s="14"/>
      <c r="N35" s="14"/>
      <c r="O35" s="14"/>
      <c r="P35" s="14"/>
      <c r="Q35" s="14"/>
      <c r="R35" s="2"/>
      <c r="S35" s="2"/>
      <c r="T35" s="2"/>
      <c r="U35" s="2"/>
      <c r="V35" s="2"/>
      <c r="W35" s="2"/>
      <c r="X35" s="2"/>
      <c r="Y35" s="2"/>
      <c r="Z35" s="2"/>
    </row>
    <row r="36" ht="14.25" customHeight="1">
      <c r="A36" s="14"/>
      <c r="B36" s="14" t="s">
        <v>2112</v>
      </c>
      <c r="C36" s="14"/>
      <c r="D36" s="14"/>
      <c r="E36" s="14"/>
      <c r="F36" s="14"/>
      <c r="G36" s="14"/>
      <c r="H36" s="14"/>
      <c r="I36" s="14"/>
      <c r="J36" s="14"/>
      <c r="K36" s="14"/>
      <c r="L36" s="14"/>
      <c r="M36" s="14"/>
      <c r="N36" s="14"/>
      <c r="O36" s="14"/>
      <c r="P36" s="14"/>
      <c r="Q36" s="14"/>
      <c r="R36" s="2"/>
      <c r="S36" s="2"/>
      <c r="T36" s="2"/>
      <c r="U36" s="2"/>
      <c r="V36" s="2"/>
      <c r="W36" s="2"/>
      <c r="X36" s="2"/>
      <c r="Y36" s="2"/>
      <c r="Z36" s="2"/>
    </row>
    <row r="37" ht="14.25" customHeight="1">
      <c r="A37" s="14"/>
      <c r="B37" s="14"/>
      <c r="C37" s="14"/>
      <c r="D37" s="14"/>
      <c r="E37" s="14"/>
      <c r="F37" s="14"/>
      <c r="G37" s="14"/>
      <c r="H37" s="14"/>
      <c r="I37" s="14"/>
      <c r="J37" s="14"/>
      <c r="K37" s="14"/>
      <c r="L37" s="14"/>
      <c r="M37" s="14"/>
      <c r="N37" s="14"/>
      <c r="O37" s="14"/>
      <c r="P37" s="14"/>
      <c r="Q37" s="14"/>
      <c r="R37" s="2"/>
      <c r="S37" s="2"/>
      <c r="T37" s="2"/>
      <c r="U37" s="2"/>
      <c r="V37" s="2"/>
      <c r="W37" s="2"/>
      <c r="X37" s="2"/>
      <c r="Y37" s="2"/>
      <c r="Z37" s="2"/>
    </row>
    <row r="38" ht="14.25" customHeight="1">
      <c r="A38" s="14"/>
      <c r="B38" s="14"/>
      <c r="C38" s="14"/>
      <c r="D38" s="14"/>
      <c r="E38" s="14"/>
      <c r="F38" s="14"/>
      <c r="G38" s="14"/>
      <c r="H38" s="14"/>
      <c r="I38" s="14"/>
      <c r="J38" s="14"/>
      <c r="K38" s="14"/>
      <c r="L38" s="14"/>
      <c r="M38" s="14"/>
      <c r="N38" s="14"/>
      <c r="O38" s="14"/>
      <c r="P38" s="14"/>
      <c r="Q38" s="14"/>
      <c r="R38" s="2"/>
      <c r="S38" s="2"/>
      <c r="T38" s="2"/>
      <c r="U38" s="2"/>
      <c r="V38" s="2"/>
      <c r="W38" s="2"/>
      <c r="X38" s="2"/>
      <c r="Y38" s="2"/>
      <c r="Z38" s="2"/>
    </row>
    <row r="39" ht="14.25" customHeight="1">
      <c r="A39" s="14"/>
      <c r="B39" s="14"/>
      <c r="C39" s="14"/>
      <c r="D39" s="14"/>
      <c r="E39" s="14"/>
      <c r="F39" s="14"/>
      <c r="G39" s="14"/>
      <c r="H39" s="14"/>
      <c r="I39" s="14"/>
      <c r="J39" s="14"/>
      <c r="K39" s="14"/>
      <c r="L39" s="14"/>
      <c r="M39" s="14"/>
      <c r="N39" s="14"/>
      <c r="O39" s="14"/>
      <c r="P39" s="14"/>
      <c r="Q39" s="14"/>
      <c r="R39" s="2"/>
      <c r="S39" s="2"/>
      <c r="T39" s="2"/>
      <c r="U39" s="2"/>
      <c r="V39" s="2"/>
      <c r="W39" s="2"/>
      <c r="X39" s="2"/>
      <c r="Y39" s="2"/>
      <c r="Z39" s="2"/>
    </row>
    <row r="40" ht="14.25" customHeight="1">
      <c r="A40" s="18" t="s">
        <v>2113</v>
      </c>
      <c r="B40" s="14"/>
      <c r="C40" s="14"/>
      <c r="D40" s="14"/>
      <c r="E40" s="14"/>
      <c r="F40" s="14"/>
      <c r="G40" s="14"/>
      <c r="H40" s="14"/>
      <c r="I40" s="14"/>
      <c r="J40" s="14"/>
      <c r="K40" s="14"/>
      <c r="L40" s="14"/>
      <c r="M40" s="14"/>
      <c r="N40" s="14"/>
      <c r="O40" s="14"/>
      <c r="P40" s="14"/>
      <c r="Q40" s="14"/>
      <c r="R40" s="2"/>
      <c r="S40" s="2"/>
      <c r="T40" s="2"/>
      <c r="U40" s="2"/>
      <c r="V40" s="2"/>
      <c r="W40" s="2"/>
      <c r="X40" s="2"/>
      <c r="Y40" s="2"/>
      <c r="Z40" s="2"/>
    </row>
    <row r="41" ht="14.25" customHeight="1">
      <c r="A41" s="14"/>
      <c r="B41" s="14" t="s">
        <v>2114</v>
      </c>
      <c r="C41" s="14"/>
      <c r="D41" s="14"/>
      <c r="E41" s="14"/>
      <c r="F41" s="14"/>
      <c r="G41" s="14"/>
      <c r="H41" s="14"/>
      <c r="I41" s="14"/>
      <c r="J41" s="14"/>
      <c r="K41" s="14"/>
      <c r="L41" s="14"/>
      <c r="M41" s="14"/>
      <c r="N41" s="14"/>
      <c r="O41" s="14"/>
      <c r="P41" s="14"/>
      <c r="Q41" s="14"/>
      <c r="R41" s="2"/>
      <c r="S41" s="2"/>
      <c r="T41" s="2"/>
      <c r="U41" s="2"/>
      <c r="V41" s="2"/>
      <c r="W41" s="2"/>
      <c r="X41" s="2"/>
      <c r="Y41" s="2"/>
      <c r="Z41" s="2"/>
    </row>
    <row r="42" ht="14.25" customHeight="1">
      <c r="A42" s="14"/>
      <c r="B42" s="14" t="s">
        <v>2115</v>
      </c>
      <c r="C42" s="14"/>
      <c r="D42" s="14"/>
      <c r="E42" s="14"/>
      <c r="F42" s="14"/>
      <c r="G42" s="14"/>
      <c r="H42" s="14"/>
      <c r="I42" s="14"/>
      <c r="J42" s="14"/>
      <c r="K42" s="14"/>
      <c r="L42" s="14"/>
      <c r="M42" s="14"/>
      <c r="N42" s="14"/>
      <c r="O42" s="14"/>
      <c r="P42" s="14"/>
      <c r="Q42" s="14"/>
      <c r="R42" s="2"/>
      <c r="S42" s="2"/>
      <c r="T42" s="2"/>
      <c r="U42" s="2"/>
      <c r="V42" s="2"/>
      <c r="W42" s="2"/>
      <c r="X42" s="2"/>
      <c r="Y42" s="2"/>
      <c r="Z42" s="2"/>
    </row>
    <row r="43" ht="14.25" customHeight="1">
      <c r="A43" s="14"/>
      <c r="B43" s="14" t="s">
        <v>2116</v>
      </c>
      <c r="C43" s="14"/>
      <c r="D43" s="14"/>
      <c r="E43" s="14"/>
      <c r="F43" s="14"/>
      <c r="G43" s="14"/>
      <c r="H43" s="14"/>
      <c r="I43" s="14"/>
      <c r="J43" s="14"/>
      <c r="K43" s="14"/>
      <c r="L43" s="14"/>
      <c r="M43" s="14"/>
      <c r="N43" s="14"/>
      <c r="O43" s="14"/>
      <c r="P43" s="14"/>
      <c r="Q43" s="14"/>
      <c r="R43" s="2"/>
      <c r="S43" s="2"/>
      <c r="T43" s="2"/>
      <c r="U43" s="2"/>
      <c r="V43" s="2"/>
      <c r="W43" s="2"/>
      <c r="X43" s="2"/>
      <c r="Y43" s="2"/>
      <c r="Z43" s="2"/>
    </row>
    <row r="44" ht="14.25" customHeight="1">
      <c r="A44" s="14"/>
      <c r="B44" s="46" t="str">
        <f>HYPERLINK("http://shizuoka-bizcon.com/","http://shizuoka-bizcon.com/")</f>
        <v>http://shizuoka-bizcon.com/</v>
      </c>
      <c r="C44" s="14"/>
      <c r="D44" s="14"/>
      <c r="E44" s="14"/>
      <c r="F44" s="14"/>
      <c r="G44" s="14"/>
      <c r="H44" s="14"/>
      <c r="I44" s="14"/>
      <c r="J44" s="14"/>
      <c r="K44" s="14"/>
      <c r="L44" s="14"/>
      <c r="M44" s="14"/>
      <c r="N44" s="14"/>
      <c r="O44" s="14"/>
      <c r="P44" s="14"/>
      <c r="Q44" s="14"/>
      <c r="R44" s="2"/>
      <c r="S44" s="2"/>
      <c r="T44" s="2"/>
      <c r="U44" s="2"/>
      <c r="V44" s="2"/>
      <c r="W44" s="2"/>
      <c r="X44" s="2"/>
      <c r="Y44" s="2"/>
      <c r="Z44" s="2"/>
    </row>
    <row r="45" ht="14.25" customHeight="1">
      <c r="A45" s="14"/>
      <c r="B45" s="14" t="s">
        <v>2117</v>
      </c>
      <c r="C45" s="14"/>
      <c r="D45" s="14"/>
      <c r="E45" s="14"/>
      <c r="F45" s="14"/>
      <c r="G45" s="14"/>
      <c r="H45" s="14"/>
      <c r="I45" s="14"/>
      <c r="J45" s="14"/>
      <c r="K45" s="14"/>
      <c r="L45" s="14"/>
      <c r="M45" s="14"/>
      <c r="N45" s="14"/>
      <c r="O45" s="14"/>
      <c r="P45" s="14"/>
      <c r="Q45" s="14"/>
      <c r="R45" s="2"/>
      <c r="S45" s="2"/>
      <c r="T45" s="2"/>
      <c r="U45" s="2"/>
      <c r="V45" s="2"/>
      <c r="W45" s="2"/>
      <c r="X45" s="2"/>
      <c r="Y45" s="2"/>
      <c r="Z45" s="2"/>
    </row>
    <row r="46" ht="14.25" customHeight="1">
      <c r="A46" s="14"/>
      <c r="B46" s="14" t="s">
        <v>2118</v>
      </c>
      <c r="C46" s="14"/>
      <c r="D46" s="14"/>
      <c r="E46" s="14"/>
      <c r="F46" s="14"/>
      <c r="G46" s="14"/>
      <c r="H46" s="14"/>
      <c r="I46" s="14"/>
      <c r="J46" s="14"/>
      <c r="K46" s="14"/>
      <c r="L46" s="14"/>
      <c r="M46" s="14"/>
      <c r="N46" s="14"/>
      <c r="O46" s="14"/>
      <c r="P46" s="14"/>
      <c r="Q46" s="14"/>
      <c r="R46" s="2"/>
      <c r="S46" s="2"/>
      <c r="T46" s="2"/>
      <c r="U46" s="2"/>
      <c r="V46" s="2"/>
      <c r="W46" s="2"/>
      <c r="X46" s="2"/>
      <c r="Y46" s="2"/>
      <c r="Z46" s="2"/>
    </row>
    <row r="47" ht="14.25" customHeight="1">
      <c r="A47" s="14"/>
      <c r="B47" s="46" t="str">
        <f>HYPERLINK("http://www.kawasaki-net.ne.jp/bizidea/?__hstc=150021993.9296831f9e72ab422bc7ab23d9293f14.1474010470835.1474010470835.1474010470838.2&amp;__hssc=150021993.1.1474010470838&amp;__hsfp=1664188070","http://www.kawasaki-net.ne.jp/bizidea/?__hstc=150021993.9296831f9e72ab422bc7ab23d9293f14.1474010470835.1474010470835.1474010470838.2&amp;__hssc=150021993.1.1474010470838&amp;__hsfp=1664188070")</f>
        <v>http://www.kawasaki-net.ne.jp/bizidea/?__hstc=150021993.9296831f9e72ab422bc7ab23d9293f14.1474010470835.1474010470835.1474010470838.2&amp;__hssc=150021993.1.1474010470838&amp;__hsfp=1664188070</v>
      </c>
      <c r="C47" s="14"/>
      <c r="D47" s="14"/>
      <c r="E47" s="14"/>
      <c r="F47" s="14"/>
      <c r="G47" s="14"/>
      <c r="H47" s="14"/>
      <c r="I47" s="14"/>
      <c r="J47" s="14"/>
      <c r="K47" s="14"/>
      <c r="L47" s="14"/>
      <c r="M47" s="14"/>
      <c r="N47" s="14"/>
      <c r="O47" s="14"/>
      <c r="P47" s="14"/>
      <c r="Q47" s="14"/>
      <c r="R47" s="2"/>
      <c r="S47" s="2"/>
      <c r="T47" s="2"/>
      <c r="U47" s="2"/>
      <c r="V47" s="2"/>
      <c r="W47" s="2"/>
      <c r="X47" s="2"/>
      <c r="Y47" s="2"/>
      <c r="Z47" s="2"/>
    </row>
    <row r="48" ht="14.25" customHeight="1">
      <c r="A48" s="14"/>
      <c r="B48" s="14" t="s">
        <v>2119</v>
      </c>
      <c r="C48" s="14"/>
      <c r="D48" s="14"/>
      <c r="E48" s="14"/>
      <c r="F48" s="14"/>
      <c r="G48" s="14"/>
      <c r="H48" s="14"/>
      <c r="I48" s="14"/>
      <c r="J48" s="14"/>
      <c r="K48" s="14"/>
      <c r="L48" s="14"/>
      <c r="M48" s="14"/>
      <c r="N48" s="14"/>
      <c r="O48" s="14"/>
      <c r="P48" s="14"/>
      <c r="Q48" s="14"/>
      <c r="R48" s="2"/>
      <c r="S48" s="2"/>
      <c r="T48" s="2"/>
      <c r="U48" s="2"/>
      <c r="V48" s="2"/>
      <c r="W48" s="2"/>
      <c r="X48" s="2"/>
      <c r="Y48" s="2"/>
      <c r="Z48" s="2"/>
    </row>
    <row r="49" ht="14.25" customHeight="1">
      <c r="A49" s="14"/>
      <c r="B49" s="14" t="s">
        <v>2120</v>
      </c>
      <c r="C49" s="14"/>
      <c r="D49" s="14"/>
      <c r="E49" s="14"/>
      <c r="F49" s="14"/>
      <c r="G49" s="14"/>
      <c r="H49" s="14"/>
      <c r="I49" s="14"/>
      <c r="J49" s="14"/>
      <c r="K49" s="14"/>
      <c r="L49" s="14"/>
      <c r="M49" s="14"/>
      <c r="N49" s="14"/>
      <c r="O49" s="14"/>
      <c r="P49" s="14"/>
      <c r="Q49" s="14"/>
      <c r="R49" s="2"/>
      <c r="S49" s="2"/>
      <c r="T49" s="2"/>
      <c r="U49" s="2"/>
      <c r="V49" s="2"/>
      <c r="W49" s="2"/>
      <c r="X49" s="2"/>
      <c r="Y49" s="2"/>
      <c r="Z49" s="2"/>
    </row>
    <row r="50" ht="14.25" customHeight="1">
      <c r="A50" s="14"/>
      <c r="B50" s="18" t="s">
        <v>2121</v>
      </c>
      <c r="C50" s="14"/>
      <c r="D50" s="14"/>
      <c r="E50" s="14"/>
      <c r="F50" s="14"/>
      <c r="G50" s="14"/>
      <c r="H50" s="14"/>
      <c r="I50" s="14"/>
      <c r="J50" s="14"/>
      <c r="K50" s="14"/>
      <c r="L50" s="14"/>
      <c r="M50" s="14"/>
      <c r="N50" s="14"/>
      <c r="O50" s="14"/>
      <c r="P50" s="14"/>
      <c r="Q50" s="14"/>
      <c r="R50" s="2"/>
      <c r="S50" s="2"/>
      <c r="T50" s="2"/>
      <c r="U50" s="2"/>
      <c r="V50" s="2"/>
      <c r="W50" s="2"/>
      <c r="X50" s="2"/>
      <c r="Y50" s="2"/>
      <c r="Z50" s="2"/>
    </row>
    <row r="51" ht="14.25" customHeight="1">
      <c r="A51" s="14"/>
      <c r="B51" s="14"/>
      <c r="C51" s="14"/>
      <c r="D51" s="14"/>
      <c r="E51" s="14"/>
      <c r="F51" s="14"/>
      <c r="G51" s="14"/>
      <c r="H51" s="14"/>
      <c r="I51" s="14"/>
      <c r="J51" s="14"/>
      <c r="K51" s="14"/>
      <c r="L51" s="14"/>
      <c r="M51" s="14"/>
      <c r="N51" s="14"/>
      <c r="O51" s="14"/>
      <c r="P51" s="14"/>
      <c r="Q51" s="14"/>
      <c r="R51" s="2"/>
      <c r="S51" s="2"/>
      <c r="T51" s="2"/>
      <c r="U51" s="2"/>
      <c r="V51" s="2"/>
      <c r="W51" s="2"/>
      <c r="X51" s="2"/>
      <c r="Y51" s="2"/>
      <c r="Z51" s="2"/>
    </row>
    <row r="52" ht="14.25" customHeight="1">
      <c r="A52" s="14"/>
      <c r="B52" s="14"/>
      <c r="C52" s="14"/>
      <c r="D52" s="14"/>
      <c r="E52" s="14"/>
      <c r="F52" s="14"/>
      <c r="G52" s="14"/>
      <c r="H52" s="14"/>
      <c r="I52" s="14"/>
      <c r="J52" s="14"/>
      <c r="K52" s="14"/>
      <c r="L52" s="14"/>
      <c r="M52" s="14"/>
      <c r="N52" s="14"/>
      <c r="O52" s="14"/>
      <c r="P52" s="14"/>
      <c r="Q52" s="14"/>
      <c r="R52" s="2"/>
      <c r="S52" s="2"/>
      <c r="T52" s="2"/>
      <c r="U52" s="2"/>
      <c r="V52" s="2"/>
      <c r="W52" s="2"/>
      <c r="X52" s="2"/>
      <c r="Y52" s="2"/>
      <c r="Z52" s="2"/>
    </row>
    <row r="53" ht="14.25" customHeight="1">
      <c r="A53" s="14"/>
      <c r="B53" s="14"/>
      <c r="C53" s="14"/>
      <c r="D53" s="14"/>
      <c r="E53" s="14"/>
      <c r="F53" s="14"/>
      <c r="G53" s="14"/>
      <c r="H53" s="14"/>
      <c r="I53" s="14"/>
      <c r="J53" s="14"/>
      <c r="K53" s="14"/>
      <c r="L53" s="14"/>
      <c r="M53" s="14"/>
      <c r="N53" s="14"/>
      <c r="O53" s="14"/>
      <c r="P53" s="14"/>
      <c r="Q53" s="14"/>
      <c r="R53" s="2"/>
      <c r="S53" s="2"/>
      <c r="T53" s="2"/>
      <c r="U53" s="2"/>
      <c r="V53" s="2"/>
      <c r="W53" s="2"/>
      <c r="X53" s="2"/>
      <c r="Y53" s="2"/>
      <c r="Z53" s="2"/>
    </row>
    <row r="54" ht="14.25" customHeight="1">
      <c r="A54" s="18" t="s">
        <v>2122</v>
      </c>
      <c r="B54" s="14"/>
      <c r="C54" s="14"/>
      <c r="D54" s="14"/>
      <c r="E54" s="14"/>
      <c r="F54" s="14"/>
      <c r="G54" s="14"/>
      <c r="H54" s="14"/>
      <c r="I54" s="14"/>
      <c r="J54" s="14"/>
      <c r="K54" s="14"/>
      <c r="L54" s="14"/>
      <c r="M54" s="14"/>
      <c r="N54" s="14"/>
      <c r="O54" s="14"/>
      <c r="P54" s="14"/>
      <c r="Q54" s="14"/>
      <c r="R54" s="2"/>
      <c r="S54" s="2"/>
      <c r="T54" s="2"/>
      <c r="U54" s="2"/>
      <c r="V54" s="2"/>
      <c r="W54" s="2"/>
      <c r="X54" s="2"/>
      <c r="Y54" s="2"/>
      <c r="Z54" s="2"/>
    </row>
    <row r="55" ht="14.25" customHeight="1">
      <c r="A55" s="14"/>
      <c r="B55" s="14"/>
      <c r="C55" s="14"/>
      <c r="D55" s="14"/>
      <c r="E55" s="14"/>
      <c r="F55" s="14"/>
      <c r="G55" s="14"/>
      <c r="H55" s="14"/>
      <c r="I55" s="14"/>
      <c r="J55" s="14"/>
      <c r="K55" s="14"/>
      <c r="L55" s="14"/>
      <c r="M55" s="14"/>
      <c r="N55" s="14"/>
      <c r="O55" s="14"/>
      <c r="P55" s="14"/>
      <c r="Q55" s="14"/>
      <c r="R55" s="2"/>
      <c r="S55" s="2"/>
      <c r="T55" s="2"/>
      <c r="U55" s="2"/>
      <c r="V55" s="2"/>
      <c r="W55" s="2"/>
      <c r="X55" s="2"/>
      <c r="Y55" s="2"/>
      <c r="Z55" s="2"/>
    </row>
    <row r="56" ht="14.25" customHeight="1">
      <c r="A56" s="14"/>
      <c r="B56" s="14"/>
      <c r="C56" s="14"/>
      <c r="D56" s="14"/>
      <c r="E56" s="14"/>
      <c r="F56" s="14"/>
      <c r="G56" s="14"/>
      <c r="H56" s="14"/>
      <c r="I56" s="14"/>
      <c r="J56" s="14"/>
      <c r="K56" s="14"/>
      <c r="L56" s="14"/>
      <c r="M56" s="14"/>
      <c r="N56" s="14"/>
      <c r="O56" s="14"/>
      <c r="P56" s="14"/>
      <c r="Q56" s="14"/>
      <c r="R56" s="2"/>
      <c r="S56" s="2"/>
      <c r="T56" s="2"/>
      <c r="U56" s="2"/>
      <c r="V56" s="2"/>
      <c r="W56" s="2"/>
      <c r="X56" s="2"/>
      <c r="Y56" s="2"/>
      <c r="Z56" s="2"/>
    </row>
    <row r="57" ht="14.25" customHeight="1">
      <c r="A57" s="18" t="s">
        <v>2123</v>
      </c>
      <c r="B57" s="14"/>
      <c r="C57" s="14"/>
      <c r="D57" s="14"/>
      <c r="E57" s="14"/>
      <c r="F57" s="14"/>
      <c r="G57" s="14"/>
      <c r="H57" s="14"/>
      <c r="I57" s="14"/>
      <c r="J57" s="14"/>
      <c r="K57" s="14"/>
      <c r="L57" s="14"/>
      <c r="M57" s="14"/>
      <c r="N57" s="14"/>
      <c r="O57" s="14"/>
      <c r="P57" s="14"/>
      <c r="Q57" s="14"/>
      <c r="R57" s="2"/>
      <c r="S57" s="2"/>
      <c r="T57" s="2"/>
      <c r="U57" s="2"/>
      <c r="V57" s="2"/>
      <c r="W57" s="2"/>
      <c r="X57" s="2"/>
      <c r="Y57" s="2"/>
      <c r="Z57" s="2"/>
    </row>
    <row r="58" ht="14.25" customHeight="1">
      <c r="A58" s="14"/>
      <c r="B58" s="14" t="s">
        <v>2124</v>
      </c>
      <c r="C58" s="14"/>
      <c r="D58" s="14"/>
      <c r="E58" s="14"/>
      <c r="F58" s="14"/>
      <c r="G58" s="14"/>
      <c r="H58" s="14"/>
      <c r="I58" s="14"/>
      <c r="J58" s="14"/>
      <c r="K58" s="14"/>
      <c r="L58" s="14"/>
      <c r="M58" s="14"/>
      <c r="N58" s="14"/>
      <c r="O58" s="14"/>
      <c r="P58" s="14"/>
      <c r="Q58" s="14"/>
      <c r="R58" s="2"/>
      <c r="S58" s="2"/>
      <c r="T58" s="2"/>
      <c r="U58" s="2"/>
      <c r="V58" s="2"/>
      <c r="W58" s="2"/>
      <c r="X58" s="2"/>
      <c r="Y58" s="2"/>
      <c r="Z58" s="2"/>
    </row>
    <row r="59" ht="14.25" customHeight="1">
      <c r="A59" s="14"/>
      <c r="B59" s="14" t="s">
        <v>2125</v>
      </c>
      <c r="C59" s="14"/>
      <c r="D59" s="14"/>
      <c r="E59" s="14"/>
      <c r="F59" s="14"/>
      <c r="G59" s="14"/>
      <c r="H59" s="14"/>
      <c r="I59" s="14"/>
      <c r="J59" s="14"/>
      <c r="K59" s="14"/>
      <c r="L59" s="14"/>
      <c r="M59" s="14"/>
      <c r="N59" s="14"/>
      <c r="O59" s="14"/>
      <c r="P59" s="14"/>
      <c r="Q59" s="14"/>
      <c r="R59" s="2"/>
      <c r="S59" s="2"/>
      <c r="T59" s="2"/>
      <c r="U59" s="2"/>
      <c r="V59" s="2"/>
      <c r="W59" s="2"/>
      <c r="X59" s="2"/>
      <c r="Y59" s="2"/>
      <c r="Z59" s="2"/>
    </row>
    <row r="60" ht="14.25" customHeight="1">
      <c r="A60" s="14"/>
      <c r="B60" s="14"/>
      <c r="C60" s="14"/>
      <c r="D60" s="14"/>
      <c r="E60" s="14"/>
      <c r="F60" s="14"/>
      <c r="G60" s="14"/>
      <c r="H60" s="14"/>
      <c r="I60" s="14"/>
      <c r="J60" s="14"/>
      <c r="K60" s="14"/>
      <c r="L60" s="14"/>
      <c r="M60" s="14"/>
      <c r="N60" s="14"/>
      <c r="O60" s="14"/>
      <c r="P60" s="14"/>
      <c r="Q60" s="14"/>
      <c r="R60" s="2"/>
      <c r="S60" s="2"/>
      <c r="T60" s="2"/>
      <c r="U60" s="2"/>
      <c r="V60" s="2"/>
      <c r="W60" s="2"/>
      <c r="X60" s="2"/>
      <c r="Y60" s="2"/>
      <c r="Z60" s="2"/>
    </row>
    <row r="61" ht="14.25" customHeight="1">
      <c r="A61" s="18" t="s">
        <v>2126</v>
      </c>
      <c r="B61" s="14"/>
      <c r="C61" s="14"/>
      <c r="D61" s="14"/>
      <c r="E61" s="14"/>
      <c r="F61" s="14"/>
      <c r="G61" s="14"/>
      <c r="H61" s="14"/>
      <c r="I61" s="14"/>
      <c r="J61" s="14"/>
      <c r="K61" s="14"/>
      <c r="L61" s="14"/>
      <c r="M61" s="14"/>
      <c r="N61" s="14"/>
      <c r="O61" s="14"/>
      <c r="P61" s="14"/>
      <c r="Q61" s="14"/>
      <c r="R61" s="2"/>
      <c r="S61" s="2"/>
      <c r="T61" s="2"/>
      <c r="U61" s="2"/>
      <c r="V61" s="2"/>
      <c r="W61" s="2"/>
      <c r="X61" s="2"/>
      <c r="Y61" s="2"/>
      <c r="Z61" s="2"/>
    </row>
    <row r="62" ht="14.25" customHeight="1">
      <c r="A62" s="14"/>
      <c r="B62" s="18" t="s">
        <v>2127</v>
      </c>
      <c r="C62" s="14"/>
      <c r="D62" s="14"/>
      <c r="E62" s="14"/>
      <c r="F62" s="14"/>
      <c r="G62" s="14"/>
      <c r="H62" s="14"/>
      <c r="I62" s="14"/>
      <c r="J62" s="14"/>
      <c r="K62" s="14"/>
      <c r="L62" s="14"/>
      <c r="M62" s="14"/>
      <c r="N62" s="14"/>
      <c r="O62" s="14"/>
      <c r="P62" s="14"/>
      <c r="Q62" s="14"/>
      <c r="R62" s="2"/>
      <c r="S62" s="2"/>
      <c r="T62" s="2"/>
      <c r="U62" s="2"/>
      <c r="V62" s="2"/>
      <c r="W62" s="2"/>
      <c r="X62" s="2"/>
      <c r="Y62" s="2"/>
      <c r="Z62" s="2"/>
    </row>
    <row r="63" ht="14.25" customHeight="1">
      <c r="A63" s="14"/>
      <c r="B63" s="18" t="s">
        <v>2128</v>
      </c>
      <c r="C63" s="14"/>
      <c r="D63" s="14"/>
      <c r="E63" s="14"/>
      <c r="F63" s="14"/>
      <c r="G63" s="14"/>
      <c r="H63" s="14"/>
      <c r="I63" s="14"/>
      <c r="J63" s="14"/>
      <c r="K63" s="14"/>
      <c r="L63" s="14"/>
      <c r="M63" s="14"/>
      <c r="N63" s="14"/>
      <c r="O63" s="14"/>
      <c r="P63" s="14"/>
      <c r="Q63" s="14"/>
      <c r="R63" s="2"/>
      <c r="S63" s="2"/>
      <c r="T63" s="2"/>
      <c r="U63" s="2"/>
      <c r="V63" s="2"/>
      <c r="W63" s="2"/>
      <c r="X63" s="2"/>
      <c r="Y63" s="2"/>
      <c r="Z63" s="2"/>
    </row>
    <row r="64" ht="14.25" customHeight="1">
      <c r="A64" s="14"/>
      <c r="B64" s="18" t="s">
        <v>2129</v>
      </c>
      <c r="C64" s="14"/>
      <c r="D64" s="14"/>
      <c r="E64" s="14"/>
      <c r="F64" s="14"/>
      <c r="G64" s="14"/>
      <c r="H64" s="14"/>
      <c r="I64" s="14"/>
      <c r="J64" s="14"/>
      <c r="K64" s="14"/>
      <c r="L64" s="14"/>
      <c r="M64" s="14"/>
      <c r="N64" s="14"/>
      <c r="O64" s="14"/>
      <c r="P64" s="14"/>
      <c r="Q64" s="14"/>
      <c r="R64" s="2"/>
      <c r="S64" s="2"/>
      <c r="T64" s="2"/>
      <c r="U64" s="2"/>
      <c r="V64" s="2"/>
      <c r="W64" s="2"/>
      <c r="X64" s="2"/>
      <c r="Y64" s="2"/>
      <c r="Z64" s="2"/>
    </row>
    <row r="65" ht="14.25" customHeight="1">
      <c r="A65" s="14"/>
      <c r="B65" s="18" t="s">
        <v>2130</v>
      </c>
      <c r="C65" s="14"/>
      <c r="D65" s="14"/>
      <c r="E65" s="14"/>
      <c r="F65" s="14"/>
      <c r="G65" s="14"/>
      <c r="H65" s="14"/>
      <c r="I65" s="14"/>
      <c r="J65" s="14"/>
      <c r="K65" s="14"/>
      <c r="L65" s="14"/>
      <c r="M65" s="14"/>
      <c r="N65" s="14"/>
      <c r="O65" s="14"/>
      <c r="P65" s="14"/>
      <c r="Q65" s="14"/>
      <c r="R65" s="2"/>
      <c r="S65" s="2"/>
      <c r="T65" s="2"/>
      <c r="U65" s="2"/>
      <c r="V65" s="2"/>
      <c r="W65" s="2"/>
      <c r="X65" s="2"/>
      <c r="Y65" s="2"/>
      <c r="Z65" s="2"/>
    </row>
    <row r="66" ht="14.25" customHeight="1">
      <c r="A66" s="14"/>
      <c r="B66" s="18" t="s">
        <v>2131</v>
      </c>
      <c r="C66" s="14"/>
      <c r="D66" s="14"/>
      <c r="E66" s="14"/>
      <c r="F66" s="14"/>
      <c r="G66" s="14"/>
      <c r="H66" s="14"/>
      <c r="I66" s="14"/>
      <c r="J66" s="14"/>
      <c r="K66" s="14"/>
      <c r="L66" s="14"/>
      <c r="M66" s="14"/>
      <c r="N66" s="14"/>
      <c r="O66" s="14"/>
      <c r="P66" s="14"/>
      <c r="Q66" s="14"/>
      <c r="R66" s="2"/>
      <c r="S66" s="2"/>
      <c r="T66" s="2"/>
      <c r="U66" s="2"/>
      <c r="V66" s="2"/>
      <c r="W66" s="2"/>
      <c r="X66" s="2"/>
      <c r="Y66" s="2"/>
      <c r="Z66" s="2"/>
    </row>
    <row r="67" ht="14.25" customHeight="1">
      <c r="A67" s="14"/>
      <c r="B67" s="14"/>
      <c r="C67" s="14"/>
      <c r="D67" s="14"/>
      <c r="E67" s="14"/>
      <c r="F67" s="14"/>
      <c r="G67" s="14"/>
      <c r="H67" s="14"/>
      <c r="I67" s="14"/>
      <c r="J67" s="14"/>
      <c r="K67" s="14"/>
      <c r="L67" s="14"/>
      <c r="M67" s="14"/>
      <c r="N67" s="14"/>
      <c r="O67" s="14"/>
      <c r="P67" s="14"/>
      <c r="Q67" s="14"/>
      <c r="R67" s="2"/>
      <c r="S67" s="2"/>
      <c r="T67" s="2"/>
      <c r="U67" s="2"/>
      <c r="V67" s="2"/>
      <c r="W67" s="2"/>
      <c r="X67" s="2"/>
      <c r="Y67" s="2"/>
      <c r="Z67" s="2"/>
    </row>
    <row r="68" ht="14.25" customHeight="1">
      <c r="A68" s="14"/>
      <c r="B68" s="14"/>
      <c r="C68" s="14" t="s">
        <v>2132</v>
      </c>
      <c r="D68" s="14"/>
      <c r="E68" s="14"/>
      <c r="F68" s="14"/>
      <c r="G68" s="14"/>
      <c r="H68" s="14"/>
      <c r="I68" s="14"/>
      <c r="J68" s="14"/>
      <c r="K68" s="14"/>
      <c r="L68" s="14"/>
      <c r="M68" s="14"/>
      <c r="N68" s="14"/>
      <c r="O68" s="14"/>
      <c r="P68" s="14"/>
      <c r="Q68" s="14"/>
      <c r="R68" s="2"/>
      <c r="S68" s="2"/>
      <c r="T68" s="2"/>
      <c r="U68" s="2"/>
      <c r="V68" s="2"/>
      <c r="W68" s="2"/>
      <c r="X68" s="2"/>
      <c r="Y68" s="2"/>
      <c r="Z68" s="2"/>
    </row>
    <row r="69" ht="14.25" customHeight="1">
      <c r="A69" s="14"/>
      <c r="B69" s="14"/>
      <c r="C69" s="14"/>
      <c r="D69" s="14"/>
      <c r="E69" s="14"/>
      <c r="F69" s="14"/>
      <c r="G69" s="14"/>
      <c r="H69" s="14"/>
      <c r="I69" s="14"/>
      <c r="J69" s="14"/>
      <c r="K69" s="14"/>
      <c r="L69" s="14"/>
      <c r="M69" s="14"/>
      <c r="N69" s="14"/>
      <c r="O69" s="14"/>
      <c r="P69" s="14"/>
      <c r="Q69" s="14"/>
      <c r="R69" s="2"/>
      <c r="S69" s="2"/>
      <c r="T69" s="2"/>
      <c r="U69" s="2"/>
      <c r="V69" s="2"/>
      <c r="W69" s="2"/>
      <c r="X69" s="2"/>
      <c r="Y69" s="2"/>
      <c r="Z69" s="2"/>
    </row>
    <row r="70" ht="14.25" customHeight="1">
      <c r="A70" s="14"/>
      <c r="B70" s="14"/>
      <c r="C70" s="14"/>
      <c r="D70" s="14"/>
      <c r="E70" s="14"/>
      <c r="F70" s="14"/>
      <c r="G70" s="14"/>
      <c r="H70" s="14"/>
      <c r="I70" s="14"/>
      <c r="J70" s="14"/>
      <c r="K70" s="14"/>
      <c r="L70" s="14"/>
      <c r="M70" s="14"/>
      <c r="N70" s="14"/>
      <c r="O70" s="14"/>
      <c r="P70" s="14"/>
      <c r="Q70" s="14"/>
      <c r="R70" s="2"/>
      <c r="S70" s="2"/>
      <c r="T70" s="2"/>
      <c r="U70" s="2"/>
      <c r="V70" s="2"/>
      <c r="W70" s="2"/>
      <c r="X70" s="2"/>
      <c r="Y70" s="2"/>
      <c r="Z70" s="2"/>
    </row>
    <row r="71" ht="14.25" customHeight="1">
      <c r="A71" s="14"/>
      <c r="B71" s="14" t="s">
        <v>2133</v>
      </c>
      <c r="C71" s="14"/>
      <c r="D71" s="14"/>
      <c r="E71" s="14"/>
      <c r="F71" s="14"/>
      <c r="G71" s="14"/>
      <c r="H71" s="14"/>
      <c r="I71" s="14"/>
      <c r="J71" s="14"/>
      <c r="K71" s="14"/>
      <c r="L71" s="14"/>
      <c r="M71" s="14"/>
      <c r="N71" s="14"/>
      <c r="O71" s="14"/>
      <c r="P71" s="14"/>
      <c r="Q71" s="14"/>
      <c r="R71" s="2"/>
      <c r="S71" s="2"/>
      <c r="T71" s="2"/>
      <c r="U71" s="2"/>
      <c r="V71" s="2"/>
      <c r="W71" s="2"/>
      <c r="X71" s="2"/>
      <c r="Y71" s="2"/>
      <c r="Z71" s="2"/>
    </row>
    <row r="72" ht="14.25" customHeight="1">
      <c r="A72" s="14"/>
      <c r="B72" s="14" t="s">
        <v>2134</v>
      </c>
      <c r="C72" s="14"/>
      <c r="D72" s="14"/>
      <c r="E72" s="14"/>
      <c r="F72" s="14"/>
      <c r="G72" s="14"/>
      <c r="H72" s="14"/>
      <c r="I72" s="14"/>
      <c r="J72" s="14"/>
      <c r="K72" s="14"/>
      <c r="L72" s="14"/>
      <c r="M72" s="14"/>
      <c r="N72" s="14"/>
      <c r="O72" s="14"/>
      <c r="P72" s="14"/>
      <c r="Q72" s="14"/>
      <c r="R72" s="2"/>
      <c r="S72" s="2"/>
      <c r="T72" s="2"/>
      <c r="U72" s="2"/>
      <c r="V72" s="2"/>
      <c r="W72" s="2"/>
      <c r="X72" s="2"/>
      <c r="Y72" s="2"/>
      <c r="Z72" s="2"/>
    </row>
    <row r="73" ht="14.25" customHeight="1">
      <c r="A73" s="14"/>
      <c r="B73" s="14" t="s">
        <v>2135</v>
      </c>
      <c r="C73" s="14"/>
      <c r="D73" s="14"/>
      <c r="E73" s="14"/>
      <c r="F73" s="14"/>
      <c r="G73" s="14"/>
      <c r="H73" s="14"/>
      <c r="I73" s="14"/>
      <c r="J73" s="14"/>
      <c r="K73" s="14"/>
      <c r="L73" s="14"/>
      <c r="M73" s="14"/>
      <c r="N73" s="14"/>
      <c r="O73" s="14"/>
      <c r="P73" s="14"/>
      <c r="Q73" s="14"/>
      <c r="R73" s="2"/>
      <c r="S73" s="2"/>
      <c r="T73" s="2"/>
      <c r="U73" s="2"/>
      <c r="V73" s="2"/>
      <c r="W73" s="2"/>
      <c r="X73" s="2"/>
      <c r="Y73" s="2"/>
      <c r="Z73" s="2"/>
    </row>
    <row r="74" ht="14.25" customHeight="1">
      <c r="A74" s="14"/>
      <c r="B74" s="14"/>
      <c r="C74" s="14"/>
      <c r="D74" s="14"/>
      <c r="E74" s="14"/>
      <c r="F74" s="14"/>
      <c r="G74" s="14"/>
      <c r="H74" s="14"/>
      <c r="I74" s="14"/>
      <c r="J74" s="14"/>
      <c r="K74" s="14"/>
      <c r="L74" s="14"/>
      <c r="M74" s="14"/>
      <c r="N74" s="14"/>
      <c r="O74" s="14"/>
      <c r="P74" s="14"/>
      <c r="Q74" s="14"/>
      <c r="R74" s="2"/>
      <c r="S74" s="2"/>
      <c r="T74" s="2"/>
      <c r="U74" s="2"/>
      <c r="V74" s="2"/>
      <c r="W74" s="2"/>
      <c r="X74" s="2"/>
      <c r="Y74" s="2"/>
      <c r="Z74" s="2"/>
    </row>
    <row r="75" ht="14.25" customHeight="1">
      <c r="A75" s="18" t="s">
        <v>2136</v>
      </c>
      <c r="B75" s="14"/>
      <c r="C75" s="14"/>
      <c r="D75" s="14"/>
      <c r="E75" s="14"/>
      <c r="F75" s="14"/>
      <c r="G75" s="14"/>
      <c r="H75" s="14"/>
      <c r="I75" s="14"/>
      <c r="J75" s="14"/>
      <c r="K75" s="14"/>
      <c r="L75" s="14"/>
      <c r="M75" s="14"/>
      <c r="N75" s="14"/>
      <c r="O75" s="14"/>
      <c r="P75" s="14"/>
      <c r="Q75" s="14"/>
      <c r="R75" s="2"/>
      <c r="S75" s="2"/>
      <c r="T75" s="2"/>
      <c r="U75" s="2"/>
      <c r="V75" s="2"/>
      <c r="W75" s="2"/>
      <c r="X75" s="2"/>
      <c r="Y75" s="2"/>
      <c r="Z75" s="2"/>
    </row>
    <row r="76" ht="14.25" customHeight="1">
      <c r="A76" s="18" t="s">
        <v>2137</v>
      </c>
      <c r="B76" s="14"/>
      <c r="C76" s="14"/>
      <c r="D76" s="14"/>
      <c r="E76" s="14"/>
      <c r="F76" s="14"/>
      <c r="G76" s="14"/>
      <c r="H76" s="14"/>
      <c r="I76" s="14"/>
      <c r="J76" s="14"/>
      <c r="K76" s="14"/>
      <c r="L76" s="14"/>
      <c r="M76" s="14"/>
      <c r="N76" s="14"/>
      <c r="O76" s="14"/>
      <c r="P76" s="14"/>
      <c r="Q76" s="14"/>
      <c r="R76" s="2"/>
      <c r="S76" s="2"/>
      <c r="T76" s="2"/>
      <c r="U76" s="2"/>
      <c r="V76" s="2"/>
      <c r="W76" s="2"/>
      <c r="X76" s="2"/>
      <c r="Y76" s="2"/>
      <c r="Z76" s="2"/>
    </row>
    <row r="77" ht="14.25" customHeight="1">
      <c r="A77" s="14"/>
      <c r="B77" s="14" t="s">
        <v>2138</v>
      </c>
      <c r="C77" s="14"/>
      <c r="D77" s="14"/>
      <c r="E77" s="14"/>
      <c r="F77" s="14"/>
      <c r="G77" s="14"/>
      <c r="H77" s="14"/>
      <c r="I77" s="14"/>
      <c r="J77" s="14"/>
      <c r="K77" s="14"/>
      <c r="L77" s="14"/>
      <c r="M77" s="14"/>
      <c r="N77" s="14"/>
      <c r="O77" s="14"/>
      <c r="P77" s="14"/>
      <c r="Q77" s="14"/>
      <c r="R77" s="2"/>
      <c r="S77" s="2"/>
      <c r="T77" s="2"/>
      <c r="U77" s="2"/>
      <c r="V77" s="2"/>
      <c r="W77" s="2"/>
      <c r="X77" s="2"/>
      <c r="Y77" s="2"/>
      <c r="Z77" s="2"/>
    </row>
    <row r="78" ht="14.25" customHeight="1">
      <c r="A78" s="14"/>
      <c r="B78" s="14" t="s">
        <v>2139</v>
      </c>
      <c r="C78" s="14"/>
      <c r="D78" s="14"/>
      <c r="E78" s="14"/>
      <c r="F78" s="14"/>
      <c r="G78" s="14"/>
      <c r="H78" s="14"/>
      <c r="I78" s="14"/>
      <c r="J78" s="14"/>
      <c r="K78" s="14"/>
      <c r="L78" s="14"/>
      <c r="M78" s="14"/>
      <c r="N78" s="14"/>
      <c r="O78" s="14"/>
      <c r="P78" s="14"/>
      <c r="Q78" s="14"/>
      <c r="R78" s="2"/>
      <c r="S78" s="2"/>
      <c r="T78" s="2"/>
      <c r="U78" s="2"/>
      <c r="V78" s="2"/>
      <c r="W78" s="2"/>
      <c r="X78" s="2"/>
      <c r="Y78" s="2"/>
      <c r="Z78" s="2"/>
    </row>
    <row r="79" ht="14.25" customHeight="1">
      <c r="A79" s="14"/>
      <c r="B79" s="14" t="s">
        <v>2140</v>
      </c>
      <c r="C79" s="14"/>
      <c r="D79" s="14"/>
      <c r="E79" s="14"/>
      <c r="F79" s="14"/>
      <c r="G79" s="14"/>
      <c r="H79" s="14"/>
      <c r="I79" s="14"/>
      <c r="J79" s="14"/>
      <c r="K79" s="14"/>
      <c r="L79" s="14"/>
      <c r="M79" s="14"/>
      <c r="N79" s="14"/>
      <c r="O79" s="14"/>
      <c r="P79" s="14"/>
      <c r="Q79" s="14"/>
      <c r="R79" s="2"/>
      <c r="S79" s="2"/>
      <c r="T79" s="2"/>
      <c r="U79" s="2"/>
      <c r="V79" s="2"/>
      <c r="W79" s="2"/>
      <c r="X79" s="2"/>
      <c r="Y79" s="2"/>
      <c r="Z79" s="2"/>
    </row>
    <row r="80" ht="14.25" customHeight="1">
      <c r="A80" s="14"/>
      <c r="B80" s="18" t="s">
        <v>2141</v>
      </c>
      <c r="C80" s="14"/>
      <c r="D80" s="14"/>
      <c r="E80" s="14"/>
      <c r="F80" s="14"/>
      <c r="G80" s="14"/>
      <c r="H80" s="14"/>
      <c r="I80" s="14"/>
      <c r="J80" s="14"/>
      <c r="K80" s="14"/>
      <c r="L80" s="14"/>
      <c r="M80" s="14"/>
      <c r="N80" s="14"/>
      <c r="O80" s="14"/>
      <c r="P80" s="14"/>
      <c r="Q80" s="14"/>
      <c r="R80" s="2"/>
      <c r="S80" s="2"/>
      <c r="T80" s="2"/>
      <c r="U80" s="2"/>
      <c r="V80" s="2"/>
      <c r="W80" s="2"/>
      <c r="X80" s="2"/>
      <c r="Y80" s="2"/>
      <c r="Z80" s="2"/>
    </row>
    <row r="81" ht="14.25" customHeight="1">
      <c r="A81" s="14"/>
      <c r="B81" s="18" t="s">
        <v>2047</v>
      </c>
      <c r="C81" s="14"/>
      <c r="D81" s="14"/>
      <c r="E81" s="14"/>
      <c r="F81" s="14"/>
      <c r="G81" s="14"/>
      <c r="H81" s="14"/>
      <c r="I81" s="14"/>
      <c r="J81" s="14"/>
      <c r="K81" s="14"/>
      <c r="L81" s="14"/>
      <c r="M81" s="14"/>
      <c r="N81" s="14"/>
      <c r="O81" s="14"/>
      <c r="P81" s="14"/>
      <c r="Q81" s="14"/>
      <c r="R81" s="2"/>
      <c r="S81" s="2"/>
      <c r="T81" s="2"/>
      <c r="U81" s="2"/>
      <c r="V81" s="2"/>
      <c r="W81" s="2"/>
      <c r="X81" s="2"/>
      <c r="Y81" s="2"/>
      <c r="Z81" s="2"/>
    </row>
    <row r="82" ht="14.25" customHeight="1">
      <c r="A82" s="14"/>
      <c r="B82" s="14"/>
      <c r="C82" s="46" t="str">
        <f>HYPERLINK("https://www.monotaro.com/g/00280760/","https://www.monotaro.com/g/00280760/")</f>
        <v>https://www.monotaro.com/g/00280760/</v>
      </c>
      <c r="D82" s="14"/>
      <c r="E82" s="14"/>
      <c r="F82" s="14"/>
      <c r="G82" s="18" t="s">
        <v>2142</v>
      </c>
      <c r="H82" s="14"/>
      <c r="I82" s="14"/>
      <c r="J82" s="14"/>
      <c r="K82" s="14"/>
      <c r="L82" s="14"/>
      <c r="M82" s="14"/>
      <c r="N82" s="14"/>
      <c r="O82" s="14"/>
      <c r="P82" s="14"/>
      <c r="Q82" s="14"/>
      <c r="R82" s="2"/>
      <c r="S82" s="2"/>
      <c r="T82" s="2"/>
      <c r="U82" s="2"/>
      <c r="V82" s="2"/>
      <c r="W82" s="2"/>
      <c r="X82" s="2"/>
      <c r="Y82" s="2"/>
      <c r="Z82" s="2"/>
    </row>
    <row r="83" ht="14.25" customHeight="1">
      <c r="A83" s="14"/>
      <c r="B83" s="14"/>
      <c r="C83" s="46" t="str">
        <f>HYPERLINK("https://www.monotaro.com/g/00496223/","https://www.monotaro.com/g/00496223/")</f>
        <v>https://www.monotaro.com/g/00496223/</v>
      </c>
      <c r="D83" s="14"/>
      <c r="E83" s="14"/>
      <c r="F83" s="14"/>
      <c r="G83" s="14"/>
      <c r="H83" s="14"/>
      <c r="I83" s="14"/>
      <c r="J83" s="14"/>
      <c r="K83" s="14"/>
      <c r="L83" s="14"/>
      <c r="M83" s="14"/>
      <c r="N83" s="14"/>
      <c r="O83" s="14"/>
      <c r="P83" s="14"/>
      <c r="Q83" s="14"/>
      <c r="R83" s="2"/>
      <c r="S83" s="2"/>
      <c r="T83" s="2"/>
      <c r="U83" s="2"/>
      <c r="V83" s="2"/>
      <c r="W83" s="2"/>
      <c r="X83" s="2"/>
      <c r="Y83" s="2"/>
      <c r="Z83" s="2"/>
    </row>
    <row r="84" ht="14.25" customHeight="1">
      <c r="A84" s="14"/>
      <c r="B84" s="14"/>
      <c r="C84" s="14" t="s">
        <v>2143</v>
      </c>
      <c r="D84" s="14"/>
      <c r="E84" s="14"/>
      <c r="F84" s="14"/>
      <c r="G84" s="14"/>
      <c r="H84" s="14"/>
      <c r="I84" s="14"/>
      <c r="J84" s="14"/>
      <c r="K84" s="14"/>
      <c r="L84" s="14"/>
      <c r="M84" s="14"/>
      <c r="N84" s="14"/>
      <c r="O84" s="14"/>
      <c r="P84" s="14"/>
      <c r="Q84" s="14"/>
      <c r="R84" s="2"/>
      <c r="S84" s="2"/>
      <c r="T84" s="2"/>
      <c r="U84" s="2"/>
      <c r="V84" s="2"/>
      <c r="W84" s="2"/>
      <c r="X84" s="2"/>
      <c r="Y84" s="2"/>
      <c r="Z84" s="2"/>
    </row>
    <row r="85" ht="14.25" customHeight="1">
      <c r="A85" s="14"/>
      <c r="B85" s="14" t="s">
        <v>1328</v>
      </c>
      <c r="C85" s="14"/>
      <c r="D85" s="14"/>
      <c r="E85" s="14"/>
      <c r="F85" s="14"/>
      <c r="G85" s="14"/>
      <c r="H85" s="14"/>
      <c r="I85" s="14"/>
      <c r="J85" s="14"/>
      <c r="K85" s="14"/>
      <c r="L85" s="14"/>
      <c r="M85" s="14"/>
      <c r="N85" s="14"/>
      <c r="O85" s="14"/>
      <c r="P85" s="14"/>
      <c r="Q85" s="14"/>
      <c r="R85" s="2"/>
      <c r="S85" s="2"/>
      <c r="T85" s="2"/>
      <c r="U85" s="2"/>
      <c r="V85" s="2"/>
      <c r="W85" s="2"/>
      <c r="X85" s="2"/>
      <c r="Y85" s="2"/>
      <c r="Z85" s="2"/>
    </row>
    <row r="86" ht="14.25" customHeight="1">
      <c r="A86" s="14"/>
      <c r="B86" s="14"/>
      <c r="C86" s="14" t="s">
        <v>2144</v>
      </c>
      <c r="D86" s="14"/>
      <c r="E86" s="14"/>
      <c r="F86" s="14"/>
      <c r="G86" s="14"/>
      <c r="H86" s="14"/>
      <c r="I86" s="14"/>
      <c r="J86" s="14"/>
      <c r="K86" s="14"/>
      <c r="L86" s="14"/>
      <c r="M86" s="14"/>
      <c r="N86" s="14"/>
      <c r="O86" s="14"/>
      <c r="P86" s="14"/>
      <c r="Q86" s="14"/>
      <c r="R86" s="2"/>
      <c r="S86" s="2"/>
      <c r="T86" s="2"/>
      <c r="U86" s="2"/>
      <c r="V86" s="2"/>
      <c r="W86" s="2"/>
      <c r="X86" s="2"/>
      <c r="Y86" s="2"/>
      <c r="Z86" s="2"/>
    </row>
    <row r="87" ht="14.25" customHeight="1">
      <c r="A87" s="14"/>
      <c r="B87" s="18" t="s">
        <v>2145</v>
      </c>
      <c r="C87" s="14"/>
      <c r="D87" s="14"/>
      <c r="E87" s="14"/>
      <c r="F87" s="14"/>
      <c r="G87" s="14"/>
      <c r="H87" s="14"/>
      <c r="I87" s="14"/>
      <c r="J87" s="14"/>
      <c r="K87" s="14"/>
      <c r="L87" s="14"/>
      <c r="M87" s="14"/>
      <c r="N87" s="14"/>
      <c r="O87" s="14"/>
      <c r="P87" s="14"/>
      <c r="Q87" s="14"/>
      <c r="R87" s="2"/>
      <c r="S87" s="2"/>
      <c r="T87" s="2"/>
      <c r="U87" s="2"/>
      <c r="V87" s="2"/>
      <c r="W87" s="2"/>
      <c r="X87" s="2"/>
      <c r="Y87" s="2"/>
      <c r="Z87" s="2"/>
    </row>
    <row r="88" ht="14.25" customHeight="1">
      <c r="A88" s="14"/>
      <c r="B88" s="14"/>
      <c r="C88" s="14" t="s">
        <v>2146</v>
      </c>
      <c r="D88" s="14"/>
      <c r="E88" s="14"/>
      <c r="F88" s="14"/>
      <c r="G88" s="14"/>
      <c r="H88" s="14"/>
      <c r="I88" s="14"/>
      <c r="J88" s="14"/>
      <c r="K88" s="14"/>
      <c r="L88" s="14"/>
      <c r="M88" s="14"/>
      <c r="N88" s="14"/>
      <c r="O88" s="14"/>
      <c r="P88" s="14"/>
      <c r="Q88" s="14"/>
      <c r="R88" s="2"/>
      <c r="S88" s="2"/>
      <c r="T88" s="2"/>
      <c r="U88" s="2"/>
      <c r="V88" s="2"/>
      <c r="W88" s="2"/>
      <c r="X88" s="2"/>
      <c r="Y88" s="2"/>
      <c r="Z88" s="2"/>
    </row>
    <row r="89" ht="14.25" customHeight="1">
      <c r="A89" s="14"/>
      <c r="B89" s="14"/>
      <c r="C89" s="14"/>
      <c r="D89" s="14"/>
      <c r="E89" s="14"/>
      <c r="F89" s="14"/>
      <c r="G89" s="14"/>
      <c r="H89" s="14"/>
      <c r="I89" s="14"/>
      <c r="J89" s="14"/>
      <c r="K89" s="14"/>
      <c r="L89" s="14"/>
      <c r="M89" s="14"/>
      <c r="N89" s="14"/>
      <c r="O89" s="14"/>
      <c r="P89" s="14"/>
      <c r="Q89" s="14"/>
      <c r="R89" s="2"/>
      <c r="S89" s="2"/>
      <c r="T89" s="2"/>
      <c r="U89" s="2"/>
      <c r="V89" s="2"/>
      <c r="W89" s="2"/>
      <c r="X89" s="2"/>
      <c r="Y89" s="2"/>
      <c r="Z89" s="2"/>
    </row>
    <row r="90" ht="14.25" customHeight="1">
      <c r="A90" s="14"/>
      <c r="B90" s="18" t="s">
        <v>2147</v>
      </c>
      <c r="C90" s="14"/>
      <c r="D90" s="14"/>
      <c r="E90" s="14"/>
      <c r="F90" s="14"/>
      <c r="G90" s="14"/>
      <c r="H90" s="14"/>
      <c r="I90" s="14"/>
      <c r="J90" s="14"/>
      <c r="K90" s="14"/>
      <c r="L90" s="14"/>
      <c r="M90" s="14"/>
      <c r="N90" s="14"/>
      <c r="O90" s="14"/>
      <c r="P90" s="14"/>
      <c r="Q90" s="14"/>
      <c r="R90" s="2"/>
      <c r="S90" s="2"/>
      <c r="T90" s="2"/>
      <c r="U90" s="2"/>
      <c r="V90" s="2"/>
      <c r="W90" s="2"/>
      <c r="X90" s="2"/>
      <c r="Y90" s="2"/>
      <c r="Z90" s="2"/>
    </row>
    <row r="91" ht="14.25" customHeight="1">
      <c r="A91" s="14"/>
      <c r="B91" s="18" t="s">
        <v>2148</v>
      </c>
      <c r="C91" s="14"/>
      <c r="D91" s="14"/>
      <c r="E91" s="14"/>
      <c r="F91" s="14"/>
      <c r="G91" s="14"/>
      <c r="H91" s="14"/>
      <c r="I91" s="14"/>
      <c r="J91" s="14"/>
      <c r="K91" s="14"/>
      <c r="L91" s="14"/>
      <c r="M91" s="14"/>
      <c r="N91" s="14"/>
      <c r="O91" s="14"/>
      <c r="P91" s="14"/>
      <c r="Q91" s="14"/>
      <c r="R91" s="2"/>
      <c r="S91" s="2"/>
      <c r="T91" s="2"/>
      <c r="U91" s="2"/>
      <c r="V91" s="2"/>
      <c r="W91" s="2"/>
      <c r="X91" s="2"/>
      <c r="Y91" s="2"/>
      <c r="Z91" s="2"/>
    </row>
    <row r="92" ht="14.25" customHeight="1">
      <c r="A92" s="14"/>
      <c r="B92" s="18" t="s">
        <v>1913</v>
      </c>
      <c r="C92" s="14"/>
      <c r="D92" s="14"/>
      <c r="E92" s="14"/>
      <c r="F92" s="14"/>
      <c r="G92" s="14"/>
      <c r="H92" s="14"/>
      <c r="I92" s="14"/>
      <c r="J92" s="14"/>
      <c r="K92" s="14"/>
      <c r="L92" s="14"/>
      <c r="M92" s="14"/>
      <c r="N92" s="14"/>
      <c r="O92" s="14"/>
      <c r="P92" s="14"/>
      <c r="Q92" s="14"/>
      <c r="R92" s="2"/>
      <c r="S92" s="2"/>
      <c r="T92" s="2"/>
      <c r="U92" s="2"/>
      <c r="V92" s="2"/>
      <c r="W92" s="2"/>
      <c r="X92" s="2"/>
      <c r="Y92" s="2"/>
      <c r="Z92" s="2"/>
    </row>
    <row r="93" ht="14.25" customHeight="1">
      <c r="A93" s="14"/>
      <c r="B93" s="14"/>
      <c r="C93" s="14" t="s">
        <v>2149</v>
      </c>
      <c r="D93" s="14"/>
      <c r="E93" s="14"/>
      <c r="F93" s="14"/>
      <c r="G93" s="14"/>
      <c r="H93" s="14"/>
      <c r="I93" s="14"/>
      <c r="J93" s="14"/>
      <c r="K93" s="14"/>
      <c r="L93" s="14"/>
      <c r="M93" s="14"/>
      <c r="N93" s="14"/>
      <c r="O93" s="14"/>
      <c r="P93" s="14"/>
      <c r="Q93" s="14"/>
      <c r="R93" s="2"/>
      <c r="S93" s="2"/>
      <c r="T93" s="2"/>
      <c r="U93" s="2"/>
      <c r="V93" s="2"/>
      <c r="W93" s="2"/>
      <c r="X93" s="2"/>
      <c r="Y93" s="2"/>
      <c r="Z93" s="2"/>
    </row>
    <row r="94" ht="14.25" customHeight="1">
      <c r="A94" s="14"/>
      <c r="B94" s="14"/>
      <c r="C94" s="14"/>
      <c r="D94" s="14"/>
      <c r="E94" s="14"/>
      <c r="F94" s="14"/>
      <c r="G94" s="14"/>
      <c r="H94" s="14"/>
      <c r="I94" s="14"/>
      <c r="J94" s="14"/>
      <c r="K94" s="14"/>
      <c r="L94" s="14"/>
      <c r="M94" s="14"/>
      <c r="N94" s="14"/>
      <c r="O94" s="14"/>
      <c r="P94" s="14"/>
      <c r="Q94" s="14"/>
      <c r="R94" s="2"/>
      <c r="S94" s="2"/>
      <c r="T94" s="2"/>
      <c r="U94" s="2"/>
      <c r="V94" s="2"/>
      <c r="W94" s="2"/>
      <c r="X94" s="2"/>
      <c r="Y94" s="2"/>
      <c r="Z94" s="2"/>
    </row>
    <row r="95" ht="14.25" customHeight="1">
      <c r="A95" s="14"/>
      <c r="B95" s="14"/>
      <c r="C95" s="14"/>
      <c r="D95" s="14"/>
      <c r="E95" s="14"/>
      <c r="F95" s="14"/>
      <c r="G95" s="14"/>
      <c r="H95" s="14"/>
      <c r="I95" s="14"/>
      <c r="J95" s="14"/>
      <c r="K95" s="14"/>
      <c r="L95" s="14"/>
      <c r="M95" s="14"/>
      <c r="N95" s="14"/>
      <c r="O95" s="14"/>
      <c r="P95" s="14"/>
      <c r="Q95" s="14"/>
      <c r="R95" s="2"/>
      <c r="S95" s="2"/>
      <c r="T95" s="2"/>
      <c r="U95" s="2"/>
      <c r="V95" s="2"/>
      <c r="W95" s="2"/>
      <c r="X95" s="2"/>
      <c r="Y95" s="2"/>
      <c r="Z95" s="2"/>
    </row>
    <row r="96" ht="14.25" customHeight="1">
      <c r="A96" s="14"/>
      <c r="B96" s="14"/>
      <c r="C96" s="14"/>
      <c r="D96" s="14"/>
      <c r="E96" s="14"/>
      <c r="F96" s="14"/>
      <c r="G96" s="14"/>
      <c r="H96" s="14"/>
      <c r="I96" s="14"/>
      <c r="J96" s="14"/>
      <c r="K96" s="14"/>
      <c r="L96" s="14"/>
      <c r="M96" s="14"/>
      <c r="N96" s="14"/>
      <c r="O96" s="14"/>
      <c r="P96" s="14"/>
      <c r="Q96" s="14"/>
      <c r="R96" s="2"/>
      <c r="S96" s="2"/>
      <c r="T96" s="2"/>
      <c r="U96" s="2"/>
      <c r="V96" s="2"/>
      <c r="W96" s="2"/>
      <c r="X96" s="2"/>
      <c r="Y96" s="2"/>
      <c r="Z96" s="2"/>
    </row>
    <row r="97" ht="14.25" customHeight="1">
      <c r="A97" s="14"/>
      <c r="B97" s="14"/>
      <c r="C97" s="14"/>
      <c r="D97" s="14"/>
      <c r="E97" s="14"/>
      <c r="F97" s="14"/>
      <c r="G97" s="14"/>
      <c r="H97" s="14"/>
      <c r="I97" s="14"/>
      <c r="J97" s="14"/>
      <c r="K97" s="14"/>
      <c r="L97" s="14"/>
      <c r="M97" s="14"/>
      <c r="N97" s="14"/>
      <c r="O97" s="14"/>
      <c r="P97" s="14"/>
      <c r="Q97" s="14"/>
      <c r="R97" s="2"/>
      <c r="S97" s="2"/>
      <c r="T97" s="2"/>
      <c r="U97" s="2"/>
      <c r="V97" s="2"/>
      <c r="W97" s="2"/>
      <c r="X97" s="2"/>
      <c r="Y97" s="2"/>
      <c r="Z97" s="2"/>
    </row>
    <row r="98" ht="14.25" customHeight="1">
      <c r="A98" s="14"/>
      <c r="B98" s="14"/>
      <c r="C98" s="14"/>
      <c r="D98" s="14"/>
      <c r="E98" s="14"/>
      <c r="F98" s="14"/>
      <c r="G98" s="14"/>
      <c r="H98" s="14"/>
      <c r="I98" s="14"/>
      <c r="J98" s="14"/>
      <c r="K98" s="14"/>
      <c r="L98" s="14"/>
      <c r="M98" s="14"/>
      <c r="N98" s="14"/>
      <c r="O98" s="14"/>
      <c r="P98" s="14"/>
      <c r="Q98" s="14"/>
      <c r="R98" s="2"/>
      <c r="S98" s="2"/>
      <c r="T98" s="2"/>
      <c r="U98" s="2"/>
      <c r="V98" s="2"/>
      <c r="W98" s="2"/>
      <c r="X98" s="2"/>
      <c r="Y98" s="2"/>
      <c r="Z98" s="2"/>
    </row>
    <row r="99" ht="14.25" customHeight="1">
      <c r="A99" s="18" t="s">
        <v>2150</v>
      </c>
      <c r="B99" s="14"/>
      <c r="C99" s="14"/>
      <c r="D99" s="14"/>
      <c r="E99" s="14"/>
      <c r="F99" s="14"/>
      <c r="G99" s="14"/>
      <c r="H99" s="14"/>
      <c r="I99" s="14"/>
      <c r="J99" s="14"/>
      <c r="K99" s="14"/>
      <c r="L99" s="14"/>
      <c r="M99" s="14"/>
      <c r="N99" s="14"/>
      <c r="O99" s="14"/>
      <c r="P99" s="14"/>
      <c r="Q99" s="14"/>
      <c r="R99" s="2"/>
      <c r="S99" s="2"/>
      <c r="T99" s="2"/>
      <c r="U99" s="2"/>
      <c r="V99" s="2"/>
      <c r="W99" s="2"/>
      <c r="X99" s="2"/>
      <c r="Y99" s="2"/>
      <c r="Z99" s="2"/>
    </row>
    <row r="100" ht="14.25" customHeight="1">
      <c r="A100" s="14"/>
      <c r="B100" s="14" t="s">
        <v>2151</v>
      </c>
      <c r="C100" s="14"/>
      <c r="D100" s="14"/>
      <c r="E100" s="14"/>
      <c r="F100" s="14"/>
      <c r="G100" s="14"/>
      <c r="H100" s="14"/>
      <c r="I100" s="14"/>
      <c r="J100" s="14"/>
      <c r="K100" s="14"/>
      <c r="L100" s="14"/>
      <c r="M100" s="14"/>
      <c r="N100" s="14"/>
      <c r="O100" s="14"/>
      <c r="P100" s="14"/>
      <c r="Q100" s="14"/>
      <c r="R100" s="2"/>
      <c r="S100" s="2"/>
      <c r="T100" s="2"/>
      <c r="U100" s="2"/>
      <c r="V100" s="2"/>
      <c r="W100" s="2"/>
      <c r="X100" s="2"/>
      <c r="Y100" s="2"/>
      <c r="Z100" s="2"/>
    </row>
    <row r="101" ht="14.25" customHeight="1">
      <c r="A101" s="14"/>
      <c r="B101" s="14"/>
      <c r="C101" s="14"/>
      <c r="D101" s="14"/>
      <c r="E101" s="14"/>
      <c r="F101" s="14"/>
      <c r="G101" s="14"/>
      <c r="H101" s="14"/>
      <c r="I101" s="14"/>
      <c r="J101" s="14"/>
      <c r="K101" s="14"/>
      <c r="L101" s="14"/>
      <c r="M101" s="14"/>
      <c r="N101" s="14"/>
      <c r="O101" s="14"/>
      <c r="P101" s="14"/>
      <c r="Q101" s="14"/>
      <c r="R101" s="2"/>
      <c r="S101" s="2"/>
      <c r="T101" s="2"/>
      <c r="U101" s="2"/>
      <c r="V101" s="2"/>
      <c r="W101" s="2"/>
      <c r="X101" s="2"/>
      <c r="Y101" s="2"/>
      <c r="Z101" s="2"/>
    </row>
    <row r="102" ht="14.25" customHeight="1">
      <c r="A102" s="18" t="s">
        <v>2152</v>
      </c>
      <c r="B102" s="14"/>
      <c r="C102" s="14"/>
      <c r="D102" s="14"/>
      <c r="E102" s="14"/>
      <c r="F102" s="14"/>
      <c r="G102" s="14"/>
      <c r="H102" s="14"/>
      <c r="I102" s="14"/>
      <c r="J102" s="14"/>
      <c r="K102" s="14"/>
      <c r="L102" s="14"/>
      <c r="M102" s="14"/>
      <c r="N102" s="14"/>
      <c r="O102" s="14"/>
      <c r="P102" s="14"/>
      <c r="Q102" s="14"/>
      <c r="R102" s="2"/>
      <c r="S102" s="2"/>
      <c r="T102" s="2"/>
      <c r="U102" s="2"/>
      <c r="V102" s="2"/>
      <c r="W102" s="2"/>
      <c r="X102" s="2"/>
      <c r="Y102" s="2"/>
      <c r="Z102" s="2"/>
    </row>
    <row r="103" ht="14.25" customHeight="1">
      <c r="A103" s="14"/>
      <c r="B103" s="14"/>
      <c r="C103" s="14"/>
      <c r="D103" s="14"/>
      <c r="E103" s="14"/>
      <c r="F103" s="14"/>
      <c r="G103" s="14"/>
      <c r="H103" s="14"/>
      <c r="I103" s="14"/>
      <c r="J103" s="14"/>
      <c r="K103" s="14"/>
      <c r="L103" s="14"/>
      <c r="M103" s="14"/>
      <c r="N103" s="14"/>
      <c r="O103" s="14"/>
      <c r="P103" s="14"/>
      <c r="Q103" s="14"/>
      <c r="R103" s="2"/>
      <c r="S103" s="2"/>
      <c r="T103" s="2"/>
      <c r="U103" s="2"/>
      <c r="V103" s="2"/>
      <c r="W103" s="2"/>
      <c r="X103" s="2"/>
      <c r="Y103" s="2"/>
      <c r="Z103" s="2"/>
    </row>
    <row r="104" ht="14.25" customHeight="1">
      <c r="A104" s="14"/>
      <c r="B104" s="14"/>
      <c r="C104" s="14"/>
      <c r="D104" s="14"/>
      <c r="E104" s="14"/>
      <c r="F104" s="14"/>
      <c r="G104" s="14"/>
      <c r="H104" s="14"/>
      <c r="I104" s="14"/>
      <c r="J104" s="14"/>
      <c r="K104" s="14"/>
      <c r="L104" s="14"/>
      <c r="M104" s="14"/>
      <c r="N104" s="14"/>
      <c r="O104" s="14"/>
      <c r="P104" s="14"/>
      <c r="Q104" s="14"/>
      <c r="R104" s="2"/>
      <c r="S104" s="2"/>
      <c r="T104" s="2"/>
      <c r="U104" s="2"/>
      <c r="V104" s="2"/>
      <c r="W104" s="2"/>
      <c r="X104" s="2"/>
      <c r="Y104" s="2"/>
      <c r="Z104" s="2"/>
    </row>
    <row r="105" ht="14.25" customHeight="1">
      <c r="A105" s="18" t="s">
        <v>2153</v>
      </c>
      <c r="B105" s="14"/>
      <c r="C105" s="14"/>
      <c r="D105" s="14"/>
      <c r="E105" s="14"/>
      <c r="F105" s="14"/>
      <c r="G105" s="14"/>
      <c r="H105" s="14"/>
      <c r="I105" s="14"/>
      <c r="J105" s="14"/>
      <c r="K105" s="14"/>
      <c r="L105" s="14"/>
      <c r="M105" s="14"/>
      <c r="N105" s="14"/>
      <c r="O105" s="14"/>
      <c r="P105" s="14"/>
      <c r="Q105" s="14"/>
      <c r="R105" s="2"/>
      <c r="S105" s="2"/>
      <c r="T105" s="2"/>
      <c r="U105" s="2"/>
      <c r="V105" s="2"/>
      <c r="W105" s="2"/>
      <c r="X105" s="2"/>
      <c r="Y105" s="2"/>
      <c r="Z105" s="2"/>
    </row>
    <row r="106" ht="14.25" customHeight="1">
      <c r="A106" s="14"/>
      <c r="B106" s="14"/>
      <c r="C106" s="14"/>
      <c r="D106" s="14"/>
      <c r="E106" s="14"/>
      <c r="F106" s="14"/>
      <c r="G106" s="14"/>
      <c r="H106" s="14"/>
      <c r="I106" s="14"/>
      <c r="J106" s="14"/>
      <c r="K106" s="14"/>
      <c r="L106" s="14"/>
      <c r="M106" s="14"/>
      <c r="N106" s="14"/>
      <c r="O106" s="14"/>
      <c r="P106" s="14"/>
      <c r="Q106" s="14"/>
      <c r="R106" s="2"/>
      <c r="S106" s="2"/>
      <c r="T106" s="2"/>
      <c r="U106" s="2"/>
      <c r="V106" s="2"/>
      <c r="W106" s="2"/>
      <c r="X106" s="2"/>
      <c r="Y106" s="2"/>
      <c r="Z106" s="2"/>
    </row>
    <row r="107" ht="14.25" customHeight="1">
      <c r="A107" s="18" t="s">
        <v>2154</v>
      </c>
      <c r="B107" s="14"/>
      <c r="C107" s="14"/>
      <c r="D107" s="14"/>
      <c r="E107" s="14"/>
      <c r="F107" s="14"/>
      <c r="G107" s="14"/>
      <c r="H107" s="14"/>
      <c r="I107" s="14"/>
      <c r="J107" s="14"/>
      <c r="K107" s="14"/>
      <c r="L107" s="14"/>
      <c r="M107" s="14"/>
      <c r="N107" s="14"/>
      <c r="O107" s="14"/>
      <c r="P107" s="14"/>
      <c r="Q107" s="14"/>
      <c r="R107" s="2"/>
      <c r="S107" s="2"/>
      <c r="T107" s="2"/>
      <c r="U107" s="2"/>
      <c r="V107" s="2"/>
      <c r="W107" s="2"/>
      <c r="X107" s="2"/>
      <c r="Y107" s="2"/>
      <c r="Z107" s="2"/>
    </row>
    <row r="108" ht="14.25" customHeight="1">
      <c r="A108" s="14"/>
      <c r="B108" s="14" t="s">
        <v>2155</v>
      </c>
      <c r="C108" s="14"/>
      <c r="D108" s="14"/>
      <c r="E108" s="14"/>
      <c r="F108" s="14"/>
      <c r="G108" s="14"/>
      <c r="H108" s="14"/>
      <c r="I108" s="14"/>
      <c r="J108" s="14"/>
      <c r="K108" s="14"/>
      <c r="L108" s="14"/>
      <c r="M108" s="14"/>
      <c r="N108" s="14"/>
      <c r="O108" s="14"/>
      <c r="P108" s="14"/>
      <c r="Q108" s="14"/>
      <c r="R108" s="2"/>
      <c r="S108" s="2"/>
      <c r="T108" s="2"/>
      <c r="U108" s="2"/>
      <c r="V108" s="2"/>
      <c r="W108" s="2"/>
      <c r="X108" s="2"/>
      <c r="Y108" s="2"/>
      <c r="Z108" s="2"/>
    </row>
    <row r="109" ht="14.25" customHeight="1">
      <c r="A109" s="14"/>
      <c r="B109" s="18" t="s">
        <v>2156</v>
      </c>
      <c r="C109" s="14"/>
      <c r="D109" s="14"/>
      <c r="E109" s="14"/>
      <c r="F109" s="14"/>
      <c r="G109" s="14"/>
      <c r="H109" s="14"/>
      <c r="I109" s="14"/>
      <c r="J109" s="14"/>
      <c r="K109" s="14"/>
      <c r="L109" s="14"/>
      <c r="M109" s="14"/>
      <c r="N109" s="14"/>
      <c r="O109" s="14"/>
      <c r="P109" s="14"/>
      <c r="Q109" s="14"/>
      <c r="R109" s="2"/>
      <c r="S109" s="2"/>
      <c r="T109" s="2"/>
      <c r="U109" s="2"/>
      <c r="V109" s="2"/>
      <c r="W109" s="2"/>
      <c r="X109" s="2"/>
      <c r="Y109" s="2"/>
      <c r="Z109" s="2"/>
    </row>
    <row r="110" ht="14.25" customHeight="1">
      <c r="A110" s="14"/>
      <c r="B110" s="14"/>
      <c r="C110" s="14"/>
      <c r="D110" s="14"/>
      <c r="E110" s="14"/>
      <c r="F110" s="14"/>
      <c r="G110" s="14"/>
      <c r="H110" s="14"/>
      <c r="I110" s="14"/>
      <c r="J110" s="14"/>
      <c r="K110" s="14"/>
      <c r="L110" s="14"/>
      <c r="M110" s="14"/>
      <c r="N110" s="14"/>
      <c r="O110" s="14"/>
      <c r="P110" s="14"/>
      <c r="Q110" s="14"/>
      <c r="R110" s="2"/>
      <c r="S110" s="2"/>
      <c r="T110" s="2"/>
      <c r="U110" s="2"/>
      <c r="V110" s="2"/>
      <c r="W110" s="2"/>
      <c r="X110" s="2"/>
      <c r="Y110" s="2"/>
      <c r="Z110" s="2"/>
    </row>
    <row r="111" ht="14.25" customHeight="1">
      <c r="A111" s="18" t="s">
        <v>2047</v>
      </c>
      <c r="B111" s="14"/>
      <c r="C111" s="14"/>
      <c r="D111" s="14"/>
      <c r="E111" s="14"/>
      <c r="F111" s="14"/>
      <c r="G111" s="14"/>
      <c r="H111" s="14"/>
      <c r="I111" s="14"/>
      <c r="J111" s="14"/>
      <c r="K111" s="14"/>
      <c r="L111" s="14"/>
      <c r="M111" s="14"/>
      <c r="N111" s="14"/>
      <c r="O111" s="14"/>
      <c r="P111" s="14"/>
      <c r="Q111" s="14"/>
      <c r="R111" s="2"/>
      <c r="S111" s="2"/>
      <c r="T111" s="2"/>
      <c r="U111" s="2"/>
      <c r="V111" s="2"/>
      <c r="W111" s="2"/>
      <c r="X111" s="2"/>
      <c r="Y111" s="2"/>
      <c r="Z111" s="2"/>
    </row>
    <row r="112" ht="14.25" customHeight="1">
      <c r="A112" s="14"/>
      <c r="B112" s="18" t="s">
        <v>2157</v>
      </c>
      <c r="C112" s="14"/>
      <c r="D112" s="14"/>
      <c r="E112" s="14"/>
      <c r="F112" s="14"/>
      <c r="G112" s="14"/>
      <c r="H112" s="14"/>
      <c r="I112" s="14"/>
      <c r="J112" s="14"/>
      <c r="K112" s="14"/>
      <c r="L112" s="14"/>
      <c r="M112" s="14"/>
      <c r="N112" s="14"/>
      <c r="O112" s="14"/>
      <c r="P112" s="14"/>
      <c r="Q112" s="14"/>
      <c r="R112" s="2"/>
      <c r="S112" s="2"/>
      <c r="T112" s="2"/>
      <c r="U112" s="2"/>
      <c r="V112" s="2"/>
      <c r="W112" s="2"/>
      <c r="X112" s="2"/>
      <c r="Y112" s="2"/>
      <c r="Z112" s="2"/>
    </row>
    <row r="113" ht="14.25" customHeight="1">
      <c r="A113" s="14"/>
      <c r="B113" s="18" t="s">
        <v>2158</v>
      </c>
      <c r="C113" s="14"/>
      <c r="D113" s="14"/>
      <c r="E113" s="14"/>
      <c r="F113" s="14"/>
      <c r="G113" s="14"/>
      <c r="H113" s="14"/>
      <c r="I113" s="14"/>
      <c r="J113" s="14"/>
      <c r="K113" s="14"/>
      <c r="L113" s="14"/>
      <c r="M113" s="14"/>
      <c r="N113" s="14"/>
      <c r="O113" s="14"/>
      <c r="P113" s="14"/>
      <c r="Q113" s="14"/>
      <c r="R113" s="2"/>
      <c r="S113" s="2"/>
      <c r="T113" s="2"/>
      <c r="U113" s="2"/>
      <c r="V113" s="2"/>
      <c r="W113" s="2"/>
      <c r="X113" s="2"/>
      <c r="Y113" s="2"/>
      <c r="Z113" s="2"/>
    </row>
    <row r="114" ht="14.25" customHeight="1">
      <c r="A114" s="14"/>
      <c r="B114" s="18" t="s">
        <v>2159</v>
      </c>
      <c r="C114" s="14"/>
      <c r="D114" s="14"/>
      <c r="E114" s="14"/>
      <c r="F114" s="14"/>
      <c r="G114" s="14"/>
      <c r="H114" s="14"/>
      <c r="I114" s="14"/>
      <c r="J114" s="14"/>
      <c r="K114" s="14"/>
      <c r="L114" s="14"/>
      <c r="M114" s="14"/>
      <c r="N114" s="14"/>
      <c r="O114" s="14"/>
      <c r="P114" s="14"/>
      <c r="Q114" s="14"/>
      <c r="R114" s="2"/>
      <c r="S114" s="2"/>
      <c r="T114" s="2"/>
      <c r="U114" s="2"/>
      <c r="V114" s="2"/>
      <c r="W114" s="2"/>
      <c r="X114" s="2"/>
      <c r="Y114" s="2"/>
      <c r="Z114" s="2"/>
    </row>
    <row r="115" ht="14.25" customHeight="1">
      <c r="A115" s="14"/>
      <c r="B115" s="18" t="s">
        <v>2160</v>
      </c>
      <c r="C115" s="14"/>
      <c r="D115" s="14"/>
      <c r="E115" s="14"/>
      <c r="F115" s="14"/>
      <c r="G115" s="14"/>
      <c r="H115" s="14"/>
      <c r="I115" s="14"/>
      <c r="J115" s="14"/>
      <c r="K115" s="14"/>
      <c r="L115" s="14"/>
      <c r="M115" s="14"/>
      <c r="N115" s="14"/>
      <c r="O115" s="14"/>
      <c r="P115" s="14"/>
      <c r="Q115" s="14"/>
      <c r="R115" s="2"/>
      <c r="S115" s="2"/>
      <c r="T115" s="2"/>
      <c r="U115" s="2"/>
      <c r="V115" s="2"/>
      <c r="W115" s="2"/>
      <c r="X115" s="2"/>
      <c r="Y115" s="2"/>
      <c r="Z115" s="2"/>
    </row>
    <row r="116" ht="14.25" customHeight="1">
      <c r="A116" s="14"/>
      <c r="B116" s="14"/>
      <c r="C116" s="14"/>
      <c r="D116" s="14"/>
      <c r="E116" s="14"/>
      <c r="F116" s="14"/>
      <c r="G116" s="14"/>
      <c r="H116" s="14"/>
      <c r="I116" s="14"/>
      <c r="J116" s="14"/>
      <c r="K116" s="14"/>
      <c r="L116" s="14"/>
      <c r="M116" s="14"/>
      <c r="N116" s="14"/>
      <c r="O116" s="14"/>
      <c r="P116" s="14"/>
      <c r="Q116" s="14"/>
      <c r="R116" s="2"/>
      <c r="S116" s="2"/>
      <c r="T116" s="2"/>
      <c r="U116" s="2"/>
      <c r="V116" s="2"/>
      <c r="W116" s="2"/>
      <c r="X116" s="2"/>
      <c r="Y116" s="2"/>
      <c r="Z116" s="2"/>
    </row>
    <row r="117" ht="14.25" customHeight="1">
      <c r="A117" s="14"/>
      <c r="B117" s="18" t="s">
        <v>2161</v>
      </c>
      <c r="C117" s="14"/>
      <c r="D117" s="14"/>
      <c r="E117" s="14"/>
      <c r="F117" s="14"/>
      <c r="G117" s="14"/>
      <c r="H117" s="14"/>
      <c r="I117" s="14"/>
      <c r="J117" s="14"/>
      <c r="K117" s="14"/>
      <c r="L117" s="14"/>
      <c r="M117" s="14"/>
      <c r="N117" s="14"/>
      <c r="O117" s="14"/>
      <c r="P117" s="14"/>
      <c r="Q117" s="14"/>
      <c r="R117" s="2"/>
      <c r="S117" s="2"/>
      <c r="T117" s="2"/>
      <c r="U117" s="2"/>
      <c r="V117" s="2"/>
      <c r="W117" s="2"/>
      <c r="X117" s="2"/>
      <c r="Y117" s="2"/>
      <c r="Z117" s="2"/>
    </row>
    <row r="118" ht="14.25" customHeight="1">
      <c r="A118" s="14"/>
      <c r="B118" s="18"/>
      <c r="C118" s="14"/>
      <c r="D118" s="14"/>
      <c r="E118" s="14"/>
      <c r="F118" s="14"/>
      <c r="G118" s="14"/>
      <c r="H118" s="14"/>
      <c r="I118" s="14"/>
      <c r="J118" s="14"/>
      <c r="K118" s="14"/>
      <c r="L118" s="14"/>
      <c r="M118" s="14"/>
      <c r="N118" s="14"/>
      <c r="O118" s="14"/>
      <c r="P118" s="14"/>
      <c r="Q118" s="14"/>
      <c r="R118" s="2"/>
      <c r="S118" s="2"/>
      <c r="T118" s="2"/>
      <c r="U118" s="2"/>
      <c r="V118" s="2"/>
      <c r="W118" s="2"/>
      <c r="X118" s="2"/>
      <c r="Y118" s="2"/>
      <c r="Z118" s="2"/>
    </row>
    <row r="119" ht="14.25" customHeight="1">
      <c r="A119" s="18" t="s">
        <v>2162</v>
      </c>
      <c r="B119" s="18"/>
      <c r="C119" s="14"/>
      <c r="D119" s="14"/>
      <c r="E119" s="14"/>
      <c r="F119" s="14"/>
      <c r="G119" s="14"/>
      <c r="H119" s="14"/>
      <c r="I119" s="14"/>
      <c r="J119" s="14"/>
      <c r="K119" s="14"/>
      <c r="L119" s="14"/>
      <c r="M119" s="14"/>
      <c r="N119" s="14"/>
      <c r="O119" s="14"/>
      <c r="P119" s="14"/>
      <c r="Q119" s="14"/>
      <c r="R119" s="2"/>
      <c r="S119" s="2"/>
      <c r="T119" s="2"/>
      <c r="U119" s="2"/>
      <c r="V119" s="2"/>
      <c r="W119" s="2"/>
      <c r="X119" s="2"/>
      <c r="Y119" s="2"/>
      <c r="Z119" s="2"/>
    </row>
    <row r="120" ht="14.25" customHeight="1">
      <c r="A120" s="14"/>
      <c r="B120" s="14"/>
      <c r="C120" s="14"/>
      <c r="D120" s="14"/>
      <c r="E120" s="14"/>
      <c r="F120" s="14"/>
      <c r="G120" s="14"/>
      <c r="H120" s="14"/>
      <c r="I120" s="14"/>
      <c r="J120" s="14"/>
      <c r="K120" s="14"/>
      <c r="L120" s="14"/>
      <c r="M120" s="14"/>
      <c r="N120" s="14"/>
      <c r="O120" s="14"/>
      <c r="P120" s="14"/>
      <c r="Q120" s="14"/>
      <c r="R120" s="2"/>
      <c r="S120" s="2"/>
      <c r="T120" s="2"/>
      <c r="U120" s="2"/>
      <c r="V120" s="2"/>
      <c r="W120" s="2"/>
      <c r="X120" s="2"/>
      <c r="Y120" s="2"/>
      <c r="Z120" s="2"/>
    </row>
    <row r="121" ht="14.25" customHeight="1">
      <c r="A121" s="18" t="s">
        <v>2163</v>
      </c>
      <c r="B121" s="14"/>
      <c r="C121" s="14"/>
      <c r="D121" s="14"/>
      <c r="E121" s="14"/>
      <c r="F121" s="14"/>
      <c r="G121" s="14"/>
      <c r="H121" s="14"/>
      <c r="I121" s="14"/>
      <c r="J121" s="14"/>
      <c r="K121" s="14"/>
      <c r="L121" s="14"/>
      <c r="M121" s="14"/>
      <c r="N121" s="14"/>
      <c r="O121" s="14"/>
      <c r="P121" s="14"/>
      <c r="Q121" s="14"/>
      <c r="R121" s="2"/>
      <c r="S121" s="2"/>
      <c r="T121" s="2"/>
      <c r="U121" s="2"/>
      <c r="V121" s="2"/>
      <c r="W121" s="2"/>
      <c r="X121" s="2"/>
      <c r="Y121" s="2"/>
      <c r="Z121" s="2"/>
    </row>
    <row r="122" ht="14.25" customHeight="1">
      <c r="A122" s="18"/>
      <c r="B122" s="18" t="s">
        <v>2164</v>
      </c>
      <c r="C122" s="14"/>
      <c r="D122" s="14"/>
      <c r="E122" s="14"/>
      <c r="F122" s="14"/>
      <c r="G122" s="14"/>
      <c r="H122" s="14"/>
      <c r="I122" s="14"/>
      <c r="J122" s="14"/>
      <c r="K122" s="14"/>
      <c r="L122" s="14"/>
      <c r="M122" s="14"/>
      <c r="N122" s="14"/>
      <c r="O122" s="14"/>
      <c r="P122" s="14"/>
      <c r="Q122" s="14"/>
      <c r="R122" s="2"/>
      <c r="S122" s="2"/>
      <c r="T122" s="2"/>
      <c r="U122" s="2"/>
      <c r="V122" s="2"/>
      <c r="W122" s="2"/>
      <c r="X122" s="2"/>
      <c r="Y122" s="2"/>
      <c r="Z122" s="2"/>
    </row>
    <row r="123" ht="14.25" customHeight="1">
      <c r="A123" s="18"/>
      <c r="B123" s="18" t="s">
        <v>2165</v>
      </c>
      <c r="C123" s="14"/>
      <c r="D123" s="14"/>
      <c r="E123" s="14"/>
      <c r="F123" s="14"/>
      <c r="G123" s="14"/>
      <c r="H123" s="14"/>
      <c r="I123" s="14"/>
      <c r="J123" s="14"/>
      <c r="K123" s="14"/>
      <c r="L123" s="14"/>
      <c r="M123" s="14"/>
      <c r="N123" s="14"/>
      <c r="O123" s="14"/>
      <c r="P123" s="14"/>
      <c r="Q123" s="14"/>
      <c r="R123" s="2"/>
      <c r="S123" s="2"/>
      <c r="T123" s="2"/>
      <c r="U123" s="2"/>
      <c r="V123" s="2"/>
      <c r="W123" s="2"/>
      <c r="X123" s="2"/>
      <c r="Y123" s="2"/>
      <c r="Z123" s="2"/>
    </row>
    <row r="124" ht="14.25" customHeight="1">
      <c r="A124" s="18"/>
      <c r="B124" s="18" t="s">
        <v>2166</v>
      </c>
      <c r="C124" s="14"/>
      <c r="D124" s="14"/>
      <c r="E124" s="14"/>
      <c r="F124" s="14"/>
      <c r="G124" s="14"/>
      <c r="H124" s="14"/>
      <c r="I124" s="14"/>
      <c r="J124" s="14"/>
      <c r="K124" s="14"/>
      <c r="L124" s="14"/>
      <c r="M124" s="14"/>
      <c r="N124" s="14"/>
      <c r="O124" s="14"/>
      <c r="P124" s="14"/>
      <c r="Q124" s="14"/>
      <c r="R124" s="2"/>
      <c r="S124" s="2"/>
      <c r="T124" s="2"/>
      <c r="U124" s="2"/>
      <c r="V124" s="2"/>
      <c r="W124" s="2"/>
      <c r="X124" s="2"/>
      <c r="Y124" s="2"/>
      <c r="Z124" s="2"/>
    </row>
    <row r="125" ht="14.25" customHeight="1">
      <c r="A125" s="18"/>
      <c r="B125" s="18" t="s">
        <v>2167</v>
      </c>
      <c r="C125" s="14"/>
      <c r="D125" s="14"/>
      <c r="E125" s="14"/>
      <c r="F125" s="14"/>
      <c r="G125" s="14"/>
      <c r="H125" s="14"/>
      <c r="I125" s="14"/>
      <c r="J125" s="14"/>
      <c r="K125" s="14"/>
      <c r="L125" s="14"/>
      <c r="M125" s="14"/>
      <c r="N125" s="14"/>
      <c r="O125" s="14"/>
      <c r="P125" s="14"/>
      <c r="Q125" s="14"/>
      <c r="R125" s="2"/>
      <c r="S125" s="2"/>
      <c r="T125" s="2"/>
      <c r="U125" s="2"/>
      <c r="V125" s="2"/>
      <c r="W125" s="2"/>
      <c r="X125" s="2"/>
      <c r="Y125" s="2"/>
      <c r="Z125" s="2"/>
    </row>
    <row r="126" ht="14.25" customHeight="1">
      <c r="A126" s="18" t="s">
        <v>2168</v>
      </c>
      <c r="B126" s="18"/>
      <c r="C126" s="14"/>
      <c r="D126" s="14"/>
      <c r="E126" s="14"/>
      <c r="F126" s="14"/>
      <c r="G126" s="14"/>
      <c r="H126" s="14"/>
      <c r="I126" s="14"/>
      <c r="J126" s="14"/>
      <c r="K126" s="14"/>
      <c r="L126" s="14"/>
      <c r="M126" s="14"/>
      <c r="N126" s="14"/>
      <c r="O126" s="14"/>
      <c r="P126" s="14"/>
      <c r="Q126" s="14"/>
      <c r="R126" s="2"/>
      <c r="S126" s="2"/>
      <c r="T126" s="2"/>
      <c r="U126" s="2"/>
      <c r="V126" s="2"/>
      <c r="W126" s="2"/>
      <c r="X126" s="2"/>
      <c r="Y126" s="2"/>
      <c r="Z126" s="2"/>
    </row>
    <row r="127" ht="14.25" customHeight="1">
      <c r="A127" s="18"/>
      <c r="B127" s="18" t="s">
        <v>2169</v>
      </c>
      <c r="C127" s="14"/>
      <c r="D127" s="14"/>
      <c r="E127" s="14"/>
      <c r="F127" s="14"/>
      <c r="G127" s="14"/>
      <c r="H127" s="14"/>
      <c r="I127" s="14"/>
      <c r="J127" s="14"/>
      <c r="K127" s="14"/>
      <c r="L127" s="14"/>
      <c r="M127" s="14"/>
      <c r="N127" s="14"/>
      <c r="O127" s="14"/>
      <c r="P127" s="14"/>
      <c r="Q127" s="14"/>
      <c r="R127" s="2"/>
      <c r="S127" s="2"/>
      <c r="T127" s="2"/>
      <c r="U127" s="2"/>
      <c r="V127" s="2"/>
      <c r="W127" s="2"/>
      <c r="X127" s="2"/>
      <c r="Y127" s="2"/>
      <c r="Z127" s="2"/>
    </row>
    <row r="128" ht="14.25" customHeight="1">
      <c r="A128" s="18"/>
      <c r="B128" s="18" t="s">
        <v>2170</v>
      </c>
      <c r="C128" s="14"/>
      <c r="D128" s="14"/>
      <c r="E128" s="14"/>
      <c r="F128" s="14"/>
      <c r="G128" s="14"/>
      <c r="H128" s="14"/>
      <c r="I128" s="14"/>
      <c r="J128" s="14"/>
      <c r="K128" s="14"/>
      <c r="L128" s="14"/>
      <c r="M128" s="14"/>
      <c r="N128" s="14"/>
      <c r="O128" s="14"/>
      <c r="P128" s="14"/>
      <c r="Q128" s="14"/>
      <c r="R128" s="2"/>
      <c r="S128" s="2"/>
      <c r="T128" s="2"/>
      <c r="U128" s="2"/>
      <c r="V128" s="2"/>
      <c r="W128" s="2"/>
      <c r="X128" s="2"/>
      <c r="Y128" s="2"/>
      <c r="Z128" s="2"/>
    </row>
    <row r="129" ht="14.25" customHeight="1">
      <c r="A129" s="18"/>
      <c r="B129" s="18" t="s">
        <v>2171</v>
      </c>
      <c r="C129" s="14"/>
      <c r="D129" s="14"/>
      <c r="E129" s="14"/>
      <c r="F129" s="14"/>
      <c r="G129" s="14"/>
      <c r="H129" s="14"/>
      <c r="I129" s="14"/>
      <c r="J129" s="14"/>
      <c r="K129" s="14"/>
      <c r="L129" s="14"/>
      <c r="M129" s="14"/>
      <c r="N129" s="14"/>
      <c r="O129" s="14"/>
      <c r="P129" s="14"/>
      <c r="Q129" s="14"/>
      <c r="R129" s="2"/>
      <c r="S129" s="2"/>
      <c r="T129" s="2"/>
      <c r="U129" s="2"/>
      <c r="V129" s="2"/>
      <c r="W129" s="2"/>
      <c r="X129" s="2"/>
      <c r="Y129" s="2"/>
      <c r="Z129" s="2"/>
    </row>
    <row r="130" ht="14.25" customHeight="1">
      <c r="A130" s="14"/>
      <c r="B130" s="18" t="s">
        <v>2172</v>
      </c>
      <c r="C130" s="14"/>
      <c r="D130" s="14"/>
      <c r="E130" s="14"/>
      <c r="F130" s="14"/>
      <c r="G130" s="14"/>
      <c r="H130" s="14"/>
      <c r="I130" s="14"/>
      <c r="J130" s="14"/>
      <c r="K130" s="14"/>
      <c r="L130" s="14"/>
      <c r="M130" s="14"/>
      <c r="N130" s="14"/>
      <c r="O130" s="14"/>
      <c r="P130" s="14"/>
      <c r="Q130" s="14"/>
      <c r="R130" s="2"/>
      <c r="S130" s="2"/>
      <c r="T130" s="2"/>
      <c r="U130" s="2"/>
      <c r="V130" s="2"/>
      <c r="W130" s="2"/>
      <c r="X130" s="2"/>
      <c r="Y130" s="2"/>
      <c r="Z130" s="2"/>
    </row>
    <row r="131" ht="14.25" customHeight="1">
      <c r="A131" s="14"/>
      <c r="B131" s="18"/>
      <c r="C131" s="14"/>
      <c r="D131" s="14"/>
      <c r="E131" s="14"/>
      <c r="F131" s="14"/>
      <c r="G131" s="14"/>
      <c r="H131" s="14"/>
      <c r="I131" s="14"/>
      <c r="J131" s="14"/>
      <c r="K131" s="14"/>
      <c r="L131" s="14"/>
      <c r="M131" s="14"/>
      <c r="N131" s="14"/>
      <c r="O131" s="14"/>
      <c r="P131" s="14"/>
      <c r="Q131" s="14"/>
      <c r="R131" s="2"/>
      <c r="S131" s="2"/>
      <c r="T131" s="2"/>
      <c r="U131" s="2"/>
      <c r="V131" s="2"/>
      <c r="W131" s="2"/>
      <c r="X131" s="2"/>
      <c r="Y131" s="2"/>
      <c r="Z131" s="2"/>
    </row>
    <row r="132" ht="14.25" customHeight="1">
      <c r="A132" s="14"/>
      <c r="B132" s="18" t="s">
        <v>2173</v>
      </c>
      <c r="C132" s="14"/>
      <c r="D132" s="14"/>
      <c r="E132" s="14"/>
      <c r="F132" s="14"/>
      <c r="G132" s="14"/>
      <c r="H132" s="14"/>
      <c r="I132" s="14"/>
      <c r="J132" s="14"/>
      <c r="K132" s="14"/>
      <c r="L132" s="14"/>
      <c r="M132" s="14"/>
      <c r="N132" s="14"/>
      <c r="O132" s="14"/>
      <c r="P132" s="14"/>
      <c r="Q132" s="14"/>
      <c r="R132" s="2"/>
      <c r="S132" s="2"/>
      <c r="T132" s="2"/>
      <c r="U132" s="2"/>
      <c r="V132" s="2"/>
      <c r="W132" s="2"/>
      <c r="X132" s="2"/>
      <c r="Y132" s="2"/>
      <c r="Z132" s="2"/>
    </row>
    <row r="133" ht="14.25" customHeight="1">
      <c r="A133" s="14"/>
      <c r="B133" s="18"/>
      <c r="C133" s="14"/>
      <c r="D133" s="14"/>
      <c r="E133" s="14"/>
      <c r="F133" s="14"/>
      <c r="G133" s="14"/>
      <c r="H133" s="14"/>
      <c r="I133" s="14"/>
      <c r="J133" s="14"/>
      <c r="K133" s="14"/>
      <c r="L133" s="14"/>
      <c r="M133" s="14"/>
      <c r="N133" s="14"/>
      <c r="O133" s="14"/>
      <c r="P133" s="14"/>
      <c r="Q133" s="14"/>
      <c r="R133" s="2"/>
      <c r="S133" s="2"/>
      <c r="T133" s="2"/>
      <c r="U133" s="2"/>
      <c r="V133" s="2"/>
      <c r="W133" s="2"/>
      <c r="X133" s="2"/>
      <c r="Y133" s="2"/>
      <c r="Z133" s="2"/>
    </row>
    <row r="134" ht="14.25" customHeight="1">
      <c r="A134" s="14"/>
      <c r="B134" s="18"/>
      <c r="C134" s="14"/>
      <c r="D134" s="14"/>
      <c r="E134" s="14"/>
      <c r="F134" s="14"/>
      <c r="G134" s="14"/>
      <c r="H134" s="14"/>
      <c r="I134" s="14"/>
      <c r="J134" s="14"/>
      <c r="K134" s="14"/>
      <c r="L134" s="14"/>
      <c r="M134" s="14"/>
      <c r="N134" s="14"/>
      <c r="O134" s="14"/>
      <c r="P134" s="14"/>
      <c r="Q134" s="14"/>
      <c r="R134" s="2"/>
      <c r="S134" s="2"/>
      <c r="T134" s="2"/>
      <c r="U134" s="2"/>
      <c r="V134" s="2"/>
      <c r="W134" s="2"/>
      <c r="X134" s="2"/>
      <c r="Y134" s="2"/>
      <c r="Z134" s="2"/>
    </row>
    <row r="135" ht="14.25" customHeight="1">
      <c r="A135" s="18" t="s">
        <v>2174</v>
      </c>
      <c r="B135" s="14"/>
      <c r="C135" s="14"/>
      <c r="D135" s="14"/>
      <c r="E135" s="14"/>
      <c r="F135" s="14"/>
      <c r="G135" s="14"/>
      <c r="H135" s="14"/>
      <c r="I135" s="14"/>
      <c r="J135" s="14"/>
      <c r="K135" s="14"/>
      <c r="L135" s="14"/>
      <c r="M135" s="14"/>
      <c r="N135" s="14"/>
      <c r="O135" s="14"/>
      <c r="P135" s="14"/>
      <c r="Q135" s="14"/>
      <c r="R135" s="2"/>
      <c r="S135" s="2"/>
      <c r="T135" s="2"/>
      <c r="U135" s="2"/>
      <c r="V135" s="2"/>
      <c r="W135" s="2"/>
      <c r="X135" s="2"/>
      <c r="Y135" s="2"/>
      <c r="Z135" s="2"/>
    </row>
    <row r="136" ht="14.25" customHeight="1">
      <c r="A136" s="14"/>
      <c r="B136" s="14"/>
      <c r="C136" s="14"/>
      <c r="D136" s="14"/>
      <c r="E136" s="14"/>
      <c r="F136" s="14"/>
      <c r="G136" s="14"/>
      <c r="H136" s="14"/>
      <c r="I136" s="14"/>
      <c r="J136" s="14"/>
      <c r="K136" s="14"/>
      <c r="L136" s="14"/>
      <c r="M136" s="14"/>
      <c r="N136" s="14"/>
      <c r="O136" s="14"/>
      <c r="P136" s="14"/>
      <c r="Q136" s="14"/>
      <c r="R136" s="2"/>
      <c r="S136" s="2"/>
      <c r="T136" s="2"/>
      <c r="U136" s="2"/>
      <c r="V136" s="2"/>
      <c r="W136" s="2"/>
      <c r="X136" s="2"/>
      <c r="Y136" s="2"/>
      <c r="Z136" s="2"/>
    </row>
    <row r="137" ht="14.25" customHeight="1">
      <c r="A137" s="14"/>
      <c r="B137" s="14"/>
      <c r="C137" s="14"/>
      <c r="D137" s="14"/>
      <c r="E137" s="14"/>
      <c r="F137" s="14"/>
      <c r="G137" s="14"/>
      <c r="H137" s="14"/>
      <c r="I137" s="14"/>
      <c r="J137" s="14"/>
      <c r="K137" s="14"/>
      <c r="L137" s="14"/>
      <c r="M137" s="14"/>
      <c r="N137" s="14"/>
      <c r="O137" s="14"/>
      <c r="P137" s="14"/>
      <c r="Q137" s="14"/>
      <c r="R137" s="2"/>
      <c r="S137" s="2"/>
      <c r="T137" s="2"/>
      <c r="U137" s="2"/>
      <c r="V137" s="2"/>
      <c r="W137" s="2"/>
      <c r="X137" s="2"/>
      <c r="Y137" s="2"/>
      <c r="Z137" s="2"/>
    </row>
    <row r="138" ht="14.25" customHeight="1">
      <c r="A138" s="18" t="s">
        <v>2175</v>
      </c>
      <c r="B138" s="14"/>
      <c r="C138" s="14"/>
      <c r="D138" s="14"/>
      <c r="E138" s="14"/>
      <c r="F138" s="14"/>
      <c r="G138" s="14"/>
      <c r="H138" s="14"/>
      <c r="I138" s="14"/>
      <c r="J138" s="14"/>
      <c r="K138" s="14"/>
      <c r="L138" s="14"/>
      <c r="M138" s="14"/>
      <c r="N138" s="14"/>
      <c r="O138" s="14"/>
      <c r="P138" s="14"/>
      <c r="Q138" s="14"/>
      <c r="R138" s="2"/>
      <c r="S138" s="2"/>
      <c r="T138" s="2"/>
      <c r="U138" s="2"/>
      <c r="V138" s="2"/>
      <c r="W138" s="2"/>
      <c r="X138" s="2"/>
      <c r="Y138" s="2"/>
      <c r="Z138" s="2"/>
    </row>
    <row r="139" ht="14.25" customHeight="1">
      <c r="A139" s="14"/>
      <c r="B139" s="18" t="s">
        <v>2176</v>
      </c>
      <c r="C139" s="14"/>
      <c r="D139" s="14"/>
      <c r="E139" s="14"/>
      <c r="F139" s="14"/>
      <c r="G139" s="14"/>
      <c r="H139" s="14"/>
      <c r="I139" s="14"/>
      <c r="J139" s="14"/>
      <c r="K139" s="14"/>
      <c r="L139" s="14"/>
      <c r="M139" s="14"/>
      <c r="N139" s="14"/>
      <c r="O139" s="14"/>
      <c r="P139" s="14"/>
      <c r="Q139" s="14"/>
      <c r="R139" s="2"/>
      <c r="S139" s="2"/>
      <c r="T139" s="2"/>
      <c r="U139" s="2"/>
      <c r="V139" s="2"/>
      <c r="W139" s="2"/>
      <c r="X139" s="2"/>
      <c r="Y139" s="2"/>
      <c r="Z139" s="2"/>
    </row>
    <row r="140" ht="14.25" customHeight="1">
      <c r="A140" s="14"/>
      <c r="B140" s="14"/>
      <c r="C140" s="14" t="s">
        <v>2177</v>
      </c>
      <c r="D140" s="14"/>
      <c r="E140" s="14"/>
      <c r="F140" s="14"/>
      <c r="G140" s="14"/>
      <c r="H140" s="14"/>
      <c r="I140" s="14"/>
      <c r="J140" s="14"/>
      <c r="K140" s="14"/>
      <c r="L140" s="14"/>
      <c r="M140" s="14"/>
      <c r="N140" s="14"/>
      <c r="O140" s="14"/>
      <c r="P140" s="14"/>
      <c r="Q140" s="14"/>
      <c r="R140" s="2"/>
      <c r="S140" s="2"/>
      <c r="T140" s="2"/>
      <c r="U140" s="2"/>
      <c r="V140" s="2"/>
      <c r="W140" s="2"/>
      <c r="X140" s="2"/>
      <c r="Y140" s="2"/>
      <c r="Z140" s="2"/>
    </row>
    <row r="141" ht="14.25" customHeight="1">
      <c r="A141" s="14"/>
      <c r="B141" s="18" t="s">
        <v>2178</v>
      </c>
      <c r="C141" s="14"/>
      <c r="D141" s="14"/>
      <c r="E141" s="14"/>
      <c r="F141" s="14"/>
      <c r="G141" s="14"/>
      <c r="H141" s="14"/>
      <c r="I141" s="14"/>
      <c r="J141" s="14"/>
      <c r="K141" s="14"/>
      <c r="L141" s="14"/>
      <c r="M141" s="14"/>
      <c r="N141" s="14"/>
      <c r="O141" s="14"/>
      <c r="P141" s="14"/>
      <c r="Q141" s="14"/>
      <c r="R141" s="2"/>
      <c r="S141" s="2"/>
      <c r="T141" s="2"/>
      <c r="U141" s="2"/>
      <c r="V141" s="2"/>
      <c r="W141" s="2"/>
      <c r="X141" s="2"/>
      <c r="Y141" s="2"/>
      <c r="Z141" s="2"/>
    </row>
    <row r="142" ht="14.25" customHeight="1">
      <c r="A142" s="14"/>
      <c r="B142" s="14"/>
      <c r="C142" s="14" t="s">
        <v>2179</v>
      </c>
      <c r="D142" s="14"/>
      <c r="E142" s="14"/>
      <c r="F142" s="14"/>
      <c r="G142" s="14"/>
      <c r="H142" s="14"/>
      <c r="I142" s="14"/>
      <c r="J142" s="14"/>
      <c r="K142" s="14"/>
      <c r="L142" s="14"/>
      <c r="M142" s="14"/>
      <c r="N142" s="14"/>
      <c r="O142" s="14"/>
      <c r="P142" s="14"/>
      <c r="Q142" s="14"/>
      <c r="R142" s="2"/>
      <c r="S142" s="2"/>
      <c r="T142" s="2"/>
      <c r="U142" s="2"/>
      <c r="V142" s="2"/>
      <c r="W142" s="2"/>
      <c r="X142" s="2"/>
      <c r="Y142" s="2"/>
      <c r="Z142" s="2"/>
    </row>
    <row r="143" ht="14.25" customHeight="1">
      <c r="A143" s="14"/>
      <c r="B143" s="18" t="s">
        <v>2180</v>
      </c>
      <c r="C143" s="14"/>
      <c r="D143" s="14"/>
      <c r="E143" s="14"/>
      <c r="F143" s="14"/>
      <c r="G143" s="14"/>
      <c r="H143" s="14"/>
      <c r="I143" s="14"/>
      <c r="J143" s="14"/>
      <c r="K143" s="14"/>
      <c r="L143" s="14"/>
      <c r="M143" s="14"/>
      <c r="N143" s="14"/>
      <c r="O143" s="14"/>
      <c r="P143" s="14"/>
      <c r="Q143" s="14"/>
      <c r="R143" s="2"/>
      <c r="S143" s="2"/>
      <c r="T143" s="2"/>
      <c r="U143" s="2"/>
      <c r="V143" s="2"/>
      <c r="W143" s="2"/>
      <c r="X143" s="2"/>
      <c r="Y143" s="2"/>
      <c r="Z143" s="2"/>
    </row>
    <row r="144" ht="14.25" customHeight="1">
      <c r="A144" s="14"/>
      <c r="B144" s="14"/>
      <c r="C144" s="46" t="str">
        <f>HYPERLINK("https://www.amazon.co.jp/XYZ%E3%83%97%E3%83%AA%E3%83%B3%E3%83%86%E3%82%A3%E3%83%B3%E3%82%B0-3FM1XXJP00J-%E3%83%80%E3%83%B4%E3%82%A3%E3%83%B3%E3%83%81-miniMaker/dp/B01I17O1LM/ref=sr_1_74?s=industrial&amp;ie=UTF8&amp;qid=1474614376&amp;sr=1-74","https://www.amazon.co.jp/XYZ%E3%83%97%E3%83%AA%E3%83%B3%E3%83%86%E3%82%A3%E3%83%B3%E3%82%B0-3FM1XXJP00J-%E3%83%80%E3%83%B4%E3%82%A3%E3%83%B3%E3%83%81-miniMaker/dp/B01I17O1LM/ref=sr_1_74?s=industrial&amp;ie=UTF8&amp;qid=1474614376&amp;sr=1-74")</f>
        <v>https://www.amazon.co.jp/XYZ%E3%83%97%E3%83%AA%E3%83%B3%E3%83%86%E3%82%A3%E3%83%B3%E3%82%B0-3FM1XXJP00J-%E3%83%80%E3%83%B4%E3%82%A3%E3%83%B3%E3%83%81-miniMaker/dp/B01I17O1LM/ref=sr_1_74?s=industrial&amp;ie=UTF8&amp;qid=1474614376&amp;sr=1-74</v>
      </c>
      <c r="D144" s="14"/>
      <c r="E144" s="14"/>
      <c r="F144" s="14"/>
      <c r="G144" s="14"/>
      <c r="H144" s="14"/>
      <c r="I144" s="14"/>
      <c r="J144" s="14"/>
      <c r="K144" s="14"/>
      <c r="L144" s="14"/>
      <c r="M144" s="14"/>
      <c r="N144" s="14"/>
      <c r="O144" s="14"/>
      <c r="P144" s="14"/>
      <c r="Q144" s="14"/>
      <c r="R144" s="2"/>
      <c r="S144" s="2"/>
      <c r="T144" s="2"/>
      <c r="U144" s="2"/>
      <c r="V144" s="2"/>
      <c r="W144" s="2"/>
      <c r="X144" s="2"/>
      <c r="Y144" s="2"/>
      <c r="Z144" s="2"/>
    </row>
    <row r="145" ht="14.25" customHeight="1">
      <c r="A145" s="14"/>
      <c r="B145" s="14"/>
      <c r="C145" s="14"/>
      <c r="D145" s="14"/>
      <c r="E145" s="14"/>
      <c r="F145" s="14"/>
      <c r="G145" s="14"/>
      <c r="H145" s="14"/>
      <c r="I145" s="14"/>
      <c r="J145" s="14"/>
      <c r="K145" s="14"/>
      <c r="L145" s="14"/>
      <c r="M145" s="14"/>
      <c r="N145" s="14"/>
      <c r="O145" s="14"/>
      <c r="P145" s="14"/>
      <c r="Q145" s="14"/>
      <c r="R145" s="2"/>
      <c r="S145" s="2"/>
      <c r="T145" s="2"/>
      <c r="U145" s="2"/>
      <c r="V145" s="2"/>
      <c r="W145" s="2"/>
      <c r="X145" s="2"/>
      <c r="Y145" s="2"/>
      <c r="Z145" s="2"/>
    </row>
    <row r="146" ht="14.25" customHeight="1">
      <c r="A146" s="18" t="s">
        <v>1126</v>
      </c>
      <c r="B146" s="14"/>
      <c r="C146" s="14"/>
      <c r="D146" s="14"/>
      <c r="E146" s="14"/>
      <c r="F146" s="14"/>
      <c r="G146" s="14"/>
      <c r="H146" s="14"/>
      <c r="I146" s="14"/>
      <c r="J146" s="14"/>
      <c r="K146" s="14"/>
      <c r="L146" s="14"/>
      <c r="M146" s="14"/>
      <c r="N146" s="14"/>
      <c r="O146" s="14"/>
      <c r="P146" s="14"/>
      <c r="Q146" s="14"/>
      <c r="R146" s="2"/>
      <c r="S146" s="2"/>
      <c r="T146" s="2"/>
      <c r="U146" s="2"/>
      <c r="V146" s="2"/>
      <c r="W146" s="2"/>
      <c r="X146" s="2"/>
      <c r="Y146" s="2"/>
      <c r="Z146" s="2"/>
    </row>
    <row r="147" ht="14.25" customHeight="1">
      <c r="A147" s="14"/>
      <c r="B147" s="18" t="s">
        <v>2181</v>
      </c>
      <c r="C147" s="14"/>
      <c r="D147" s="14"/>
      <c r="E147" s="14"/>
      <c r="F147" s="14"/>
      <c r="G147" s="14"/>
      <c r="H147" s="14"/>
      <c r="I147" s="14"/>
      <c r="J147" s="14"/>
      <c r="K147" s="14"/>
      <c r="L147" s="14"/>
      <c r="M147" s="14"/>
      <c r="N147" s="14"/>
      <c r="O147" s="14"/>
      <c r="P147" s="14"/>
      <c r="Q147" s="14"/>
      <c r="R147" s="2"/>
      <c r="S147" s="2"/>
      <c r="T147" s="2"/>
      <c r="U147" s="2"/>
      <c r="V147" s="2"/>
      <c r="W147" s="2"/>
      <c r="X147" s="2"/>
      <c r="Y147" s="2"/>
      <c r="Z147" s="2"/>
    </row>
    <row r="148" ht="14.25" customHeight="1">
      <c r="A148" s="14"/>
      <c r="B148" s="14"/>
      <c r="C148" s="14"/>
      <c r="D148" s="14"/>
      <c r="E148" s="14"/>
      <c r="F148" s="14"/>
      <c r="G148" s="14"/>
      <c r="H148" s="14"/>
      <c r="I148" s="14"/>
      <c r="J148" s="14"/>
      <c r="K148" s="14"/>
      <c r="L148" s="14"/>
      <c r="M148" s="14"/>
      <c r="N148" s="14"/>
      <c r="O148" s="14"/>
      <c r="P148" s="14"/>
      <c r="Q148" s="14"/>
      <c r="R148" s="2"/>
      <c r="S148" s="2"/>
      <c r="T148" s="2"/>
      <c r="U148" s="2"/>
      <c r="V148" s="2"/>
      <c r="W148" s="2"/>
      <c r="X148" s="2"/>
      <c r="Y148" s="2"/>
      <c r="Z148" s="2"/>
    </row>
    <row r="149" ht="14.25" customHeight="1">
      <c r="A149" s="18" t="s">
        <v>2182</v>
      </c>
      <c r="B149" s="14"/>
      <c r="C149" s="14"/>
      <c r="D149" s="14"/>
      <c r="E149" s="14"/>
      <c r="F149" s="14"/>
      <c r="G149" s="14"/>
      <c r="H149" s="14"/>
      <c r="I149" s="14"/>
      <c r="J149" s="14"/>
      <c r="K149" s="14"/>
      <c r="L149" s="14"/>
      <c r="M149" s="14"/>
      <c r="N149" s="14"/>
      <c r="O149" s="14"/>
      <c r="P149" s="14"/>
      <c r="Q149" s="14"/>
      <c r="R149" s="2"/>
      <c r="S149" s="2"/>
      <c r="T149" s="2"/>
      <c r="U149" s="2"/>
      <c r="V149" s="2"/>
      <c r="W149" s="2"/>
      <c r="X149" s="2"/>
      <c r="Y149" s="2"/>
      <c r="Z149" s="2"/>
    </row>
    <row r="150" ht="14.25" customHeight="1">
      <c r="A150" s="14"/>
      <c r="B150" s="18" t="s">
        <v>2183</v>
      </c>
      <c r="C150" s="14"/>
      <c r="D150" s="14"/>
      <c r="E150" s="14"/>
      <c r="F150" s="14"/>
      <c r="G150" s="14"/>
      <c r="H150" s="14"/>
      <c r="I150" s="14"/>
      <c r="J150" s="14"/>
      <c r="K150" s="14"/>
      <c r="L150" s="14"/>
      <c r="M150" s="14"/>
      <c r="N150" s="14"/>
      <c r="O150" s="14"/>
      <c r="P150" s="14"/>
      <c r="Q150" s="14"/>
      <c r="R150" s="2"/>
      <c r="S150" s="2"/>
      <c r="T150" s="2"/>
      <c r="U150" s="2"/>
      <c r="V150" s="2"/>
      <c r="W150" s="2"/>
      <c r="X150" s="2"/>
      <c r="Y150" s="2"/>
      <c r="Z150" s="2"/>
    </row>
    <row r="151" ht="14.25" customHeight="1">
      <c r="A151" s="14"/>
      <c r="B151" s="18" t="s">
        <v>2184</v>
      </c>
      <c r="C151" s="14"/>
      <c r="D151" s="14"/>
      <c r="E151" s="14"/>
      <c r="F151" s="14"/>
      <c r="G151" s="14"/>
      <c r="H151" s="14"/>
      <c r="I151" s="14"/>
      <c r="J151" s="14"/>
      <c r="K151" s="14"/>
      <c r="L151" s="14"/>
      <c r="M151" s="14"/>
      <c r="N151" s="14"/>
      <c r="O151" s="14"/>
      <c r="P151" s="14"/>
      <c r="Q151" s="14"/>
      <c r="R151" s="2"/>
      <c r="S151" s="2"/>
      <c r="T151" s="2"/>
      <c r="U151" s="2"/>
      <c r="V151" s="2"/>
      <c r="W151" s="2"/>
      <c r="X151" s="2"/>
      <c r="Y151" s="2"/>
      <c r="Z151" s="2"/>
    </row>
    <row r="152" ht="14.25" customHeight="1">
      <c r="A152" s="14"/>
      <c r="B152" s="14"/>
      <c r="C152" s="14"/>
      <c r="D152" s="14"/>
      <c r="E152" s="14"/>
      <c r="F152" s="14"/>
      <c r="G152" s="14"/>
      <c r="H152" s="14"/>
      <c r="I152" s="14"/>
      <c r="J152" s="14"/>
      <c r="K152" s="14"/>
      <c r="L152" s="14"/>
      <c r="M152" s="14"/>
      <c r="N152" s="14"/>
      <c r="O152" s="14"/>
      <c r="P152" s="14"/>
      <c r="Q152" s="14"/>
      <c r="R152" s="2"/>
      <c r="S152" s="2"/>
      <c r="T152" s="2"/>
      <c r="U152" s="2"/>
      <c r="V152" s="2"/>
      <c r="W152" s="2"/>
      <c r="X152" s="2"/>
      <c r="Y152" s="2"/>
      <c r="Z152" s="2"/>
    </row>
    <row r="153" ht="14.25" customHeight="1">
      <c r="A153" s="14"/>
      <c r="B153" s="14"/>
      <c r="C153" s="14"/>
      <c r="D153" s="14"/>
      <c r="E153" s="14"/>
      <c r="F153" s="14"/>
      <c r="G153" s="14"/>
      <c r="H153" s="14"/>
      <c r="I153" s="14"/>
      <c r="J153" s="14"/>
      <c r="K153" s="14"/>
      <c r="L153" s="14"/>
      <c r="M153" s="14"/>
      <c r="N153" s="14"/>
      <c r="O153" s="14"/>
      <c r="P153" s="14"/>
      <c r="Q153" s="14"/>
      <c r="R153" s="2"/>
      <c r="S153" s="2"/>
      <c r="T153" s="2"/>
      <c r="U153" s="2"/>
      <c r="V153" s="2"/>
      <c r="W153" s="2"/>
      <c r="X153" s="2"/>
      <c r="Y153" s="2"/>
      <c r="Z153" s="2"/>
    </row>
    <row r="154" ht="14.25" customHeight="1">
      <c r="A154" s="14"/>
      <c r="B154" s="14"/>
      <c r="C154" s="14"/>
      <c r="D154" s="14"/>
      <c r="E154" s="14"/>
      <c r="F154" s="14"/>
      <c r="G154" s="14"/>
      <c r="H154" s="14"/>
      <c r="I154" s="14"/>
      <c r="J154" s="14"/>
      <c r="K154" s="14"/>
      <c r="L154" s="14"/>
      <c r="M154" s="14"/>
      <c r="N154" s="14"/>
      <c r="O154" s="14"/>
      <c r="P154" s="14"/>
      <c r="Q154" s="14"/>
      <c r="R154" s="2"/>
      <c r="S154" s="2"/>
      <c r="T154" s="2"/>
      <c r="U154" s="2"/>
      <c r="V154" s="2"/>
      <c r="W154" s="2"/>
      <c r="X154" s="2"/>
      <c r="Y154" s="2"/>
      <c r="Z154" s="2"/>
    </row>
    <row r="155" ht="14.25" customHeight="1">
      <c r="A155" s="14" t="s">
        <v>2185</v>
      </c>
      <c r="B155" s="14"/>
      <c r="C155" s="14"/>
      <c r="D155" s="14"/>
      <c r="E155" s="14"/>
      <c r="F155" s="14"/>
      <c r="G155" s="14"/>
      <c r="H155" s="14"/>
      <c r="I155" s="14"/>
      <c r="J155" s="14"/>
      <c r="K155" s="14"/>
      <c r="L155" s="14"/>
      <c r="M155" s="14"/>
      <c r="N155" s="14"/>
      <c r="O155" s="14"/>
      <c r="P155" s="14"/>
      <c r="Q155" s="14"/>
      <c r="R155" s="2"/>
      <c r="S155" s="2"/>
      <c r="T155" s="2"/>
      <c r="U155" s="2"/>
      <c r="V155" s="2"/>
      <c r="W155" s="2"/>
      <c r="X155" s="2"/>
      <c r="Y155" s="2"/>
      <c r="Z155" s="2"/>
    </row>
    <row r="156" ht="14.25" customHeight="1">
      <c r="A156" s="14"/>
      <c r="B156" s="14"/>
      <c r="C156" s="14"/>
      <c r="D156" s="14"/>
      <c r="E156" s="14"/>
      <c r="F156" s="14"/>
      <c r="G156" s="14"/>
      <c r="H156" s="14"/>
      <c r="I156" s="14"/>
      <c r="J156" s="14"/>
      <c r="K156" s="14"/>
      <c r="L156" s="14"/>
      <c r="M156" s="14"/>
      <c r="N156" s="14"/>
      <c r="O156" s="14"/>
      <c r="P156" s="14"/>
      <c r="Q156" s="14"/>
      <c r="R156" s="2"/>
      <c r="S156" s="2"/>
      <c r="T156" s="2"/>
      <c r="U156" s="2"/>
      <c r="V156" s="2"/>
      <c r="W156" s="2"/>
      <c r="X156" s="2"/>
      <c r="Y156" s="2"/>
      <c r="Z156" s="2"/>
    </row>
    <row r="157" ht="14.25" customHeight="1">
      <c r="A157" s="14"/>
      <c r="B157" s="14"/>
      <c r="C157" s="14"/>
      <c r="D157" s="14"/>
      <c r="E157" s="14"/>
      <c r="F157" s="14"/>
      <c r="G157" s="14"/>
      <c r="H157" s="14"/>
      <c r="I157" s="14"/>
      <c r="J157" s="14"/>
      <c r="K157" s="14"/>
      <c r="L157" s="14"/>
      <c r="M157" s="14"/>
      <c r="N157" s="14"/>
      <c r="O157" s="14"/>
      <c r="P157" s="14"/>
      <c r="Q157" s="14"/>
      <c r="R157" s="2"/>
      <c r="S157" s="2"/>
      <c r="T157" s="2"/>
      <c r="U157" s="2"/>
      <c r="V157" s="2"/>
      <c r="W157" s="2"/>
      <c r="X157" s="2"/>
      <c r="Y157" s="2"/>
      <c r="Z157" s="2"/>
    </row>
    <row r="158" ht="14.25" customHeight="1">
      <c r="A158" s="14" t="s">
        <v>2186</v>
      </c>
      <c r="B158" s="14"/>
      <c r="C158" s="14"/>
      <c r="D158" s="14"/>
      <c r="E158" s="14"/>
      <c r="F158" s="14"/>
      <c r="G158" s="14"/>
      <c r="H158" s="14"/>
      <c r="I158" s="14"/>
      <c r="J158" s="14"/>
      <c r="K158" s="14"/>
      <c r="L158" s="14"/>
      <c r="M158" s="14"/>
      <c r="N158" s="14"/>
      <c r="O158" s="14"/>
      <c r="P158" s="14"/>
      <c r="Q158" s="14"/>
      <c r="R158" s="2"/>
      <c r="S158" s="2"/>
      <c r="T158" s="2"/>
      <c r="U158" s="2"/>
      <c r="V158" s="2"/>
      <c r="W158" s="2"/>
      <c r="X158" s="2"/>
      <c r="Y158" s="2"/>
      <c r="Z158" s="2"/>
    </row>
    <row r="159" ht="14.25" customHeight="1">
      <c r="A159" s="14"/>
      <c r="B159" s="14"/>
      <c r="C159" s="14"/>
      <c r="D159" s="14"/>
      <c r="E159" s="14"/>
      <c r="F159" s="14"/>
      <c r="G159" s="14"/>
      <c r="H159" s="14"/>
      <c r="I159" s="14"/>
      <c r="J159" s="14"/>
      <c r="K159" s="14"/>
      <c r="L159" s="14"/>
      <c r="M159" s="14"/>
      <c r="N159" s="14"/>
      <c r="O159" s="14"/>
      <c r="P159" s="14"/>
      <c r="Q159" s="14"/>
      <c r="R159" s="2"/>
      <c r="S159" s="2"/>
      <c r="T159" s="2"/>
      <c r="U159" s="2"/>
      <c r="V159" s="2"/>
      <c r="W159" s="2"/>
      <c r="X159" s="2"/>
      <c r="Y159" s="2"/>
      <c r="Z159" s="2"/>
    </row>
    <row r="160" ht="14.25" customHeight="1">
      <c r="A160" s="14"/>
      <c r="B160" s="14"/>
      <c r="C160" s="14"/>
      <c r="D160" s="14"/>
      <c r="E160" s="14"/>
      <c r="F160" s="14"/>
      <c r="G160" s="14"/>
      <c r="H160" s="14"/>
      <c r="I160" s="14"/>
      <c r="J160" s="14"/>
      <c r="K160" s="14"/>
      <c r="L160" s="14"/>
      <c r="M160" s="14"/>
      <c r="N160" s="14"/>
      <c r="O160" s="14"/>
      <c r="P160" s="14"/>
      <c r="Q160" s="14"/>
      <c r="R160" s="2"/>
      <c r="S160" s="2"/>
      <c r="T160" s="2"/>
      <c r="U160" s="2"/>
      <c r="V160" s="2"/>
      <c r="W160" s="2"/>
      <c r="X160" s="2"/>
      <c r="Y160" s="2"/>
      <c r="Z160" s="2"/>
    </row>
    <row r="161" ht="14.25" customHeight="1">
      <c r="A161" s="14" t="s">
        <v>2187</v>
      </c>
      <c r="B161" s="14"/>
      <c r="C161" s="14"/>
      <c r="D161" s="14"/>
      <c r="E161" s="14"/>
      <c r="F161" s="14"/>
      <c r="G161" s="14"/>
      <c r="H161" s="14"/>
      <c r="I161" s="14"/>
      <c r="J161" s="14"/>
      <c r="K161" s="14"/>
      <c r="L161" s="14"/>
      <c r="M161" s="14"/>
      <c r="N161" s="14"/>
      <c r="O161" s="14"/>
      <c r="P161" s="14"/>
      <c r="Q161" s="14"/>
      <c r="R161" s="2"/>
      <c r="S161" s="2"/>
      <c r="T161" s="2"/>
      <c r="U161" s="2"/>
      <c r="V161" s="2"/>
      <c r="W161" s="2"/>
      <c r="X161" s="2"/>
      <c r="Y161" s="2"/>
      <c r="Z161" s="2"/>
    </row>
    <row r="162" ht="14.25" customHeight="1">
      <c r="A162" s="14"/>
      <c r="B162" s="14"/>
      <c r="C162" s="14"/>
      <c r="D162" s="14"/>
      <c r="E162" s="14"/>
      <c r="F162" s="14"/>
      <c r="G162" s="14"/>
      <c r="H162" s="14"/>
      <c r="I162" s="14"/>
      <c r="J162" s="14"/>
      <c r="K162" s="14"/>
      <c r="L162" s="14"/>
      <c r="M162" s="14"/>
      <c r="N162" s="14"/>
      <c r="O162" s="14"/>
      <c r="P162" s="14"/>
      <c r="Q162" s="14"/>
      <c r="R162" s="2"/>
      <c r="S162" s="2"/>
      <c r="T162" s="2"/>
      <c r="U162" s="2"/>
      <c r="V162" s="2"/>
      <c r="W162" s="2"/>
      <c r="X162" s="2"/>
      <c r="Y162" s="2"/>
      <c r="Z162" s="2"/>
    </row>
    <row r="163" ht="14.25" customHeight="1">
      <c r="A163" s="14"/>
      <c r="B163" s="14"/>
      <c r="C163" s="14"/>
      <c r="D163" s="14"/>
      <c r="E163" s="14"/>
      <c r="F163" s="14"/>
      <c r="G163" s="14"/>
      <c r="H163" s="14"/>
      <c r="I163" s="14"/>
      <c r="J163" s="14"/>
      <c r="K163" s="14"/>
      <c r="L163" s="14"/>
      <c r="M163" s="14"/>
      <c r="N163" s="14"/>
      <c r="O163" s="14"/>
      <c r="P163" s="14"/>
      <c r="Q163" s="14"/>
      <c r="R163" s="2"/>
      <c r="S163" s="2"/>
      <c r="T163" s="2"/>
      <c r="U163" s="2"/>
      <c r="V163" s="2"/>
      <c r="W163" s="2"/>
      <c r="X163" s="2"/>
      <c r="Y163" s="2"/>
      <c r="Z163" s="2"/>
    </row>
    <row r="164" ht="14.25" customHeight="1">
      <c r="A164" s="14" t="s">
        <v>2188</v>
      </c>
      <c r="B164" s="14"/>
      <c r="C164" s="14"/>
      <c r="D164" s="14"/>
      <c r="E164" s="14"/>
      <c r="F164" s="14"/>
      <c r="G164" s="14"/>
      <c r="H164" s="14"/>
      <c r="I164" s="14"/>
      <c r="J164" s="14"/>
      <c r="K164" s="14"/>
      <c r="L164" s="14"/>
      <c r="M164" s="14"/>
      <c r="N164" s="14"/>
      <c r="O164" s="14"/>
      <c r="P164" s="14"/>
      <c r="Q164" s="14"/>
      <c r="R164" s="2"/>
      <c r="S164" s="2"/>
      <c r="T164" s="2"/>
      <c r="U164" s="2"/>
      <c r="V164" s="2"/>
      <c r="W164" s="2"/>
      <c r="X164" s="2"/>
      <c r="Y164" s="2"/>
      <c r="Z164" s="2"/>
    </row>
    <row r="165" ht="14.25" customHeight="1">
      <c r="A165" s="14"/>
      <c r="B165" s="14"/>
      <c r="C165" s="14"/>
      <c r="D165" s="14"/>
      <c r="E165" s="14"/>
      <c r="F165" s="14"/>
      <c r="G165" s="14"/>
      <c r="H165" s="14"/>
      <c r="I165" s="14"/>
      <c r="J165" s="14"/>
      <c r="K165" s="14"/>
      <c r="L165" s="14"/>
      <c r="M165" s="14"/>
      <c r="N165" s="14"/>
      <c r="O165" s="14"/>
      <c r="P165" s="14"/>
      <c r="Q165" s="14"/>
      <c r="R165" s="2"/>
      <c r="S165" s="2"/>
      <c r="T165" s="2"/>
      <c r="U165" s="2"/>
      <c r="V165" s="2"/>
      <c r="W165" s="2"/>
      <c r="X165" s="2"/>
      <c r="Y165" s="2"/>
      <c r="Z165" s="2"/>
    </row>
    <row r="166" ht="14.25" customHeight="1">
      <c r="A166" s="14"/>
      <c r="B166" s="14"/>
      <c r="C166" s="14"/>
      <c r="D166" s="14"/>
      <c r="E166" s="14"/>
      <c r="F166" s="14"/>
      <c r="G166" s="14"/>
      <c r="H166" s="14"/>
      <c r="I166" s="14"/>
      <c r="J166" s="14"/>
      <c r="K166" s="14"/>
      <c r="L166" s="14"/>
      <c r="M166" s="14"/>
      <c r="N166" s="14"/>
      <c r="O166" s="14"/>
      <c r="P166" s="14"/>
      <c r="Q166" s="14"/>
      <c r="R166" s="2"/>
      <c r="S166" s="2"/>
      <c r="T166" s="2"/>
      <c r="U166" s="2"/>
      <c r="V166" s="2"/>
      <c r="W166" s="2"/>
      <c r="X166" s="2"/>
      <c r="Y166" s="2"/>
      <c r="Z166" s="2"/>
    </row>
    <row r="167" ht="14.25" customHeight="1">
      <c r="A167" s="14" t="s">
        <v>2189</v>
      </c>
      <c r="B167" s="14"/>
      <c r="C167" s="14"/>
      <c r="D167" s="14"/>
      <c r="E167" s="14"/>
      <c r="F167" s="14"/>
      <c r="G167" s="14"/>
      <c r="H167" s="14"/>
      <c r="I167" s="14"/>
      <c r="J167" s="14"/>
      <c r="K167" s="14"/>
      <c r="L167" s="14"/>
      <c r="M167" s="14"/>
      <c r="N167" s="14"/>
      <c r="O167" s="14"/>
      <c r="P167" s="14"/>
      <c r="Q167" s="14"/>
      <c r="R167" s="2"/>
      <c r="S167" s="2"/>
      <c r="T167" s="2"/>
      <c r="U167" s="2"/>
      <c r="V167" s="2"/>
      <c r="W167" s="2"/>
      <c r="X167" s="2"/>
      <c r="Y167" s="2"/>
      <c r="Z167" s="2"/>
    </row>
    <row r="168" ht="14.25" customHeight="1">
      <c r="A168" s="14"/>
      <c r="B168" s="14"/>
      <c r="C168" s="14"/>
      <c r="D168" s="14"/>
      <c r="E168" s="14"/>
      <c r="F168" s="14"/>
      <c r="G168" s="14"/>
      <c r="H168" s="14"/>
      <c r="I168" s="14"/>
      <c r="J168" s="14"/>
      <c r="K168" s="14"/>
      <c r="L168" s="14"/>
      <c r="M168" s="14"/>
      <c r="N168" s="14"/>
      <c r="O168" s="14"/>
      <c r="P168" s="14"/>
      <c r="Q168" s="14"/>
      <c r="R168" s="2"/>
      <c r="S168" s="2"/>
      <c r="T168" s="2"/>
      <c r="U168" s="2"/>
      <c r="V168" s="2"/>
      <c r="W168" s="2"/>
      <c r="X168" s="2"/>
      <c r="Y168" s="2"/>
      <c r="Z168" s="2"/>
    </row>
    <row r="169" ht="14.25" customHeight="1">
      <c r="A169" s="14"/>
      <c r="B169" s="14"/>
      <c r="C169" s="14"/>
      <c r="D169" s="14"/>
      <c r="E169" s="14"/>
      <c r="F169" s="14"/>
      <c r="G169" s="14"/>
      <c r="H169" s="14"/>
      <c r="I169" s="14"/>
      <c r="J169" s="14"/>
      <c r="K169" s="14"/>
      <c r="L169" s="14"/>
      <c r="M169" s="14"/>
      <c r="N169" s="14"/>
      <c r="O169" s="14"/>
      <c r="P169" s="14"/>
      <c r="Q169" s="14"/>
      <c r="R169" s="2"/>
      <c r="S169" s="2"/>
      <c r="T169" s="2"/>
      <c r="U169" s="2"/>
      <c r="V169" s="2"/>
      <c r="W169" s="2"/>
      <c r="X169" s="2"/>
      <c r="Y169" s="2"/>
      <c r="Z169" s="2"/>
    </row>
    <row r="170" ht="14.25" customHeight="1">
      <c r="A170" s="18" t="s">
        <v>2190</v>
      </c>
      <c r="B170" s="14"/>
      <c r="C170" s="14"/>
      <c r="D170" s="14"/>
      <c r="E170" s="14"/>
      <c r="F170" s="14"/>
      <c r="G170" s="14"/>
      <c r="H170" s="14"/>
      <c r="I170" s="14"/>
      <c r="J170" s="14"/>
      <c r="K170" s="14"/>
      <c r="L170" s="14"/>
      <c r="M170" s="14"/>
      <c r="N170" s="14"/>
      <c r="O170" s="14"/>
      <c r="P170" s="14"/>
      <c r="Q170" s="14"/>
      <c r="R170" s="2"/>
      <c r="S170" s="2"/>
      <c r="T170" s="2"/>
      <c r="U170" s="2"/>
      <c r="V170" s="2"/>
      <c r="W170" s="2"/>
      <c r="X170" s="2"/>
      <c r="Y170" s="2"/>
      <c r="Z170" s="2"/>
    </row>
    <row r="171" ht="14.25" customHeight="1">
      <c r="A171" s="14"/>
      <c r="B171" s="14" t="s">
        <v>2191</v>
      </c>
      <c r="C171" s="14"/>
      <c r="D171" s="14"/>
      <c r="E171" s="14"/>
      <c r="F171" s="14"/>
      <c r="G171" s="14"/>
      <c r="H171" s="14"/>
      <c r="I171" s="14"/>
      <c r="J171" s="14"/>
      <c r="K171" s="14"/>
      <c r="L171" s="14"/>
      <c r="M171" s="14"/>
      <c r="N171" s="14"/>
      <c r="O171" s="14"/>
      <c r="P171" s="14"/>
      <c r="Q171" s="14"/>
      <c r="R171" s="2"/>
      <c r="S171" s="2"/>
      <c r="T171" s="2"/>
      <c r="U171" s="2"/>
      <c r="V171" s="2"/>
      <c r="W171" s="2"/>
      <c r="X171" s="2"/>
      <c r="Y171" s="2"/>
      <c r="Z171" s="2"/>
    </row>
    <row r="172" ht="14.25" customHeight="1">
      <c r="A172" s="18" t="s">
        <v>2192</v>
      </c>
      <c r="B172" s="14"/>
      <c r="C172" s="14"/>
      <c r="D172" s="14"/>
      <c r="E172" s="14"/>
      <c r="F172" s="14"/>
      <c r="G172" s="14"/>
      <c r="H172" s="14"/>
      <c r="I172" s="14"/>
      <c r="J172" s="14"/>
      <c r="K172" s="14"/>
      <c r="L172" s="14"/>
      <c r="M172" s="14"/>
      <c r="N172" s="14"/>
      <c r="O172" s="14"/>
      <c r="P172" s="14"/>
      <c r="Q172" s="14"/>
      <c r="R172" s="2"/>
      <c r="S172" s="2"/>
      <c r="T172" s="2"/>
      <c r="U172" s="2"/>
      <c r="V172" s="2"/>
      <c r="W172" s="2"/>
      <c r="X172" s="2"/>
      <c r="Y172" s="2"/>
      <c r="Z172" s="2"/>
    </row>
    <row r="173" ht="14.25" customHeight="1">
      <c r="A173" s="14"/>
      <c r="B173" s="14" t="s">
        <v>2193</v>
      </c>
      <c r="C173" s="14"/>
      <c r="D173" s="14"/>
      <c r="E173" s="14"/>
      <c r="F173" s="14"/>
      <c r="G173" s="14"/>
      <c r="H173" s="14"/>
      <c r="I173" s="14"/>
      <c r="J173" s="14"/>
      <c r="K173" s="14"/>
      <c r="L173" s="14"/>
      <c r="M173" s="14"/>
      <c r="N173" s="14"/>
      <c r="O173" s="14"/>
      <c r="P173" s="14"/>
      <c r="Q173" s="14"/>
      <c r="R173" s="2"/>
      <c r="S173" s="2"/>
      <c r="T173" s="2"/>
      <c r="U173" s="2"/>
      <c r="V173" s="2"/>
      <c r="W173" s="2"/>
      <c r="X173" s="2"/>
      <c r="Y173" s="2"/>
      <c r="Z173" s="2"/>
    </row>
    <row r="174" ht="14.25" customHeight="1">
      <c r="A174" s="14"/>
      <c r="B174" s="14" t="s">
        <v>2194</v>
      </c>
      <c r="C174" s="14"/>
      <c r="D174" s="14"/>
      <c r="E174" s="14"/>
      <c r="F174" s="14"/>
      <c r="G174" s="14"/>
      <c r="H174" s="14"/>
      <c r="I174" s="14"/>
      <c r="J174" s="14"/>
      <c r="K174" s="14"/>
      <c r="L174" s="14"/>
      <c r="M174" s="14"/>
      <c r="N174" s="14"/>
      <c r="O174" s="14"/>
      <c r="P174" s="14"/>
      <c r="Q174" s="14"/>
      <c r="R174" s="2"/>
      <c r="S174" s="2"/>
      <c r="T174" s="2"/>
      <c r="U174" s="2"/>
      <c r="V174" s="2"/>
      <c r="W174" s="2"/>
      <c r="X174" s="2"/>
      <c r="Y174" s="2"/>
      <c r="Z174" s="2"/>
    </row>
    <row r="175" ht="14.25" customHeight="1">
      <c r="A175" s="14"/>
      <c r="B175" s="14"/>
      <c r="C175" s="14"/>
      <c r="D175" s="14"/>
      <c r="E175" s="14"/>
      <c r="F175" s="14"/>
      <c r="G175" s="14"/>
      <c r="H175" s="14"/>
      <c r="I175" s="14"/>
      <c r="J175" s="14"/>
      <c r="K175" s="14"/>
      <c r="L175" s="14"/>
      <c r="M175" s="14"/>
      <c r="N175" s="14"/>
      <c r="O175" s="14"/>
      <c r="P175" s="14"/>
      <c r="Q175" s="14"/>
      <c r="R175" s="2"/>
      <c r="S175" s="2"/>
      <c r="T175" s="2"/>
      <c r="U175" s="2"/>
      <c r="V175" s="2"/>
      <c r="W175" s="2"/>
      <c r="X175" s="2"/>
      <c r="Y175" s="2"/>
      <c r="Z175" s="2"/>
    </row>
    <row r="176" ht="14.25" customHeight="1">
      <c r="A176" s="14"/>
      <c r="B176" s="14"/>
      <c r="C176" s="14"/>
      <c r="D176" s="14"/>
      <c r="E176" s="14"/>
      <c r="F176" s="14"/>
      <c r="G176" s="14"/>
      <c r="H176" s="14"/>
      <c r="I176" s="14"/>
      <c r="J176" s="14"/>
      <c r="K176" s="14"/>
      <c r="L176" s="14"/>
      <c r="M176" s="14"/>
      <c r="N176" s="14"/>
      <c r="O176" s="14"/>
      <c r="P176" s="14"/>
      <c r="Q176" s="14"/>
      <c r="R176" s="2"/>
      <c r="S176" s="2"/>
      <c r="T176" s="2"/>
      <c r="U176" s="2"/>
      <c r="V176" s="2"/>
      <c r="W176" s="2"/>
      <c r="X176" s="2"/>
      <c r="Y176" s="2"/>
      <c r="Z176" s="2"/>
    </row>
    <row r="177" ht="14.25" customHeight="1">
      <c r="A177" s="14"/>
      <c r="B177" s="18" t="s">
        <v>2195</v>
      </c>
      <c r="C177" s="14"/>
      <c r="D177" s="14"/>
      <c r="E177" s="14"/>
      <c r="F177" s="14"/>
      <c r="G177" s="14"/>
      <c r="H177" s="14"/>
      <c r="I177" s="14"/>
      <c r="J177" s="14"/>
      <c r="K177" s="14"/>
      <c r="L177" s="14"/>
      <c r="M177" s="14"/>
      <c r="N177" s="14"/>
      <c r="O177" s="14"/>
      <c r="P177" s="14"/>
      <c r="Q177" s="14"/>
      <c r="R177" s="2"/>
      <c r="S177" s="2"/>
      <c r="T177" s="2"/>
      <c r="U177" s="2"/>
      <c r="V177" s="2"/>
      <c r="W177" s="2"/>
      <c r="X177" s="2"/>
      <c r="Y177" s="2"/>
      <c r="Z177" s="2"/>
    </row>
    <row r="178" ht="14.25" customHeight="1">
      <c r="A178" s="14"/>
      <c r="B178" s="14">
        <v>1.0</v>
      </c>
      <c r="C178" s="14">
        <v>38.0</v>
      </c>
      <c r="D178" s="14">
        <f t="shared" ref="D178:D187" si="1">C178*B178</f>
        <v>38</v>
      </c>
      <c r="E178" s="14"/>
      <c r="F178" s="14"/>
      <c r="G178" s="14"/>
      <c r="H178" s="14"/>
      <c r="I178" s="14"/>
      <c r="J178" s="14"/>
      <c r="K178" s="14"/>
      <c r="L178" s="14"/>
      <c r="M178" s="14"/>
      <c r="N178" s="14"/>
      <c r="O178" s="14"/>
      <c r="P178" s="14"/>
      <c r="Q178" s="14"/>
      <c r="R178" s="2"/>
      <c r="S178" s="2"/>
      <c r="T178" s="2"/>
      <c r="U178" s="2"/>
      <c r="V178" s="2"/>
      <c r="W178" s="2"/>
      <c r="X178" s="2"/>
      <c r="Y178" s="2"/>
      <c r="Z178" s="2"/>
    </row>
    <row r="179" ht="14.25" customHeight="1">
      <c r="A179" s="14"/>
      <c r="B179" s="14">
        <v>2.0</v>
      </c>
      <c r="C179" s="14">
        <v>35.0</v>
      </c>
      <c r="D179" s="14">
        <f t="shared" si="1"/>
        <v>70</v>
      </c>
      <c r="E179" s="14"/>
      <c r="F179" s="14"/>
      <c r="G179" s="14"/>
      <c r="H179" s="14"/>
      <c r="I179" s="14"/>
      <c r="J179" s="14"/>
      <c r="K179" s="14"/>
      <c r="L179" s="14"/>
      <c r="M179" s="14"/>
      <c r="N179" s="14"/>
      <c r="O179" s="14"/>
      <c r="P179" s="14"/>
      <c r="Q179" s="14"/>
      <c r="R179" s="2"/>
      <c r="S179" s="2"/>
      <c r="T179" s="2"/>
      <c r="U179" s="2"/>
      <c r="V179" s="2"/>
      <c r="W179" s="2"/>
      <c r="X179" s="2"/>
      <c r="Y179" s="2"/>
      <c r="Z179" s="2"/>
    </row>
    <row r="180" ht="14.25" customHeight="1">
      <c r="A180" s="14"/>
      <c r="B180" s="14">
        <v>3.0</v>
      </c>
      <c r="C180" s="14">
        <v>32.0</v>
      </c>
      <c r="D180" s="14">
        <f t="shared" si="1"/>
        <v>96</v>
      </c>
      <c r="E180" s="14"/>
      <c r="F180" s="14"/>
      <c r="G180" s="14"/>
      <c r="H180" s="14"/>
      <c r="I180" s="14"/>
      <c r="J180" s="14"/>
      <c r="K180" s="14"/>
      <c r="L180" s="14"/>
      <c r="M180" s="14"/>
      <c r="N180" s="14"/>
      <c r="O180" s="14"/>
      <c r="P180" s="14"/>
      <c r="Q180" s="14"/>
      <c r="R180" s="2"/>
      <c r="S180" s="2"/>
      <c r="T180" s="2"/>
      <c r="U180" s="2"/>
      <c r="V180" s="2"/>
      <c r="W180" s="2"/>
      <c r="X180" s="2"/>
      <c r="Y180" s="2"/>
      <c r="Z180" s="2"/>
    </row>
    <row r="181" ht="14.25" customHeight="1">
      <c r="A181" s="14"/>
      <c r="B181" s="14">
        <v>4.0</v>
      </c>
      <c r="C181" s="14">
        <v>30.0</v>
      </c>
      <c r="D181" s="14">
        <f t="shared" si="1"/>
        <v>120</v>
      </c>
      <c r="E181" s="14"/>
      <c r="F181" s="14"/>
      <c r="G181" s="14"/>
      <c r="H181" s="14"/>
      <c r="I181" s="14"/>
      <c r="J181" s="14"/>
      <c r="K181" s="14"/>
      <c r="L181" s="14"/>
      <c r="M181" s="14"/>
      <c r="N181" s="14"/>
      <c r="O181" s="14"/>
      <c r="P181" s="14"/>
      <c r="Q181" s="14"/>
      <c r="R181" s="2"/>
      <c r="S181" s="2"/>
      <c r="T181" s="2"/>
      <c r="U181" s="2"/>
      <c r="V181" s="2"/>
      <c r="W181" s="2"/>
      <c r="X181" s="2"/>
      <c r="Y181" s="2"/>
      <c r="Z181" s="2"/>
    </row>
    <row r="182" ht="14.25" customHeight="1">
      <c r="A182" s="14"/>
      <c r="B182" s="14">
        <v>5.0</v>
      </c>
      <c r="C182" s="14">
        <v>28.0</v>
      </c>
      <c r="D182" s="14">
        <f t="shared" si="1"/>
        <v>140</v>
      </c>
      <c r="E182" s="14"/>
      <c r="F182" s="14"/>
      <c r="G182" s="14"/>
      <c r="H182" s="14"/>
      <c r="I182" s="14"/>
      <c r="J182" s="14"/>
      <c r="K182" s="14"/>
      <c r="L182" s="14"/>
      <c r="M182" s="14"/>
      <c r="N182" s="14"/>
      <c r="O182" s="14"/>
      <c r="P182" s="14"/>
      <c r="Q182" s="14"/>
      <c r="R182" s="2"/>
      <c r="S182" s="2"/>
      <c r="T182" s="2"/>
      <c r="U182" s="2"/>
      <c r="V182" s="2"/>
      <c r="W182" s="2"/>
      <c r="X182" s="2"/>
      <c r="Y182" s="2"/>
      <c r="Z182" s="2"/>
    </row>
    <row r="183" ht="14.25" customHeight="1">
      <c r="A183" s="14"/>
      <c r="B183" s="14">
        <v>6.0</v>
      </c>
      <c r="C183" s="14">
        <v>27.0</v>
      </c>
      <c r="D183" s="14">
        <f t="shared" si="1"/>
        <v>162</v>
      </c>
      <c r="E183" s="14"/>
      <c r="F183" s="14"/>
      <c r="G183" s="14"/>
      <c r="H183" s="14"/>
      <c r="I183" s="14"/>
      <c r="J183" s="14"/>
      <c r="K183" s="14"/>
      <c r="L183" s="14"/>
      <c r="M183" s="14"/>
      <c r="N183" s="14"/>
      <c r="O183" s="14"/>
      <c r="P183" s="14"/>
      <c r="Q183" s="14"/>
      <c r="R183" s="2"/>
      <c r="S183" s="2"/>
      <c r="T183" s="2"/>
      <c r="U183" s="2"/>
      <c r="V183" s="2"/>
      <c r="W183" s="2"/>
      <c r="X183" s="2"/>
      <c r="Y183" s="2"/>
      <c r="Z183" s="2"/>
    </row>
    <row r="184" ht="14.25" customHeight="1">
      <c r="A184" s="14"/>
      <c r="B184" s="14">
        <v>7.0</v>
      </c>
      <c r="C184" s="14">
        <v>26.0</v>
      </c>
      <c r="D184" s="14">
        <f t="shared" si="1"/>
        <v>182</v>
      </c>
      <c r="E184" s="14"/>
      <c r="F184" s="14"/>
      <c r="G184" s="14"/>
      <c r="H184" s="14"/>
      <c r="I184" s="14"/>
      <c r="J184" s="14"/>
      <c r="K184" s="14"/>
      <c r="L184" s="14"/>
      <c r="M184" s="14"/>
      <c r="N184" s="14"/>
      <c r="O184" s="14"/>
      <c r="P184" s="14"/>
      <c r="Q184" s="14"/>
      <c r="R184" s="2"/>
      <c r="S184" s="2"/>
      <c r="T184" s="2"/>
      <c r="U184" s="2"/>
      <c r="V184" s="2"/>
      <c r="W184" s="2"/>
      <c r="X184" s="2"/>
      <c r="Y184" s="2"/>
      <c r="Z184" s="2"/>
    </row>
    <row r="185" ht="14.25" customHeight="1">
      <c r="A185" s="14"/>
      <c r="B185" s="14">
        <v>8.0</v>
      </c>
      <c r="C185" s="14">
        <v>25.0</v>
      </c>
      <c r="D185" s="14">
        <f t="shared" si="1"/>
        <v>200</v>
      </c>
      <c r="E185" s="14"/>
      <c r="F185" s="14"/>
      <c r="G185" s="14"/>
      <c r="H185" s="14"/>
      <c r="I185" s="14"/>
      <c r="J185" s="14"/>
      <c r="K185" s="14"/>
      <c r="L185" s="14"/>
      <c r="M185" s="14"/>
      <c r="N185" s="14"/>
      <c r="O185" s="14"/>
      <c r="P185" s="14"/>
      <c r="Q185" s="14"/>
      <c r="R185" s="2"/>
      <c r="S185" s="2"/>
      <c r="T185" s="2"/>
      <c r="U185" s="2"/>
      <c r="V185" s="2"/>
      <c r="W185" s="2"/>
      <c r="X185" s="2"/>
      <c r="Y185" s="2"/>
      <c r="Z185" s="2"/>
    </row>
    <row r="186" ht="14.25" customHeight="1">
      <c r="A186" s="14"/>
      <c r="B186" s="14">
        <v>9.0</v>
      </c>
      <c r="C186" s="14">
        <v>24.0</v>
      </c>
      <c r="D186" s="14">
        <f t="shared" si="1"/>
        <v>216</v>
      </c>
      <c r="E186" s="14"/>
      <c r="F186" s="14"/>
      <c r="G186" s="14"/>
      <c r="H186" s="14"/>
      <c r="I186" s="14"/>
      <c r="J186" s="14"/>
      <c r="K186" s="14"/>
      <c r="L186" s="14"/>
      <c r="M186" s="14"/>
      <c r="N186" s="14"/>
      <c r="O186" s="14"/>
      <c r="P186" s="14"/>
      <c r="Q186" s="14"/>
      <c r="R186" s="2"/>
      <c r="S186" s="2"/>
      <c r="T186" s="2"/>
      <c r="U186" s="2"/>
      <c r="V186" s="2"/>
      <c r="W186" s="2"/>
      <c r="X186" s="2"/>
      <c r="Y186" s="2"/>
      <c r="Z186" s="2"/>
    </row>
    <row r="187" ht="14.25" customHeight="1">
      <c r="A187" s="14"/>
      <c r="B187" s="14">
        <v>10.0</v>
      </c>
      <c r="C187" s="14">
        <v>23.0</v>
      </c>
      <c r="D187" s="14">
        <f t="shared" si="1"/>
        <v>230</v>
      </c>
      <c r="E187" s="14"/>
      <c r="F187" s="14"/>
      <c r="G187" s="14"/>
      <c r="H187" s="14"/>
      <c r="I187" s="14"/>
      <c r="J187" s="14"/>
      <c r="K187" s="14"/>
      <c r="L187" s="14"/>
      <c r="M187" s="14"/>
      <c r="N187" s="14"/>
      <c r="O187" s="14"/>
      <c r="P187" s="14"/>
      <c r="Q187" s="14"/>
      <c r="R187" s="2"/>
      <c r="S187" s="2"/>
      <c r="T187" s="2"/>
      <c r="U187" s="2"/>
      <c r="V187" s="2"/>
      <c r="W187" s="2"/>
      <c r="X187" s="2"/>
      <c r="Y187" s="2"/>
      <c r="Z187" s="2"/>
    </row>
    <row r="188" ht="14.25" customHeight="1">
      <c r="A188" s="14"/>
      <c r="B188" s="14"/>
      <c r="C188" s="14"/>
      <c r="D188" s="14"/>
      <c r="E188" s="14"/>
      <c r="F188" s="14"/>
      <c r="G188" s="14"/>
      <c r="H188" s="14"/>
      <c r="I188" s="14"/>
      <c r="J188" s="14"/>
      <c r="K188" s="14"/>
      <c r="L188" s="14"/>
      <c r="M188" s="14"/>
      <c r="N188" s="14"/>
      <c r="O188" s="14"/>
      <c r="P188" s="14"/>
      <c r="Q188" s="14"/>
      <c r="R188" s="2"/>
      <c r="S188" s="2"/>
      <c r="T188" s="2"/>
      <c r="U188" s="2"/>
      <c r="V188" s="2"/>
      <c r="W188" s="2"/>
      <c r="X188" s="2"/>
      <c r="Y188" s="2"/>
      <c r="Z188" s="2"/>
    </row>
    <row r="189" ht="14.25" customHeight="1">
      <c r="A189" s="14"/>
      <c r="B189" s="14"/>
      <c r="C189" s="14"/>
      <c r="D189" s="14"/>
      <c r="E189" s="14"/>
      <c r="F189" s="14"/>
      <c r="G189" s="14"/>
      <c r="H189" s="14"/>
      <c r="I189" s="14"/>
      <c r="J189" s="14"/>
      <c r="K189" s="14"/>
      <c r="L189" s="14"/>
      <c r="M189" s="14"/>
      <c r="N189" s="14"/>
      <c r="O189" s="14"/>
      <c r="P189" s="14"/>
      <c r="Q189" s="14"/>
      <c r="R189" s="2"/>
      <c r="S189" s="2"/>
      <c r="T189" s="2"/>
      <c r="U189" s="2"/>
      <c r="V189" s="2"/>
      <c r="W189" s="2"/>
      <c r="X189" s="2"/>
      <c r="Y189" s="2"/>
      <c r="Z189" s="2"/>
    </row>
    <row r="190" ht="14.25" customHeight="1">
      <c r="A190" s="18" t="s">
        <v>2196</v>
      </c>
      <c r="B190" s="14"/>
      <c r="C190" s="14"/>
      <c r="D190" s="14"/>
      <c r="E190" s="14"/>
      <c r="F190" s="14"/>
      <c r="G190" s="14"/>
      <c r="H190" s="14"/>
      <c r="I190" s="14"/>
      <c r="J190" s="14"/>
      <c r="K190" s="14"/>
      <c r="L190" s="14"/>
      <c r="M190" s="14"/>
      <c r="N190" s="14"/>
      <c r="O190" s="14"/>
      <c r="P190" s="14"/>
      <c r="Q190" s="14"/>
      <c r="R190" s="2"/>
      <c r="S190" s="2"/>
      <c r="T190" s="2"/>
      <c r="U190" s="2"/>
      <c r="V190" s="2"/>
      <c r="W190" s="2"/>
      <c r="X190" s="2"/>
      <c r="Y190" s="2"/>
      <c r="Z190" s="2"/>
    </row>
    <row r="191" ht="14.25" customHeight="1">
      <c r="A191" s="14"/>
      <c r="B191" s="14" t="s">
        <v>2197</v>
      </c>
      <c r="C191" s="14"/>
      <c r="D191" s="14"/>
      <c r="E191" s="14"/>
      <c r="F191" s="14"/>
      <c r="G191" s="14"/>
      <c r="H191" s="14"/>
      <c r="I191" s="14"/>
      <c r="J191" s="14"/>
      <c r="K191" s="14"/>
      <c r="L191" s="14"/>
      <c r="M191" s="14"/>
      <c r="N191" s="14"/>
      <c r="O191" s="14"/>
      <c r="P191" s="14"/>
      <c r="Q191" s="14"/>
      <c r="R191" s="2"/>
      <c r="S191" s="2"/>
      <c r="T191" s="2"/>
      <c r="U191" s="2"/>
      <c r="V191" s="2"/>
      <c r="W191" s="2"/>
      <c r="X191" s="2"/>
      <c r="Y191" s="2"/>
      <c r="Z191" s="2"/>
    </row>
    <row r="192" ht="14.25" customHeight="1">
      <c r="A192" s="14"/>
      <c r="B192" s="14" t="s">
        <v>2198</v>
      </c>
      <c r="C192" s="14"/>
      <c r="D192" s="14"/>
      <c r="E192" s="14"/>
      <c r="F192" s="14"/>
      <c r="G192" s="14"/>
      <c r="H192" s="14"/>
      <c r="I192" s="14"/>
      <c r="J192" s="14"/>
      <c r="K192" s="14"/>
      <c r="L192" s="14"/>
      <c r="M192" s="14"/>
      <c r="N192" s="14"/>
      <c r="O192" s="14"/>
      <c r="P192" s="14"/>
      <c r="Q192" s="14"/>
      <c r="R192" s="2"/>
      <c r="S192" s="2"/>
      <c r="T192" s="2"/>
      <c r="U192" s="2"/>
      <c r="V192" s="2"/>
      <c r="W192" s="2"/>
      <c r="X192" s="2"/>
      <c r="Y192" s="2"/>
      <c r="Z192" s="2"/>
    </row>
    <row r="193" ht="14.25" customHeight="1">
      <c r="A193" s="18" t="s">
        <v>2199</v>
      </c>
      <c r="B193" s="14"/>
      <c r="C193" s="14"/>
      <c r="D193" s="14"/>
      <c r="E193" s="14"/>
      <c r="F193" s="14"/>
      <c r="G193" s="14"/>
      <c r="H193" s="14"/>
      <c r="I193" s="14"/>
      <c r="J193" s="14"/>
      <c r="K193" s="14"/>
      <c r="L193" s="14"/>
      <c r="M193" s="14"/>
      <c r="N193" s="14"/>
      <c r="O193" s="14"/>
      <c r="P193" s="14"/>
      <c r="Q193" s="14"/>
      <c r="R193" s="2"/>
      <c r="S193" s="2"/>
      <c r="T193" s="2"/>
      <c r="U193" s="2"/>
      <c r="V193" s="2"/>
      <c r="W193" s="2"/>
      <c r="X193" s="2"/>
      <c r="Y193" s="2"/>
      <c r="Z193" s="2"/>
    </row>
    <row r="194" ht="14.25" customHeight="1">
      <c r="A194" s="14"/>
      <c r="B194" s="14" t="s">
        <v>2200</v>
      </c>
      <c r="C194" s="14"/>
      <c r="D194" s="14"/>
      <c r="E194" s="14"/>
      <c r="F194" s="14"/>
      <c r="G194" s="14"/>
      <c r="H194" s="14"/>
      <c r="I194" s="14"/>
      <c r="J194" s="14"/>
      <c r="K194" s="14"/>
      <c r="L194" s="14"/>
      <c r="M194" s="14"/>
      <c r="N194" s="14"/>
      <c r="O194" s="14"/>
      <c r="P194" s="14"/>
      <c r="Q194" s="14"/>
      <c r="R194" s="2"/>
      <c r="S194" s="2"/>
      <c r="T194" s="2"/>
      <c r="U194" s="2"/>
      <c r="V194" s="2"/>
      <c r="W194" s="2"/>
      <c r="X194" s="2"/>
      <c r="Y194" s="2"/>
      <c r="Z194" s="2"/>
    </row>
    <row r="195" ht="14.25" customHeight="1">
      <c r="A195" s="18" t="s">
        <v>2201</v>
      </c>
      <c r="B195" s="14"/>
      <c r="C195" s="14"/>
      <c r="D195" s="14"/>
      <c r="E195" s="14"/>
      <c r="F195" s="14"/>
      <c r="G195" s="14"/>
      <c r="H195" s="14"/>
      <c r="I195" s="14"/>
      <c r="J195" s="14"/>
      <c r="K195" s="14"/>
      <c r="L195" s="14"/>
      <c r="M195" s="14"/>
      <c r="N195" s="14"/>
      <c r="O195" s="14"/>
      <c r="P195" s="14"/>
      <c r="Q195" s="14"/>
      <c r="R195" s="2"/>
      <c r="S195" s="2"/>
      <c r="T195" s="2"/>
      <c r="U195" s="2"/>
      <c r="V195" s="2"/>
      <c r="W195" s="2"/>
      <c r="X195" s="2"/>
      <c r="Y195" s="2"/>
      <c r="Z195" s="2"/>
    </row>
    <row r="196" ht="14.25" customHeight="1">
      <c r="A196" s="14"/>
      <c r="B196" s="18" t="s">
        <v>2202</v>
      </c>
      <c r="C196" s="14"/>
      <c r="D196" s="14"/>
      <c r="E196" s="14"/>
      <c r="F196" s="14"/>
      <c r="G196" s="14"/>
      <c r="H196" s="14"/>
      <c r="I196" s="14"/>
      <c r="J196" s="14"/>
      <c r="K196" s="14"/>
      <c r="L196" s="14"/>
      <c r="M196" s="14"/>
      <c r="N196" s="14"/>
      <c r="O196" s="14"/>
      <c r="P196" s="14"/>
      <c r="Q196" s="14"/>
      <c r="R196" s="2"/>
      <c r="S196" s="2"/>
      <c r="T196" s="2"/>
      <c r="U196" s="2"/>
      <c r="V196" s="2"/>
      <c r="W196" s="2"/>
      <c r="X196" s="2"/>
      <c r="Y196" s="2"/>
      <c r="Z196" s="2"/>
    </row>
    <row r="197" ht="14.25" customHeight="1">
      <c r="A197" s="14"/>
      <c r="B197" s="14"/>
      <c r="C197" s="14"/>
      <c r="D197" s="14"/>
      <c r="E197" s="14"/>
      <c r="F197" s="14"/>
      <c r="G197" s="14"/>
      <c r="H197" s="14"/>
      <c r="I197" s="14"/>
      <c r="J197" s="14"/>
      <c r="K197" s="14"/>
      <c r="L197" s="14"/>
      <c r="M197" s="14"/>
      <c r="N197" s="14"/>
      <c r="O197" s="14"/>
      <c r="P197" s="14"/>
      <c r="Q197" s="14"/>
      <c r="R197" s="2"/>
      <c r="S197" s="2"/>
      <c r="T197" s="2"/>
      <c r="U197" s="2"/>
      <c r="V197" s="2"/>
      <c r="W197" s="2"/>
      <c r="X197" s="2"/>
      <c r="Y197" s="2"/>
      <c r="Z197" s="2"/>
    </row>
    <row r="198" ht="14.25" customHeight="1">
      <c r="A198" s="14"/>
      <c r="B198" s="14"/>
      <c r="C198" s="14"/>
      <c r="D198" s="14"/>
      <c r="E198" s="14"/>
      <c r="F198" s="14"/>
      <c r="G198" s="14"/>
      <c r="H198" s="14"/>
      <c r="I198" s="14"/>
      <c r="J198" s="14"/>
      <c r="K198" s="14"/>
      <c r="L198" s="14"/>
      <c r="M198" s="14"/>
      <c r="N198" s="14"/>
      <c r="O198" s="14"/>
      <c r="P198" s="14"/>
      <c r="Q198" s="14"/>
      <c r="R198" s="2"/>
      <c r="S198" s="2"/>
      <c r="T198" s="2"/>
      <c r="U198" s="2"/>
      <c r="V198" s="2"/>
      <c r="W198" s="2"/>
      <c r="X198" s="2"/>
      <c r="Y198" s="2"/>
      <c r="Z198" s="2"/>
    </row>
    <row r="199" ht="14.25" customHeight="1">
      <c r="A199" s="14"/>
      <c r="B199" s="14"/>
      <c r="C199" s="64" t="s">
        <v>2203</v>
      </c>
      <c r="D199" s="14"/>
      <c r="E199" s="14"/>
      <c r="F199" s="14"/>
      <c r="G199" s="14"/>
      <c r="H199" s="14"/>
      <c r="I199" s="14"/>
      <c r="J199" s="14"/>
      <c r="K199" s="14"/>
      <c r="L199" s="14"/>
      <c r="M199" s="14"/>
      <c r="N199" s="14"/>
      <c r="O199" s="14"/>
      <c r="P199" s="14"/>
      <c r="Q199" s="14"/>
      <c r="R199" s="2"/>
      <c r="S199" s="2"/>
      <c r="T199" s="2"/>
      <c r="U199" s="2"/>
      <c r="V199" s="2"/>
      <c r="W199" s="2"/>
      <c r="X199" s="2"/>
      <c r="Y199" s="2"/>
      <c r="Z199" s="2"/>
    </row>
    <row r="200" ht="14.25" customHeight="1">
      <c r="A200" s="14"/>
      <c r="B200" s="14"/>
      <c r="C200" s="65" t="s">
        <v>2204</v>
      </c>
      <c r="D200" s="14"/>
      <c r="E200" s="14"/>
      <c r="F200" s="14"/>
      <c r="G200" s="14"/>
      <c r="H200" s="14"/>
      <c r="I200" s="14"/>
      <c r="J200" s="14"/>
      <c r="K200" s="14"/>
      <c r="L200" s="14"/>
      <c r="M200" s="14"/>
      <c r="N200" s="14"/>
      <c r="O200" s="14"/>
      <c r="P200" s="14"/>
      <c r="Q200" s="14"/>
      <c r="R200" s="2"/>
      <c r="S200" s="2"/>
      <c r="T200" s="2"/>
      <c r="U200" s="2"/>
      <c r="V200" s="2"/>
      <c r="W200" s="2"/>
      <c r="X200" s="2"/>
      <c r="Y200" s="2"/>
      <c r="Z200" s="2"/>
    </row>
    <row r="201" ht="14.25" customHeight="1">
      <c r="A201" s="14"/>
      <c r="B201" s="14"/>
      <c r="C201" s="66" t="s">
        <v>2205</v>
      </c>
      <c r="D201" s="14"/>
      <c r="E201" s="14"/>
      <c r="F201" s="14"/>
      <c r="G201" s="14"/>
      <c r="H201" s="14"/>
      <c r="I201" s="14"/>
      <c r="J201" s="14"/>
      <c r="K201" s="14"/>
      <c r="L201" s="14"/>
      <c r="M201" s="14"/>
      <c r="N201" s="14"/>
      <c r="O201" s="14"/>
      <c r="P201" s="14"/>
      <c r="Q201" s="14"/>
      <c r="R201" s="2"/>
      <c r="S201" s="2"/>
      <c r="T201" s="2"/>
      <c r="U201" s="2"/>
      <c r="V201" s="2"/>
      <c r="W201" s="2"/>
      <c r="X201" s="2"/>
      <c r="Y201" s="2"/>
      <c r="Z201" s="2"/>
    </row>
    <row r="202" ht="14.25" customHeight="1">
      <c r="A202" s="14"/>
      <c r="B202" s="14"/>
      <c r="C202" s="64" t="s">
        <v>2206</v>
      </c>
      <c r="D202" s="14"/>
      <c r="E202" s="14"/>
      <c r="F202" s="14"/>
      <c r="G202" s="14"/>
      <c r="H202" s="14"/>
      <c r="I202" s="14"/>
      <c r="J202" s="14"/>
      <c r="K202" s="14"/>
      <c r="L202" s="14"/>
      <c r="M202" s="14"/>
      <c r="N202" s="14"/>
      <c r="O202" s="14"/>
      <c r="P202" s="14"/>
      <c r="Q202" s="14"/>
      <c r="R202" s="2"/>
      <c r="S202" s="2"/>
      <c r="T202" s="2"/>
      <c r="U202" s="2"/>
      <c r="V202" s="2"/>
      <c r="W202" s="2"/>
      <c r="X202" s="2"/>
      <c r="Y202" s="2"/>
      <c r="Z202" s="2"/>
    </row>
    <row r="203" ht="14.25" customHeight="1">
      <c r="A203" s="14"/>
      <c r="B203" s="14"/>
      <c r="C203" s="64" t="s">
        <v>2207</v>
      </c>
      <c r="D203" s="14"/>
      <c r="E203" s="14"/>
      <c r="F203" s="14"/>
      <c r="G203" s="14"/>
      <c r="H203" s="14"/>
      <c r="I203" s="14"/>
      <c r="J203" s="14"/>
      <c r="K203" s="14"/>
      <c r="L203" s="14"/>
      <c r="M203" s="14"/>
      <c r="N203" s="14"/>
      <c r="O203" s="14"/>
      <c r="P203" s="14"/>
      <c r="Q203" s="14"/>
      <c r="R203" s="2"/>
      <c r="S203" s="2"/>
      <c r="T203" s="2"/>
      <c r="U203" s="2"/>
      <c r="V203" s="2"/>
      <c r="W203" s="2"/>
      <c r="X203" s="2"/>
      <c r="Y203" s="2"/>
      <c r="Z203" s="2"/>
    </row>
    <row r="204" ht="14.25" customHeight="1">
      <c r="A204" s="14"/>
      <c r="B204" s="14"/>
      <c r="C204" s="64" t="s">
        <v>2208</v>
      </c>
      <c r="D204" s="14"/>
      <c r="E204" s="14"/>
      <c r="F204" s="14"/>
      <c r="G204" s="14"/>
      <c r="H204" s="14"/>
      <c r="I204" s="14"/>
      <c r="J204" s="14"/>
      <c r="K204" s="14"/>
      <c r="L204" s="14"/>
      <c r="M204" s="14"/>
      <c r="N204" s="14"/>
      <c r="O204" s="14"/>
      <c r="P204" s="14"/>
      <c r="Q204" s="14"/>
      <c r="R204" s="2"/>
      <c r="S204" s="2"/>
      <c r="T204" s="2"/>
      <c r="U204" s="2"/>
      <c r="V204" s="2"/>
      <c r="W204" s="2"/>
      <c r="X204" s="2"/>
      <c r="Y204" s="2"/>
      <c r="Z204" s="2"/>
    </row>
    <row r="205" ht="14.25" customHeight="1">
      <c r="A205" s="14"/>
      <c r="B205" s="14"/>
      <c r="C205" s="64" t="s">
        <v>2209</v>
      </c>
      <c r="D205" s="14"/>
      <c r="E205" s="14"/>
      <c r="F205" s="14"/>
      <c r="G205" s="14"/>
      <c r="H205" s="14"/>
      <c r="I205" s="14"/>
      <c r="J205" s="14"/>
      <c r="K205" s="14"/>
      <c r="L205" s="14"/>
      <c r="M205" s="14"/>
      <c r="N205" s="14"/>
      <c r="O205" s="14"/>
      <c r="P205" s="14"/>
      <c r="Q205" s="14"/>
      <c r="R205" s="2"/>
      <c r="S205" s="2"/>
      <c r="T205" s="2"/>
      <c r="U205" s="2"/>
      <c r="V205" s="2"/>
      <c r="W205" s="2"/>
      <c r="X205" s="2"/>
      <c r="Y205" s="2"/>
      <c r="Z205" s="2"/>
    </row>
    <row r="206" ht="14.25" customHeight="1">
      <c r="A206" s="14"/>
      <c r="B206" s="14"/>
      <c r="C206" s="14"/>
      <c r="D206" s="14"/>
      <c r="E206" s="14"/>
      <c r="F206" s="14"/>
      <c r="G206" s="14"/>
      <c r="H206" s="14"/>
      <c r="I206" s="14"/>
      <c r="J206" s="14"/>
      <c r="K206" s="14"/>
      <c r="L206" s="14"/>
      <c r="M206" s="14"/>
      <c r="N206" s="14"/>
      <c r="O206" s="14"/>
      <c r="P206" s="14"/>
      <c r="Q206" s="14"/>
      <c r="R206" s="2"/>
      <c r="S206" s="2"/>
      <c r="T206" s="2"/>
      <c r="U206" s="2"/>
      <c r="V206" s="2"/>
      <c r="W206" s="2"/>
      <c r="X206" s="2"/>
      <c r="Y206" s="2"/>
      <c r="Z206" s="2"/>
    </row>
    <row r="207" ht="14.25" customHeight="1">
      <c r="A207" s="18" t="s">
        <v>2210</v>
      </c>
      <c r="B207" s="14"/>
      <c r="C207" s="14"/>
      <c r="D207" s="14"/>
      <c r="E207" s="14"/>
      <c r="F207" s="14"/>
      <c r="G207" s="14"/>
      <c r="H207" s="14"/>
      <c r="I207" s="14"/>
      <c r="J207" s="14"/>
      <c r="K207" s="14"/>
      <c r="L207" s="14"/>
      <c r="M207" s="14"/>
      <c r="N207" s="14"/>
      <c r="O207" s="14"/>
      <c r="P207" s="14"/>
      <c r="Q207" s="14"/>
      <c r="R207" s="2"/>
      <c r="S207" s="2"/>
      <c r="T207" s="2"/>
      <c r="U207" s="2"/>
      <c r="V207" s="2"/>
      <c r="W207" s="2"/>
      <c r="X207" s="2"/>
      <c r="Y207" s="2"/>
      <c r="Z207" s="2"/>
    </row>
    <row r="208" ht="14.25" customHeight="1">
      <c r="A208" s="14"/>
      <c r="B208" s="14" t="s">
        <v>2211</v>
      </c>
      <c r="C208" s="14"/>
      <c r="D208" s="14"/>
      <c r="E208" s="14"/>
      <c r="F208" s="14"/>
      <c r="G208" s="14"/>
      <c r="H208" s="14"/>
      <c r="I208" s="14"/>
      <c r="J208" s="14"/>
      <c r="K208" s="14"/>
      <c r="L208" s="14"/>
      <c r="M208" s="14"/>
      <c r="N208" s="14"/>
      <c r="O208" s="14"/>
      <c r="P208" s="14"/>
      <c r="Q208" s="14"/>
      <c r="R208" s="2"/>
      <c r="S208" s="2"/>
      <c r="T208" s="2"/>
      <c r="U208" s="2"/>
      <c r="V208" s="2"/>
      <c r="W208" s="2"/>
      <c r="X208" s="2"/>
      <c r="Y208" s="2"/>
      <c r="Z208" s="2"/>
    </row>
    <row r="209" ht="14.25" customHeight="1">
      <c r="A209" s="14"/>
      <c r="B209" s="14"/>
      <c r="C209" s="14"/>
      <c r="D209" s="14"/>
      <c r="E209" s="14"/>
      <c r="F209" s="14"/>
      <c r="G209" s="14"/>
      <c r="H209" s="14"/>
      <c r="I209" s="14"/>
      <c r="J209" s="14"/>
      <c r="K209" s="14"/>
      <c r="L209" s="14"/>
      <c r="M209" s="14"/>
      <c r="N209" s="14"/>
      <c r="O209" s="14"/>
      <c r="P209" s="14"/>
      <c r="Q209" s="14"/>
      <c r="R209" s="2"/>
      <c r="S209" s="2"/>
      <c r="T209" s="2"/>
      <c r="U209" s="2"/>
      <c r="V209" s="2"/>
      <c r="W209" s="2"/>
      <c r="X209" s="2"/>
      <c r="Y209" s="2"/>
      <c r="Z209" s="2"/>
    </row>
    <row r="210" ht="14.25" customHeight="1">
      <c r="A210" s="14" t="s">
        <v>2212</v>
      </c>
      <c r="B210" s="14"/>
      <c r="C210" s="14"/>
      <c r="D210" s="14"/>
      <c r="E210" s="14"/>
      <c r="F210" s="14"/>
      <c r="G210" s="14"/>
      <c r="H210" s="14"/>
      <c r="I210" s="14"/>
      <c r="J210" s="14"/>
      <c r="K210" s="14"/>
      <c r="L210" s="14"/>
      <c r="M210" s="14"/>
      <c r="N210" s="14"/>
      <c r="O210" s="14"/>
      <c r="P210" s="14"/>
      <c r="Q210" s="14"/>
      <c r="R210" s="2"/>
      <c r="S210" s="2"/>
      <c r="T210" s="2"/>
      <c r="U210" s="2"/>
      <c r="V210" s="2"/>
      <c r="W210" s="2"/>
      <c r="X210" s="2"/>
      <c r="Y210" s="2"/>
      <c r="Z210" s="2"/>
    </row>
    <row r="211" ht="14.25" customHeight="1">
      <c r="A211" s="14"/>
      <c r="B211" s="14" t="s">
        <v>2213</v>
      </c>
      <c r="C211" s="14"/>
      <c r="D211" s="14"/>
      <c r="E211" s="14"/>
      <c r="F211" s="14"/>
      <c r="G211" s="14"/>
      <c r="H211" s="14"/>
      <c r="I211" s="14"/>
      <c r="J211" s="14"/>
      <c r="K211" s="14"/>
      <c r="L211" s="14"/>
      <c r="M211" s="14"/>
      <c r="N211" s="14"/>
      <c r="O211" s="14"/>
      <c r="P211" s="14"/>
      <c r="Q211" s="14"/>
      <c r="R211" s="2"/>
      <c r="S211" s="2"/>
      <c r="T211" s="2"/>
      <c r="U211" s="2"/>
      <c r="V211" s="2"/>
      <c r="W211" s="2"/>
      <c r="X211" s="2"/>
      <c r="Y211" s="2"/>
      <c r="Z211" s="2"/>
    </row>
    <row r="212" ht="14.25" customHeight="1">
      <c r="A212" s="14"/>
      <c r="B212" s="14"/>
      <c r="C212" s="14"/>
      <c r="D212" s="14"/>
      <c r="E212" s="14"/>
      <c r="F212" s="14"/>
      <c r="G212" s="14"/>
      <c r="H212" s="14"/>
      <c r="I212" s="14"/>
      <c r="J212" s="14"/>
      <c r="K212" s="14"/>
      <c r="L212" s="14"/>
      <c r="M212" s="14"/>
      <c r="N212" s="14"/>
      <c r="O212" s="14"/>
      <c r="P212" s="14"/>
      <c r="Q212" s="14"/>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D214" s="2"/>
      <c r="E214" s="2"/>
      <c r="F214" s="2"/>
      <c r="G214" s="2"/>
      <c r="H214" s="2"/>
      <c r="I214" s="2"/>
      <c r="J214" s="2"/>
      <c r="K214" s="2"/>
      <c r="L214" s="2"/>
      <c r="M214" s="2"/>
      <c r="N214" s="2"/>
      <c r="O214" s="2"/>
      <c r="P214" s="2"/>
      <c r="Q214" s="2"/>
      <c r="R214" s="2"/>
      <c r="S214" s="2"/>
      <c r="T214" s="2"/>
      <c r="U214" s="2"/>
      <c r="V214" s="2"/>
      <c r="W214" s="2"/>
      <c r="X214" s="2"/>
      <c r="Y214" s="2"/>
      <c r="Z214" s="2"/>
    </row>
    <row r="215">
      <c r="D215" s="2"/>
      <c r="E215" s="2"/>
      <c r="F215" s="2"/>
      <c r="G215" s="2"/>
      <c r="H215" s="2"/>
      <c r="I215" s="2"/>
      <c r="J215" s="2"/>
      <c r="K215" s="2"/>
      <c r="L215" s="2"/>
      <c r="M215" s="2"/>
      <c r="N215" s="2"/>
      <c r="O215" s="2"/>
      <c r="P215" s="2"/>
      <c r="Q215" s="2"/>
      <c r="R215" s="2"/>
      <c r="S215" s="2"/>
      <c r="T215" s="2"/>
      <c r="U215" s="2"/>
      <c r="V215" s="2"/>
      <c r="W215" s="2"/>
      <c r="X215" s="2"/>
      <c r="Y215" s="2"/>
      <c r="Z215" s="2"/>
    </row>
    <row r="216">
      <c r="D216" s="2"/>
      <c r="E216" s="2"/>
      <c r="F216" s="2"/>
      <c r="G216" s="2"/>
      <c r="H216" s="2"/>
      <c r="I216" s="2"/>
      <c r="J216" s="2"/>
      <c r="K216" s="2"/>
      <c r="L216" s="2"/>
      <c r="M216" s="2"/>
      <c r="N216" s="2"/>
      <c r="O216" s="2"/>
      <c r="P216" s="2"/>
      <c r="Q216" s="2"/>
      <c r="R216" s="2"/>
      <c r="S216" s="2"/>
      <c r="T216" s="2"/>
      <c r="U216" s="2"/>
      <c r="V216" s="2"/>
      <c r="W216" s="2"/>
      <c r="X216" s="2"/>
      <c r="Y216" s="2"/>
      <c r="Z216" s="2"/>
    </row>
    <row r="217">
      <c r="D217" s="2"/>
      <c r="E217" s="2"/>
      <c r="F217" s="2"/>
      <c r="G217" s="2"/>
      <c r="H217" s="2"/>
      <c r="I217" s="2"/>
      <c r="J217" s="2"/>
      <c r="K217" s="2"/>
      <c r="L217" s="2"/>
      <c r="M217" s="2"/>
      <c r="N217" s="2"/>
      <c r="O217" s="2"/>
      <c r="P217" s="2"/>
      <c r="Q217" s="2"/>
      <c r="R217" s="2"/>
      <c r="S217" s="2"/>
      <c r="T217" s="2"/>
      <c r="U217" s="2"/>
      <c r="V217" s="2"/>
      <c r="W217" s="2"/>
      <c r="X217" s="2"/>
      <c r="Y217" s="2"/>
      <c r="Z217" s="2"/>
    </row>
    <row r="218">
      <c r="D218" s="2"/>
      <c r="E218" s="2"/>
      <c r="F218" s="2"/>
      <c r="G218" s="2"/>
      <c r="H218" s="2"/>
      <c r="I218" s="2"/>
      <c r="J218" s="2"/>
      <c r="K218" s="2"/>
      <c r="L218" s="2"/>
      <c r="M218" s="2"/>
      <c r="N218" s="2"/>
      <c r="O218" s="2"/>
      <c r="P218" s="2"/>
      <c r="Q218" s="2"/>
      <c r="R218" s="2"/>
      <c r="S218" s="2"/>
      <c r="T218" s="2"/>
      <c r="U218" s="2"/>
      <c r="V218" s="2"/>
      <c r="W218" s="2"/>
      <c r="X218" s="2"/>
      <c r="Y218" s="2"/>
      <c r="Z218" s="2"/>
    </row>
    <row r="219">
      <c r="D219" s="2"/>
      <c r="E219" s="2"/>
      <c r="F219" s="2"/>
      <c r="G219" s="2"/>
      <c r="H219" s="2"/>
      <c r="I219" s="2"/>
      <c r="J219" s="2"/>
      <c r="K219" s="2"/>
      <c r="L219" s="2"/>
      <c r="M219" s="2"/>
      <c r="N219" s="2"/>
      <c r="O219" s="2"/>
      <c r="P219" s="2"/>
      <c r="Q219" s="2"/>
      <c r="R219" s="2"/>
      <c r="S219" s="2"/>
      <c r="T219" s="2"/>
      <c r="U219" s="2"/>
      <c r="V219" s="2"/>
      <c r="W219" s="2"/>
      <c r="X219" s="2"/>
      <c r="Y219" s="2"/>
      <c r="Z219" s="2"/>
    </row>
    <row r="220">
      <c r="D220" s="2"/>
      <c r="E220" s="2"/>
      <c r="F220" s="2"/>
      <c r="G220" s="2"/>
      <c r="H220" s="2"/>
      <c r="I220" s="2"/>
      <c r="J220" s="2"/>
      <c r="K220" s="2"/>
      <c r="L220" s="2"/>
      <c r="M220" s="2"/>
      <c r="N220" s="2"/>
      <c r="O220" s="2"/>
      <c r="P220" s="2"/>
      <c r="Q220" s="2"/>
      <c r="R220" s="2"/>
      <c r="S220" s="2"/>
      <c r="T220" s="2"/>
      <c r="U220" s="2"/>
      <c r="V220" s="2"/>
      <c r="W220" s="2"/>
      <c r="X220" s="2"/>
      <c r="Y220" s="2"/>
      <c r="Z220" s="2"/>
    </row>
    <row r="221">
      <c r="D221" s="2"/>
      <c r="E221" s="2"/>
      <c r="F221" s="2"/>
      <c r="G221" s="2"/>
      <c r="H221" s="2"/>
      <c r="I221" s="2"/>
      <c r="J221" s="2"/>
      <c r="K221" s="2"/>
      <c r="L221" s="2"/>
      <c r="M221" s="2"/>
      <c r="N221" s="2"/>
      <c r="O221" s="2"/>
      <c r="P221" s="2"/>
      <c r="Q221" s="2"/>
      <c r="R221" s="2"/>
      <c r="S221" s="2"/>
      <c r="T221" s="2"/>
      <c r="U221" s="2"/>
      <c r="V221" s="2"/>
      <c r="W221" s="2"/>
      <c r="X221" s="2"/>
      <c r="Y221" s="2"/>
      <c r="Z221" s="2"/>
    </row>
    <row r="222">
      <c r="D222" s="2"/>
      <c r="E222" s="2"/>
      <c r="F222" s="2"/>
      <c r="G222" s="2"/>
      <c r="H222" s="2"/>
      <c r="I222" s="2"/>
      <c r="J222" s="2"/>
      <c r="K222" s="2"/>
      <c r="L222" s="2"/>
      <c r="M222" s="2"/>
      <c r="N222" s="2"/>
      <c r="O222" s="2"/>
      <c r="P222" s="2"/>
      <c r="Q222" s="2"/>
      <c r="R222" s="2"/>
      <c r="S222" s="2"/>
      <c r="T222" s="2"/>
      <c r="U222" s="2"/>
      <c r="V222" s="2"/>
      <c r="W222" s="2"/>
      <c r="X222" s="2"/>
      <c r="Y222" s="2"/>
      <c r="Z222" s="2"/>
    </row>
    <row r="223">
      <c r="D223" s="2"/>
      <c r="E223" s="2"/>
      <c r="F223" s="2"/>
      <c r="G223" s="2"/>
      <c r="H223" s="2"/>
      <c r="I223" s="2"/>
      <c r="J223" s="2"/>
      <c r="K223" s="2"/>
      <c r="L223" s="2"/>
      <c r="M223" s="2"/>
      <c r="N223" s="2"/>
      <c r="O223" s="2"/>
      <c r="P223" s="2"/>
      <c r="Q223" s="2"/>
      <c r="R223" s="2"/>
      <c r="S223" s="2"/>
      <c r="T223" s="2"/>
      <c r="U223" s="2"/>
      <c r="V223" s="2"/>
      <c r="W223" s="2"/>
      <c r="X223" s="2"/>
      <c r="Y223" s="2"/>
      <c r="Z223" s="2"/>
    </row>
    <row r="224">
      <c r="D224" s="2"/>
      <c r="E224" s="2"/>
      <c r="F224" s="2"/>
      <c r="G224" s="2"/>
      <c r="H224" s="2"/>
      <c r="I224" s="2"/>
      <c r="J224" s="2"/>
      <c r="K224" s="2"/>
      <c r="L224" s="2"/>
      <c r="M224" s="2"/>
      <c r="N224" s="2"/>
      <c r="O224" s="2"/>
      <c r="P224" s="2"/>
      <c r="Q224" s="2"/>
      <c r="R224" s="2"/>
      <c r="S224" s="2"/>
      <c r="T224" s="2"/>
      <c r="U224" s="2"/>
      <c r="V224" s="2"/>
      <c r="W224" s="2"/>
      <c r="X224" s="2"/>
      <c r="Y224" s="2"/>
      <c r="Z224" s="2"/>
    </row>
    <row r="225">
      <c r="D225" s="2"/>
      <c r="E225" s="2"/>
      <c r="F225" s="2"/>
      <c r="G225" s="2"/>
      <c r="H225" s="2"/>
      <c r="I225" s="2"/>
      <c r="J225" s="2"/>
      <c r="K225" s="2"/>
      <c r="L225" s="2"/>
      <c r="M225" s="2"/>
      <c r="N225" s="2"/>
      <c r="O225" s="2"/>
      <c r="P225" s="2"/>
      <c r="Q225" s="2"/>
      <c r="R225" s="2"/>
      <c r="S225" s="2"/>
      <c r="T225" s="2"/>
      <c r="U225" s="2"/>
      <c r="V225" s="2"/>
      <c r="W225" s="2"/>
      <c r="X225" s="2"/>
      <c r="Y225" s="2"/>
      <c r="Z225" s="2"/>
    </row>
    <row r="226">
      <c r="D226" s="2"/>
      <c r="E226" s="2"/>
      <c r="F226" s="2"/>
      <c r="G226" s="2"/>
      <c r="H226" s="2"/>
      <c r="I226" s="2"/>
      <c r="J226" s="2"/>
      <c r="K226" s="2"/>
      <c r="L226" s="2"/>
      <c r="M226" s="2"/>
      <c r="N226" s="2"/>
      <c r="O226" s="2"/>
      <c r="P226" s="2"/>
      <c r="Q226" s="2"/>
      <c r="R226" s="2"/>
      <c r="S226" s="2"/>
      <c r="T226" s="2"/>
      <c r="U226" s="2"/>
      <c r="V226" s="2"/>
      <c r="W226" s="2"/>
      <c r="X226" s="2"/>
      <c r="Y226" s="2"/>
      <c r="Z226" s="2"/>
    </row>
    <row r="227">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3" width="8.0"/>
    <col customWidth="1" min="4" max="4" width="9.0"/>
    <col customWidth="1" min="5" max="5" width="8.0"/>
    <col customWidth="1" min="6" max="6" width="9.0"/>
    <col customWidth="1" min="7" max="19" width="8.0"/>
  </cols>
  <sheetData>
    <row r="1" ht="14.25" customHeight="1">
      <c r="A1" s="14" t="s">
        <v>2047</v>
      </c>
      <c r="B1" s="14"/>
      <c r="C1" s="14"/>
      <c r="D1" s="14"/>
      <c r="E1" s="14"/>
      <c r="F1" s="54"/>
      <c r="G1" s="14"/>
      <c r="H1" s="14"/>
      <c r="I1" s="14"/>
      <c r="J1" s="14"/>
      <c r="K1" s="14"/>
      <c r="L1" s="14"/>
      <c r="M1" s="14"/>
      <c r="N1" s="14"/>
      <c r="O1" s="14"/>
      <c r="P1" s="14"/>
      <c r="Q1" s="14"/>
      <c r="R1" s="2"/>
      <c r="S1" s="2"/>
    </row>
    <row r="2" ht="14.25" customHeight="1">
      <c r="A2" s="14"/>
      <c r="B2" s="14" t="s">
        <v>2214</v>
      </c>
      <c r="C2" s="14"/>
      <c r="D2" s="14"/>
      <c r="E2" s="14"/>
      <c r="F2" s="54"/>
      <c r="G2" s="14"/>
      <c r="H2" s="14"/>
      <c r="I2" s="14"/>
      <c r="J2" s="14"/>
      <c r="K2" s="14"/>
      <c r="L2" s="14"/>
      <c r="M2" s="14"/>
      <c r="N2" s="14"/>
      <c r="O2" s="14"/>
      <c r="P2" s="14"/>
      <c r="Q2" s="14"/>
      <c r="R2" s="2"/>
      <c r="S2" s="2"/>
    </row>
    <row r="3" ht="14.25" customHeight="1">
      <c r="A3" s="14"/>
      <c r="B3" s="14"/>
      <c r="C3" s="14"/>
      <c r="D3" s="14"/>
      <c r="E3" s="14"/>
      <c r="F3" s="54"/>
      <c r="G3" s="14"/>
      <c r="H3" s="14"/>
      <c r="I3" s="14"/>
      <c r="J3" s="14"/>
      <c r="K3" s="14"/>
      <c r="L3" s="14"/>
      <c r="M3" s="14"/>
      <c r="N3" s="14"/>
      <c r="O3" s="14"/>
      <c r="P3" s="14"/>
      <c r="Q3" s="14"/>
      <c r="R3" s="2"/>
      <c r="S3" s="2"/>
    </row>
    <row r="4" ht="14.25" customHeight="1">
      <c r="A4" s="67" t="s">
        <v>2215</v>
      </c>
      <c r="B4" s="14"/>
      <c r="C4" s="14"/>
      <c r="D4" s="14"/>
      <c r="E4" s="14"/>
      <c r="F4" s="54"/>
      <c r="G4" s="14"/>
      <c r="H4" s="14"/>
      <c r="I4" s="14"/>
      <c r="J4" s="14"/>
      <c r="K4" s="14"/>
      <c r="L4" s="14"/>
      <c r="M4" s="14"/>
      <c r="N4" s="14"/>
      <c r="O4" s="14"/>
      <c r="P4" s="14"/>
      <c r="Q4" s="14"/>
      <c r="R4" s="2"/>
      <c r="S4" s="2"/>
    </row>
    <row r="5" ht="14.25" customHeight="1">
      <c r="A5" s="14"/>
      <c r="B5" s="14">
        <v>100.0</v>
      </c>
      <c r="C5" s="14">
        <v>100.0</v>
      </c>
      <c r="D5" s="14">
        <f t="shared" ref="D5:D54" si="1">B5*C5</f>
        <v>10000</v>
      </c>
      <c r="E5" s="68">
        <v>583.0</v>
      </c>
      <c r="F5" s="54">
        <f t="shared" ref="F5:F54" si="2">E5/D5</f>
        <v>0.0583</v>
      </c>
      <c r="G5" s="14"/>
      <c r="H5" s="14"/>
      <c r="I5" s="14"/>
      <c r="J5" s="14"/>
      <c r="K5" s="14"/>
      <c r="L5" s="14"/>
      <c r="M5" s="14"/>
      <c r="N5" s="14"/>
      <c r="O5" s="69"/>
      <c r="P5" s="69"/>
      <c r="Q5" s="14"/>
      <c r="R5" s="2"/>
      <c r="S5" s="2"/>
    </row>
    <row r="6" ht="14.25" customHeight="1">
      <c r="A6" s="14"/>
      <c r="B6" s="14">
        <v>200.0</v>
      </c>
      <c r="C6" s="14">
        <v>100.0</v>
      </c>
      <c r="D6" s="14">
        <f t="shared" si="1"/>
        <v>20000</v>
      </c>
      <c r="E6" s="68">
        <v>637.0</v>
      </c>
      <c r="F6" s="54">
        <f t="shared" si="2"/>
        <v>0.03185</v>
      </c>
      <c r="G6" s="14"/>
      <c r="H6" s="14"/>
      <c r="I6" s="14"/>
      <c r="J6" s="14"/>
      <c r="K6" s="14"/>
      <c r="L6" s="14"/>
      <c r="M6" s="14"/>
      <c r="N6" s="14"/>
      <c r="O6" s="69"/>
      <c r="P6" s="69"/>
      <c r="Q6" s="14"/>
      <c r="R6" s="2"/>
      <c r="S6" s="2"/>
    </row>
    <row r="7" ht="14.25" customHeight="1">
      <c r="A7" s="14"/>
      <c r="B7" s="14">
        <v>300.0</v>
      </c>
      <c r="C7" s="14">
        <v>100.0</v>
      </c>
      <c r="D7" s="14">
        <f t="shared" si="1"/>
        <v>30000</v>
      </c>
      <c r="E7" s="68">
        <v>690.0</v>
      </c>
      <c r="F7" s="54">
        <f t="shared" si="2"/>
        <v>0.023</v>
      </c>
      <c r="G7" s="14"/>
      <c r="H7" s="14"/>
      <c r="I7" s="14"/>
      <c r="J7" s="14"/>
      <c r="K7" s="14"/>
      <c r="L7" s="14"/>
      <c r="M7" s="14"/>
      <c r="N7" s="14"/>
      <c r="O7" s="69"/>
      <c r="P7" s="69"/>
      <c r="Q7" s="14"/>
      <c r="R7" s="2"/>
      <c r="S7" s="2"/>
    </row>
    <row r="8" ht="14.25" customHeight="1">
      <c r="A8" s="14"/>
      <c r="B8" s="14">
        <v>400.0</v>
      </c>
      <c r="C8" s="14">
        <v>100.0</v>
      </c>
      <c r="D8" s="14">
        <f t="shared" si="1"/>
        <v>40000</v>
      </c>
      <c r="E8" s="68">
        <v>782.0</v>
      </c>
      <c r="F8" s="54">
        <f t="shared" si="2"/>
        <v>0.01955</v>
      </c>
      <c r="G8" s="14"/>
      <c r="H8" s="14"/>
      <c r="I8" s="14"/>
      <c r="J8" s="14"/>
      <c r="K8" s="14"/>
      <c r="L8" s="14"/>
      <c r="M8" s="14"/>
      <c r="N8" s="14"/>
      <c r="O8" s="69"/>
      <c r="P8" s="69"/>
      <c r="Q8" s="14"/>
      <c r="R8" s="2"/>
      <c r="S8" s="2"/>
    </row>
    <row r="9" ht="14.25" customHeight="1">
      <c r="A9" s="14"/>
      <c r="B9" s="14">
        <v>500.0</v>
      </c>
      <c r="C9" s="14">
        <v>100.0</v>
      </c>
      <c r="D9" s="14">
        <f t="shared" si="1"/>
        <v>50000</v>
      </c>
      <c r="E9" s="68">
        <v>851.0</v>
      </c>
      <c r="F9" s="54">
        <f t="shared" si="2"/>
        <v>0.01702</v>
      </c>
      <c r="G9" s="14"/>
      <c r="H9" s="14"/>
      <c r="I9" s="14"/>
      <c r="J9" s="14"/>
      <c r="K9" s="14"/>
      <c r="L9" s="14"/>
      <c r="M9" s="14"/>
      <c r="N9" s="14"/>
      <c r="O9" s="69"/>
      <c r="P9" s="69"/>
      <c r="Q9" s="14"/>
      <c r="R9" s="2"/>
      <c r="S9" s="2"/>
    </row>
    <row r="10" ht="14.25" customHeight="1">
      <c r="A10" s="14"/>
      <c r="B10" s="14">
        <v>600.0</v>
      </c>
      <c r="C10" s="14">
        <v>100.0</v>
      </c>
      <c r="D10" s="14">
        <f t="shared" si="1"/>
        <v>60000</v>
      </c>
      <c r="E10" s="68">
        <v>904.0</v>
      </c>
      <c r="F10" s="54">
        <f t="shared" si="2"/>
        <v>0.01506666667</v>
      </c>
      <c r="G10" s="14"/>
      <c r="H10" s="14"/>
      <c r="I10" s="14"/>
      <c r="J10" s="14"/>
      <c r="K10" s="14"/>
      <c r="L10" s="14"/>
      <c r="M10" s="14"/>
      <c r="N10" s="14"/>
      <c r="O10" s="69"/>
      <c r="P10" s="69"/>
      <c r="Q10" s="14"/>
      <c r="R10" s="2"/>
      <c r="S10" s="2"/>
    </row>
    <row r="11" ht="14.25" customHeight="1">
      <c r="A11" s="14"/>
      <c r="B11" s="14">
        <v>700.0</v>
      </c>
      <c r="C11" s="14">
        <v>100.0</v>
      </c>
      <c r="D11" s="14">
        <f t="shared" si="1"/>
        <v>70000</v>
      </c>
      <c r="E11" s="68">
        <v>1146.0</v>
      </c>
      <c r="F11" s="54">
        <f t="shared" si="2"/>
        <v>0.01637142857</v>
      </c>
      <c r="G11" s="14"/>
      <c r="H11" s="14"/>
      <c r="I11" s="14"/>
      <c r="J11" s="14"/>
      <c r="K11" s="14"/>
      <c r="L11" s="14"/>
      <c r="M11" s="14"/>
      <c r="N11" s="14"/>
      <c r="O11" s="69"/>
      <c r="P11" s="69"/>
      <c r="Q11" s="14"/>
      <c r="R11" s="2"/>
      <c r="S11" s="2"/>
    </row>
    <row r="12" ht="14.25" customHeight="1">
      <c r="A12" s="14"/>
      <c r="B12" s="14">
        <v>800.0</v>
      </c>
      <c r="C12" s="14">
        <v>100.0</v>
      </c>
      <c r="D12" s="14">
        <f t="shared" si="1"/>
        <v>80000</v>
      </c>
      <c r="E12" s="68">
        <v>1201.0</v>
      </c>
      <c r="F12" s="54">
        <f t="shared" si="2"/>
        <v>0.0150125</v>
      </c>
      <c r="G12" s="14"/>
      <c r="H12" s="14"/>
      <c r="I12" s="14"/>
      <c r="J12" s="14"/>
      <c r="K12" s="14"/>
      <c r="L12" s="14"/>
      <c r="M12" s="14"/>
      <c r="N12" s="14"/>
      <c r="O12" s="69"/>
      <c r="P12" s="69"/>
      <c r="Q12" s="14"/>
      <c r="R12" s="2"/>
      <c r="S12" s="2"/>
    </row>
    <row r="13" ht="14.25" customHeight="1">
      <c r="A13" s="14"/>
      <c r="B13" s="14">
        <v>900.0</v>
      </c>
      <c r="C13" s="14">
        <v>100.0</v>
      </c>
      <c r="D13" s="14">
        <f t="shared" si="1"/>
        <v>90000</v>
      </c>
      <c r="E13" s="68">
        <v>1360.0</v>
      </c>
      <c r="F13" s="54">
        <f t="shared" si="2"/>
        <v>0.01511111111</v>
      </c>
      <c r="G13" s="14"/>
      <c r="H13" s="14"/>
      <c r="I13" s="14"/>
      <c r="J13" s="14"/>
      <c r="K13" s="14"/>
      <c r="L13" s="14"/>
      <c r="M13" s="14"/>
      <c r="N13" s="14"/>
      <c r="O13" s="69"/>
      <c r="P13" s="69"/>
      <c r="Q13" s="14"/>
      <c r="R13" s="2"/>
      <c r="S13" s="2"/>
    </row>
    <row r="14" ht="14.25" customHeight="1">
      <c r="A14" s="14"/>
      <c r="B14" s="14">
        <v>1000.0</v>
      </c>
      <c r="C14" s="14">
        <v>100.0</v>
      </c>
      <c r="D14" s="14">
        <f t="shared" si="1"/>
        <v>100000</v>
      </c>
      <c r="E14" s="68">
        <v>1551.0</v>
      </c>
      <c r="F14" s="54">
        <f t="shared" si="2"/>
        <v>0.01551</v>
      </c>
      <c r="G14" s="14"/>
      <c r="H14" s="14"/>
      <c r="I14" s="14"/>
      <c r="J14" s="14"/>
      <c r="K14" s="14"/>
      <c r="L14" s="14"/>
      <c r="M14" s="14"/>
      <c r="N14" s="14"/>
      <c r="O14" s="69"/>
      <c r="P14" s="69"/>
      <c r="Q14" s="14"/>
      <c r="R14" s="2"/>
      <c r="S14" s="2"/>
    </row>
    <row r="15" ht="14.25" customHeight="1">
      <c r="A15" s="14"/>
      <c r="B15" s="14">
        <v>200.0</v>
      </c>
      <c r="C15" s="14">
        <v>200.0</v>
      </c>
      <c r="D15" s="14">
        <f t="shared" si="1"/>
        <v>40000</v>
      </c>
      <c r="E15" s="68">
        <v>744.0</v>
      </c>
      <c r="F15" s="54">
        <f t="shared" si="2"/>
        <v>0.0186</v>
      </c>
      <c r="G15" s="14"/>
      <c r="H15" s="14"/>
      <c r="I15" s="14"/>
      <c r="J15" s="14"/>
      <c r="K15" s="14"/>
      <c r="L15" s="14"/>
      <c r="M15" s="14"/>
      <c r="N15" s="14"/>
      <c r="O15" s="69"/>
      <c r="P15" s="69"/>
      <c r="Q15" s="14"/>
      <c r="R15" s="2"/>
      <c r="S15" s="2"/>
    </row>
    <row r="16" ht="14.25" customHeight="1">
      <c r="A16" s="14"/>
      <c r="B16" s="14">
        <v>300.0</v>
      </c>
      <c r="C16" s="14">
        <v>200.0</v>
      </c>
      <c r="D16" s="14">
        <f t="shared" si="1"/>
        <v>60000</v>
      </c>
      <c r="E16" s="68">
        <v>852.0</v>
      </c>
      <c r="F16" s="54">
        <f t="shared" si="2"/>
        <v>0.0142</v>
      </c>
      <c r="G16" s="14"/>
      <c r="H16" s="14"/>
      <c r="I16" s="14"/>
      <c r="J16" s="14"/>
      <c r="K16" s="14"/>
      <c r="L16" s="14"/>
      <c r="M16" s="14"/>
      <c r="N16" s="14"/>
      <c r="O16" s="69"/>
      <c r="P16" s="69"/>
      <c r="Q16" s="14"/>
      <c r="R16" s="2"/>
      <c r="S16" s="2"/>
    </row>
    <row r="17" ht="14.25" customHeight="1">
      <c r="A17" s="14"/>
      <c r="B17" s="14">
        <v>400.0</v>
      </c>
      <c r="C17" s="14">
        <v>200.0</v>
      </c>
      <c r="D17" s="14">
        <f t="shared" si="1"/>
        <v>80000</v>
      </c>
      <c r="E17" s="68">
        <v>1008.0</v>
      </c>
      <c r="F17" s="54">
        <f t="shared" si="2"/>
        <v>0.0126</v>
      </c>
      <c r="G17" s="14"/>
      <c r="H17" s="14"/>
      <c r="I17" s="14"/>
      <c r="J17" s="14"/>
      <c r="K17" s="14"/>
      <c r="L17" s="14"/>
      <c r="M17" s="14"/>
      <c r="N17" s="14"/>
      <c r="O17" s="69"/>
      <c r="P17" s="69"/>
      <c r="Q17" s="14"/>
      <c r="R17" s="2"/>
      <c r="S17" s="2"/>
    </row>
    <row r="18" ht="14.25" customHeight="1">
      <c r="A18" s="14"/>
      <c r="B18" s="14">
        <v>500.0</v>
      </c>
      <c r="C18" s="14">
        <v>200.0</v>
      </c>
      <c r="D18" s="14">
        <f t="shared" si="1"/>
        <v>100000</v>
      </c>
      <c r="E18" s="68">
        <v>1115.0</v>
      </c>
      <c r="F18" s="54">
        <f t="shared" si="2"/>
        <v>0.01115</v>
      </c>
      <c r="G18" s="14"/>
      <c r="H18" s="14"/>
      <c r="I18" s="14"/>
      <c r="J18" s="14"/>
      <c r="K18" s="14"/>
      <c r="L18" s="14"/>
      <c r="M18" s="14"/>
      <c r="N18" s="14"/>
      <c r="O18" s="69"/>
      <c r="P18" s="69"/>
      <c r="Q18" s="14"/>
      <c r="R18" s="2"/>
      <c r="S18" s="2"/>
    </row>
    <row r="19" ht="14.25" customHeight="1">
      <c r="A19" s="14"/>
      <c r="B19" s="14">
        <v>600.0</v>
      </c>
      <c r="C19" s="14">
        <v>200.0</v>
      </c>
      <c r="D19" s="14">
        <f t="shared" si="1"/>
        <v>120000</v>
      </c>
      <c r="E19" s="68">
        <v>1385.0</v>
      </c>
      <c r="F19" s="54">
        <f t="shared" si="2"/>
        <v>0.01154166667</v>
      </c>
      <c r="G19" s="14"/>
      <c r="H19" s="14"/>
      <c r="I19" s="14"/>
      <c r="J19" s="14"/>
      <c r="K19" s="14"/>
      <c r="L19" s="14"/>
      <c r="M19" s="14"/>
      <c r="N19" s="14"/>
      <c r="O19" s="69"/>
      <c r="P19" s="69"/>
      <c r="Q19" s="14"/>
      <c r="R19" s="2"/>
      <c r="S19" s="2"/>
    </row>
    <row r="20" ht="14.25" customHeight="1">
      <c r="A20" s="14"/>
      <c r="B20" s="14">
        <v>700.0</v>
      </c>
      <c r="C20" s="14">
        <v>200.0</v>
      </c>
      <c r="D20" s="14">
        <f t="shared" si="1"/>
        <v>140000</v>
      </c>
      <c r="E20" s="68">
        <v>1518.0</v>
      </c>
      <c r="F20" s="54">
        <f t="shared" si="2"/>
        <v>0.01084285714</v>
      </c>
      <c r="G20" s="14"/>
      <c r="H20" s="14"/>
      <c r="I20" s="14"/>
      <c r="J20" s="14"/>
      <c r="K20" s="14"/>
      <c r="L20" s="14"/>
      <c r="M20" s="14"/>
      <c r="N20" s="14"/>
      <c r="O20" s="69"/>
      <c r="P20" s="69"/>
      <c r="Q20" s="14"/>
      <c r="R20" s="2"/>
      <c r="S20" s="2"/>
    </row>
    <row r="21" ht="14.25" customHeight="1">
      <c r="A21" s="14"/>
      <c r="B21" s="14">
        <v>800.0</v>
      </c>
      <c r="C21" s="14">
        <v>200.0</v>
      </c>
      <c r="D21" s="14">
        <f t="shared" si="1"/>
        <v>160000</v>
      </c>
      <c r="E21" s="68">
        <v>1753.0</v>
      </c>
      <c r="F21" s="54">
        <f t="shared" si="2"/>
        <v>0.01095625</v>
      </c>
      <c r="G21" s="14"/>
      <c r="H21" s="14"/>
      <c r="I21" s="14"/>
      <c r="J21" s="14"/>
      <c r="K21" s="14"/>
      <c r="L21" s="14"/>
      <c r="M21" s="14"/>
      <c r="N21" s="14"/>
      <c r="O21" s="69"/>
      <c r="P21" s="69"/>
      <c r="Q21" s="14"/>
      <c r="R21" s="2"/>
      <c r="S21" s="2"/>
    </row>
    <row r="22" ht="14.25" customHeight="1">
      <c r="A22" s="14"/>
      <c r="B22" s="14">
        <v>900.0</v>
      </c>
      <c r="C22" s="14">
        <v>200.0</v>
      </c>
      <c r="D22" s="14">
        <f t="shared" si="1"/>
        <v>180000</v>
      </c>
      <c r="E22" s="68">
        <v>1865.0</v>
      </c>
      <c r="F22" s="54">
        <f t="shared" si="2"/>
        <v>0.01036111111</v>
      </c>
      <c r="G22" s="14"/>
      <c r="H22" s="14"/>
      <c r="I22" s="14"/>
      <c r="J22" s="14"/>
      <c r="K22" s="14"/>
      <c r="L22" s="14"/>
      <c r="M22" s="14"/>
      <c r="N22" s="14"/>
      <c r="O22" s="69"/>
      <c r="P22" s="69"/>
      <c r="Q22" s="14"/>
      <c r="R22" s="2"/>
      <c r="S22" s="2"/>
    </row>
    <row r="23" ht="14.25" customHeight="1">
      <c r="A23" s="14"/>
      <c r="B23" s="14">
        <v>1000.0</v>
      </c>
      <c r="C23" s="14">
        <v>200.0</v>
      </c>
      <c r="D23" s="14">
        <f t="shared" si="1"/>
        <v>200000</v>
      </c>
      <c r="E23" s="68">
        <v>2114.0</v>
      </c>
      <c r="F23" s="54">
        <f t="shared" si="2"/>
        <v>0.01057</v>
      </c>
      <c r="G23" s="14"/>
      <c r="H23" s="14"/>
      <c r="I23" s="14"/>
      <c r="J23" s="14"/>
      <c r="K23" s="14"/>
      <c r="L23" s="14"/>
      <c r="M23" s="14"/>
      <c r="N23" s="14"/>
      <c r="O23" s="69"/>
      <c r="P23" s="69"/>
      <c r="Q23" s="14"/>
      <c r="R23" s="2"/>
      <c r="S23" s="2"/>
    </row>
    <row r="24" ht="14.25" customHeight="1">
      <c r="A24" s="14"/>
      <c r="B24" s="14">
        <v>300.0</v>
      </c>
      <c r="C24" s="14">
        <v>300.0</v>
      </c>
      <c r="D24" s="14">
        <f t="shared" si="1"/>
        <v>90000</v>
      </c>
      <c r="E24" s="68">
        <v>1023.0</v>
      </c>
      <c r="F24" s="54">
        <f t="shared" si="2"/>
        <v>0.01136666667</v>
      </c>
      <c r="G24" s="14"/>
      <c r="H24" s="14"/>
      <c r="I24" s="14"/>
      <c r="J24" s="14"/>
      <c r="K24" s="14"/>
      <c r="L24" s="14"/>
      <c r="M24" s="14"/>
      <c r="N24" s="14"/>
      <c r="O24" s="69"/>
      <c r="P24" s="69"/>
      <c r="Q24" s="14"/>
      <c r="R24" s="2"/>
      <c r="S24" s="2"/>
    </row>
    <row r="25" ht="14.25" customHeight="1">
      <c r="A25" s="14"/>
      <c r="B25" s="14">
        <v>400.0</v>
      </c>
      <c r="C25" s="14">
        <v>300.0</v>
      </c>
      <c r="D25" s="14">
        <f t="shared" si="1"/>
        <v>120000</v>
      </c>
      <c r="E25" s="68">
        <v>1221.0</v>
      </c>
      <c r="F25" s="54">
        <f t="shared" si="2"/>
        <v>0.010175</v>
      </c>
      <c r="G25" s="14"/>
      <c r="H25" s="14"/>
      <c r="I25" s="14"/>
      <c r="J25" s="14"/>
      <c r="K25" s="14"/>
      <c r="L25" s="14"/>
      <c r="M25" s="14"/>
      <c r="N25" s="14"/>
      <c r="O25" s="69"/>
      <c r="P25" s="69"/>
      <c r="Q25" s="14"/>
      <c r="R25" s="2"/>
      <c r="S25" s="2"/>
    </row>
    <row r="26" ht="14.25" customHeight="1">
      <c r="A26" s="14"/>
      <c r="B26" s="14">
        <v>500.0</v>
      </c>
      <c r="C26" s="14">
        <v>300.0</v>
      </c>
      <c r="D26" s="14">
        <f t="shared" si="1"/>
        <v>150000</v>
      </c>
      <c r="E26" s="68">
        <v>1543.0</v>
      </c>
      <c r="F26" s="54">
        <f t="shared" si="2"/>
        <v>0.01028666667</v>
      </c>
      <c r="G26" s="14"/>
      <c r="H26" s="14"/>
      <c r="I26" s="14"/>
      <c r="J26" s="14"/>
      <c r="K26" s="14"/>
      <c r="L26" s="14"/>
      <c r="M26" s="14"/>
      <c r="N26" s="14"/>
      <c r="O26" s="69"/>
      <c r="P26" s="69"/>
      <c r="Q26" s="14"/>
      <c r="R26" s="2"/>
      <c r="S26" s="2"/>
    </row>
    <row r="27" ht="14.25" customHeight="1">
      <c r="A27" s="14"/>
      <c r="B27" s="14">
        <v>600.0</v>
      </c>
      <c r="C27" s="14">
        <v>300.0</v>
      </c>
      <c r="D27" s="14">
        <f t="shared" si="1"/>
        <v>180000</v>
      </c>
      <c r="E27" s="68">
        <v>1728.0</v>
      </c>
      <c r="F27" s="54">
        <f t="shared" si="2"/>
        <v>0.0096</v>
      </c>
      <c r="G27" s="14"/>
      <c r="H27" s="14"/>
      <c r="I27" s="14"/>
      <c r="J27" s="14"/>
      <c r="K27" s="14"/>
      <c r="L27" s="14"/>
      <c r="M27" s="14"/>
      <c r="N27" s="14"/>
      <c r="O27" s="69"/>
      <c r="P27" s="69"/>
      <c r="Q27" s="14"/>
      <c r="R27" s="2"/>
      <c r="S27" s="2"/>
    </row>
    <row r="28" ht="14.25" customHeight="1">
      <c r="A28" s="14"/>
      <c r="B28" s="14">
        <v>700.0</v>
      </c>
      <c r="C28" s="14">
        <v>300.0</v>
      </c>
      <c r="D28" s="14">
        <f t="shared" si="1"/>
        <v>210000</v>
      </c>
      <c r="E28" s="68">
        <v>2166.0</v>
      </c>
      <c r="F28" s="54">
        <f t="shared" si="2"/>
        <v>0.01031428571</v>
      </c>
      <c r="G28" s="14"/>
      <c r="H28" s="14"/>
      <c r="I28" s="14"/>
      <c r="J28" s="14"/>
      <c r="K28" s="14"/>
      <c r="L28" s="14"/>
      <c r="M28" s="14"/>
      <c r="N28" s="14"/>
      <c r="O28" s="69"/>
      <c r="P28" s="69"/>
      <c r="Q28" s="14"/>
      <c r="R28" s="2"/>
      <c r="S28" s="2"/>
    </row>
    <row r="29" ht="14.25" customHeight="1">
      <c r="A29" s="14"/>
      <c r="B29" s="14">
        <v>800.0</v>
      </c>
      <c r="C29" s="14">
        <v>300.0</v>
      </c>
      <c r="D29" s="14">
        <f t="shared" si="1"/>
        <v>240000</v>
      </c>
      <c r="E29" s="68">
        <v>2336.0</v>
      </c>
      <c r="F29" s="54">
        <f t="shared" si="2"/>
        <v>0.009733333333</v>
      </c>
      <c r="G29" s="14"/>
      <c r="H29" s="14"/>
      <c r="I29" s="14"/>
      <c r="J29" s="14"/>
      <c r="K29" s="14"/>
      <c r="L29" s="14"/>
      <c r="M29" s="14"/>
      <c r="N29" s="14"/>
      <c r="O29" s="69"/>
      <c r="P29" s="69"/>
      <c r="Q29" s="14"/>
      <c r="R29" s="2"/>
      <c r="S29" s="2"/>
    </row>
    <row r="30" ht="14.25" customHeight="1">
      <c r="A30" s="14"/>
      <c r="B30" s="14">
        <v>900.0</v>
      </c>
      <c r="C30" s="14">
        <v>300.0</v>
      </c>
      <c r="D30" s="14">
        <f t="shared" si="1"/>
        <v>270000</v>
      </c>
      <c r="E30" s="68">
        <v>2505.0</v>
      </c>
      <c r="F30" s="54">
        <f t="shared" si="2"/>
        <v>0.009277777778</v>
      </c>
      <c r="G30" s="14"/>
      <c r="H30" s="14"/>
      <c r="I30" s="14"/>
      <c r="J30" s="14"/>
      <c r="K30" s="14"/>
      <c r="L30" s="14"/>
      <c r="M30" s="14"/>
      <c r="N30" s="14"/>
      <c r="O30" s="69"/>
      <c r="P30" s="69"/>
      <c r="Q30" s="14"/>
      <c r="R30" s="2"/>
      <c r="S30" s="2"/>
    </row>
    <row r="31" ht="14.25" customHeight="1">
      <c r="A31" s="14"/>
      <c r="B31" s="14">
        <v>1000.0</v>
      </c>
      <c r="C31" s="14">
        <v>300.0</v>
      </c>
      <c r="D31" s="14">
        <f t="shared" si="1"/>
        <v>300000</v>
      </c>
      <c r="E31" s="68">
        <v>2675.0</v>
      </c>
      <c r="F31" s="54">
        <f t="shared" si="2"/>
        <v>0.008916666667</v>
      </c>
      <c r="G31" s="14"/>
      <c r="H31" s="14"/>
      <c r="I31" s="14"/>
      <c r="J31" s="14"/>
      <c r="K31" s="14"/>
      <c r="L31" s="14"/>
      <c r="M31" s="14"/>
      <c r="N31" s="14"/>
      <c r="O31" s="69"/>
      <c r="P31" s="69"/>
      <c r="Q31" s="14"/>
      <c r="R31" s="2"/>
      <c r="S31" s="2"/>
    </row>
    <row r="32" ht="14.25" customHeight="1">
      <c r="A32" s="14"/>
      <c r="B32" s="14">
        <v>400.0</v>
      </c>
      <c r="C32" s="14">
        <v>400.0</v>
      </c>
      <c r="D32" s="14">
        <f t="shared" si="1"/>
        <v>160000</v>
      </c>
      <c r="E32" s="68">
        <v>1597.0</v>
      </c>
      <c r="F32" s="54">
        <f t="shared" si="2"/>
        <v>0.00998125</v>
      </c>
      <c r="G32" s="14"/>
      <c r="H32" s="14"/>
      <c r="I32" s="14"/>
      <c r="J32" s="14"/>
      <c r="K32" s="14"/>
      <c r="L32" s="14"/>
      <c r="M32" s="14"/>
      <c r="N32" s="14"/>
      <c r="O32" s="69"/>
      <c r="P32" s="69"/>
      <c r="Q32" s="14"/>
      <c r="R32" s="2"/>
      <c r="S32" s="2"/>
    </row>
    <row r="33" ht="14.25" customHeight="1">
      <c r="A33" s="14"/>
      <c r="B33" s="14">
        <v>500.0</v>
      </c>
      <c r="C33" s="14">
        <v>400.0</v>
      </c>
      <c r="D33" s="14">
        <f t="shared" si="1"/>
        <v>200000</v>
      </c>
      <c r="E33" s="68">
        <v>1808.0</v>
      </c>
      <c r="F33" s="54">
        <f t="shared" si="2"/>
        <v>0.00904</v>
      </c>
      <c r="G33" s="14"/>
      <c r="H33" s="14"/>
      <c r="I33" s="14"/>
      <c r="J33" s="14"/>
      <c r="K33" s="14"/>
      <c r="L33" s="14"/>
      <c r="M33" s="14"/>
      <c r="N33" s="14"/>
      <c r="O33" s="69"/>
      <c r="P33" s="69"/>
      <c r="Q33" s="14"/>
      <c r="R33" s="2"/>
      <c r="S33" s="2"/>
    </row>
    <row r="34" ht="14.25" customHeight="1">
      <c r="A34" s="14"/>
      <c r="B34" s="14">
        <v>600.0</v>
      </c>
      <c r="C34" s="14">
        <v>400.0</v>
      </c>
      <c r="D34" s="14">
        <f t="shared" si="1"/>
        <v>240000</v>
      </c>
      <c r="E34" s="68">
        <v>2201.0</v>
      </c>
      <c r="F34" s="54">
        <f t="shared" si="2"/>
        <v>0.009170833333</v>
      </c>
      <c r="G34" s="14"/>
      <c r="H34" s="14"/>
      <c r="I34" s="14"/>
      <c r="J34" s="14"/>
      <c r="K34" s="14"/>
      <c r="L34" s="14"/>
      <c r="M34" s="14"/>
      <c r="N34" s="14"/>
      <c r="O34" s="69"/>
      <c r="P34" s="69"/>
      <c r="Q34" s="14"/>
      <c r="R34" s="2"/>
      <c r="S34" s="2"/>
    </row>
    <row r="35" ht="14.25" customHeight="1">
      <c r="A35" s="14"/>
      <c r="B35" s="70">
        <v>700.0</v>
      </c>
      <c r="C35" s="70">
        <v>400.0</v>
      </c>
      <c r="D35" s="70">
        <f t="shared" si="1"/>
        <v>280000</v>
      </c>
      <c r="E35" s="71">
        <v>2560.0</v>
      </c>
      <c r="F35" s="72">
        <f t="shared" si="2"/>
        <v>0.009142857143</v>
      </c>
      <c r="G35" s="14"/>
      <c r="H35" s="14"/>
      <c r="I35" s="14"/>
      <c r="J35" s="14"/>
      <c r="K35" s="14"/>
      <c r="L35" s="14"/>
      <c r="M35" s="14"/>
      <c r="N35" s="14"/>
      <c r="O35" s="69"/>
      <c r="P35" s="69"/>
      <c r="Q35" s="14"/>
      <c r="R35" s="2"/>
      <c r="S35" s="2"/>
    </row>
    <row r="36" ht="14.25" customHeight="1">
      <c r="A36" s="14"/>
      <c r="B36" s="14">
        <v>800.0</v>
      </c>
      <c r="C36" s="14">
        <v>400.0</v>
      </c>
      <c r="D36" s="14">
        <f t="shared" si="1"/>
        <v>320000</v>
      </c>
      <c r="E36" s="68">
        <v>3005.0</v>
      </c>
      <c r="F36" s="54">
        <f t="shared" si="2"/>
        <v>0.009390625</v>
      </c>
      <c r="G36" s="14"/>
      <c r="H36" s="14"/>
      <c r="I36" s="14"/>
      <c r="J36" s="14"/>
      <c r="K36" s="14"/>
      <c r="L36" s="14"/>
      <c r="M36" s="14"/>
      <c r="N36" s="14"/>
      <c r="O36" s="69"/>
      <c r="P36" s="69"/>
      <c r="Q36" s="14"/>
      <c r="R36" s="2"/>
      <c r="S36" s="2"/>
    </row>
    <row r="37" ht="14.25" customHeight="1">
      <c r="A37" s="14"/>
      <c r="B37" s="14">
        <v>900.0</v>
      </c>
      <c r="C37" s="14">
        <v>400.0</v>
      </c>
      <c r="D37" s="14">
        <f t="shared" si="1"/>
        <v>360000</v>
      </c>
      <c r="E37" s="68">
        <v>3011.0</v>
      </c>
      <c r="F37" s="54">
        <f t="shared" si="2"/>
        <v>0.008363888889</v>
      </c>
      <c r="G37" s="14"/>
      <c r="H37" s="14"/>
      <c r="I37" s="14"/>
      <c r="J37" s="14"/>
      <c r="K37" s="14"/>
      <c r="L37" s="14"/>
      <c r="M37" s="14"/>
      <c r="N37" s="14"/>
      <c r="O37" s="69"/>
      <c r="P37" s="69"/>
      <c r="Q37" s="14"/>
      <c r="R37" s="2"/>
      <c r="S37" s="2"/>
    </row>
    <row r="38" ht="14.25" customHeight="1">
      <c r="A38" s="14"/>
      <c r="B38" s="14">
        <v>1000.0</v>
      </c>
      <c r="C38" s="14">
        <v>400.0</v>
      </c>
      <c r="D38" s="14">
        <f t="shared" si="1"/>
        <v>400000</v>
      </c>
      <c r="E38" s="68">
        <v>3477.0</v>
      </c>
      <c r="F38" s="54">
        <f t="shared" si="2"/>
        <v>0.0086925</v>
      </c>
      <c r="G38" s="14"/>
      <c r="H38" s="14"/>
      <c r="I38" s="14"/>
      <c r="J38" s="14"/>
      <c r="K38" s="14"/>
      <c r="L38" s="14"/>
      <c r="M38" s="14"/>
      <c r="N38" s="14"/>
      <c r="O38" s="69"/>
      <c r="P38" s="69"/>
      <c r="Q38" s="14"/>
      <c r="R38" s="2"/>
      <c r="S38" s="2"/>
    </row>
    <row r="39" ht="14.25" customHeight="1">
      <c r="A39" s="14"/>
      <c r="B39" s="14">
        <v>500.0</v>
      </c>
      <c r="C39" s="14">
        <v>500.0</v>
      </c>
      <c r="D39" s="14">
        <f t="shared" si="1"/>
        <v>250000</v>
      </c>
      <c r="E39" s="68">
        <v>2256.0</v>
      </c>
      <c r="F39" s="54">
        <f t="shared" si="2"/>
        <v>0.009024</v>
      </c>
      <c r="G39" s="14"/>
      <c r="H39" s="14"/>
      <c r="I39" s="14"/>
      <c r="J39" s="14"/>
      <c r="K39" s="14"/>
      <c r="L39" s="14"/>
      <c r="M39" s="14"/>
      <c r="N39" s="14"/>
      <c r="O39" s="69"/>
      <c r="P39" s="69"/>
      <c r="Q39" s="14"/>
      <c r="R39" s="2"/>
      <c r="S39" s="2"/>
    </row>
    <row r="40" ht="14.25" customHeight="1">
      <c r="A40" s="14"/>
      <c r="B40" s="14">
        <v>600.0</v>
      </c>
      <c r="C40" s="14">
        <v>500.0</v>
      </c>
      <c r="D40" s="14">
        <f t="shared" si="1"/>
        <v>300000</v>
      </c>
      <c r="E40" s="68">
        <v>2672.0</v>
      </c>
      <c r="F40" s="54">
        <f t="shared" si="2"/>
        <v>0.008906666667</v>
      </c>
      <c r="G40" s="14"/>
      <c r="H40" s="14"/>
      <c r="I40" s="14"/>
      <c r="J40" s="14"/>
      <c r="K40" s="14"/>
      <c r="L40" s="14"/>
      <c r="M40" s="14"/>
      <c r="N40" s="14"/>
      <c r="O40" s="69"/>
      <c r="P40" s="69"/>
      <c r="Q40" s="14"/>
      <c r="R40" s="2"/>
      <c r="S40" s="2"/>
    </row>
    <row r="41" ht="14.25" customHeight="1">
      <c r="A41" s="14"/>
      <c r="B41" s="14">
        <v>700.0</v>
      </c>
      <c r="C41" s="14">
        <v>500.0</v>
      </c>
      <c r="D41" s="14">
        <f t="shared" si="1"/>
        <v>350000</v>
      </c>
      <c r="E41" s="68">
        <v>2953.0</v>
      </c>
      <c r="F41" s="54">
        <f t="shared" si="2"/>
        <v>0.008437142857</v>
      </c>
      <c r="G41" s="14"/>
      <c r="H41" s="14"/>
      <c r="I41" s="14"/>
      <c r="J41" s="14"/>
      <c r="K41" s="14"/>
      <c r="L41" s="14"/>
      <c r="M41" s="14"/>
      <c r="N41" s="14"/>
      <c r="O41" s="69"/>
      <c r="P41" s="69"/>
      <c r="Q41" s="14"/>
      <c r="R41" s="2"/>
      <c r="S41" s="2"/>
    </row>
    <row r="42" ht="14.25" customHeight="1">
      <c r="A42" s="14"/>
      <c r="B42" s="14">
        <v>800.0</v>
      </c>
      <c r="C42" s="14">
        <v>500.0</v>
      </c>
      <c r="D42" s="14">
        <f t="shared" si="1"/>
        <v>400000</v>
      </c>
      <c r="E42" s="68">
        <v>3236.0</v>
      </c>
      <c r="F42" s="54">
        <f t="shared" si="2"/>
        <v>0.00809</v>
      </c>
      <c r="G42" s="14"/>
      <c r="H42" s="14"/>
      <c r="I42" s="14"/>
      <c r="J42" s="14"/>
      <c r="K42" s="14"/>
      <c r="L42" s="14"/>
      <c r="M42" s="14"/>
      <c r="N42" s="14"/>
      <c r="O42" s="69"/>
      <c r="P42" s="69"/>
      <c r="Q42" s="14"/>
      <c r="R42" s="2"/>
      <c r="S42" s="2"/>
    </row>
    <row r="43" ht="14.25" customHeight="1">
      <c r="A43" s="14"/>
      <c r="B43" s="14">
        <v>900.0</v>
      </c>
      <c r="C43" s="14">
        <v>500.0</v>
      </c>
      <c r="D43" s="14">
        <f t="shared" si="1"/>
        <v>450000</v>
      </c>
      <c r="E43" s="68">
        <v>3758.0</v>
      </c>
      <c r="F43" s="54">
        <f t="shared" si="2"/>
        <v>0.008351111111</v>
      </c>
      <c r="G43" s="14"/>
      <c r="H43" s="14"/>
      <c r="I43" s="14"/>
      <c r="J43" s="14"/>
      <c r="K43" s="14"/>
      <c r="L43" s="14"/>
      <c r="M43" s="14"/>
      <c r="N43" s="14"/>
      <c r="O43" s="69"/>
      <c r="P43" s="69"/>
      <c r="Q43" s="14"/>
      <c r="R43" s="2"/>
      <c r="S43" s="2"/>
    </row>
    <row r="44" ht="14.25" customHeight="1">
      <c r="A44" s="14"/>
      <c r="B44" s="14">
        <v>1000.0</v>
      </c>
      <c r="C44" s="14">
        <v>500.0</v>
      </c>
      <c r="D44" s="14">
        <f t="shared" si="1"/>
        <v>500000</v>
      </c>
      <c r="E44" s="68">
        <v>4039.0</v>
      </c>
      <c r="F44" s="54">
        <f t="shared" si="2"/>
        <v>0.008078</v>
      </c>
      <c r="G44" s="14"/>
      <c r="H44" s="14"/>
      <c r="I44" s="14"/>
      <c r="J44" s="14"/>
      <c r="K44" s="14"/>
      <c r="L44" s="14"/>
      <c r="M44" s="14"/>
      <c r="N44" s="14"/>
      <c r="O44" s="69"/>
      <c r="P44" s="69"/>
      <c r="Q44" s="14"/>
      <c r="R44" s="2"/>
      <c r="S44" s="2"/>
    </row>
    <row r="45" ht="14.25" customHeight="1">
      <c r="A45" s="14"/>
      <c r="B45" s="14">
        <v>600.0</v>
      </c>
      <c r="C45" s="14">
        <v>600.0</v>
      </c>
      <c r="D45" s="14">
        <f t="shared" si="1"/>
        <v>360000</v>
      </c>
      <c r="E45" s="68">
        <v>3009.0</v>
      </c>
      <c r="F45" s="54">
        <f t="shared" si="2"/>
        <v>0.008358333333</v>
      </c>
      <c r="G45" s="14"/>
      <c r="H45" s="14"/>
      <c r="I45" s="14"/>
      <c r="J45" s="14"/>
      <c r="K45" s="14"/>
      <c r="L45" s="14"/>
      <c r="M45" s="14"/>
      <c r="N45" s="14"/>
      <c r="O45" s="69"/>
      <c r="P45" s="69"/>
      <c r="Q45" s="14"/>
      <c r="R45" s="2"/>
      <c r="S45" s="2"/>
    </row>
    <row r="46" ht="14.25" customHeight="1">
      <c r="A46" s="14"/>
      <c r="B46" s="14">
        <v>700.0</v>
      </c>
      <c r="C46" s="14">
        <v>600.0</v>
      </c>
      <c r="D46" s="14">
        <f t="shared" si="1"/>
        <v>420000</v>
      </c>
      <c r="E46" s="68">
        <v>3348.0</v>
      </c>
      <c r="F46" s="54">
        <f t="shared" si="2"/>
        <v>0.007971428571</v>
      </c>
      <c r="G46" s="14"/>
      <c r="H46" s="14"/>
      <c r="I46" s="14"/>
      <c r="J46" s="14"/>
      <c r="K46" s="14"/>
      <c r="L46" s="14"/>
      <c r="M46" s="14"/>
      <c r="N46" s="14"/>
      <c r="O46" s="69"/>
      <c r="P46" s="69"/>
      <c r="Q46" s="14"/>
      <c r="R46" s="2"/>
      <c r="S46" s="2"/>
    </row>
    <row r="47" ht="14.25" customHeight="1">
      <c r="A47" s="14"/>
      <c r="B47" s="14">
        <v>800.0</v>
      </c>
      <c r="C47" s="14">
        <v>600.0</v>
      </c>
      <c r="D47" s="14">
        <f t="shared" si="1"/>
        <v>480000</v>
      </c>
      <c r="E47" s="68">
        <v>4058.0</v>
      </c>
      <c r="F47" s="54">
        <f t="shared" si="2"/>
        <v>0.008454166667</v>
      </c>
      <c r="G47" s="14"/>
      <c r="H47" s="14"/>
      <c r="I47" s="14"/>
      <c r="J47" s="14"/>
      <c r="K47" s="14"/>
      <c r="L47" s="14"/>
      <c r="M47" s="14"/>
      <c r="N47" s="14"/>
      <c r="O47" s="69"/>
      <c r="P47" s="69"/>
      <c r="Q47" s="14"/>
      <c r="R47" s="2"/>
      <c r="S47" s="2"/>
    </row>
    <row r="48" ht="14.25" customHeight="1">
      <c r="A48" s="14"/>
      <c r="B48" s="14">
        <v>900.0</v>
      </c>
      <c r="C48" s="14">
        <v>600.0</v>
      </c>
      <c r="D48" s="14">
        <f t="shared" si="1"/>
        <v>540000</v>
      </c>
      <c r="E48" s="68">
        <v>4396.0</v>
      </c>
      <c r="F48" s="54">
        <f t="shared" si="2"/>
        <v>0.008140740741</v>
      </c>
      <c r="G48" s="14"/>
      <c r="H48" s="14"/>
      <c r="I48" s="14"/>
      <c r="J48" s="14"/>
      <c r="K48" s="14"/>
      <c r="L48" s="14"/>
      <c r="M48" s="14"/>
      <c r="N48" s="14"/>
      <c r="O48" s="69"/>
      <c r="P48" s="69"/>
      <c r="Q48" s="14"/>
      <c r="R48" s="2"/>
      <c r="S48" s="2"/>
    </row>
    <row r="49" ht="14.25" customHeight="1">
      <c r="A49" s="14"/>
      <c r="B49" s="14">
        <v>1000.0</v>
      </c>
      <c r="C49" s="14">
        <v>600.0</v>
      </c>
      <c r="D49" s="14">
        <f t="shared" si="1"/>
        <v>600000</v>
      </c>
      <c r="E49" s="68">
        <v>5134.0</v>
      </c>
      <c r="F49" s="54">
        <f t="shared" si="2"/>
        <v>0.008556666667</v>
      </c>
      <c r="G49" s="14"/>
      <c r="H49" s="14"/>
      <c r="I49" s="14"/>
      <c r="J49" s="14"/>
      <c r="K49" s="14"/>
      <c r="L49" s="14"/>
      <c r="M49" s="14"/>
      <c r="N49" s="14"/>
      <c r="O49" s="69"/>
      <c r="P49" s="69"/>
      <c r="Q49" s="14"/>
      <c r="R49" s="2"/>
      <c r="S49" s="2"/>
    </row>
    <row r="50" ht="14.25" customHeight="1">
      <c r="A50" s="14"/>
      <c r="B50" s="14">
        <v>700.0</v>
      </c>
      <c r="C50" s="14">
        <v>700.0</v>
      </c>
      <c r="D50" s="14">
        <f t="shared" si="1"/>
        <v>490000</v>
      </c>
      <c r="E50" s="68">
        <v>4115.0</v>
      </c>
      <c r="F50" s="54">
        <f t="shared" si="2"/>
        <v>0.008397959184</v>
      </c>
      <c r="G50" s="14"/>
      <c r="H50" s="14"/>
      <c r="I50" s="14"/>
      <c r="J50" s="14"/>
      <c r="K50" s="14"/>
      <c r="L50" s="14"/>
      <c r="M50" s="14"/>
      <c r="N50" s="14"/>
      <c r="O50" s="69"/>
      <c r="P50" s="69"/>
      <c r="Q50" s="14"/>
      <c r="R50" s="2"/>
      <c r="S50" s="2"/>
    </row>
    <row r="51" ht="14.25" customHeight="1">
      <c r="A51" s="14"/>
      <c r="B51" s="14">
        <v>800.0</v>
      </c>
      <c r="C51" s="14">
        <v>700.0</v>
      </c>
      <c r="D51" s="14">
        <f t="shared" si="1"/>
        <v>560000</v>
      </c>
      <c r="E51" s="68">
        <v>4509.0</v>
      </c>
      <c r="F51" s="54">
        <f t="shared" si="2"/>
        <v>0.008051785714</v>
      </c>
      <c r="G51" s="14"/>
      <c r="H51" s="14"/>
      <c r="I51" s="14"/>
      <c r="J51" s="14"/>
      <c r="K51" s="14"/>
      <c r="L51" s="14"/>
      <c r="M51" s="14"/>
      <c r="N51" s="14"/>
      <c r="O51" s="69"/>
      <c r="P51" s="69"/>
      <c r="Q51" s="14"/>
      <c r="R51" s="2"/>
      <c r="S51" s="2"/>
    </row>
    <row r="52" ht="14.25" customHeight="1">
      <c r="A52" s="14"/>
      <c r="B52" s="14">
        <v>900.0</v>
      </c>
      <c r="C52" s="14">
        <v>700.0</v>
      </c>
      <c r="D52" s="14">
        <f t="shared" si="1"/>
        <v>630000</v>
      </c>
      <c r="E52" s="68">
        <v>5169.0</v>
      </c>
      <c r="F52" s="54">
        <f t="shared" si="2"/>
        <v>0.008204761905</v>
      </c>
      <c r="G52" s="14"/>
      <c r="H52" s="14"/>
      <c r="I52" s="14"/>
      <c r="J52" s="14"/>
      <c r="K52" s="14"/>
      <c r="L52" s="14"/>
      <c r="M52" s="14"/>
      <c r="N52" s="14"/>
      <c r="O52" s="69"/>
      <c r="P52" s="69"/>
      <c r="Q52" s="14"/>
      <c r="R52" s="2"/>
      <c r="S52" s="2"/>
    </row>
    <row r="53" ht="14.25" customHeight="1">
      <c r="A53" s="14"/>
      <c r="B53" s="14">
        <v>1000.0</v>
      </c>
      <c r="C53" s="14">
        <v>700.0</v>
      </c>
      <c r="D53" s="14">
        <f t="shared" si="1"/>
        <v>700000</v>
      </c>
      <c r="E53" s="68">
        <v>5828.0</v>
      </c>
      <c r="F53" s="54">
        <f t="shared" si="2"/>
        <v>0.008325714286</v>
      </c>
      <c r="G53" s="14"/>
      <c r="H53" s="14"/>
      <c r="I53" s="14"/>
      <c r="J53" s="14"/>
      <c r="K53" s="14"/>
      <c r="L53" s="14"/>
      <c r="M53" s="14"/>
      <c r="N53" s="14"/>
      <c r="O53" s="69"/>
      <c r="P53" s="69"/>
      <c r="Q53" s="14"/>
      <c r="R53" s="2"/>
      <c r="S53" s="2"/>
    </row>
    <row r="54" ht="14.25" customHeight="1">
      <c r="A54" s="14"/>
      <c r="B54" s="14">
        <v>800.0</v>
      </c>
      <c r="C54" s="14">
        <v>800.0</v>
      </c>
      <c r="D54" s="14">
        <f t="shared" si="1"/>
        <v>640000</v>
      </c>
      <c r="E54" s="68">
        <v>5225.0</v>
      </c>
      <c r="F54" s="54">
        <f t="shared" si="2"/>
        <v>0.0081640625</v>
      </c>
      <c r="G54" s="14"/>
      <c r="H54" s="14"/>
      <c r="I54" s="14"/>
      <c r="J54" s="14"/>
      <c r="K54" s="14"/>
      <c r="L54" s="14"/>
      <c r="M54" s="14"/>
      <c r="N54" s="14"/>
      <c r="O54" s="69"/>
      <c r="P54" s="14"/>
      <c r="Q54" s="14"/>
      <c r="R54" s="2"/>
      <c r="S54" s="2"/>
    </row>
    <row r="55" ht="14.25" customHeight="1">
      <c r="A55" s="14"/>
      <c r="B55" s="14"/>
      <c r="C55" s="14"/>
      <c r="D55" s="14"/>
      <c r="E55" s="14"/>
      <c r="F55" s="54"/>
      <c r="G55" s="14"/>
      <c r="H55" s="14"/>
      <c r="I55" s="14"/>
      <c r="J55" s="14"/>
      <c r="K55" s="14"/>
      <c r="L55" s="14"/>
      <c r="M55" s="14"/>
      <c r="N55" s="14"/>
      <c r="O55" s="14"/>
      <c r="P55" s="14"/>
      <c r="Q55" s="14"/>
      <c r="R55" s="2"/>
      <c r="S55" s="2"/>
    </row>
    <row r="56" ht="14.25" customHeight="1">
      <c r="A56" s="14"/>
      <c r="B56" s="14"/>
      <c r="C56" s="14"/>
      <c r="D56" s="14"/>
      <c r="E56" s="14"/>
      <c r="F56" s="54"/>
      <c r="G56" s="14"/>
      <c r="H56" s="14"/>
      <c r="I56" s="14"/>
      <c r="J56" s="14"/>
      <c r="K56" s="14"/>
      <c r="L56" s="14"/>
      <c r="M56" s="14"/>
      <c r="N56" s="14"/>
      <c r="O56" s="14"/>
      <c r="P56" s="14"/>
      <c r="Q56" s="14"/>
      <c r="R56" s="2"/>
      <c r="S56" s="2"/>
    </row>
    <row r="57" ht="14.25" customHeight="1">
      <c r="A57" s="67" t="s">
        <v>2216</v>
      </c>
      <c r="B57" s="14"/>
      <c r="C57" s="14"/>
      <c r="D57" s="14"/>
      <c r="E57" s="14"/>
      <c r="F57" s="54"/>
      <c r="G57" s="14"/>
      <c r="H57" s="14"/>
      <c r="I57" s="14"/>
      <c r="J57" s="14"/>
      <c r="K57" s="14"/>
      <c r="L57" s="14"/>
      <c r="M57" s="14"/>
      <c r="N57" s="14"/>
      <c r="O57" s="14"/>
      <c r="P57" s="14"/>
      <c r="Q57" s="14"/>
      <c r="R57" s="2"/>
      <c r="S57" s="2"/>
    </row>
    <row r="58" ht="14.25" customHeight="1">
      <c r="A58" s="2"/>
      <c r="B58" s="14">
        <v>100.0</v>
      </c>
      <c r="C58" s="14">
        <v>100.0</v>
      </c>
      <c r="D58" s="14">
        <f t="shared" ref="D58:D107" si="3">B58*C58</f>
        <v>10000</v>
      </c>
      <c r="E58" s="45">
        <v>556.0</v>
      </c>
      <c r="F58" s="54">
        <f t="shared" ref="F58:F107" si="4">E58/D58</f>
        <v>0.0556</v>
      </c>
      <c r="G58" s="2"/>
      <c r="H58" s="2"/>
      <c r="I58" s="2"/>
      <c r="J58" s="2"/>
      <c r="K58" s="2"/>
      <c r="L58" s="2"/>
      <c r="M58" s="2"/>
      <c r="N58" s="2"/>
      <c r="O58" s="2"/>
      <c r="P58" s="2"/>
      <c r="Q58" s="2"/>
      <c r="R58" s="2"/>
      <c r="S58" s="2"/>
    </row>
    <row r="59" ht="14.25" customHeight="1">
      <c r="A59" s="2"/>
      <c r="B59" s="14">
        <v>200.0</v>
      </c>
      <c r="C59" s="14">
        <v>100.0</v>
      </c>
      <c r="D59" s="14">
        <f t="shared" si="3"/>
        <v>20000</v>
      </c>
      <c r="E59" s="45">
        <v>585.0</v>
      </c>
      <c r="F59" s="54">
        <f t="shared" si="4"/>
        <v>0.02925</v>
      </c>
      <c r="G59" s="2"/>
      <c r="H59" s="2"/>
      <c r="I59" s="2"/>
      <c r="J59" s="2"/>
      <c r="K59" s="2"/>
      <c r="L59" s="2"/>
      <c r="M59" s="2"/>
      <c r="N59" s="2"/>
      <c r="O59" s="2"/>
      <c r="P59" s="2"/>
      <c r="Q59" s="2"/>
      <c r="R59" s="2"/>
      <c r="S59" s="2"/>
    </row>
    <row r="60" ht="14.25" customHeight="1">
      <c r="A60" s="2"/>
      <c r="B60" s="14">
        <v>300.0</v>
      </c>
      <c r="C60" s="14">
        <v>100.0</v>
      </c>
      <c r="D60" s="14">
        <f t="shared" si="3"/>
        <v>30000</v>
      </c>
      <c r="E60" s="45">
        <v>613.0</v>
      </c>
      <c r="F60" s="54">
        <f t="shared" si="4"/>
        <v>0.02043333333</v>
      </c>
      <c r="G60" s="2"/>
      <c r="H60" s="2"/>
      <c r="I60" s="2"/>
      <c r="J60" s="2"/>
      <c r="K60" s="2"/>
      <c r="L60" s="2"/>
      <c r="M60" s="2"/>
      <c r="N60" s="2"/>
      <c r="O60" s="2"/>
      <c r="P60" s="2"/>
      <c r="Q60" s="2"/>
      <c r="R60" s="2"/>
      <c r="S60" s="2"/>
    </row>
    <row r="61" ht="14.25" customHeight="1">
      <c r="A61" s="2"/>
      <c r="B61" s="14">
        <v>400.0</v>
      </c>
      <c r="C61" s="14">
        <v>100.0</v>
      </c>
      <c r="D61" s="14">
        <f t="shared" si="3"/>
        <v>40000</v>
      </c>
      <c r="E61" s="45">
        <v>681.0</v>
      </c>
      <c r="F61" s="54">
        <f t="shared" si="4"/>
        <v>0.017025</v>
      </c>
      <c r="G61" s="2"/>
      <c r="H61" s="2"/>
      <c r="I61" s="2"/>
      <c r="J61" s="2"/>
      <c r="K61" s="2"/>
      <c r="L61" s="2"/>
      <c r="M61" s="2"/>
      <c r="N61" s="2"/>
      <c r="O61" s="2"/>
      <c r="P61" s="2"/>
      <c r="Q61" s="2"/>
      <c r="R61" s="2"/>
      <c r="S61" s="2"/>
    </row>
    <row r="62" ht="14.25" customHeight="1">
      <c r="A62" s="2"/>
      <c r="B62" s="14">
        <v>500.0</v>
      </c>
      <c r="C62" s="14">
        <v>100.0</v>
      </c>
      <c r="D62" s="14">
        <f t="shared" si="3"/>
        <v>50000</v>
      </c>
      <c r="E62" s="45">
        <v>711.0</v>
      </c>
      <c r="F62" s="54">
        <f t="shared" si="4"/>
        <v>0.01422</v>
      </c>
      <c r="G62" s="2"/>
      <c r="H62" s="2"/>
      <c r="I62" s="2"/>
      <c r="J62" s="2"/>
      <c r="K62" s="2"/>
      <c r="L62" s="2"/>
      <c r="M62" s="2"/>
      <c r="N62" s="2"/>
      <c r="O62" s="2"/>
      <c r="P62" s="2"/>
      <c r="Q62" s="2"/>
      <c r="R62" s="2"/>
      <c r="S62" s="2"/>
    </row>
    <row r="63" ht="14.25" customHeight="1">
      <c r="A63" s="2"/>
      <c r="B63" s="14">
        <v>600.0</v>
      </c>
      <c r="C63" s="14">
        <v>100.0</v>
      </c>
      <c r="D63" s="14">
        <f t="shared" si="3"/>
        <v>60000</v>
      </c>
      <c r="E63" s="45">
        <v>752.0</v>
      </c>
      <c r="F63" s="54">
        <f t="shared" si="4"/>
        <v>0.01253333333</v>
      </c>
      <c r="G63" s="2"/>
      <c r="H63" s="2"/>
      <c r="I63" s="2"/>
      <c r="J63" s="2"/>
      <c r="K63" s="2"/>
      <c r="L63" s="2"/>
      <c r="M63" s="2"/>
      <c r="N63" s="2"/>
      <c r="O63" s="2"/>
      <c r="P63" s="2"/>
      <c r="Q63" s="2"/>
      <c r="R63" s="2"/>
      <c r="S63" s="2"/>
    </row>
    <row r="64" ht="14.25" customHeight="1">
      <c r="A64" s="2"/>
      <c r="B64" s="14">
        <v>700.0</v>
      </c>
      <c r="C64" s="14">
        <v>100.0</v>
      </c>
      <c r="D64" s="14">
        <f t="shared" si="3"/>
        <v>70000</v>
      </c>
      <c r="E64" s="45">
        <v>805.0</v>
      </c>
      <c r="F64" s="54">
        <f t="shared" si="4"/>
        <v>0.0115</v>
      </c>
      <c r="G64" s="2"/>
      <c r="H64" s="2"/>
      <c r="I64" s="2"/>
      <c r="J64" s="2"/>
      <c r="K64" s="2"/>
      <c r="L64" s="2"/>
      <c r="M64" s="2"/>
      <c r="N64" s="2"/>
      <c r="O64" s="2"/>
      <c r="P64" s="2"/>
      <c r="Q64" s="2"/>
      <c r="R64" s="2"/>
      <c r="S64" s="2"/>
    </row>
    <row r="65" ht="14.25" customHeight="1">
      <c r="A65" s="2"/>
      <c r="B65" s="14">
        <v>800.0</v>
      </c>
      <c r="C65" s="14">
        <v>100.0</v>
      </c>
      <c r="D65" s="14">
        <f t="shared" si="3"/>
        <v>80000</v>
      </c>
      <c r="E65" s="45">
        <v>997.0</v>
      </c>
      <c r="F65" s="54">
        <f t="shared" si="4"/>
        <v>0.0124625</v>
      </c>
      <c r="G65" s="2"/>
      <c r="H65" s="2"/>
      <c r="I65" s="2"/>
      <c r="J65" s="2"/>
      <c r="K65" s="2"/>
      <c r="L65" s="2"/>
      <c r="M65" s="2"/>
      <c r="N65" s="2"/>
      <c r="O65" s="2"/>
      <c r="P65" s="2"/>
      <c r="Q65" s="2"/>
      <c r="R65" s="2"/>
      <c r="S65" s="2"/>
    </row>
    <row r="66" ht="14.25" customHeight="1">
      <c r="A66" s="2"/>
      <c r="B66" s="14">
        <v>900.0</v>
      </c>
      <c r="C66" s="14">
        <v>100.0</v>
      </c>
      <c r="D66" s="14">
        <f t="shared" si="3"/>
        <v>90000</v>
      </c>
      <c r="E66" s="45">
        <v>1028.0</v>
      </c>
      <c r="F66" s="54">
        <f t="shared" si="4"/>
        <v>0.01142222222</v>
      </c>
      <c r="G66" s="2"/>
      <c r="H66" s="2"/>
      <c r="I66" s="2"/>
      <c r="J66" s="2"/>
      <c r="K66" s="2"/>
      <c r="L66" s="2"/>
      <c r="M66" s="2"/>
      <c r="N66" s="2"/>
      <c r="O66" s="2"/>
      <c r="P66" s="2"/>
      <c r="Q66" s="2"/>
      <c r="R66" s="2"/>
      <c r="S66" s="2"/>
    </row>
    <row r="67" ht="14.25" customHeight="1">
      <c r="A67" s="2"/>
      <c r="B67" s="14">
        <v>1000.0</v>
      </c>
      <c r="C67" s="14">
        <v>100.0</v>
      </c>
      <c r="D67" s="14">
        <f t="shared" si="3"/>
        <v>100000</v>
      </c>
      <c r="E67" s="45">
        <v>1282.0</v>
      </c>
      <c r="F67" s="54">
        <f t="shared" si="4"/>
        <v>0.01282</v>
      </c>
      <c r="G67" s="2"/>
      <c r="H67" s="2"/>
      <c r="I67" s="2"/>
      <c r="J67" s="2"/>
      <c r="K67" s="2"/>
      <c r="L67" s="2"/>
      <c r="M67" s="2"/>
      <c r="N67" s="2"/>
      <c r="O67" s="2"/>
      <c r="P67" s="2"/>
      <c r="Q67" s="2"/>
      <c r="R67" s="2"/>
      <c r="S67" s="2"/>
    </row>
    <row r="68" ht="14.25" customHeight="1">
      <c r="A68" s="2"/>
      <c r="B68" s="14">
        <v>200.0</v>
      </c>
      <c r="C68" s="14">
        <v>200.0</v>
      </c>
      <c r="D68" s="14">
        <f t="shared" si="3"/>
        <v>40000</v>
      </c>
      <c r="E68" s="45">
        <v>644.0</v>
      </c>
      <c r="F68" s="54">
        <f t="shared" si="4"/>
        <v>0.0161</v>
      </c>
      <c r="G68" s="2"/>
      <c r="H68" s="2"/>
      <c r="I68" s="2"/>
      <c r="J68" s="2"/>
      <c r="K68" s="2"/>
      <c r="L68" s="2"/>
      <c r="M68" s="2"/>
      <c r="N68" s="2"/>
      <c r="O68" s="2"/>
      <c r="P68" s="2"/>
      <c r="Q68" s="2"/>
      <c r="R68" s="2"/>
      <c r="S68" s="2"/>
    </row>
    <row r="69" ht="14.25" customHeight="1">
      <c r="A69" s="2"/>
      <c r="B69" s="14">
        <v>300.0</v>
      </c>
      <c r="C69" s="14">
        <v>200.0</v>
      </c>
      <c r="D69" s="14">
        <f t="shared" si="3"/>
        <v>60000</v>
      </c>
      <c r="E69" s="45">
        <v>699.0</v>
      </c>
      <c r="F69" s="54">
        <f t="shared" si="4"/>
        <v>0.01165</v>
      </c>
      <c r="G69" s="2"/>
      <c r="H69" s="2"/>
      <c r="I69" s="2"/>
      <c r="J69" s="2"/>
      <c r="K69" s="2"/>
      <c r="L69" s="2"/>
      <c r="M69" s="2"/>
      <c r="N69" s="2"/>
      <c r="O69" s="2"/>
      <c r="P69" s="2"/>
      <c r="Q69" s="2"/>
      <c r="R69" s="2"/>
      <c r="S69" s="2"/>
    </row>
    <row r="70" ht="14.25" customHeight="1">
      <c r="A70" s="2"/>
      <c r="B70" s="14">
        <v>400.0</v>
      </c>
      <c r="C70" s="14">
        <v>200.0</v>
      </c>
      <c r="D70" s="14">
        <f t="shared" si="3"/>
        <v>80000</v>
      </c>
      <c r="E70" s="45">
        <v>795.0</v>
      </c>
      <c r="F70" s="54">
        <f t="shared" si="4"/>
        <v>0.0099375</v>
      </c>
      <c r="G70" s="2"/>
      <c r="H70" s="2"/>
      <c r="I70" s="2"/>
      <c r="J70" s="2"/>
      <c r="K70" s="2"/>
      <c r="L70" s="2"/>
      <c r="M70" s="2"/>
      <c r="N70" s="2"/>
      <c r="O70" s="2"/>
      <c r="P70" s="2"/>
      <c r="Q70" s="2"/>
      <c r="R70" s="2"/>
      <c r="S70" s="2"/>
    </row>
    <row r="71" ht="14.25" customHeight="1">
      <c r="A71" s="2"/>
      <c r="B71" s="14">
        <v>500.0</v>
      </c>
      <c r="C71" s="14">
        <v>200.0</v>
      </c>
      <c r="D71" s="14">
        <f t="shared" si="3"/>
        <v>100000</v>
      </c>
      <c r="E71" s="45">
        <v>866.0</v>
      </c>
      <c r="F71" s="54">
        <f t="shared" si="4"/>
        <v>0.00866</v>
      </c>
      <c r="G71" s="2"/>
      <c r="H71" s="2"/>
      <c r="I71" s="2"/>
      <c r="J71" s="2"/>
      <c r="K71" s="2"/>
      <c r="L71" s="2"/>
      <c r="M71" s="2"/>
      <c r="N71" s="2"/>
      <c r="O71" s="2"/>
      <c r="P71" s="2"/>
      <c r="Q71" s="2"/>
      <c r="R71" s="2"/>
      <c r="S71" s="2"/>
    </row>
    <row r="72" ht="14.25" customHeight="1">
      <c r="A72" s="2"/>
      <c r="B72" s="14">
        <v>600.0</v>
      </c>
      <c r="C72" s="14">
        <v>200.0</v>
      </c>
      <c r="D72" s="14">
        <f t="shared" si="3"/>
        <v>120000</v>
      </c>
      <c r="E72" s="45">
        <v>922.0</v>
      </c>
      <c r="F72" s="54">
        <f t="shared" si="4"/>
        <v>0.007683333333</v>
      </c>
      <c r="G72" s="2"/>
      <c r="H72" s="2"/>
      <c r="I72" s="2"/>
      <c r="J72" s="2"/>
      <c r="K72" s="2"/>
      <c r="L72" s="2"/>
      <c r="M72" s="2"/>
      <c r="N72" s="2"/>
      <c r="O72" s="2"/>
      <c r="P72" s="2"/>
      <c r="Q72" s="2"/>
      <c r="R72" s="2"/>
      <c r="S72" s="2"/>
    </row>
    <row r="73" ht="14.25" customHeight="1">
      <c r="A73" s="2"/>
      <c r="B73" s="14">
        <v>700.0</v>
      </c>
      <c r="C73" s="14">
        <v>200.0</v>
      </c>
      <c r="D73" s="14">
        <f t="shared" si="3"/>
        <v>140000</v>
      </c>
      <c r="E73" s="45">
        <v>1167.0</v>
      </c>
      <c r="F73" s="54">
        <f t="shared" si="4"/>
        <v>0.008335714286</v>
      </c>
      <c r="G73" s="2"/>
      <c r="H73" s="2"/>
      <c r="I73" s="2"/>
      <c r="J73" s="2"/>
      <c r="K73" s="2"/>
      <c r="L73" s="2"/>
      <c r="M73" s="2"/>
      <c r="N73" s="2"/>
      <c r="O73" s="2"/>
      <c r="P73" s="2"/>
      <c r="Q73" s="2"/>
      <c r="R73" s="2"/>
      <c r="S73" s="2"/>
    </row>
    <row r="74" ht="14.25" customHeight="1">
      <c r="A74" s="2"/>
      <c r="B74" s="14">
        <v>800.0</v>
      </c>
      <c r="C74" s="14">
        <v>200.0</v>
      </c>
      <c r="D74" s="14">
        <f t="shared" si="3"/>
        <v>160000</v>
      </c>
      <c r="E74" s="45">
        <v>1224.0</v>
      </c>
      <c r="F74" s="54">
        <f t="shared" si="4"/>
        <v>0.00765</v>
      </c>
      <c r="G74" s="2"/>
      <c r="H74" s="2"/>
      <c r="I74" s="2"/>
      <c r="J74" s="2"/>
      <c r="K74" s="2"/>
      <c r="L74" s="2"/>
      <c r="M74" s="2"/>
      <c r="N74" s="2"/>
      <c r="O74" s="2"/>
      <c r="P74" s="2"/>
      <c r="Q74" s="2"/>
      <c r="R74" s="2"/>
      <c r="S74" s="2"/>
    </row>
    <row r="75" ht="14.25" customHeight="1">
      <c r="A75" s="2"/>
      <c r="B75" s="14">
        <v>900.0</v>
      </c>
      <c r="C75" s="14">
        <v>200.0</v>
      </c>
      <c r="D75" s="14">
        <f t="shared" si="3"/>
        <v>180000</v>
      </c>
      <c r="E75" s="45">
        <v>1389.0</v>
      </c>
      <c r="F75" s="54">
        <f t="shared" si="4"/>
        <v>0.007716666667</v>
      </c>
      <c r="G75" s="2"/>
      <c r="H75" s="2"/>
      <c r="I75" s="2"/>
      <c r="J75" s="2"/>
      <c r="K75" s="2"/>
      <c r="L75" s="2"/>
      <c r="M75" s="2"/>
      <c r="N75" s="2"/>
      <c r="O75" s="2"/>
      <c r="P75" s="2"/>
      <c r="Q75" s="2"/>
      <c r="R75" s="2"/>
      <c r="S75" s="2"/>
    </row>
    <row r="76" ht="14.25" customHeight="1">
      <c r="A76" s="2"/>
      <c r="B76" s="14">
        <v>1000.0</v>
      </c>
      <c r="C76" s="14">
        <v>200.0</v>
      </c>
      <c r="D76" s="14">
        <f t="shared" si="3"/>
        <v>200000</v>
      </c>
      <c r="E76" s="45">
        <v>1583.0</v>
      </c>
      <c r="F76" s="54">
        <f t="shared" si="4"/>
        <v>0.007915</v>
      </c>
      <c r="G76" s="2"/>
      <c r="H76" s="2"/>
      <c r="I76" s="2"/>
      <c r="J76" s="2"/>
      <c r="K76" s="2"/>
      <c r="L76" s="2"/>
      <c r="M76" s="2"/>
      <c r="N76" s="2"/>
      <c r="O76" s="2"/>
      <c r="P76" s="2"/>
      <c r="Q76" s="2"/>
      <c r="R76" s="2"/>
      <c r="S76" s="2"/>
    </row>
    <row r="77" ht="14.25" customHeight="1">
      <c r="A77" s="2"/>
      <c r="B77" s="14">
        <v>300.0</v>
      </c>
      <c r="C77" s="14">
        <v>300.0</v>
      </c>
      <c r="D77" s="14">
        <f t="shared" si="3"/>
        <v>90000</v>
      </c>
      <c r="E77" s="45">
        <v>784.0</v>
      </c>
      <c r="F77" s="54">
        <f t="shared" si="4"/>
        <v>0.008711111111</v>
      </c>
      <c r="G77" s="2"/>
      <c r="H77" s="2"/>
      <c r="I77" s="2"/>
      <c r="J77" s="2"/>
      <c r="K77" s="2"/>
      <c r="L77" s="2"/>
      <c r="M77" s="2"/>
      <c r="N77" s="2"/>
      <c r="O77" s="2"/>
      <c r="P77" s="2"/>
      <c r="Q77" s="2"/>
      <c r="R77" s="2"/>
      <c r="S77" s="2"/>
    </row>
    <row r="78" ht="14.25" customHeight="1">
      <c r="A78" s="2"/>
      <c r="B78" s="14">
        <v>400.0</v>
      </c>
      <c r="C78" s="14">
        <v>300.0</v>
      </c>
      <c r="D78" s="14">
        <f t="shared" si="3"/>
        <v>120000</v>
      </c>
      <c r="E78" s="45">
        <v>922.0</v>
      </c>
      <c r="F78" s="54">
        <f t="shared" si="4"/>
        <v>0.007683333333</v>
      </c>
      <c r="G78" s="2"/>
      <c r="H78" s="2"/>
      <c r="I78" s="2"/>
      <c r="J78" s="2"/>
      <c r="K78" s="2"/>
      <c r="L78" s="2"/>
      <c r="M78" s="2"/>
      <c r="N78" s="2"/>
      <c r="O78" s="2"/>
      <c r="P78" s="2"/>
      <c r="Q78" s="2"/>
      <c r="R78" s="2"/>
      <c r="S78" s="2"/>
    </row>
    <row r="79" ht="14.25" customHeight="1">
      <c r="A79" s="2"/>
      <c r="B79" s="14">
        <v>500.0</v>
      </c>
      <c r="C79" s="14">
        <v>300.0</v>
      </c>
      <c r="D79" s="14">
        <f t="shared" si="3"/>
        <v>150000</v>
      </c>
      <c r="E79" s="45">
        <v>1007.0</v>
      </c>
      <c r="F79" s="54">
        <f t="shared" si="4"/>
        <v>0.006713333333</v>
      </c>
      <c r="G79" s="2"/>
      <c r="H79" s="2"/>
      <c r="I79" s="2"/>
      <c r="J79" s="2"/>
      <c r="K79" s="2"/>
      <c r="L79" s="2"/>
      <c r="M79" s="2"/>
      <c r="N79" s="2"/>
      <c r="O79" s="2"/>
      <c r="P79" s="2"/>
      <c r="Q79" s="2"/>
      <c r="R79" s="2"/>
      <c r="S79" s="2"/>
    </row>
    <row r="80" ht="14.25" customHeight="1">
      <c r="A80" s="2"/>
      <c r="B80" s="14">
        <v>600.0</v>
      </c>
      <c r="C80" s="14">
        <v>300.0</v>
      </c>
      <c r="D80" s="14">
        <f t="shared" si="3"/>
        <v>180000</v>
      </c>
      <c r="E80" s="45">
        <v>1280.0</v>
      </c>
      <c r="F80" s="54">
        <f t="shared" si="4"/>
        <v>0.007111111111</v>
      </c>
      <c r="G80" s="2"/>
      <c r="H80" s="2"/>
      <c r="I80" s="2"/>
      <c r="J80" s="2"/>
      <c r="K80" s="2"/>
      <c r="L80" s="2"/>
      <c r="M80" s="2"/>
      <c r="N80" s="2"/>
      <c r="O80" s="2"/>
      <c r="P80" s="2"/>
      <c r="Q80" s="2"/>
      <c r="R80" s="2"/>
      <c r="S80" s="2"/>
    </row>
    <row r="81" ht="14.25" customHeight="1">
      <c r="A81" s="2"/>
      <c r="B81" s="14">
        <v>700.0</v>
      </c>
      <c r="C81" s="14">
        <v>300.0</v>
      </c>
      <c r="D81" s="14">
        <f t="shared" si="3"/>
        <v>210000</v>
      </c>
      <c r="E81" s="45">
        <v>1491.0</v>
      </c>
      <c r="F81" s="54">
        <f t="shared" si="4"/>
        <v>0.0071</v>
      </c>
      <c r="G81" s="2"/>
      <c r="H81" s="2"/>
      <c r="I81" s="2"/>
      <c r="J81" s="2"/>
      <c r="K81" s="2"/>
      <c r="L81" s="2"/>
      <c r="M81" s="2"/>
      <c r="N81" s="2"/>
      <c r="O81" s="2"/>
      <c r="P81" s="2"/>
      <c r="Q81" s="2"/>
      <c r="R81" s="2"/>
      <c r="S81" s="2"/>
    </row>
    <row r="82" ht="14.25" customHeight="1">
      <c r="A82" s="2"/>
      <c r="B82" s="14">
        <v>800.0</v>
      </c>
      <c r="C82" s="14">
        <v>300.0</v>
      </c>
      <c r="D82" s="14">
        <f t="shared" si="3"/>
        <v>240000</v>
      </c>
      <c r="E82" s="45">
        <v>1701.0</v>
      </c>
      <c r="F82" s="54">
        <f t="shared" si="4"/>
        <v>0.0070875</v>
      </c>
      <c r="G82" s="2"/>
      <c r="H82" s="2"/>
      <c r="I82" s="2"/>
      <c r="J82" s="2"/>
      <c r="K82" s="2"/>
      <c r="L82" s="2"/>
      <c r="M82" s="2"/>
      <c r="N82" s="2"/>
      <c r="O82" s="2"/>
      <c r="P82" s="2"/>
      <c r="Q82" s="2"/>
      <c r="R82" s="2"/>
      <c r="S82" s="2"/>
    </row>
    <row r="83" ht="14.25" customHeight="1">
      <c r="A83" s="2"/>
      <c r="B83" s="14">
        <v>900.0</v>
      </c>
      <c r="C83" s="14">
        <v>300.0</v>
      </c>
      <c r="D83" s="14">
        <f t="shared" si="3"/>
        <v>270000</v>
      </c>
      <c r="E83" s="45">
        <v>1792.0</v>
      </c>
      <c r="F83" s="54">
        <f t="shared" si="4"/>
        <v>0.006637037037</v>
      </c>
      <c r="G83" s="2"/>
      <c r="H83" s="2"/>
      <c r="I83" s="2"/>
      <c r="J83" s="2"/>
      <c r="K83" s="2"/>
      <c r="L83" s="2"/>
      <c r="M83" s="2"/>
      <c r="N83" s="2"/>
      <c r="O83" s="2"/>
      <c r="P83" s="2"/>
      <c r="Q83" s="2"/>
      <c r="R83" s="2"/>
      <c r="S83" s="2"/>
    </row>
    <row r="84" ht="14.25" customHeight="1">
      <c r="A84" s="2"/>
      <c r="B84" s="14">
        <v>1000.0</v>
      </c>
      <c r="C84" s="14">
        <v>300.0</v>
      </c>
      <c r="D84" s="14">
        <f t="shared" si="3"/>
        <v>300000</v>
      </c>
      <c r="E84" s="45">
        <v>1883.0</v>
      </c>
      <c r="F84" s="54">
        <f t="shared" si="4"/>
        <v>0.006276666667</v>
      </c>
      <c r="G84" s="2"/>
      <c r="H84" s="2"/>
      <c r="I84" s="2"/>
      <c r="J84" s="2"/>
      <c r="K84" s="2"/>
      <c r="L84" s="2"/>
      <c r="M84" s="2"/>
      <c r="N84" s="2"/>
      <c r="O84" s="2"/>
      <c r="P84" s="2"/>
      <c r="Q84" s="2"/>
      <c r="R84" s="2"/>
      <c r="S84" s="2"/>
    </row>
    <row r="85" ht="14.25" customHeight="1">
      <c r="A85" s="2"/>
      <c r="B85" s="14">
        <v>400.0</v>
      </c>
      <c r="C85" s="14">
        <v>400.0</v>
      </c>
      <c r="D85" s="14">
        <f t="shared" si="3"/>
        <v>160000</v>
      </c>
      <c r="E85" s="45">
        <v>1035.0</v>
      </c>
      <c r="F85" s="54">
        <f t="shared" si="4"/>
        <v>0.00646875</v>
      </c>
      <c r="G85" s="2"/>
      <c r="H85" s="2"/>
      <c r="I85" s="2"/>
      <c r="J85" s="2"/>
      <c r="K85" s="2"/>
      <c r="L85" s="2"/>
      <c r="M85" s="2"/>
      <c r="N85" s="2"/>
      <c r="O85" s="2"/>
      <c r="P85" s="2"/>
      <c r="Q85" s="2"/>
      <c r="R85" s="2"/>
      <c r="S85" s="2"/>
    </row>
    <row r="86" ht="14.25" customHeight="1">
      <c r="A86" s="2"/>
      <c r="B86" s="14">
        <v>500.0</v>
      </c>
      <c r="C86" s="14">
        <v>400.0</v>
      </c>
      <c r="D86" s="14">
        <f t="shared" si="3"/>
        <v>200000</v>
      </c>
      <c r="E86" s="45">
        <v>1313.0</v>
      </c>
      <c r="F86" s="54">
        <f t="shared" si="4"/>
        <v>0.006565</v>
      </c>
      <c r="G86" s="2"/>
      <c r="H86" s="2"/>
      <c r="I86" s="2"/>
      <c r="J86" s="2"/>
      <c r="K86" s="2"/>
      <c r="L86" s="2"/>
      <c r="M86" s="2"/>
      <c r="N86" s="2"/>
      <c r="O86" s="2"/>
      <c r="P86" s="2"/>
      <c r="Q86" s="2"/>
      <c r="R86" s="2"/>
      <c r="S86" s="2"/>
    </row>
    <row r="87" ht="14.25" customHeight="1">
      <c r="A87" s="2"/>
      <c r="B87" s="14">
        <v>600.0</v>
      </c>
      <c r="C87" s="14">
        <v>400.0</v>
      </c>
      <c r="D87" s="14">
        <f t="shared" si="3"/>
        <v>240000</v>
      </c>
      <c r="E87" s="45">
        <v>1450.0</v>
      </c>
      <c r="F87" s="54">
        <f t="shared" si="4"/>
        <v>0.006041666667</v>
      </c>
      <c r="G87" s="2"/>
      <c r="H87" s="2"/>
      <c r="I87" s="2"/>
      <c r="J87" s="2"/>
      <c r="K87" s="2"/>
      <c r="L87" s="2"/>
      <c r="M87" s="2"/>
      <c r="N87" s="2"/>
      <c r="O87" s="2"/>
      <c r="P87" s="2"/>
      <c r="Q87" s="2"/>
      <c r="R87" s="2"/>
      <c r="S87" s="2"/>
    </row>
    <row r="88" ht="14.25" customHeight="1">
      <c r="A88" s="2"/>
      <c r="B88" s="70">
        <v>700.0</v>
      </c>
      <c r="C88" s="70">
        <v>400.0</v>
      </c>
      <c r="D88" s="70">
        <f t="shared" si="3"/>
        <v>280000</v>
      </c>
      <c r="E88" s="73">
        <v>1822.0</v>
      </c>
      <c r="F88" s="72">
        <f t="shared" si="4"/>
        <v>0.006507142857</v>
      </c>
      <c r="G88" s="2"/>
      <c r="H88" s="2"/>
      <c r="I88" s="2"/>
      <c r="J88" s="2"/>
      <c r="K88" s="2"/>
      <c r="L88" s="2"/>
      <c r="M88" s="2"/>
      <c r="N88" s="2"/>
      <c r="O88" s="2"/>
      <c r="P88" s="2"/>
      <c r="Q88" s="2"/>
      <c r="R88" s="2"/>
      <c r="S88" s="2"/>
    </row>
    <row r="89" ht="14.25" customHeight="1">
      <c r="A89" s="2"/>
      <c r="B89" s="14">
        <v>800.0</v>
      </c>
      <c r="C89" s="14">
        <v>400.0</v>
      </c>
      <c r="D89" s="14">
        <f t="shared" si="3"/>
        <v>320000</v>
      </c>
      <c r="E89" s="45">
        <v>1943.0</v>
      </c>
      <c r="F89" s="54">
        <f t="shared" si="4"/>
        <v>0.006071875</v>
      </c>
      <c r="G89" s="2"/>
      <c r="H89" s="2"/>
      <c r="I89" s="2"/>
      <c r="J89" s="2"/>
      <c r="K89" s="2"/>
      <c r="L89" s="2"/>
      <c r="M89" s="2"/>
      <c r="N89" s="2"/>
      <c r="O89" s="2"/>
      <c r="P89" s="2"/>
      <c r="Q89" s="2"/>
      <c r="R89" s="2"/>
      <c r="S89" s="2"/>
    </row>
    <row r="90" ht="14.25" customHeight="1">
      <c r="A90" s="2"/>
      <c r="B90" s="14">
        <v>900.0</v>
      </c>
      <c r="C90" s="14">
        <v>400.0</v>
      </c>
      <c r="D90" s="14">
        <f t="shared" si="3"/>
        <v>360000</v>
      </c>
      <c r="E90" s="45">
        <v>2063.0</v>
      </c>
      <c r="F90" s="54">
        <f t="shared" si="4"/>
        <v>0.005730555556</v>
      </c>
      <c r="G90" s="2"/>
      <c r="H90" s="2"/>
      <c r="I90" s="2"/>
      <c r="J90" s="2"/>
      <c r="K90" s="2"/>
      <c r="L90" s="2"/>
      <c r="M90" s="2"/>
      <c r="N90" s="2"/>
      <c r="O90" s="2"/>
      <c r="P90" s="2"/>
      <c r="Q90" s="2"/>
      <c r="R90" s="2"/>
      <c r="S90" s="2"/>
    </row>
    <row r="91" ht="14.25" customHeight="1">
      <c r="A91" s="2"/>
      <c r="B91" s="14">
        <v>1000.0</v>
      </c>
      <c r="C91" s="14">
        <v>400.0</v>
      </c>
      <c r="D91" s="14">
        <f t="shared" si="3"/>
        <v>400000</v>
      </c>
      <c r="E91" s="45">
        <v>2184.0</v>
      </c>
      <c r="F91" s="54">
        <f t="shared" si="4"/>
        <v>0.00546</v>
      </c>
      <c r="G91" s="2"/>
      <c r="H91" s="2"/>
      <c r="I91" s="2"/>
      <c r="J91" s="2"/>
      <c r="K91" s="2"/>
      <c r="L91" s="2"/>
      <c r="M91" s="2"/>
      <c r="N91" s="2"/>
      <c r="O91" s="2"/>
      <c r="P91" s="2"/>
      <c r="Q91" s="2"/>
      <c r="R91" s="2"/>
      <c r="S91" s="2"/>
    </row>
    <row r="92" ht="14.25" customHeight="1">
      <c r="A92" s="2"/>
      <c r="B92" s="14">
        <v>500.0</v>
      </c>
      <c r="C92" s="14">
        <v>500.0</v>
      </c>
      <c r="D92" s="14">
        <f t="shared" si="3"/>
        <v>250000</v>
      </c>
      <c r="E92" s="45">
        <v>1478.0</v>
      </c>
      <c r="F92" s="54">
        <f t="shared" si="4"/>
        <v>0.005912</v>
      </c>
      <c r="G92" s="2"/>
      <c r="H92" s="2"/>
      <c r="I92" s="2"/>
      <c r="J92" s="2"/>
      <c r="K92" s="2"/>
      <c r="L92" s="2"/>
      <c r="M92" s="2"/>
      <c r="N92" s="2"/>
      <c r="O92" s="2"/>
      <c r="P92" s="2"/>
      <c r="Q92" s="2"/>
      <c r="R92" s="2"/>
      <c r="S92" s="2"/>
    </row>
    <row r="93" ht="14.25" customHeight="1">
      <c r="A93" s="2"/>
      <c r="B93" s="14">
        <v>600.0</v>
      </c>
      <c r="C93" s="14">
        <v>500.0</v>
      </c>
      <c r="D93" s="14">
        <f t="shared" si="3"/>
        <v>300000</v>
      </c>
      <c r="E93" s="45">
        <v>1882.0</v>
      </c>
      <c r="F93" s="54">
        <f t="shared" si="4"/>
        <v>0.006273333333</v>
      </c>
      <c r="G93" s="2"/>
      <c r="H93" s="2"/>
      <c r="I93" s="2"/>
      <c r="J93" s="2"/>
      <c r="K93" s="2"/>
      <c r="L93" s="2"/>
      <c r="M93" s="2"/>
      <c r="N93" s="2"/>
      <c r="O93" s="2"/>
      <c r="P93" s="2"/>
      <c r="Q93" s="2"/>
      <c r="R93" s="2"/>
      <c r="S93" s="2"/>
    </row>
    <row r="94" ht="14.25" customHeight="1">
      <c r="A94" s="2"/>
      <c r="B94" s="14">
        <v>700.0</v>
      </c>
      <c r="C94" s="14">
        <v>500.0</v>
      </c>
      <c r="D94" s="14">
        <f t="shared" si="3"/>
        <v>350000</v>
      </c>
      <c r="E94" s="45">
        <v>2032.0</v>
      </c>
      <c r="F94" s="54">
        <f t="shared" si="4"/>
        <v>0.005805714286</v>
      </c>
      <c r="G94" s="2"/>
      <c r="H94" s="2"/>
      <c r="I94" s="2"/>
      <c r="J94" s="2"/>
      <c r="K94" s="2"/>
      <c r="L94" s="2"/>
      <c r="M94" s="2"/>
      <c r="N94" s="2"/>
      <c r="O94" s="2"/>
      <c r="P94" s="2"/>
      <c r="Q94" s="2"/>
      <c r="R94" s="2"/>
      <c r="S94" s="2"/>
    </row>
    <row r="95" ht="14.25" customHeight="1">
      <c r="A95" s="2"/>
      <c r="B95" s="14">
        <v>800.0</v>
      </c>
      <c r="C95" s="14">
        <v>500.0</v>
      </c>
      <c r="D95" s="14">
        <f t="shared" si="3"/>
        <v>400000</v>
      </c>
      <c r="E95" s="45">
        <v>2183.0</v>
      </c>
      <c r="F95" s="54">
        <f t="shared" si="4"/>
        <v>0.0054575</v>
      </c>
      <c r="G95" s="2"/>
      <c r="H95" s="2"/>
      <c r="I95" s="2"/>
      <c r="J95" s="2"/>
      <c r="K95" s="2"/>
      <c r="L95" s="2"/>
      <c r="M95" s="2"/>
      <c r="N95" s="2"/>
      <c r="O95" s="2"/>
      <c r="P95" s="2"/>
      <c r="Q95" s="2"/>
      <c r="R95" s="2"/>
      <c r="S95" s="2"/>
    </row>
    <row r="96" ht="14.25" customHeight="1">
      <c r="A96" s="2"/>
      <c r="B96" s="14">
        <v>900.0</v>
      </c>
      <c r="C96" s="14">
        <v>500.0</v>
      </c>
      <c r="D96" s="14">
        <f t="shared" si="3"/>
        <v>450000</v>
      </c>
      <c r="E96" s="45">
        <v>2333.0</v>
      </c>
      <c r="F96" s="54">
        <f t="shared" si="4"/>
        <v>0.005184444444</v>
      </c>
      <c r="G96" s="2"/>
      <c r="H96" s="2"/>
      <c r="I96" s="2"/>
      <c r="J96" s="2"/>
      <c r="K96" s="2"/>
      <c r="L96" s="2"/>
      <c r="M96" s="2"/>
      <c r="N96" s="2"/>
      <c r="O96" s="2"/>
      <c r="P96" s="2"/>
      <c r="Q96" s="2"/>
      <c r="R96" s="2"/>
      <c r="S96" s="2"/>
    </row>
    <row r="97" ht="14.25" customHeight="1">
      <c r="A97" s="2"/>
      <c r="B97" s="14">
        <v>1000.0</v>
      </c>
      <c r="C97" s="14">
        <v>500.0</v>
      </c>
      <c r="D97" s="14">
        <f t="shared" si="3"/>
        <v>500000</v>
      </c>
      <c r="E97" s="45">
        <v>2725.0</v>
      </c>
      <c r="F97" s="54">
        <f t="shared" si="4"/>
        <v>0.00545</v>
      </c>
      <c r="G97" s="2"/>
      <c r="H97" s="2"/>
      <c r="I97" s="2"/>
      <c r="J97" s="2"/>
      <c r="K97" s="2"/>
      <c r="L97" s="2"/>
      <c r="M97" s="2"/>
      <c r="N97" s="2"/>
      <c r="O97" s="2"/>
      <c r="P97" s="2"/>
      <c r="Q97" s="2"/>
      <c r="R97" s="2"/>
      <c r="S97" s="2"/>
    </row>
    <row r="98" ht="14.25" customHeight="1">
      <c r="A98" s="2"/>
      <c r="B98" s="14">
        <v>600.0</v>
      </c>
      <c r="C98" s="14">
        <v>600.0</v>
      </c>
      <c r="D98" s="14">
        <f t="shared" si="3"/>
        <v>360000</v>
      </c>
      <c r="E98" s="45">
        <v>2063.0</v>
      </c>
      <c r="F98" s="54">
        <f t="shared" si="4"/>
        <v>0.005730555556</v>
      </c>
      <c r="G98" s="2"/>
      <c r="H98" s="2"/>
      <c r="I98" s="2"/>
      <c r="J98" s="2"/>
      <c r="K98" s="2"/>
      <c r="L98" s="2"/>
      <c r="M98" s="2"/>
      <c r="N98" s="2"/>
      <c r="O98" s="2"/>
      <c r="P98" s="2"/>
      <c r="Q98" s="2"/>
      <c r="R98" s="2"/>
      <c r="S98" s="2"/>
    </row>
    <row r="99" ht="14.25" customHeight="1">
      <c r="A99" s="2"/>
      <c r="B99" s="14">
        <v>700.0</v>
      </c>
      <c r="C99" s="14">
        <v>600.0</v>
      </c>
      <c r="D99" s="14">
        <f t="shared" si="3"/>
        <v>420000</v>
      </c>
      <c r="E99" s="45">
        <v>2243.0</v>
      </c>
      <c r="F99" s="54">
        <f t="shared" si="4"/>
        <v>0.00534047619</v>
      </c>
      <c r="G99" s="2"/>
      <c r="H99" s="2"/>
      <c r="I99" s="2"/>
      <c r="J99" s="2"/>
      <c r="K99" s="2"/>
      <c r="L99" s="2"/>
      <c r="M99" s="2"/>
      <c r="N99" s="2"/>
      <c r="O99" s="2"/>
      <c r="P99" s="2"/>
      <c r="Q99" s="2"/>
      <c r="R99" s="2"/>
      <c r="S99" s="2"/>
    </row>
    <row r="100" ht="14.25" customHeight="1">
      <c r="A100" s="2"/>
      <c r="B100" s="14">
        <v>800.0</v>
      </c>
      <c r="C100" s="14">
        <v>600.0</v>
      </c>
      <c r="D100" s="14">
        <f t="shared" si="3"/>
        <v>480000</v>
      </c>
      <c r="E100" s="45">
        <v>2558.0</v>
      </c>
      <c r="F100" s="54">
        <f t="shared" si="4"/>
        <v>0.005329166667</v>
      </c>
      <c r="G100" s="2"/>
      <c r="H100" s="2"/>
      <c r="I100" s="2"/>
      <c r="J100" s="2"/>
      <c r="K100" s="2"/>
      <c r="L100" s="2"/>
      <c r="M100" s="2"/>
      <c r="N100" s="2"/>
      <c r="O100" s="2"/>
      <c r="P100" s="2"/>
      <c r="Q100" s="2"/>
      <c r="R100" s="2"/>
      <c r="S100" s="2"/>
    </row>
    <row r="101" ht="14.25" customHeight="1">
      <c r="A101" s="2"/>
      <c r="B101" s="14">
        <v>900.0</v>
      </c>
      <c r="C101" s="14">
        <v>600.0</v>
      </c>
      <c r="D101" s="14">
        <f t="shared" si="3"/>
        <v>540000</v>
      </c>
      <c r="E101" s="45">
        <v>2978.0</v>
      </c>
      <c r="F101" s="54">
        <f t="shared" si="4"/>
        <v>0.005514814815</v>
      </c>
      <c r="G101" s="2"/>
      <c r="H101" s="2"/>
      <c r="I101" s="2"/>
      <c r="J101" s="2"/>
      <c r="K101" s="2"/>
      <c r="L101" s="2"/>
      <c r="M101" s="2"/>
      <c r="N101" s="2"/>
      <c r="O101" s="2"/>
      <c r="P101" s="2"/>
      <c r="Q101" s="2"/>
      <c r="R101" s="2"/>
      <c r="S101" s="2"/>
    </row>
    <row r="102" ht="14.25" customHeight="1">
      <c r="A102" s="2"/>
      <c r="B102" s="14">
        <v>1000.0</v>
      </c>
      <c r="C102" s="14">
        <v>600.0</v>
      </c>
      <c r="D102" s="14">
        <f t="shared" si="3"/>
        <v>600000</v>
      </c>
      <c r="E102" s="45">
        <v>3292.0</v>
      </c>
      <c r="F102" s="54">
        <f t="shared" si="4"/>
        <v>0.005486666667</v>
      </c>
      <c r="G102" s="2"/>
      <c r="H102" s="2"/>
      <c r="I102" s="2"/>
      <c r="J102" s="2"/>
      <c r="K102" s="2"/>
      <c r="L102" s="2"/>
      <c r="M102" s="2"/>
      <c r="N102" s="2"/>
      <c r="O102" s="2"/>
      <c r="P102" s="2"/>
      <c r="Q102" s="2"/>
      <c r="R102" s="2"/>
      <c r="S102" s="2"/>
    </row>
    <row r="103" ht="14.25" customHeight="1">
      <c r="A103" s="2"/>
      <c r="B103" s="14">
        <v>700.0</v>
      </c>
      <c r="C103" s="14">
        <v>700.0</v>
      </c>
      <c r="D103" s="14">
        <f t="shared" si="3"/>
        <v>490000</v>
      </c>
      <c r="E103" s="45">
        <v>2587.0</v>
      </c>
      <c r="F103" s="54">
        <f t="shared" si="4"/>
        <v>0.005279591837</v>
      </c>
      <c r="G103" s="2"/>
      <c r="H103" s="2"/>
      <c r="I103" s="2"/>
      <c r="J103" s="2"/>
      <c r="K103" s="2"/>
      <c r="L103" s="2"/>
      <c r="M103" s="2"/>
      <c r="N103" s="2"/>
      <c r="O103" s="2"/>
      <c r="P103" s="2"/>
      <c r="Q103" s="2"/>
      <c r="R103" s="2"/>
      <c r="S103" s="2"/>
    </row>
    <row r="104" ht="14.25" customHeight="1">
      <c r="A104" s="2"/>
      <c r="B104" s="14">
        <v>800.0</v>
      </c>
      <c r="C104" s="14">
        <v>700.0</v>
      </c>
      <c r="D104" s="14">
        <f t="shared" si="3"/>
        <v>560000</v>
      </c>
      <c r="E104" s="45">
        <v>3037.0</v>
      </c>
      <c r="F104" s="54">
        <f t="shared" si="4"/>
        <v>0.005423214286</v>
      </c>
      <c r="G104" s="2"/>
      <c r="H104" s="2"/>
      <c r="I104" s="2"/>
      <c r="J104" s="2"/>
      <c r="K104" s="2"/>
      <c r="L104" s="2"/>
      <c r="M104" s="2"/>
      <c r="N104" s="2"/>
      <c r="O104" s="2"/>
      <c r="P104" s="2"/>
      <c r="Q104" s="2"/>
      <c r="R104" s="2"/>
      <c r="S104" s="2"/>
    </row>
    <row r="105" ht="14.25" customHeight="1">
      <c r="A105" s="2"/>
      <c r="B105" s="14">
        <v>900.0</v>
      </c>
      <c r="C105" s="14">
        <v>700.0</v>
      </c>
      <c r="D105" s="14">
        <f t="shared" si="3"/>
        <v>630000</v>
      </c>
      <c r="E105" s="45">
        <v>3250.0</v>
      </c>
      <c r="F105" s="54">
        <f t="shared" si="4"/>
        <v>0.005158730159</v>
      </c>
      <c r="G105" s="2"/>
      <c r="H105" s="2"/>
      <c r="I105" s="2"/>
      <c r="J105" s="2"/>
      <c r="K105" s="2"/>
      <c r="L105" s="2"/>
      <c r="M105" s="2"/>
      <c r="N105" s="2"/>
      <c r="O105" s="2"/>
      <c r="P105" s="2"/>
      <c r="Q105" s="2"/>
      <c r="R105" s="2"/>
      <c r="S105" s="2"/>
    </row>
    <row r="106" ht="14.25" customHeight="1">
      <c r="A106" s="2"/>
      <c r="B106" s="14">
        <v>1000.0</v>
      </c>
      <c r="C106" s="14">
        <v>700.0</v>
      </c>
      <c r="D106" s="14">
        <f t="shared" si="3"/>
        <v>700000</v>
      </c>
      <c r="E106" s="45">
        <v>3860.0</v>
      </c>
      <c r="F106" s="54">
        <f t="shared" si="4"/>
        <v>0.005514285714</v>
      </c>
      <c r="G106" s="2"/>
      <c r="H106" s="2"/>
      <c r="I106" s="2"/>
      <c r="J106" s="2"/>
      <c r="K106" s="2"/>
      <c r="L106" s="2"/>
      <c r="M106" s="2"/>
      <c r="N106" s="2"/>
      <c r="O106" s="2"/>
      <c r="P106" s="2"/>
      <c r="Q106" s="2"/>
      <c r="R106" s="2"/>
      <c r="S106" s="2"/>
    </row>
    <row r="107" ht="14.25" customHeight="1">
      <c r="A107" s="2"/>
      <c r="B107" s="14">
        <v>800.0</v>
      </c>
      <c r="C107" s="14">
        <v>800.0</v>
      </c>
      <c r="D107" s="14">
        <f t="shared" si="3"/>
        <v>640000</v>
      </c>
      <c r="E107" s="45">
        <v>3278.0</v>
      </c>
      <c r="F107" s="54">
        <f t="shared" si="4"/>
        <v>0.005121875</v>
      </c>
      <c r="G107" s="2"/>
      <c r="H107" s="2"/>
      <c r="I107" s="2"/>
      <c r="J107" s="2"/>
      <c r="K107" s="2"/>
      <c r="L107" s="2"/>
      <c r="M107" s="2"/>
      <c r="N107" s="2"/>
      <c r="O107" s="2"/>
      <c r="P107" s="2"/>
      <c r="Q107" s="2"/>
      <c r="R107" s="2"/>
      <c r="S107" s="2"/>
    </row>
    <row r="108" ht="14.25" customHeight="1">
      <c r="A108" s="14"/>
      <c r="B108" s="14"/>
      <c r="C108" s="14"/>
      <c r="D108" s="14"/>
      <c r="E108" s="45"/>
      <c r="F108" s="54"/>
      <c r="G108" s="14"/>
      <c r="H108" s="14"/>
      <c r="I108" s="14"/>
      <c r="J108" s="14"/>
      <c r="K108" s="14"/>
      <c r="L108" s="14"/>
      <c r="M108" s="14"/>
      <c r="N108" s="14"/>
      <c r="O108" s="14"/>
      <c r="P108" s="14"/>
      <c r="Q108" s="14"/>
      <c r="R108" s="2"/>
      <c r="S108" s="2"/>
    </row>
    <row r="109" ht="14.25" customHeight="1">
      <c r="A109" s="67" t="s">
        <v>2217</v>
      </c>
      <c r="B109" s="14"/>
      <c r="C109" s="14"/>
      <c r="D109" s="14"/>
      <c r="E109" s="45"/>
      <c r="F109" s="54"/>
      <c r="G109" s="14"/>
      <c r="H109" s="14"/>
      <c r="I109" s="14"/>
      <c r="J109" s="14"/>
      <c r="K109" s="14"/>
      <c r="L109" s="14"/>
      <c r="M109" s="14"/>
      <c r="N109" s="14"/>
      <c r="O109" s="14"/>
      <c r="P109" s="14"/>
      <c r="Q109" s="14"/>
      <c r="R109" s="2"/>
      <c r="S109" s="2"/>
    </row>
    <row r="110" ht="14.25" customHeight="1">
      <c r="A110" s="2"/>
      <c r="B110" s="14">
        <v>100.0</v>
      </c>
      <c r="C110" s="14">
        <v>100.0</v>
      </c>
      <c r="D110" s="14">
        <f t="shared" ref="D110:D159" si="5">B110*C110</f>
        <v>10000</v>
      </c>
      <c r="E110" s="45">
        <v>548.0</v>
      </c>
      <c r="F110" s="54">
        <f t="shared" ref="F110:F159" si="6">E110/D110</f>
        <v>0.0548</v>
      </c>
      <c r="G110" s="2"/>
      <c r="H110" s="2"/>
      <c r="I110" s="2"/>
      <c r="J110" s="2"/>
      <c r="K110" s="2"/>
      <c r="L110" s="2"/>
      <c r="M110" s="2"/>
      <c r="N110" s="2"/>
      <c r="O110" s="2"/>
      <c r="P110" s="2"/>
      <c r="Q110" s="2"/>
      <c r="R110" s="2"/>
      <c r="S110" s="2"/>
    </row>
    <row r="111" ht="14.25" customHeight="1">
      <c r="A111" s="2"/>
      <c r="B111" s="14">
        <v>200.0</v>
      </c>
      <c r="C111" s="14">
        <v>100.0</v>
      </c>
      <c r="D111" s="14">
        <f t="shared" si="5"/>
        <v>20000</v>
      </c>
      <c r="E111" s="45">
        <v>570.0</v>
      </c>
      <c r="F111" s="54">
        <f t="shared" si="6"/>
        <v>0.0285</v>
      </c>
      <c r="G111" s="2"/>
      <c r="H111" s="2"/>
      <c r="I111" s="2"/>
      <c r="J111" s="2"/>
      <c r="K111" s="2"/>
      <c r="L111" s="2"/>
      <c r="M111" s="2"/>
      <c r="N111" s="2"/>
      <c r="O111" s="2"/>
      <c r="P111" s="2"/>
      <c r="Q111" s="2"/>
      <c r="R111" s="2"/>
      <c r="S111" s="2"/>
    </row>
    <row r="112" ht="14.25" customHeight="1">
      <c r="A112" s="2"/>
      <c r="B112" s="14">
        <v>300.0</v>
      </c>
      <c r="C112" s="14">
        <v>100.0</v>
      </c>
      <c r="D112" s="14">
        <f t="shared" si="5"/>
        <v>30000</v>
      </c>
      <c r="E112" s="45">
        <v>592.0</v>
      </c>
      <c r="F112" s="54">
        <f t="shared" si="6"/>
        <v>0.01973333333</v>
      </c>
      <c r="G112" s="2"/>
      <c r="H112" s="2"/>
      <c r="I112" s="2"/>
      <c r="J112" s="2"/>
      <c r="K112" s="2"/>
      <c r="L112" s="2"/>
      <c r="M112" s="2"/>
      <c r="N112" s="2"/>
      <c r="O112" s="2"/>
      <c r="P112" s="2"/>
      <c r="Q112" s="2"/>
      <c r="R112" s="2"/>
      <c r="S112" s="2"/>
    </row>
    <row r="113" ht="14.25" customHeight="1">
      <c r="A113" s="2"/>
      <c r="B113" s="14">
        <v>400.0</v>
      </c>
      <c r="C113" s="14">
        <v>100.0</v>
      </c>
      <c r="D113" s="14">
        <f t="shared" si="5"/>
        <v>40000</v>
      </c>
      <c r="E113" s="45">
        <v>652.0</v>
      </c>
      <c r="F113" s="54">
        <f t="shared" si="6"/>
        <v>0.0163</v>
      </c>
      <c r="G113" s="2"/>
      <c r="H113" s="2"/>
      <c r="I113" s="2"/>
      <c r="J113" s="2"/>
      <c r="K113" s="2"/>
      <c r="L113" s="2"/>
      <c r="M113" s="2"/>
      <c r="N113" s="2"/>
      <c r="O113" s="2"/>
      <c r="P113" s="2"/>
      <c r="Q113" s="2"/>
      <c r="R113" s="2"/>
      <c r="S113" s="2"/>
    </row>
    <row r="114" ht="14.25" customHeight="1">
      <c r="A114" s="2"/>
      <c r="B114" s="14">
        <v>500.0</v>
      </c>
      <c r="C114" s="14">
        <v>100.0</v>
      </c>
      <c r="D114" s="14">
        <f t="shared" si="5"/>
        <v>50000</v>
      </c>
      <c r="E114" s="45">
        <v>674.0</v>
      </c>
      <c r="F114" s="54">
        <f t="shared" si="6"/>
        <v>0.01348</v>
      </c>
      <c r="G114" s="2"/>
      <c r="H114" s="2"/>
      <c r="I114" s="2"/>
      <c r="J114" s="2"/>
      <c r="K114" s="2"/>
      <c r="L114" s="2"/>
      <c r="M114" s="2"/>
      <c r="N114" s="2"/>
      <c r="O114" s="2"/>
      <c r="P114" s="2"/>
      <c r="Q114" s="2"/>
      <c r="R114" s="2"/>
      <c r="S114" s="2"/>
    </row>
    <row r="115" ht="14.25" customHeight="1">
      <c r="A115" s="2"/>
      <c r="B115" s="14">
        <v>600.0</v>
      </c>
      <c r="C115" s="14">
        <v>100.0</v>
      </c>
      <c r="D115" s="14">
        <f t="shared" si="5"/>
        <v>60000</v>
      </c>
      <c r="E115" s="45">
        <v>708.0</v>
      </c>
      <c r="F115" s="54">
        <f t="shared" si="6"/>
        <v>0.0118</v>
      </c>
      <c r="G115" s="2"/>
      <c r="H115" s="2"/>
      <c r="I115" s="2"/>
      <c r="J115" s="2"/>
      <c r="K115" s="2"/>
      <c r="L115" s="2"/>
      <c r="M115" s="2"/>
      <c r="N115" s="2"/>
      <c r="O115" s="2"/>
      <c r="P115" s="2"/>
      <c r="Q115" s="2"/>
      <c r="R115" s="2"/>
      <c r="S115" s="2"/>
    </row>
    <row r="116" ht="14.25" customHeight="1">
      <c r="A116" s="2"/>
      <c r="B116" s="14">
        <v>700.0</v>
      </c>
      <c r="C116" s="14">
        <v>100.0</v>
      </c>
      <c r="D116" s="14">
        <f t="shared" si="5"/>
        <v>70000</v>
      </c>
      <c r="E116" s="45">
        <v>754.0</v>
      </c>
      <c r="F116" s="54">
        <f t="shared" si="6"/>
        <v>0.01077142857</v>
      </c>
      <c r="G116" s="2"/>
      <c r="H116" s="2"/>
      <c r="I116" s="2"/>
      <c r="J116" s="2"/>
      <c r="K116" s="2"/>
      <c r="L116" s="2"/>
      <c r="M116" s="2"/>
      <c r="N116" s="2"/>
      <c r="O116" s="2"/>
      <c r="P116" s="2"/>
      <c r="Q116" s="2"/>
      <c r="R116" s="2"/>
      <c r="S116" s="2"/>
    </row>
    <row r="117" ht="14.25" customHeight="1">
      <c r="A117" s="2"/>
      <c r="B117" s="14">
        <v>800.0</v>
      </c>
      <c r="C117" s="14">
        <v>100.0</v>
      </c>
      <c r="D117" s="14">
        <f t="shared" si="5"/>
        <v>80000</v>
      </c>
      <c r="E117" s="45">
        <v>939.0</v>
      </c>
      <c r="F117" s="54">
        <f t="shared" si="6"/>
        <v>0.0117375</v>
      </c>
      <c r="G117" s="2"/>
      <c r="H117" s="2"/>
      <c r="I117" s="2"/>
      <c r="J117" s="2"/>
      <c r="K117" s="2"/>
      <c r="L117" s="2"/>
      <c r="M117" s="2"/>
      <c r="N117" s="2"/>
      <c r="O117" s="2"/>
      <c r="P117" s="2"/>
      <c r="Q117" s="2"/>
      <c r="R117" s="2"/>
      <c r="S117" s="2"/>
    </row>
    <row r="118" ht="14.25" customHeight="1">
      <c r="A118" s="2"/>
      <c r="B118" s="14">
        <v>900.0</v>
      </c>
      <c r="C118" s="14">
        <v>100.0</v>
      </c>
      <c r="D118" s="14">
        <f t="shared" si="5"/>
        <v>90000</v>
      </c>
      <c r="E118" s="45">
        <v>960.0</v>
      </c>
      <c r="F118" s="54">
        <f t="shared" si="6"/>
        <v>0.01066666667</v>
      </c>
      <c r="G118" s="2"/>
      <c r="H118" s="2"/>
      <c r="I118" s="2"/>
      <c r="J118" s="2"/>
      <c r="K118" s="2"/>
      <c r="L118" s="2"/>
      <c r="M118" s="2"/>
      <c r="N118" s="2"/>
      <c r="O118" s="2"/>
      <c r="P118" s="2"/>
      <c r="Q118" s="2"/>
      <c r="R118" s="2"/>
      <c r="S118" s="2"/>
    </row>
    <row r="119" ht="14.25" customHeight="1">
      <c r="A119" s="2"/>
      <c r="B119" s="14">
        <v>1000.0</v>
      </c>
      <c r="C119" s="14">
        <v>100.0</v>
      </c>
      <c r="D119" s="14">
        <f t="shared" si="5"/>
        <v>100000</v>
      </c>
      <c r="E119" s="45">
        <v>1134.0</v>
      </c>
      <c r="F119" s="54">
        <f t="shared" si="6"/>
        <v>0.01134</v>
      </c>
      <c r="G119" s="2"/>
      <c r="H119" s="2"/>
      <c r="I119" s="2"/>
      <c r="J119" s="2"/>
      <c r="K119" s="2"/>
      <c r="L119" s="2"/>
      <c r="M119" s="2"/>
      <c r="N119" s="2"/>
      <c r="O119" s="2"/>
      <c r="P119" s="2"/>
      <c r="Q119" s="2"/>
      <c r="R119" s="2"/>
      <c r="S119" s="2"/>
    </row>
    <row r="120" ht="14.25" customHeight="1">
      <c r="A120" s="2"/>
      <c r="B120" s="14">
        <v>200.0</v>
      </c>
      <c r="C120" s="14">
        <v>200.0</v>
      </c>
      <c r="D120" s="14">
        <f t="shared" si="5"/>
        <v>40000</v>
      </c>
      <c r="E120" s="45">
        <v>612.0</v>
      </c>
      <c r="F120" s="54">
        <f t="shared" si="6"/>
        <v>0.0153</v>
      </c>
      <c r="G120" s="2"/>
      <c r="H120" s="2"/>
      <c r="I120" s="2"/>
      <c r="J120" s="2"/>
      <c r="K120" s="2"/>
      <c r="L120" s="2"/>
      <c r="M120" s="2"/>
      <c r="N120" s="2"/>
      <c r="O120" s="2"/>
      <c r="P120" s="2"/>
      <c r="Q120" s="2"/>
      <c r="R120" s="2"/>
      <c r="S120" s="2"/>
    </row>
    <row r="121" ht="14.25" customHeight="1">
      <c r="A121" s="2"/>
      <c r="B121" s="14">
        <v>300.0</v>
      </c>
      <c r="C121" s="14">
        <v>200.0</v>
      </c>
      <c r="D121" s="14">
        <f t="shared" si="5"/>
        <v>60000</v>
      </c>
      <c r="E121" s="45">
        <v>655.0</v>
      </c>
      <c r="F121" s="54">
        <f t="shared" si="6"/>
        <v>0.01091666667</v>
      </c>
      <c r="G121" s="2"/>
      <c r="H121" s="2"/>
      <c r="I121" s="2"/>
      <c r="J121" s="2"/>
      <c r="K121" s="2"/>
      <c r="L121" s="2"/>
      <c r="M121" s="2"/>
      <c r="N121" s="2"/>
      <c r="O121" s="2"/>
      <c r="P121" s="2"/>
      <c r="Q121" s="2"/>
      <c r="R121" s="2"/>
      <c r="S121" s="2"/>
    </row>
    <row r="122" ht="14.25" customHeight="1">
      <c r="A122" s="2"/>
      <c r="B122" s="14">
        <v>400.0</v>
      </c>
      <c r="C122" s="14">
        <v>200.0</v>
      </c>
      <c r="D122" s="14">
        <f t="shared" si="5"/>
        <v>80000</v>
      </c>
      <c r="E122" s="45">
        <v>738.0</v>
      </c>
      <c r="F122" s="54">
        <f t="shared" si="6"/>
        <v>0.009225</v>
      </c>
      <c r="G122" s="2"/>
      <c r="H122" s="2"/>
      <c r="I122" s="2"/>
      <c r="J122" s="2"/>
      <c r="K122" s="2"/>
      <c r="L122" s="2"/>
      <c r="M122" s="2"/>
      <c r="N122" s="2"/>
      <c r="O122" s="2"/>
      <c r="P122" s="2"/>
      <c r="Q122" s="2"/>
      <c r="R122" s="2"/>
      <c r="S122" s="2"/>
    </row>
    <row r="123" ht="14.25" customHeight="1">
      <c r="A123" s="2"/>
      <c r="B123" s="14">
        <v>500.0</v>
      </c>
      <c r="C123" s="14">
        <v>200.0</v>
      </c>
      <c r="D123" s="14">
        <f t="shared" si="5"/>
        <v>100000</v>
      </c>
      <c r="E123" s="45">
        <v>793.0</v>
      </c>
      <c r="F123" s="54">
        <f t="shared" si="6"/>
        <v>0.00793</v>
      </c>
      <c r="G123" s="2"/>
      <c r="H123" s="2"/>
      <c r="I123" s="2"/>
      <c r="J123" s="2"/>
      <c r="K123" s="2"/>
      <c r="L123" s="2"/>
      <c r="M123" s="2"/>
      <c r="N123" s="2"/>
      <c r="O123" s="2"/>
      <c r="P123" s="2"/>
      <c r="Q123" s="2"/>
      <c r="R123" s="2"/>
      <c r="S123" s="2"/>
    </row>
    <row r="124" ht="14.25" customHeight="1">
      <c r="A124" s="2"/>
      <c r="B124" s="14">
        <v>600.0</v>
      </c>
      <c r="C124" s="14">
        <v>200.0</v>
      </c>
      <c r="D124" s="14">
        <f t="shared" si="5"/>
        <v>120000</v>
      </c>
      <c r="E124" s="45">
        <v>836.0</v>
      </c>
      <c r="F124" s="54">
        <f t="shared" si="6"/>
        <v>0.006966666667</v>
      </c>
      <c r="G124" s="2"/>
      <c r="H124" s="2"/>
      <c r="I124" s="2"/>
      <c r="J124" s="2"/>
      <c r="K124" s="2"/>
      <c r="L124" s="2"/>
      <c r="M124" s="2"/>
      <c r="N124" s="2"/>
      <c r="O124" s="2"/>
      <c r="P124" s="2"/>
      <c r="Q124" s="2"/>
      <c r="R124" s="2"/>
      <c r="S124" s="2"/>
    </row>
    <row r="125" ht="14.25" customHeight="1">
      <c r="A125" s="2"/>
      <c r="B125" s="14">
        <v>700.0</v>
      </c>
      <c r="C125" s="14">
        <v>200.0</v>
      </c>
      <c r="D125" s="14">
        <f t="shared" si="5"/>
        <v>140000</v>
      </c>
      <c r="E125" s="45">
        <v>1066.0</v>
      </c>
      <c r="F125" s="54">
        <f t="shared" si="6"/>
        <v>0.007614285714</v>
      </c>
      <c r="G125" s="2"/>
      <c r="H125" s="2"/>
      <c r="I125" s="2"/>
      <c r="J125" s="2"/>
      <c r="K125" s="2"/>
      <c r="L125" s="2"/>
      <c r="M125" s="2"/>
      <c r="N125" s="2"/>
      <c r="O125" s="2"/>
      <c r="P125" s="2"/>
      <c r="Q125" s="2"/>
      <c r="R125" s="2"/>
      <c r="S125" s="2"/>
    </row>
    <row r="126" ht="14.25" customHeight="1">
      <c r="A126" s="2"/>
      <c r="B126" s="14">
        <v>800.0</v>
      </c>
      <c r="C126" s="14">
        <v>200.0</v>
      </c>
      <c r="D126" s="14">
        <f t="shared" si="5"/>
        <v>160000</v>
      </c>
      <c r="E126" s="45">
        <v>1109.0</v>
      </c>
      <c r="F126" s="54">
        <f t="shared" si="6"/>
        <v>0.00693125</v>
      </c>
      <c r="G126" s="2"/>
      <c r="H126" s="2"/>
      <c r="I126" s="2"/>
      <c r="J126" s="2"/>
      <c r="K126" s="2"/>
      <c r="L126" s="2"/>
      <c r="M126" s="2"/>
      <c r="N126" s="2"/>
      <c r="O126" s="2"/>
      <c r="P126" s="2"/>
      <c r="Q126" s="2"/>
      <c r="R126" s="2"/>
      <c r="S126" s="2"/>
    </row>
    <row r="127" ht="14.25" customHeight="1">
      <c r="A127" s="2"/>
      <c r="B127" s="14">
        <v>900.0</v>
      </c>
      <c r="C127" s="14">
        <v>200.0</v>
      </c>
      <c r="D127" s="14">
        <f t="shared" si="5"/>
        <v>180000</v>
      </c>
      <c r="E127" s="45">
        <v>1250.0</v>
      </c>
      <c r="F127" s="54">
        <f t="shared" si="6"/>
        <v>0.006944444444</v>
      </c>
      <c r="G127" s="2"/>
      <c r="H127" s="2"/>
      <c r="I127" s="2"/>
      <c r="J127" s="2"/>
      <c r="K127" s="2"/>
      <c r="L127" s="2"/>
      <c r="M127" s="2"/>
      <c r="N127" s="2"/>
      <c r="O127" s="2"/>
      <c r="P127" s="2"/>
      <c r="Q127" s="2"/>
      <c r="R127" s="2"/>
      <c r="S127" s="2"/>
    </row>
    <row r="128" ht="14.25" customHeight="1">
      <c r="A128" s="2"/>
      <c r="B128" s="14">
        <v>1000.0</v>
      </c>
      <c r="C128" s="14">
        <v>200.0</v>
      </c>
      <c r="D128" s="14">
        <f t="shared" si="5"/>
        <v>200000</v>
      </c>
      <c r="E128" s="45">
        <v>1429.0</v>
      </c>
      <c r="F128" s="54">
        <f t="shared" si="6"/>
        <v>0.007145</v>
      </c>
      <c r="G128" s="2"/>
      <c r="H128" s="2"/>
      <c r="I128" s="2"/>
      <c r="J128" s="2"/>
      <c r="K128" s="2"/>
      <c r="L128" s="2"/>
      <c r="M128" s="2"/>
      <c r="N128" s="2"/>
      <c r="O128" s="2"/>
      <c r="P128" s="2"/>
      <c r="Q128" s="2"/>
      <c r="R128" s="2"/>
      <c r="S128" s="2"/>
    </row>
    <row r="129" ht="14.25" customHeight="1">
      <c r="A129" s="2"/>
      <c r="B129" s="14">
        <v>300.0</v>
      </c>
      <c r="C129" s="14">
        <v>300.0</v>
      </c>
      <c r="D129" s="14">
        <f t="shared" si="5"/>
        <v>90000</v>
      </c>
      <c r="E129" s="45">
        <v>719.0</v>
      </c>
      <c r="F129" s="54">
        <f t="shared" si="6"/>
        <v>0.007988888889</v>
      </c>
      <c r="G129" s="2"/>
      <c r="H129" s="2"/>
      <c r="I129" s="2"/>
      <c r="J129" s="2"/>
      <c r="K129" s="2"/>
      <c r="L129" s="2"/>
      <c r="M129" s="2"/>
      <c r="N129" s="2"/>
      <c r="O129" s="2"/>
      <c r="P129" s="2"/>
      <c r="Q129" s="2"/>
      <c r="R129" s="2"/>
      <c r="S129" s="2"/>
    </row>
    <row r="130" ht="14.25" customHeight="1">
      <c r="A130" s="2"/>
      <c r="B130" s="14">
        <v>400.0</v>
      </c>
      <c r="C130" s="14">
        <v>300.0</v>
      </c>
      <c r="D130" s="14">
        <f t="shared" si="5"/>
        <v>120000</v>
      </c>
      <c r="E130" s="45">
        <v>833.0</v>
      </c>
      <c r="F130" s="54">
        <f t="shared" si="6"/>
        <v>0.006941666667</v>
      </c>
      <c r="G130" s="2"/>
      <c r="H130" s="2"/>
      <c r="I130" s="2"/>
      <c r="J130" s="2"/>
      <c r="K130" s="2"/>
      <c r="L130" s="2"/>
      <c r="M130" s="2"/>
      <c r="N130" s="2"/>
      <c r="O130" s="2"/>
      <c r="P130" s="2"/>
      <c r="Q130" s="2"/>
      <c r="R130" s="2"/>
      <c r="S130" s="2"/>
    </row>
    <row r="131" ht="14.25" customHeight="1">
      <c r="A131" s="2"/>
      <c r="B131" s="14">
        <v>500.0</v>
      </c>
      <c r="C131" s="14">
        <v>300.0</v>
      </c>
      <c r="D131" s="14">
        <f t="shared" si="5"/>
        <v>150000</v>
      </c>
      <c r="E131" s="45">
        <v>897.0</v>
      </c>
      <c r="F131" s="54">
        <f t="shared" si="6"/>
        <v>0.00598</v>
      </c>
      <c r="G131" s="2"/>
      <c r="H131" s="2"/>
      <c r="I131" s="2"/>
      <c r="J131" s="2"/>
      <c r="K131" s="2"/>
      <c r="L131" s="2"/>
      <c r="M131" s="2"/>
      <c r="N131" s="2"/>
      <c r="O131" s="2"/>
      <c r="P131" s="2"/>
      <c r="Q131" s="2"/>
      <c r="R131" s="2"/>
      <c r="S131" s="2"/>
    </row>
    <row r="132" ht="14.25" customHeight="1">
      <c r="A132" s="2"/>
      <c r="B132" s="14">
        <v>600.0</v>
      </c>
      <c r="C132" s="14">
        <v>300.0</v>
      </c>
      <c r="D132" s="14">
        <f t="shared" si="5"/>
        <v>180000</v>
      </c>
      <c r="E132" s="45">
        <v>1150.0</v>
      </c>
      <c r="F132" s="54">
        <f t="shared" si="6"/>
        <v>0.006388888889</v>
      </c>
      <c r="G132" s="2"/>
      <c r="H132" s="2"/>
      <c r="I132" s="2"/>
      <c r="J132" s="2"/>
      <c r="K132" s="2"/>
      <c r="L132" s="2"/>
      <c r="M132" s="2"/>
      <c r="N132" s="2"/>
      <c r="O132" s="2"/>
      <c r="P132" s="2"/>
      <c r="Q132" s="2"/>
      <c r="R132" s="2"/>
      <c r="S132" s="2"/>
    </row>
    <row r="133" ht="14.25" customHeight="1">
      <c r="A133" s="2"/>
      <c r="B133" s="14">
        <v>700.0</v>
      </c>
      <c r="C133" s="14">
        <v>300.0</v>
      </c>
      <c r="D133" s="14">
        <f t="shared" si="5"/>
        <v>210000</v>
      </c>
      <c r="E133" s="45">
        <v>1338.0</v>
      </c>
      <c r="F133" s="54">
        <f t="shared" si="6"/>
        <v>0.006371428571</v>
      </c>
      <c r="G133" s="2"/>
      <c r="H133" s="2"/>
      <c r="I133" s="2"/>
      <c r="J133" s="2"/>
      <c r="K133" s="2"/>
      <c r="L133" s="2"/>
      <c r="M133" s="2"/>
      <c r="N133" s="2"/>
      <c r="O133" s="2"/>
      <c r="P133" s="2"/>
      <c r="Q133" s="2"/>
      <c r="R133" s="2"/>
      <c r="S133" s="2"/>
    </row>
    <row r="134" ht="14.25" customHeight="1">
      <c r="A134" s="2"/>
      <c r="B134" s="14">
        <v>800.0</v>
      </c>
      <c r="C134" s="14">
        <v>300.0</v>
      </c>
      <c r="D134" s="14">
        <f t="shared" si="5"/>
        <v>240000</v>
      </c>
      <c r="E134" s="45">
        <v>1518.0</v>
      </c>
      <c r="F134" s="54">
        <f t="shared" si="6"/>
        <v>0.006325</v>
      </c>
      <c r="G134" s="2"/>
      <c r="H134" s="2"/>
      <c r="I134" s="2"/>
      <c r="J134" s="2"/>
      <c r="K134" s="2"/>
      <c r="L134" s="2"/>
      <c r="M134" s="2"/>
      <c r="N134" s="2"/>
      <c r="O134" s="2"/>
      <c r="P134" s="2"/>
      <c r="Q134" s="2"/>
      <c r="R134" s="2"/>
      <c r="S134" s="2"/>
    </row>
    <row r="135" ht="14.25" customHeight="1">
      <c r="A135" s="2"/>
      <c r="B135" s="14">
        <v>900.0</v>
      </c>
      <c r="C135" s="14">
        <v>300.0</v>
      </c>
      <c r="D135" s="14">
        <f t="shared" si="5"/>
        <v>270000</v>
      </c>
      <c r="E135" s="45">
        <v>1586.0</v>
      </c>
      <c r="F135" s="54">
        <f t="shared" si="6"/>
        <v>0.005874074074</v>
      </c>
      <c r="G135" s="2"/>
      <c r="H135" s="2"/>
      <c r="I135" s="2"/>
      <c r="J135" s="2"/>
      <c r="K135" s="2"/>
      <c r="L135" s="2"/>
      <c r="M135" s="2"/>
      <c r="N135" s="2"/>
      <c r="O135" s="2"/>
      <c r="P135" s="2"/>
      <c r="Q135" s="2"/>
      <c r="R135" s="2"/>
      <c r="S135" s="2"/>
    </row>
    <row r="136" ht="14.25" customHeight="1">
      <c r="A136" s="2"/>
      <c r="B136" s="14">
        <v>1000.0</v>
      </c>
      <c r="C136" s="14">
        <v>300.0</v>
      </c>
      <c r="D136" s="14">
        <f t="shared" si="5"/>
        <v>300000</v>
      </c>
      <c r="E136" s="45">
        <v>1654.0</v>
      </c>
      <c r="F136" s="54">
        <f t="shared" si="6"/>
        <v>0.005513333333</v>
      </c>
      <c r="G136" s="2"/>
      <c r="H136" s="2"/>
      <c r="I136" s="2"/>
      <c r="J136" s="2"/>
      <c r="K136" s="2"/>
      <c r="L136" s="2"/>
      <c r="M136" s="2"/>
      <c r="N136" s="2"/>
      <c r="O136" s="2"/>
      <c r="P136" s="2"/>
      <c r="Q136" s="2"/>
      <c r="R136" s="2"/>
      <c r="S136" s="2"/>
    </row>
    <row r="137" ht="14.25" customHeight="1">
      <c r="A137" s="2"/>
      <c r="B137" s="14">
        <v>400.0</v>
      </c>
      <c r="C137" s="14">
        <v>400.0</v>
      </c>
      <c r="D137" s="14">
        <f t="shared" si="5"/>
        <v>160000</v>
      </c>
      <c r="E137" s="45">
        <v>918.0</v>
      </c>
      <c r="F137" s="54">
        <f t="shared" si="6"/>
        <v>0.0057375</v>
      </c>
      <c r="G137" s="2"/>
      <c r="H137" s="2"/>
      <c r="I137" s="2"/>
      <c r="J137" s="2"/>
      <c r="K137" s="2"/>
      <c r="L137" s="2"/>
      <c r="M137" s="2"/>
      <c r="N137" s="2"/>
      <c r="O137" s="2"/>
      <c r="P137" s="2"/>
      <c r="Q137" s="2"/>
      <c r="R137" s="2"/>
      <c r="S137" s="2"/>
    </row>
    <row r="138" ht="14.25" customHeight="1">
      <c r="A138" s="2"/>
      <c r="B138" s="14">
        <v>500.0</v>
      </c>
      <c r="C138" s="14">
        <v>400.0</v>
      </c>
      <c r="D138" s="14">
        <f t="shared" si="5"/>
        <v>200000</v>
      </c>
      <c r="E138" s="45">
        <v>1167.0</v>
      </c>
      <c r="F138" s="54">
        <f t="shared" si="6"/>
        <v>0.005835</v>
      </c>
      <c r="G138" s="2"/>
      <c r="H138" s="2"/>
      <c r="I138" s="2"/>
      <c r="J138" s="2"/>
      <c r="K138" s="2"/>
      <c r="L138" s="2"/>
      <c r="M138" s="2"/>
      <c r="N138" s="2"/>
      <c r="O138" s="2"/>
      <c r="P138" s="2"/>
      <c r="Q138" s="2"/>
      <c r="R138" s="2"/>
      <c r="S138" s="2"/>
    </row>
    <row r="139" ht="14.25" customHeight="1">
      <c r="A139" s="2"/>
      <c r="B139" s="14">
        <v>600.0</v>
      </c>
      <c r="C139" s="14">
        <v>400.0</v>
      </c>
      <c r="D139" s="14">
        <f t="shared" si="5"/>
        <v>240000</v>
      </c>
      <c r="E139" s="45">
        <v>1278.0</v>
      </c>
      <c r="F139" s="54">
        <f t="shared" si="6"/>
        <v>0.005325</v>
      </c>
      <c r="G139" s="2"/>
      <c r="H139" s="2"/>
      <c r="I139" s="2"/>
      <c r="J139" s="2"/>
      <c r="K139" s="2"/>
      <c r="L139" s="2"/>
      <c r="M139" s="2"/>
      <c r="N139" s="2"/>
      <c r="O139" s="2"/>
      <c r="P139" s="2"/>
      <c r="Q139" s="2"/>
      <c r="R139" s="2"/>
      <c r="S139" s="2"/>
    </row>
    <row r="140" ht="14.25" customHeight="1">
      <c r="A140" s="2"/>
      <c r="B140" s="14">
        <v>700.0</v>
      </c>
      <c r="C140" s="14">
        <v>400.0</v>
      </c>
      <c r="D140" s="14">
        <f t="shared" si="5"/>
        <v>280000</v>
      </c>
      <c r="E140" s="45">
        <v>1608.0</v>
      </c>
      <c r="F140" s="54">
        <f t="shared" si="6"/>
        <v>0.005742857143</v>
      </c>
      <c r="G140" s="2"/>
      <c r="H140" s="2"/>
      <c r="I140" s="2"/>
      <c r="J140" s="2"/>
      <c r="K140" s="2"/>
      <c r="L140" s="2"/>
      <c r="M140" s="2"/>
      <c r="N140" s="2"/>
      <c r="O140" s="2"/>
      <c r="P140" s="2"/>
      <c r="Q140" s="2"/>
      <c r="R140" s="2"/>
      <c r="S140" s="2"/>
    </row>
    <row r="141" ht="14.25" customHeight="1">
      <c r="A141" s="2"/>
      <c r="B141" s="14">
        <v>800.0</v>
      </c>
      <c r="C141" s="14">
        <v>400.0</v>
      </c>
      <c r="D141" s="14">
        <f t="shared" si="5"/>
        <v>320000</v>
      </c>
      <c r="E141" s="45">
        <v>1698.0</v>
      </c>
      <c r="F141" s="54">
        <f t="shared" si="6"/>
        <v>0.00530625</v>
      </c>
      <c r="G141" s="2"/>
      <c r="H141" s="2"/>
      <c r="I141" s="2"/>
      <c r="J141" s="2"/>
      <c r="K141" s="2"/>
      <c r="L141" s="2"/>
      <c r="M141" s="2"/>
      <c r="N141" s="2"/>
      <c r="O141" s="2"/>
      <c r="P141" s="2"/>
      <c r="Q141" s="2"/>
      <c r="R141" s="2"/>
      <c r="S141" s="2"/>
    </row>
    <row r="142" ht="14.25" customHeight="1">
      <c r="A142" s="2"/>
      <c r="B142" s="14">
        <v>900.0</v>
      </c>
      <c r="C142" s="14">
        <v>400.0</v>
      </c>
      <c r="D142" s="14">
        <f t="shared" si="5"/>
        <v>360000</v>
      </c>
      <c r="E142" s="45">
        <v>1789.0</v>
      </c>
      <c r="F142" s="54">
        <f t="shared" si="6"/>
        <v>0.004969444444</v>
      </c>
      <c r="G142" s="2"/>
      <c r="H142" s="2"/>
      <c r="I142" s="2"/>
      <c r="J142" s="2"/>
      <c r="K142" s="2"/>
      <c r="L142" s="2"/>
      <c r="M142" s="2"/>
      <c r="N142" s="2"/>
      <c r="O142" s="2"/>
      <c r="P142" s="2"/>
      <c r="Q142" s="2"/>
      <c r="R142" s="2"/>
      <c r="S142" s="2"/>
    </row>
    <row r="143" ht="14.25" customHeight="1">
      <c r="A143" s="2"/>
      <c r="B143" s="14">
        <v>1000.0</v>
      </c>
      <c r="C143" s="14">
        <v>400.0</v>
      </c>
      <c r="D143" s="14">
        <f t="shared" si="5"/>
        <v>400000</v>
      </c>
      <c r="E143" s="45">
        <v>1879.0</v>
      </c>
      <c r="F143" s="54">
        <f t="shared" si="6"/>
        <v>0.0046975</v>
      </c>
      <c r="G143" s="2"/>
      <c r="H143" s="2"/>
      <c r="I143" s="2"/>
      <c r="J143" s="2"/>
      <c r="K143" s="2"/>
      <c r="L143" s="2"/>
      <c r="M143" s="2"/>
      <c r="N143" s="2"/>
      <c r="O143" s="2"/>
      <c r="P143" s="2"/>
      <c r="Q143" s="2"/>
      <c r="R143" s="2"/>
      <c r="S143" s="2"/>
    </row>
    <row r="144" ht="14.25" customHeight="1">
      <c r="A144" s="2"/>
      <c r="B144" s="14">
        <v>500.0</v>
      </c>
      <c r="C144" s="14">
        <v>500.0</v>
      </c>
      <c r="D144" s="14">
        <f t="shared" si="5"/>
        <v>250000</v>
      </c>
      <c r="E144" s="45">
        <v>1300.0</v>
      </c>
      <c r="F144" s="54">
        <f t="shared" si="6"/>
        <v>0.0052</v>
      </c>
      <c r="G144" s="2"/>
      <c r="H144" s="2"/>
      <c r="I144" s="2"/>
      <c r="J144" s="2"/>
      <c r="K144" s="2"/>
      <c r="L144" s="2"/>
      <c r="M144" s="2"/>
      <c r="N144" s="2"/>
      <c r="O144" s="2"/>
      <c r="P144" s="2"/>
      <c r="Q144" s="2"/>
      <c r="R144" s="2"/>
      <c r="S144" s="2"/>
    </row>
    <row r="145" ht="14.25" customHeight="1">
      <c r="A145" s="2"/>
      <c r="B145" s="14">
        <v>600.0</v>
      </c>
      <c r="C145" s="14">
        <v>500.0</v>
      </c>
      <c r="D145" s="14">
        <f t="shared" si="5"/>
        <v>300000</v>
      </c>
      <c r="E145" s="45">
        <v>1652.0</v>
      </c>
      <c r="F145" s="54">
        <f t="shared" si="6"/>
        <v>0.005506666667</v>
      </c>
      <c r="G145" s="2"/>
      <c r="H145" s="2"/>
      <c r="I145" s="2"/>
      <c r="J145" s="2"/>
      <c r="K145" s="2"/>
      <c r="L145" s="2"/>
      <c r="M145" s="2"/>
      <c r="N145" s="2"/>
      <c r="O145" s="2"/>
      <c r="P145" s="2"/>
      <c r="Q145" s="2"/>
      <c r="R145" s="2"/>
      <c r="S145" s="2"/>
    </row>
    <row r="146" ht="14.25" customHeight="1">
      <c r="A146" s="2"/>
      <c r="B146" s="14">
        <v>700.0</v>
      </c>
      <c r="C146" s="14">
        <v>500.0</v>
      </c>
      <c r="D146" s="14">
        <f t="shared" si="5"/>
        <v>350000</v>
      </c>
      <c r="E146" s="45">
        <v>1765.0</v>
      </c>
      <c r="F146" s="54">
        <f t="shared" si="6"/>
        <v>0.005042857143</v>
      </c>
      <c r="G146" s="2"/>
      <c r="H146" s="2"/>
      <c r="I146" s="2"/>
      <c r="J146" s="2"/>
      <c r="K146" s="2"/>
      <c r="L146" s="2"/>
      <c r="M146" s="2"/>
      <c r="N146" s="2"/>
      <c r="O146" s="2"/>
      <c r="P146" s="2"/>
      <c r="Q146" s="2"/>
      <c r="R146" s="2"/>
      <c r="S146" s="2"/>
    </row>
    <row r="147" ht="14.25" customHeight="1">
      <c r="A147" s="2"/>
      <c r="B147" s="14">
        <v>800.0</v>
      </c>
      <c r="C147" s="14">
        <v>500.0</v>
      </c>
      <c r="D147" s="14">
        <f t="shared" si="5"/>
        <v>400000</v>
      </c>
      <c r="E147" s="45">
        <v>1877.0</v>
      </c>
      <c r="F147" s="54">
        <f t="shared" si="6"/>
        <v>0.0046925</v>
      </c>
      <c r="G147" s="2"/>
      <c r="H147" s="2"/>
      <c r="I147" s="2"/>
      <c r="J147" s="2"/>
      <c r="K147" s="2"/>
      <c r="L147" s="2"/>
      <c r="M147" s="2"/>
      <c r="N147" s="2"/>
      <c r="O147" s="2"/>
      <c r="P147" s="2"/>
      <c r="Q147" s="2"/>
      <c r="R147" s="2"/>
      <c r="S147" s="2"/>
    </row>
    <row r="148" ht="14.25" customHeight="1">
      <c r="A148" s="2"/>
      <c r="B148" s="14">
        <v>900.0</v>
      </c>
      <c r="C148" s="14">
        <v>500.0</v>
      </c>
      <c r="D148" s="14">
        <f t="shared" si="5"/>
        <v>450000</v>
      </c>
      <c r="E148" s="45">
        <v>1991.0</v>
      </c>
      <c r="F148" s="54">
        <f t="shared" si="6"/>
        <v>0.004424444444</v>
      </c>
      <c r="G148" s="2"/>
      <c r="H148" s="2"/>
      <c r="I148" s="2"/>
      <c r="J148" s="2"/>
      <c r="K148" s="2"/>
      <c r="L148" s="2"/>
      <c r="M148" s="2"/>
      <c r="N148" s="2"/>
      <c r="O148" s="2"/>
      <c r="P148" s="2"/>
      <c r="Q148" s="2"/>
      <c r="R148" s="2"/>
      <c r="S148" s="2"/>
    </row>
    <row r="149" ht="14.25" customHeight="1">
      <c r="A149" s="2"/>
      <c r="B149" s="14">
        <v>1000.0</v>
      </c>
      <c r="C149" s="14">
        <v>500.0</v>
      </c>
      <c r="D149" s="14">
        <f t="shared" si="5"/>
        <v>500000</v>
      </c>
      <c r="E149" s="45">
        <v>2345.0</v>
      </c>
      <c r="F149" s="54">
        <f t="shared" si="6"/>
        <v>0.00469</v>
      </c>
      <c r="G149" s="2"/>
      <c r="H149" s="2"/>
      <c r="I149" s="2"/>
      <c r="J149" s="2"/>
      <c r="K149" s="2"/>
      <c r="L149" s="2"/>
      <c r="M149" s="2"/>
      <c r="N149" s="2"/>
      <c r="O149" s="2"/>
      <c r="P149" s="2"/>
      <c r="Q149" s="2"/>
      <c r="R149" s="2"/>
      <c r="S149" s="2"/>
    </row>
    <row r="150" ht="14.25" customHeight="1">
      <c r="A150" s="2"/>
      <c r="B150" s="14">
        <v>600.0</v>
      </c>
      <c r="C150" s="14">
        <v>600.0</v>
      </c>
      <c r="D150" s="14">
        <f t="shared" si="5"/>
        <v>360000</v>
      </c>
      <c r="E150" s="45">
        <v>1789.0</v>
      </c>
      <c r="F150" s="54">
        <f t="shared" si="6"/>
        <v>0.004969444444</v>
      </c>
      <c r="G150" s="2"/>
      <c r="H150" s="2"/>
      <c r="I150" s="2"/>
      <c r="J150" s="2"/>
      <c r="K150" s="2"/>
      <c r="L150" s="2"/>
      <c r="M150" s="2"/>
      <c r="N150" s="2"/>
      <c r="O150" s="2"/>
      <c r="P150" s="2"/>
      <c r="Q150" s="2"/>
      <c r="R150" s="2"/>
      <c r="S150" s="2"/>
    </row>
    <row r="151" ht="14.25" customHeight="1">
      <c r="A151" s="2"/>
      <c r="B151" s="14">
        <v>700.0</v>
      </c>
      <c r="C151" s="14">
        <v>600.0</v>
      </c>
      <c r="D151" s="14">
        <f t="shared" si="5"/>
        <v>420000</v>
      </c>
      <c r="E151" s="45">
        <v>1924.0</v>
      </c>
      <c r="F151" s="54">
        <f t="shared" si="6"/>
        <v>0.004580952381</v>
      </c>
      <c r="G151" s="2"/>
      <c r="H151" s="2"/>
      <c r="I151" s="2"/>
      <c r="J151" s="2"/>
      <c r="K151" s="2"/>
      <c r="L151" s="2"/>
      <c r="M151" s="2"/>
      <c r="N151" s="2"/>
      <c r="O151" s="2"/>
      <c r="P151" s="2"/>
      <c r="Q151" s="2"/>
      <c r="R151" s="2"/>
      <c r="S151" s="2"/>
    </row>
    <row r="152" ht="14.25" customHeight="1">
      <c r="A152" s="2"/>
      <c r="B152" s="14">
        <v>800.0</v>
      </c>
      <c r="C152" s="14">
        <v>600.0</v>
      </c>
      <c r="D152" s="14">
        <f t="shared" si="5"/>
        <v>480000</v>
      </c>
      <c r="E152" s="45">
        <v>2192.0</v>
      </c>
      <c r="F152" s="54">
        <f t="shared" si="6"/>
        <v>0.004566666667</v>
      </c>
      <c r="G152" s="2"/>
      <c r="H152" s="2"/>
      <c r="I152" s="2"/>
      <c r="J152" s="2"/>
      <c r="K152" s="2"/>
      <c r="L152" s="2"/>
      <c r="M152" s="2"/>
      <c r="N152" s="2"/>
      <c r="O152" s="2"/>
      <c r="P152" s="2"/>
      <c r="Q152" s="2"/>
      <c r="R152" s="2"/>
      <c r="S152" s="2"/>
    </row>
    <row r="153" ht="14.25" customHeight="1">
      <c r="A153" s="2"/>
      <c r="B153" s="14">
        <v>900.0</v>
      </c>
      <c r="C153" s="14">
        <v>600.0</v>
      </c>
      <c r="D153" s="14">
        <f t="shared" si="5"/>
        <v>540000</v>
      </c>
      <c r="E153" s="45">
        <v>2567.0</v>
      </c>
      <c r="F153" s="54">
        <f t="shared" si="6"/>
        <v>0.004753703704</v>
      </c>
      <c r="G153" s="2"/>
      <c r="H153" s="2"/>
      <c r="I153" s="2"/>
      <c r="J153" s="2"/>
      <c r="K153" s="2"/>
      <c r="L153" s="2"/>
      <c r="M153" s="2"/>
      <c r="N153" s="2"/>
      <c r="O153" s="2"/>
      <c r="P153" s="2"/>
      <c r="Q153" s="2"/>
      <c r="R153" s="2"/>
      <c r="S153" s="2"/>
    </row>
    <row r="154" ht="14.25" customHeight="1">
      <c r="A154" s="2"/>
      <c r="B154" s="14">
        <v>1000.0</v>
      </c>
      <c r="C154" s="14">
        <v>600.0</v>
      </c>
      <c r="D154" s="14">
        <f t="shared" si="5"/>
        <v>600000</v>
      </c>
      <c r="E154" s="45">
        <v>2835.0</v>
      </c>
      <c r="F154" s="54">
        <f t="shared" si="6"/>
        <v>0.004725</v>
      </c>
      <c r="G154" s="2"/>
      <c r="H154" s="2"/>
      <c r="I154" s="2"/>
      <c r="J154" s="2"/>
      <c r="K154" s="2"/>
      <c r="L154" s="2"/>
      <c r="M154" s="2"/>
      <c r="N154" s="2"/>
      <c r="O154" s="2"/>
      <c r="P154" s="2"/>
      <c r="Q154" s="2"/>
      <c r="R154" s="2"/>
      <c r="S154" s="2"/>
    </row>
    <row r="155" ht="14.25" customHeight="1">
      <c r="A155" s="2"/>
      <c r="B155" s="14">
        <v>700.0</v>
      </c>
      <c r="C155" s="14">
        <v>700.0</v>
      </c>
      <c r="D155" s="14">
        <f t="shared" si="5"/>
        <v>490000</v>
      </c>
      <c r="E155" s="45">
        <v>2213.0</v>
      </c>
      <c r="F155" s="54">
        <f t="shared" si="6"/>
        <v>0.004516326531</v>
      </c>
      <c r="G155" s="2"/>
      <c r="H155" s="2"/>
      <c r="I155" s="2"/>
      <c r="J155" s="2"/>
      <c r="K155" s="2"/>
      <c r="L155" s="2"/>
      <c r="M155" s="2"/>
      <c r="N155" s="2"/>
      <c r="O155" s="2"/>
      <c r="P155" s="2"/>
      <c r="Q155" s="2"/>
      <c r="R155" s="2"/>
      <c r="S155" s="2"/>
    </row>
    <row r="156" ht="14.25" customHeight="1">
      <c r="A156" s="2"/>
      <c r="B156" s="14">
        <v>800.0</v>
      </c>
      <c r="C156" s="14">
        <v>700.0</v>
      </c>
      <c r="D156" s="14">
        <f t="shared" si="5"/>
        <v>560000</v>
      </c>
      <c r="E156" s="45">
        <v>2613.0</v>
      </c>
      <c r="F156" s="54">
        <f t="shared" si="6"/>
        <v>0.004666071429</v>
      </c>
      <c r="G156" s="2"/>
      <c r="H156" s="2"/>
      <c r="I156" s="2"/>
      <c r="J156" s="2"/>
      <c r="K156" s="2"/>
      <c r="L156" s="2"/>
      <c r="M156" s="2"/>
      <c r="N156" s="2"/>
      <c r="O156" s="2"/>
      <c r="P156" s="2"/>
      <c r="Q156" s="2"/>
      <c r="R156" s="2"/>
      <c r="S156" s="2"/>
    </row>
    <row r="157" ht="14.25" customHeight="1">
      <c r="A157" s="2"/>
      <c r="B157" s="14">
        <v>900.0</v>
      </c>
      <c r="C157" s="14">
        <v>700.0</v>
      </c>
      <c r="D157" s="14">
        <f t="shared" si="5"/>
        <v>630000</v>
      </c>
      <c r="E157" s="45">
        <v>2770.0</v>
      </c>
      <c r="F157" s="54">
        <f t="shared" si="6"/>
        <v>0.004396825397</v>
      </c>
      <c r="G157" s="2"/>
      <c r="H157" s="2"/>
      <c r="I157" s="2"/>
      <c r="J157" s="2"/>
      <c r="K157" s="2"/>
      <c r="L157" s="2"/>
      <c r="M157" s="2"/>
      <c r="N157" s="2"/>
      <c r="O157" s="2"/>
      <c r="P157" s="2"/>
      <c r="Q157" s="2"/>
      <c r="R157" s="2"/>
      <c r="S157" s="2"/>
    </row>
    <row r="158" ht="14.25" customHeight="1">
      <c r="A158" s="2"/>
      <c r="B158" s="14">
        <v>1000.0</v>
      </c>
      <c r="C158" s="14">
        <v>700.0</v>
      </c>
      <c r="D158" s="14">
        <f t="shared" si="5"/>
        <v>700000</v>
      </c>
      <c r="E158" s="45">
        <v>3327.0</v>
      </c>
      <c r="F158" s="54">
        <f t="shared" si="6"/>
        <v>0.004752857143</v>
      </c>
      <c r="G158" s="2"/>
      <c r="H158" s="2"/>
      <c r="I158" s="2"/>
      <c r="J158" s="2"/>
      <c r="K158" s="2"/>
      <c r="L158" s="2"/>
      <c r="M158" s="2"/>
      <c r="N158" s="2"/>
      <c r="O158" s="2"/>
      <c r="P158" s="2"/>
      <c r="Q158" s="2"/>
      <c r="R158" s="2"/>
      <c r="S158" s="2"/>
    </row>
    <row r="159" ht="14.25" customHeight="1">
      <c r="A159" s="2"/>
      <c r="B159" s="14">
        <v>800.0</v>
      </c>
      <c r="C159" s="14">
        <v>800.0</v>
      </c>
      <c r="D159" s="14">
        <f t="shared" si="5"/>
        <v>640000</v>
      </c>
      <c r="E159" s="45">
        <v>2792.0</v>
      </c>
      <c r="F159" s="54">
        <f t="shared" si="6"/>
        <v>0.0043625</v>
      </c>
      <c r="G159" s="2"/>
      <c r="H159" s="2"/>
      <c r="I159" s="2"/>
      <c r="J159" s="2"/>
      <c r="K159" s="2"/>
      <c r="L159" s="2"/>
      <c r="M159" s="2"/>
      <c r="N159" s="2"/>
      <c r="O159" s="2"/>
      <c r="P159" s="2"/>
      <c r="Q159" s="2"/>
      <c r="R159" s="2"/>
      <c r="S159" s="2"/>
    </row>
    <row r="160" ht="14.25" customHeight="1">
      <c r="A160" s="2"/>
      <c r="B160" s="2"/>
      <c r="C160" s="2"/>
      <c r="D160" s="14"/>
      <c r="E160" s="45"/>
      <c r="F160" s="54"/>
      <c r="G160" s="2"/>
      <c r="H160" s="2"/>
      <c r="I160" s="2"/>
      <c r="J160" s="2"/>
      <c r="K160" s="2"/>
      <c r="L160" s="2"/>
      <c r="M160" s="2"/>
      <c r="N160" s="2"/>
      <c r="O160" s="2"/>
      <c r="P160" s="2"/>
      <c r="Q160" s="2"/>
      <c r="R160" s="2"/>
      <c r="S160" s="2"/>
    </row>
    <row r="161" ht="14.25" customHeight="1">
      <c r="A161" s="14" t="s">
        <v>2218</v>
      </c>
      <c r="B161" s="2"/>
      <c r="C161" s="2"/>
      <c r="D161" s="14"/>
      <c r="E161" s="2"/>
      <c r="F161" s="54"/>
      <c r="G161" s="2"/>
      <c r="H161" s="2"/>
      <c r="I161" s="2"/>
      <c r="J161" s="2"/>
      <c r="K161" s="2"/>
      <c r="L161" s="2"/>
      <c r="M161" s="2"/>
      <c r="N161" s="2"/>
      <c r="O161" s="2"/>
      <c r="P161" s="2"/>
      <c r="Q161" s="2"/>
      <c r="R161" s="2"/>
      <c r="S161" s="2"/>
    </row>
    <row r="162" ht="14.25" customHeight="1">
      <c r="A162" s="2"/>
      <c r="B162" s="2"/>
      <c r="C162" s="2"/>
      <c r="D162" s="14"/>
      <c r="E162" s="2"/>
      <c r="F162" s="54"/>
      <c r="G162" s="2"/>
      <c r="H162" s="2"/>
      <c r="I162" s="2"/>
      <c r="J162" s="2"/>
      <c r="K162" s="2"/>
      <c r="L162" s="2"/>
      <c r="M162" s="2"/>
      <c r="N162" s="2"/>
      <c r="O162" s="2"/>
      <c r="P162" s="2"/>
      <c r="Q162" s="2"/>
      <c r="R162" s="2"/>
      <c r="S162" s="2"/>
    </row>
    <row r="163" ht="14.25" customHeight="1">
      <c r="A163" s="2"/>
      <c r="B163" s="2"/>
      <c r="C163" s="2"/>
      <c r="D163" s="14"/>
      <c r="E163" s="45"/>
      <c r="F163" s="54"/>
      <c r="G163" s="2"/>
      <c r="H163" s="2"/>
      <c r="I163" s="2"/>
      <c r="J163" s="2"/>
      <c r="K163" s="2"/>
      <c r="L163" s="2"/>
      <c r="M163" s="2"/>
      <c r="N163" s="2"/>
      <c r="O163" s="2"/>
      <c r="P163" s="2"/>
      <c r="Q163" s="2"/>
      <c r="R163" s="2"/>
      <c r="S163" s="2"/>
    </row>
    <row r="164" ht="14.25" customHeight="1">
      <c r="A164" s="14" t="s">
        <v>2219</v>
      </c>
      <c r="B164" s="2"/>
      <c r="C164" s="2"/>
      <c r="D164" s="14"/>
      <c r="E164" s="2"/>
      <c r="F164" s="54"/>
      <c r="G164" s="2"/>
      <c r="H164" s="2"/>
      <c r="I164" s="2"/>
      <c r="J164" s="2"/>
      <c r="K164" s="2"/>
      <c r="L164" s="2"/>
      <c r="M164" s="2"/>
      <c r="N164" s="2"/>
      <c r="O164" s="2"/>
      <c r="P164" s="2"/>
      <c r="Q164" s="2"/>
      <c r="R164" s="2"/>
      <c r="S164" s="2"/>
    </row>
    <row r="165" ht="14.25" customHeight="1">
      <c r="A165" s="2"/>
      <c r="B165" s="14" t="s">
        <v>2220</v>
      </c>
      <c r="C165" s="2"/>
      <c r="D165" s="14"/>
      <c r="E165" s="2"/>
      <c r="F165" s="54"/>
      <c r="G165" s="2"/>
      <c r="H165" s="2"/>
      <c r="I165" s="2"/>
      <c r="J165" s="2"/>
      <c r="K165" s="2"/>
      <c r="L165" s="2"/>
      <c r="M165" s="2"/>
      <c r="N165" s="2"/>
      <c r="O165" s="2"/>
      <c r="P165" s="2"/>
      <c r="Q165" s="2"/>
      <c r="R165" s="2"/>
      <c r="S165" s="2"/>
    </row>
    <row r="166" ht="14.25" customHeight="1">
      <c r="A166" s="2"/>
      <c r="B166" s="2"/>
      <c r="C166" s="2"/>
      <c r="D166" s="14"/>
      <c r="E166" s="2"/>
      <c r="F166" s="54"/>
      <c r="G166" s="2"/>
      <c r="H166" s="2"/>
      <c r="I166" s="2"/>
      <c r="J166" s="2"/>
      <c r="K166" s="2"/>
      <c r="L166" s="2"/>
      <c r="M166" s="2"/>
      <c r="N166" s="2"/>
      <c r="O166" s="2"/>
      <c r="P166" s="2"/>
      <c r="Q166" s="2"/>
      <c r="R166" s="2"/>
      <c r="S166" s="2"/>
    </row>
    <row r="167" ht="14.25" customHeight="1">
      <c r="A167" s="14" t="s">
        <v>2221</v>
      </c>
      <c r="B167" s="2"/>
      <c r="C167" s="2"/>
      <c r="D167" s="14"/>
      <c r="E167" s="2"/>
      <c r="F167" s="54"/>
      <c r="G167" s="2"/>
      <c r="H167" s="2"/>
      <c r="I167" s="2"/>
      <c r="J167" s="2"/>
      <c r="K167" s="2"/>
      <c r="L167" s="2"/>
      <c r="M167" s="2"/>
      <c r="N167" s="2"/>
      <c r="O167" s="2"/>
      <c r="P167" s="2"/>
      <c r="Q167" s="2"/>
      <c r="R167" s="2"/>
      <c r="S167" s="2"/>
    </row>
    <row r="168" ht="14.25" customHeight="1">
      <c r="A168" s="2"/>
      <c r="B168" s="14" t="s">
        <v>2222</v>
      </c>
      <c r="C168" s="2"/>
      <c r="D168" s="14"/>
      <c r="E168" s="45"/>
      <c r="F168" s="54"/>
      <c r="G168" s="2"/>
      <c r="H168" s="2"/>
      <c r="I168" s="2"/>
      <c r="J168" s="2"/>
      <c r="K168" s="2"/>
      <c r="L168" s="2"/>
      <c r="M168" s="2"/>
      <c r="N168" s="2"/>
      <c r="O168" s="2"/>
      <c r="P168" s="2"/>
      <c r="Q168" s="2"/>
      <c r="R168" s="2"/>
      <c r="S168" s="2"/>
    </row>
    <row r="169" ht="14.25" customHeight="1">
      <c r="A169" s="2"/>
      <c r="B169" s="2"/>
      <c r="C169" s="2"/>
      <c r="D169" s="14"/>
      <c r="E169" s="2"/>
      <c r="F169" s="54"/>
      <c r="G169" s="2"/>
      <c r="H169" s="2"/>
      <c r="I169" s="2"/>
      <c r="J169" s="2"/>
      <c r="K169" s="2"/>
      <c r="L169" s="2"/>
      <c r="M169" s="2"/>
      <c r="N169" s="2"/>
      <c r="O169" s="2"/>
      <c r="P169" s="2"/>
      <c r="Q169" s="2"/>
      <c r="R169" s="2"/>
      <c r="S169" s="2"/>
    </row>
    <row r="170" ht="14.25" customHeight="1">
      <c r="A170" s="14" t="s">
        <v>2223</v>
      </c>
      <c r="B170" s="2"/>
      <c r="C170" s="2"/>
      <c r="D170" s="14"/>
      <c r="E170" s="2"/>
      <c r="F170" s="54"/>
      <c r="G170" s="2"/>
      <c r="H170" s="2"/>
      <c r="I170" s="2"/>
      <c r="J170" s="2"/>
      <c r="K170" s="2"/>
      <c r="L170" s="2"/>
      <c r="M170" s="2"/>
      <c r="N170" s="2"/>
      <c r="O170" s="2"/>
      <c r="P170" s="2"/>
      <c r="Q170" s="2"/>
      <c r="R170" s="2"/>
      <c r="S170" s="2"/>
    </row>
    <row r="171" ht="14.25" customHeight="1">
      <c r="A171" s="2"/>
      <c r="B171" s="14" t="s">
        <v>2224</v>
      </c>
      <c r="C171" s="2"/>
      <c r="D171" s="14"/>
      <c r="E171" s="2"/>
      <c r="F171" s="54"/>
      <c r="G171" s="2"/>
      <c r="H171" s="2"/>
      <c r="I171" s="2"/>
      <c r="J171" s="2"/>
      <c r="K171" s="2"/>
      <c r="L171" s="2"/>
      <c r="M171" s="2"/>
      <c r="N171" s="2"/>
      <c r="O171" s="2"/>
      <c r="P171" s="2"/>
      <c r="Q171" s="2"/>
      <c r="R171" s="2"/>
      <c r="S171" s="2"/>
    </row>
    <row r="172" ht="14.25" customHeight="1">
      <c r="A172" s="2"/>
      <c r="B172" s="14" t="s">
        <v>2225</v>
      </c>
      <c r="C172" s="2"/>
      <c r="D172" s="14"/>
      <c r="E172" s="2"/>
      <c r="F172" s="54"/>
      <c r="G172" s="2"/>
      <c r="H172" s="2"/>
      <c r="I172" s="2"/>
      <c r="J172" s="2"/>
      <c r="K172" s="2"/>
      <c r="L172" s="2"/>
      <c r="M172" s="2"/>
      <c r="N172" s="2"/>
      <c r="O172" s="2"/>
      <c r="P172" s="2"/>
      <c r="Q172" s="2"/>
      <c r="R172" s="2"/>
      <c r="S172" s="2"/>
    </row>
    <row r="173" ht="14.25" customHeight="1">
      <c r="A173" s="2"/>
      <c r="B173" s="14" t="s">
        <v>2226</v>
      </c>
      <c r="C173" s="2"/>
      <c r="D173" s="14"/>
      <c r="E173" s="45"/>
      <c r="F173" s="54"/>
      <c r="G173" s="2"/>
      <c r="H173" s="2"/>
      <c r="I173" s="2"/>
      <c r="J173" s="2"/>
      <c r="K173" s="2"/>
      <c r="L173" s="2"/>
      <c r="M173" s="2"/>
      <c r="N173" s="2"/>
      <c r="O173" s="2"/>
      <c r="P173" s="2"/>
      <c r="Q173" s="2"/>
      <c r="R173" s="2"/>
      <c r="S173" s="2"/>
    </row>
    <row r="174" ht="14.25" customHeight="1">
      <c r="A174" s="2"/>
      <c r="B174" s="2"/>
      <c r="C174" s="2"/>
      <c r="D174" s="14"/>
      <c r="E174" s="2"/>
      <c r="F174" s="54"/>
      <c r="G174" s="2"/>
      <c r="H174" s="2"/>
      <c r="I174" s="2"/>
      <c r="J174" s="2"/>
      <c r="K174" s="2"/>
      <c r="L174" s="2"/>
      <c r="M174" s="2"/>
      <c r="N174" s="2"/>
      <c r="O174" s="2"/>
      <c r="P174" s="2"/>
      <c r="Q174" s="2"/>
      <c r="R174" s="2"/>
      <c r="S174" s="2"/>
    </row>
    <row r="175" ht="14.25" customHeight="1">
      <c r="A175" s="2"/>
      <c r="B175" s="2"/>
      <c r="C175" s="2"/>
      <c r="D175" s="14"/>
      <c r="E175" s="2"/>
      <c r="F175" s="54"/>
      <c r="G175" s="2"/>
      <c r="H175" s="2"/>
      <c r="I175" s="2"/>
      <c r="J175" s="2"/>
      <c r="K175" s="2"/>
      <c r="L175" s="2"/>
      <c r="M175" s="2"/>
      <c r="N175" s="2"/>
      <c r="O175" s="2"/>
      <c r="P175" s="2"/>
      <c r="Q175" s="2"/>
      <c r="R175" s="2"/>
      <c r="S175" s="2"/>
    </row>
    <row r="176" ht="14.25" customHeight="1">
      <c r="A176" s="1" t="s">
        <v>2227</v>
      </c>
      <c r="B176" s="2"/>
      <c r="C176" s="2"/>
      <c r="D176" s="14"/>
      <c r="E176" s="2"/>
      <c r="F176" s="54"/>
      <c r="G176" s="2"/>
      <c r="H176" s="2"/>
      <c r="I176" s="2"/>
      <c r="J176" s="2"/>
      <c r="K176" s="2"/>
      <c r="L176" s="2"/>
      <c r="M176" s="2"/>
      <c r="N176" s="2"/>
      <c r="O176" s="2"/>
      <c r="P176" s="2"/>
      <c r="Q176" s="2"/>
      <c r="R176" s="2"/>
      <c r="S176" s="2"/>
    </row>
    <row r="177" ht="14.25" customHeight="1">
      <c r="A177" s="2"/>
      <c r="B177" s="3" t="str">
        <f>HYPERLINK("https://www.monotaro.com/p/8801/2242/","https://www.monotaro.com/p/8801/2242/")</f>
        <v>https://www.monotaro.com/p/8801/2242/</v>
      </c>
      <c r="C177" s="2"/>
      <c r="D177" s="14"/>
      <c r="E177" s="2"/>
      <c r="F177" s="54"/>
      <c r="G177" s="2"/>
      <c r="H177" s="2"/>
      <c r="I177" s="2"/>
      <c r="J177" s="2"/>
      <c r="K177" s="2"/>
      <c r="L177" s="2"/>
      <c r="M177" s="2"/>
      <c r="N177" s="2"/>
      <c r="O177" s="2"/>
      <c r="P177" s="2"/>
      <c r="Q177" s="2"/>
      <c r="R177" s="2"/>
      <c r="S177" s="2"/>
    </row>
    <row r="178" ht="14.25" customHeight="1">
      <c r="A178" s="2"/>
      <c r="B178" s="2"/>
      <c r="C178" s="2"/>
      <c r="D178" s="14"/>
      <c r="E178" s="45"/>
      <c r="F178" s="54"/>
      <c r="G178" s="2"/>
      <c r="H178" s="2"/>
      <c r="I178" s="2"/>
      <c r="J178" s="2"/>
      <c r="K178" s="2"/>
      <c r="L178" s="2"/>
      <c r="M178" s="2"/>
      <c r="N178" s="2"/>
      <c r="O178" s="2"/>
      <c r="P178" s="2"/>
      <c r="Q178" s="2"/>
      <c r="R178" s="2"/>
      <c r="S178" s="2"/>
    </row>
    <row r="179" ht="14.25" hidden="1" customHeight="1">
      <c r="A179" s="2"/>
      <c r="B179" s="2"/>
      <c r="C179" s="2"/>
      <c r="D179" s="14"/>
      <c r="E179" s="2"/>
      <c r="F179" s="54"/>
      <c r="G179" s="2"/>
      <c r="H179" s="2"/>
      <c r="I179" s="2"/>
      <c r="J179" s="2"/>
      <c r="K179" s="2"/>
      <c r="L179" s="2"/>
      <c r="M179" s="2"/>
      <c r="N179" s="2"/>
      <c r="O179" s="2"/>
      <c r="P179" s="2"/>
      <c r="Q179" s="2"/>
      <c r="R179" s="2"/>
      <c r="S179" s="2"/>
    </row>
    <row r="180" ht="14.25" hidden="1" customHeight="1">
      <c r="A180" s="2"/>
      <c r="B180" s="2"/>
      <c r="C180" s="2"/>
      <c r="D180" s="14"/>
      <c r="E180" s="2"/>
      <c r="F180" s="54"/>
      <c r="G180" s="2"/>
      <c r="H180" s="2"/>
      <c r="I180" s="2"/>
      <c r="J180" s="2"/>
      <c r="K180" s="2"/>
      <c r="L180" s="2"/>
      <c r="M180" s="2"/>
      <c r="N180" s="2"/>
      <c r="O180" s="2"/>
      <c r="P180" s="2"/>
      <c r="Q180" s="2"/>
      <c r="R180" s="2"/>
      <c r="S180" s="2"/>
    </row>
    <row r="181" ht="14.25" customHeight="1">
      <c r="A181" s="2"/>
      <c r="B181" s="3" t="str">
        <f>HYPERLINK("http://jp.misumi-ec.com/vona2/detail/221000043619/?HissuCode=VP15LBN","http://jp.misumi-ec.com/vona2/detail/221000043619/?HissuCode=VP15LBN")</f>
        <v>http://jp.misumi-ec.com/vona2/detail/221000043619/?HissuCode=VP15LBN</v>
      </c>
      <c r="C181" s="2"/>
      <c r="D181" s="14"/>
      <c r="E181" s="2"/>
      <c r="F181" s="54"/>
      <c r="G181" s="2"/>
      <c r="H181" s="2"/>
      <c r="I181" s="2"/>
      <c r="J181" s="2"/>
      <c r="K181" s="2"/>
      <c r="L181" s="2"/>
      <c r="M181" s="2"/>
      <c r="N181" s="2"/>
      <c r="O181" s="2"/>
      <c r="P181" s="2"/>
      <c r="Q181" s="2"/>
      <c r="R181" s="2"/>
      <c r="S181" s="2"/>
    </row>
    <row r="182" ht="14.25" customHeight="1">
      <c r="A182" s="2"/>
      <c r="B182" s="2"/>
      <c r="C182" s="2"/>
      <c r="D182" s="14"/>
      <c r="E182" s="2"/>
      <c r="F182" s="54"/>
      <c r="G182" s="2"/>
      <c r="H182" s="2"/>
      <c r="I182" s="2"/>
      <c r="J182" s="2"/>
      <c r="K182" s="2"/>
      <c r="L182" s="2"/>
      <c r="M182" s="2"/>
      <c r="N182" s="2"/>
      <c r="O182" s="2"/>
      <c r="P182" s="2"/>
      <c r="Q182" s="2"/>
      <c r="R182" s="2"/>
      <c r="S182" s="2"/>
    </row>
    <row r="183" ht="14.25" customHeight="1">
      <c r="A183" s="2"/>
      <c r="B183" s="2"/>
      <c r="C183" s="2"/>
      <c r="D183" s="14"/>
      <c r="E183" s="2"/>
      <c r="F183" s="54"/>
      <c r="G183" s="2"/>
      <c r="H183" s="2"/>
      <c r="I183" s="2"/>
      <c r="J183" s="2"/>
      <c r="K183" s="2"/>
      <c r="L183" s="2"/>
      <c r="M183" s="2"/>
      <c r="N183" s="2"/>
      <c r="O183" s="2"/>
      <c r="P183" s="2"/>
      <c r="Q183" s="2"/>
      <c r="R183" s="2"/>
      <c r="S183" s="2"/>
    </row>
    <row r="184" ht="14.25" customHeight="1">
      <c r="A184" s="1" t="s">
        <v>2228</v>
      </c>
      <c r="B184" s="2"/>
      <c r="C184" s="2"/>
      <c r="D184" s="14"/>
      <c r="E184" s="2"/>
      <c r="F184" s="54"/>
      <c r="G184" s="2"/>
      <c r="H184" s="2"/>
      <c r="I184" s="2"/>
      <c r="J184" s="2"/>
      <c r="K184" s="2"/>
      <c r="L184" s="2"/>
      <c r="M184" s="2"/>
      <c r="N184" s="2"/>
      <c r="O184" s="2"/>
      <c r="P184" s="2"/>
      <c r="Q184" s="2"/>
      <c r="R184" s="2"/>
      <c r="S184" s="2"/>
    </row>
    <row r="185" ht="14.25" customHeight="1">
      <c r="A185" s="2"/>
      <c r="B185" s="3" t="str">
        <f>HYPERLINK("https://www.monotaro.com/g/00116854/?t.q=%83u%83b%83V%83%85","https://www.monotaro.com/g/00116854/?t.q=%83u%83b%83V%83%85")</f>
        <v>https://www.monotaro.com/g/00116854/?t.q=%83u%83b%83V%83%85</v>
      </c>
      <c r="C185" s="2"/>
      <c r="D185" s="14"/>
      <c r="E185" s="45"/>
      <c r="F185" s="54"/>
      <c r="G185" s="2"/>
      <c r="H185" s="2"/>
      <c r="I185" s="2"/>
      <c r="J185" s="2"/>
      <c r="K185" s="2"/>
      <c r="L185" s="2"/>
      <c r="M185" s="2"/>
      <c r="N185" s="2"/>
      <c r="O185" s="2"/>
      <c r="P185" s="2"/>
      <c r="Q185" s="2"/>
      <c r="R185" s="2"/>
      <c r="S185" s="2"/>
    </row>
    <row r="186" ht="14.25" customHeight="1">
      <c r="A186" s="2"/>
      <c r="B186" s="74" t="str">
        <f>HYPERLINK("https://www.monotaro.com/p/0046/0406/?t.q=%83u%83b%83V%83%85","460406")</f>
        <v>460406</v>
      </c>
      <c r="C186" s="69" t="s">
        <v>2229</v>
      </c>
      <c r="D186" s="69">
        <v>6.0</v>
      </c>
      <c r="E186" s="69">
        <v>8.0</v>
      </c>
      <c r="F186" s="75">
        <v>6.0</v>
      </c>
      <c r="G186" s="69">
        <v>12.0</v>
      </c>
      <c r="H186" s="69">
        <v>1.0</v>
      </c>
      <c r="I186" s="69" t="s">
        <v>2230</v>
      </c>
      <c r="J186" s="76" t="s">
        <v>2231</v>
      </c>
      <c r="K186" s="2"/>
      <c r="L186" s="2"/>
      <c r="M186" s="2"/>
      <c r="N186" s="2"/>
      <c r="O186" s="2"/>
      <c r="P186" s="2"/>
      <c r="Q186" s="2"/>
      <c r="R186" s="2"/>
      <c r="S186" s="2"/>
    </row>
    <row r="187" ht="14.25" customHeight="1">
      <c r="A187" s="2"/>
      <c r="B187" s="2"/>
      <c r="C187" s="2"/>
      <c r="D187" s="14"/>
      <c r="E187" s="2"/>
      <c r="F187" s="54"/>
      <c r="G187" s="2"/>
      <c r="H187" s="2"/>
      <c r="I187" s="2"/>
      <c r="J187" s="2"/>
      <c r="K187" s="2"/>
      <c r="L187" s="2"/>
      <c r="M187" s="2"/>
      <c r="N187" s="2"/>
      <c r="O187" s="2"/>
      <c r="P187" s="2"/>
      <c r="Q187" s="2"/>
      <c r="R187" s="2"/>
      <c r="S187" s="2"/>
    </row>
    <row r="188" ht="14.25" customHeight="1">
      <c r="A188" s="2"/>
      <c r="B188" s="2"/>
      <c r="C188" s="2"/>
      <c r="D188" s="14"/>
      <c r="E188" s="2"/>
      <c r="F188" s="54"/>
      <c r="G188" s="2"/>
      <c r="H188" s="2"/>
      <c r="I188" s="2"/>
      <c r="J188" s="2"/>
      <c r="K188" s="2"/>
      <c r="L188" s="2"/>
      <c r="M188" s="2"/>
      <c r="N188" s="2"/>
      <c r="O188" s="2"/>
      <c r="P188" s="2"/>
      <c r="Q188" s="2"/>
      <c r="R188" s="2"/>
      <c r="S188" s="2"/>
    </row>
    <row r="189" ht="14.25" customHeight="1">
      <c r="A189" s="2"/>
      <c r="B189" s="3" t="str">
        <f>HYPERLINK("https://www.monotaro.com/g/01221067/?displayId=103","https://www.monotaro.com/g/01221067/?displayId=103")</f>
        <v>https://www.monotaro.com/g/01221067/?displayId=103</v>
      </c>
      <c r="C189" s="2"/>
      <c r="D189" s="14"/>
      <c r="E189" s="2"/>
      <c r="F189" s="54"/>
      <c r="G189" s="2"/>
      <c r="H189" s="2"/>
      <c r="I189" s="2"/>
      <c r="J189" s="2"/>
      <c r="K189" s="2"/>
      <c r="L189" s="2"/>
      <c r="M189" s="2"/>
      <c r="N189" s="2"/>
      <c r="O189" s="2"/>
      <c r="P189" s="2"/>
      <c r="Q189" s="2"/>
      <c r="R189" s="2"/>
      <c r="S189" s="2"/>
    </row>
    <row r="190" ht="14.25" customHeight="1">
      <c r="A190" s="2"/>
      <c r="B190" s="74" t="str">
        <f>HYPERLINK("https://www.monotaro.com/p/1169/8487/","11698487")</f>
        <v>11698487</v>
      </c>
      <c r="C190" s="69" t="s">
        <v>2232</v>
      </c>
      <c r="D190" s="69">
        <v>6.0</v>
      </c>
      <c r="E190" s="77">
        <v>10.0</v>
      </c>
      <c r="F190" s="75">
        <v>3.0</v>
      </c>
      <c r="G190" s="69">
        <v>44000.0</v>
      </c>
      <c r="H190" s="69">
        <v>490.0</v>
      </c>
      <c r="I190" s="76" t="s">
        <v>2233</v>
      </c>
      <c r="J190" s="2"/>
      <c r="K190" s="2"/>
      <c r="L190" s="2"/>
      <c r="M190" s="2"/>
      <c r="N190" s="2"/>
      <c r="O190" s="2"/>
      <c r="P190" s="2"/>
      <c r="Q190" s="2"/>
      <c r="R190" s="2"/>
      <c r="S190" s="2"/>
    </row>
    <row r="191" ht="14.25" customHeight="1">
      <c r="A191" s="2"/>
      <c r="B191" s="2"/>
      <c r="C191" s="2"/>
      <c r="D191" s="14"/>
      <c r="E191" s="2"/>
      <c r="F191" s="54"/>
      <c r="G191" s="2"/>
      <c r="H191" s="2"/>
      <c r="I191" s="2"/>
      <c r="J191" s="2"/>
      <c r="K191" s="2"/>
      <c r="L191" s="2"/>
      <c r="M191" s="2"/>
      <c r="N191" s="2"/>
      <c r="O191" s="2"/>
      <c r="P191" s="2"/>
      <c r="Q191" s="2"/>
      <c r="R191" s="2"/>
      <c r="S191" s="2"/>
    </row>
    <row r="192" ht="14.25" customHeight="1">
      <c r="A192" s="2"/>
      <c r="B192" s="2"/>
      <c r="C192" s="2"/>
      <c r="D192" s="14"/>
      <c r="E192" s="2"/>
      <c r="F192" s="54"/>
      <c r="G192" s="2"/>
      <c r="H192" s="2"/>
      <c r="I192" s="2"/>
      <c r="J192" s="2"/>
      <c r="K192" s="2"/>
      <c r="L192" s="2"/>
      <c r="M192" s="2"/>
      <c r="N192" s="2"/>
      <c r="O192" s="2"/>
      <c r="P192" s="2"/>
      <c r="Q192" s="2"/>
      <c r="R192" s="2"/>
      <c r="S192" s="2"/>
    </row>
    <row r="193" ht="14.25" customHeight="1">
      <c r="A193" s="1" t="s">
        <v>2234</v>
      </c>
      <c r="B193" s="2"/>
      <c r="C193" s="2"/>
      <c r="D193" s="14"/>
      <c r="E193" s="2"/>
      <c r="F193" s="54"/>
      <c r="G193" s="2"/>
      <c r="H193" s="2"/>
      <c r="I193" s="2"/>
      <c r="J193" s="2"/>
      <c r="K193" s="2"/>
      <c r="L193" s="2"/>
      <c r="M193" s="2"/>
      <c r="N193" s="2"/>
      <c r="O193" s="2"/>
      <c r="P193" s="2"/>
      <c r="Q193" s="2"/>
      <c r="R193" s="2"/>
      <c r="S193" s="2"/>
    </row>
    <row r="194" ht="14.25" customHeight="1">
      <c r="A194" s="2"/>
      <c r="B194" s="3" t="str">
        <f>HYPERLINK("https://fabo.gitbooks.io/edudigitalfabrication/content/injection.html","https://fabo.gitbooks.io/edudigitalfabrication/content/injection.html")</f>
        <v>https://fabo.gitbooks.io/edudigitalfabrication/content/injection.html</v>
      </c>
      <c r="C194" s="2"/>
      <c r="D194" s="14"/>
      <c r="E194" s="2"/>
      <c r="F194" s="54"/>
      <c r="G194" s="2"/>
      <c r="H194" s="2"/>
      <c r="I194" s="2"/>
      <c r="J194" s="2"/>
      <c r="K194" s="2"/>
      <c r="L194" s="2"/>
      <c r="M194" s="2"/>
      <c r="N194" s="2"/>
      <c r="O194" s="2"/>
      <c r="P194" s="2"/>
      <c r="Q194" s="2"/>
      <c r="R194" s="2"/>
      <c r="S194" s="2"/>
    </row>
    <row r="195" ht="14.25" customHeight="1">
      <c r="A195" s="2"/>
      <c r="B195" s="1" t="s">
        <v>2235</v>
      </c>
      <c r="C195" s="2"/>
      <c r="D195" s="14"/>
      <c r="E195" s="45"/>
      <c r="F195" s="54"/>
      <c r="G195" s="2"/>
      <c r="H195" s="2"/>
      <c r="I195" s="2"/>
      <c r="J195" s="2"/>
      <c r="K195" s="2"/>
      <c r="L195" s="2"/>
      <c r="M195" s="2"/>
      <c r="N195" s="2"/>
      <c r="O195" s="2"/>
      <c r="P195" s="2"/>
      <c r="Q195" s="2"/>
      <c r="R195" s="2"/>
      <c r="S195" s="2"/>
    </row>
    <row r="196" ht="14.25" customHeight="1">
      <c r="A196" s="2"/>
      <c r="B196" s="1" t="s">
        <v>2236</v>
      </c>
      <c r="C196" s="2"/>
      <c r="D196" s="14"/>
      <c r="E196" s="2"/>
      <c r="F196" s="54"/>
      <c r="G196" s="2"/>
      <c r="H196" s="2"/>
      <c r="I196" s="2"/>
      <c r="J196" s="2"/>
      <c r="K196" s="2"/>
      <c r="L196" s="2"/>
      <c r="M196" s="2"/>
      <c r="N196" s="2"/>
      <c r="O196" s="2"/>
      <c r="P196" s="2"/>
      <c r="Q196" s="2"/>
      <c r="R196" s="2"/>
      <c r="S196" s="2"/>
    </row>
    <row r="197" ht="14.25" customHeight="1">
      <c r="A197" s="2"/>
      <c r="B197" s="1" t="s">
        <v>2237</v>
      </c>
      <c r="C197" s="2"/>
      <c r="D197" s="14"/>
      <c r="E197" s="2"/>
      <c r="F197" s="54"/>
      <c r="G197" s="2"/>
      <c r="H197" s="2"/>
      <c r="I197" s="2"/>
      <c r="J197" s="2"/>
      <c r="K197" s="2"/>
      <c r="L197" s="2"/>
      <c r="M197" s="2"/>
      <c r="N197" s="2"/>
      <c r="O197" s="2"/>
      <c r="P197" s="2"/>
      <c r="Q197" s="2"/>
      <c r="R197" s="2"/>
      <c r="S197" s="2"/>
    </row>
    <row r="198" ht="14.25" customHeight="1">
      <c r="A198" s="2"/>
      <c r="B198" s="2"/>
      <c r="C198" s="2"/>
      <c r="D198" s="14"/>
      <c r="E198" s="2"/>
      <c r="F198" s="54"/>
      <c r="G198" s="2"/>
      <c r="H198" s="2"/>
      <c r="I198" s="2"/>
      <c r="J198" s="2"/>
      <c r="K198" s="2"/>
      <c r="L198" s="2"/>
      <c r="M198" s="2"/>
      <c r="N198" s="2"/>
      <c r="O198" s="2"/>
      <c r="P198" s="2"/>
      <c r="Q198" s="2"/>
      <c r="R198" s="2"/>
      <c r="S198" s="2"/>
    </row>
    <row r="199" ht="14.25" customHeight="1">
      <c r="A199" s="2"/>
      <c r="B199" s="2"/>
      <c r="C199" s="2"/>
      <c r="D199" s="14"/>
      <c r="E199" s="2"/>
      <c r="F199" s="54"/>
      <c r="G199" s="2"/>
      <c r="H199" s="2"/>
      <c r="I199" s="2"/>
      <c r="J199" s="2"/>
      <c r="K199" s="2"/>
      <c r="L199" s="2"/>
      <c r="M199" s="2"/>
      <c r="N199" s="2"/>
      <c r="O199" s="2"/>
      <c r="P199" s="2"/>
      <c r="Q199" s="2"/>
      <c r="R199" s="2"/>
      <c r="S199" s="2"/>
    </row>
    <row r="200" ht="14.25" customHeight="1">
      <c r="A200" s="1" t="s">
        <v>2238</v>
      </c>
      <c r="B200" s="2"/>
      <c r="C200" s="2"/>
      <c r="D200" s="14"/>
      <c r="E200" s="45"/>
      <c r="F200" s="54"/>
      <c r="G200" s="2"/>
      <c r="H200" s="2"/>
      <c r="I200" s="2"/>
      <c r="J200" s="2"/>
      <c r="K200" s="2"/>
      <c r="L200" s="2"/>
      <c r="M200" s="2"/>
      <c r="N200" s="2"/>
      <c r="O200" s="2"/>
      <c r="P200" s="2"/>
      <c r="Q200" s="2"/>
      <c r="R200" s="2"/>
      <c r="S200" s="2"/>
    </row>
    <row r="201" ht="14.25" customHeight="1">
      <c r="A201" s="2"/>
      <c r="B201" s="3" t="str">
        <f>HYPERLINK("https://www.monotaro.com/g/00245820/","https://www.monotaro.com/g/00245820/")</f>
        <v>https://www.monotaro.com/g/00245820/</v>
      </c>
      <c r="C201" s="2"/>
      <c r="D201" s="14"/>
      <c r="E201" s="2"/>
      <c r="F201" s="54"/>
      <c r="G201" s="2"/>
      <c r="H201" s="2"/>
      <c r="I201" s="2"/>
      <c r="J201" s="2"/>
      <c r="K201" s="2"/>
      <c r="L201" s="2"/>
      <c r="M201" s="2"/>
      <c r="N201" s="2"/>
      <c r="O201" s="2"/>
      <c r="P201" s="2"/>
      <c r="Q201" s="2"/>
      <c r="R201" s="2"/>
      <c r="S201" s="2"/>
    </row>
    <row r="202" ht="14.25" customHeight="1">
      <c r="A202" s="2"/>
      <c r="B202" s="2"/>
      <c r="C202" s="2"/>
      <c r="D202" s="14"/>
      <c r="E202" s="2"/>
      <c r="F202" s="54"/>
      <c r="G202" s="2"/>
      <c r="H202" s="2"/>
      <c r="I202" s="2"/>
      <c r="J202" s="2"/>
      <c r="K202" s="2"/>
      <c r="L202" s="2"/>
      <c r="M202" s="2"/>
      <c r="N202" s="2"/>
      <c r="O202" s="2"/>
      <c r="P202" s="2"/>
      <c r="Q202" s="2"/>
      <c r="R202" s="2"/>
      <c r="S202" s="2"/>
    </row>
    <row r="203" ht="14.25" customHeight="1">
      <c r="A203" s="2"/>
      <c r="B203" s="2"/>
      <c r="C203" s="2"/>
      <c r="D203" s="14"/>
      <c r="E203" s="2"/>
      <c r="F203" s="54"/>
      <c r="G203" s="2"/>
      <c r="H203" s="2"/>
      <c r="I203" s="2"/>
      <c r="J203" s="2"/>
      <c r="K203" s="2"/>
      <c r="L203" s="2"/>
      <c r="M203" s="2"/>
      <c r="N203" s="2"/>
      <c r="O203" s="2"/>
      <c r="P203" s="2"/>
      <c r="Q203" s="2"/>
      <c r="R203" s="2"/>
      <c r="S203" s="2"/>
    </row>
    <row r="204" ht="14.25" customHeight="1">
      <c r="A204" s="2"/>
      <c r="B204" s="3" t="str">
        <f>HYPERLINK("https://www.monotaro.com/g/00192080/","https://www.monotaro.com/g/00192080/")</f>
        <v>https://www.monotaro.com/g/00192080/</v>
      </c>
      <c r="C204" s="2"/>
      <c r="D204" s="14"/>
      <c r="E204" s="2"/>
      <c r="F204" s="54"/>
      <c r="G204" s="2"/>
      <c r="H204" s="2"/>
      <c r="I204" s="2"/>
      <c r="J204" s="2"/>
      <c r="K204" s="2"/>
      <c r="L204" s="2"/>
      <c r="M204" s="2"/>
      <c r="N204" s="2"/>
      <c r="O204" s="2"/>
      <c r="P204" s="2"/>
      <c r="Q204" s="2"/>
      <c r="R204" s="2"/>
      <c r="S204" s="2"/>
    </row>
    <row r="205" ht="14.25" customHeight="1">
      <c r="A205" s="2"/>
      <c r="B205" s="2"/>
      <c r="C205" s="2"/>
      <c r="D205" s="14"/>
      <c r="E205" s="45"/>
      <c r="F205" s="54"/>
      <c r="G205" s="2"/>
      <c r="H205" s="2"/>
      <c r="I205" s="2"/>
      <c r="J205" s="2"/>
      <c r="K205" s="2"/>
      <c r="L205" s="2"/>
      <c r="M205" s="2"/>
      <c r="N205" s="2"/>
      <c r="O205" s="2"/>
      <c r="P205" s="2"/>
      <c r="Q205" s="2"/>
      <c r="R205" s="2"/>
      <c r="S205" s="2"/>
    </row>
    <row r="206" ht="14.25" customHeight="1">
      <c r="A206" s="1" t="s">
        <v>2239</v>
      </c>
      <c r="B206" s="2"/>
      <c r="C206" s="2"/>
      <c r="D206" s="14"/>
      <c r="E206" s="2"/>
      <c r="F206" s="54"/>
      <c r="G206" s="2"/>
      <c r="H206" s="2"/>
      <c r="I206" s="2"/>
      <c r="J206" s="2"/>
      <c r="K206" s="2"/>
      <c r="L206" s="2"/>
      <c r="M206" s="2"/>
      <c r="N206" s="2"/>
      <c r="O206" s="2"/>
      <c r="P206" s="2"/>
      <c r="Q206" s="2"/>
      <c r="R206" s="2"/>
      <c r="S206" s="2"/>
    </row>
    <row r="207" ht="14.25" customHeight="1">
      <c r="A207" s="2"/>
      <c r="B207" s="3" t="str">
        <f>HYPERLINK("https://www.monotaro.com/g/00275648/","https://www.monotaro.com/g/00275648/")</f>
        <v>https://www.monotaro.com/g/00275648/</v>
      </c>
      <c r="C207" s="2"/>
      <c r="D207" s="14"/>
      <c r="E207" s="2"/>
      <c r="F207" s="54"/>
      <c r="G207" s="2"/>
      <c r="H207" s="2"/>
      <c r="I207" s="2"/>
      <c r="J207" s="2"/>
      <c r="K207" s="2"/>
      <c r="L207" s="2"/>
      <c r="M207" s="2"/>
      <c r="N207" s="2"/>
      <c r="O207" s="2"/>
      <c r="P207" s="2"/>
      <c r="Q207" s="2"/>
      <c r="R207" s="2"/>
      <c r="S207" s="2"/>
    </row>
    <row r="208" ht="14.25" customHeight="1">
      <c r="A208" s="2"/>
      <c r="B208" s="2"/>
      <c r="C208" s="2"/>
      <c r="D208" s="14"/>
      <c r="E208" s="2"/>
      <c r="F208" s="54"/>
      <c r="G208" s="2"/>
      <c r="H208" s="2"/>
      <c r="I208" s="2"/>
      <c r="J208" s="2"/>
      <c r="K208" s="2"/>
      <c r="L208" s="2"/>
      <c r="M208" s="2"/>
      <c r="N208" s="2"/>
      <c r="O208" s="2"/>
      <c r="P208" s="2"/>
      <c r="Q208" s="2"/>
      <c r="R208" s="2"/>
      <c r="S208" s="2"/>
    </row>
    <row r="209" ht="14.25" customHeight="1">
      <c r="A209" s="1" t="s">
        <v>2240</v>
      </c>
      <c r="B209" s="2"/>
      <c r="C209" s="2"/>
      <c r="D209" s="14"/>
      <c r="E209" s="2"/>
      <c r="F209" s="54"/>
      <c r="G209" s="2"/>
      <c r="H209" s="2"/>
      <c r="I209" s="2"/>
      <c r="J209" s="2"/>
      <c r="K209" s="2"/>
      <c r="L209" s="2"/>
      <c r="M209" s="2"/>
      <c r="N209" s="2"/>
      <c r="O209" s="2"/>
      <c r="P209" s="2"/>
      <c r="Q209" s="2"/>
      <c r="R209" s="2"/>
      <c r="S209" s="2"/>
    </row>
    <row r="210" ht="14.25" customHeight="1">
      <c r="A210" s="2"/>
      <c r="B210" s="3" t="str">
        <f>HYPERLINK("https://www.monotaro.com/g/01001980/?t.q=L%8C%5E%83z%81%5B%83X%8Cp%8E%E8","https://www.monotaro.com/g/01001980/?t.q=L%8C%5E%83z%81%5B%83X%8Cp%8E%E8")</f>
        <v>https://www.monotaro.com/g/01001980/?t.q=L%8C%5E%83z%81%5B%83X%8Cp%8E%E8</v>
      </c>
      <c r="C210" s="2"/>
      <c r="D210" s="14"/>
      <c r="E210" s="45"/>
      <c r="F210" s="54"/>
      <c r="G210" s="2"/>
      <c r="H210" s="2"/>
      <c r="I210" s="2"/>
      <c r="J210" s="2"/>
      <c r="K210" s="2"/>
      <c r="L210" s="2"/>
      <c r="M210" s="2"/>
      <c r="N210" s="2"/>
      <c r="O210" s="2"/>
      <c r="P210" s="2"/>
      <c r="Q210" s="2"/>
      <c r="R210" s="2"/>
      <c r="S210" s="2"/>
    </row>
    <row r="211" ht="14.25" customHeight="1">
      <c r="A211" s="2"/>
      <c r="B211" s="2"/>
      <c r="C211" s="2"/>
      <c r="D211" s="14"/>
      <c r="E211" s="2"/>
      <c r="F211" s="54"/>
      <c r="G211" s="2"/>
      <c r="H211" s="2"/>
      <c r="I211" s="2"/>
      <c r="J211" s="2"/>
      <c r="K211" s="2"/>
      <c r="L211" s="2"/>
      <c r="M211" s="2"/>
      <c r="N211" s="2"/>
      <c r="O211" s="2"/>
      <c r="P211" s="2"/>
      <c r="Q211" s="2"/>
      <c r="R211" s="2"/>
      <c r="S211" s="2"/>
    </row>
    <row r="212" ht="14.25" customHeight="1">
      <c r="A212" s="1" t="s">
        <v>2241</v>
      </c>
      <c r="B212" s="2"/>
      <c r="C212" s="2"/>
      <c r="D212" s="14"/>
      <c r="E212" s="2"/>
      <c r="F212" s="54"/>
      <c r="G212" s="2"/>
      <c r="H212" s="2"/>
      <c r="I212" s="2"/>
      <c r="J212" s="2"/>
      <c r="K212" s="2"/>
      <c r="L212" s="2"/>
      <c r="M212" s="2"/>
      <c r="N212" s="2"/>
      <c r="O212" s="2"/>
      <c r="P212" s="2"/>
      <c r="Q212" s="2"/>
      <c r="R212" s="2"/>
      <c r="S212" s="2"/>
    </row>
    <row r="213" ht="14.25" customHeight="1">
      <c r="A213" s="2"/>
      <c r="B213" s="3" t="str">
        <f>HYPERLINK("https://www.monotaro.com/g/00111091/?displayId=20","https://www.monotaro.com/g/00111091/?displayId=20")</f>
        <v>https://www.monotaro.com/g/00111091/?displayId=20</v>
      </c>
      <c r="C213" s="2"/>
      <c r="D213" s="14"/>
      <c r="E213" s="2"/>
      <c r="F213" s="54"/>
      <c r="G213" s="2"/>
      <c r="H213" s="2"/>
      <c r="I213" s="2"/>
      <c r="J213" s="2"/>
      <c r="K213" s="2"/>
      <c r="L213" s="2"/>
      <c r="M213" s="2"/>
      <c r="N213" s="2"/>
      <c r="O213" s="2"/>
      <c r="P213" s="2"/>
      <c r="Q213" s="2"/>
      <c r="R213" s="2"/>
      <c r="S213" s="2"/>
    </row>
    <row r="214" ht="14.25" customHeight="1">
      <c r="A214" s="2"/>
      <c r="B214" s="2"/>
      <c r="C214" s="2"/>
      <c r="D214" s="14"/>
      <c r="E214" s="2"/>
      <c r="F214" s="54"/>
      <c r="G214" s="2"/>
      <c r="H214" s="2"/>
      <c r="I214" s="2"/>
      <c r="J214" s="2"/>
      <c r="K214" s="2"/>
      <c r="L214" s="2"/>
      <c r="M214" s="2"/>
      <c r="N214" s="2"/>
      <c r="O214" s="2"/>
      <c r="P214" s="2"/>
      <c r="Q214" s="2"/>
      <c r="R214" s="2"/>
      <c r="S214" s="2"/>
    </row>
    <row r="215" ht="14.25" customHeight="1">
      <c r="A215" s="2"/>
      <c r="B215" s="2"/>
      <c r="C215" s="2"/>
      <c r="D215" s="14"/>
      <c r="E215" s="45"/>
      <c r="F215" s="54"/>
      <c r="G215" s="2"/>
      <c r="H215" s="2"/>
      <c r="I215" s="2"/>
      <c r="J215" s="2"/>
      <c r="K215" s="2"/>
      <c r="L215" s="2"/>
      <c r="M215" s="2"/>
      <c r="N215" s="2"/>
      <c r="O215" s="2"/>
      <c r="P215" s="2"/>
      <c r="Q215" s="2"/>
      <c r="R215" s="2"/>
      <c r="S215" s="2"/>
    </row>
    <row r="216" ht="14.25" customHeight="1">
      <c r="A216" s="2"/>
      <c r="B216" s="1" t="s">
        <v>2003</v>
      </c>
      <c r="C216" s="1" t="s">
        <v>1867</v>
      </c>
      <c r="D216" s="14" t="s">
        <v>1868</v>
      </c>
      <c r="E216" s="1" t="s">
        <v>1869</v>
      </c>
      <c r="F216" s="54"/>
      <c r="G216" s="2"/>
      <c r="H216" s="2"/>
      <c r="I216" s="2"/>
      <c r="J216" s="2"/>
      <c r="K216" s="2"/>
      <c r="L216" s="2"/>
      <c r="M216" s="2"/>
      <c r="N216" s="2"/>
      <c r="O216" s="2"/>
      <c r="P216" s="2"/>
      <c r="Q216" s="2"/>
      <c r="R216" s="2"/>
      <c r="S216" s="2"/>
    </row>
    <row r="217" ht="14.25" customHeight="1">
      <c r="A217" s="1" t="s">
        <v>419</v>
      </c>
      <c r="B217" s="55" t="s">
        <v>2006</v>
      </c>
      <c r="C217" s="1">
        <v>10.0</v>
      </c>
      <c r="D217" s="14">
        <v>88.0</v>
      </c>
      <c r="E217" s="2">
        <f t="shared" ref="E217:E243" si="7">C217*D217</f>
        <v>880</v>
      </c>
      <c r="F217" s="56" t="str">
        <f>HYPERLINK("https://www.monotaro.com/g/01135339/","https://www.monotaro.com/g/01135339/")</f>
        <v>https://www.monotaro.com/g/01135339/</v>
      </c>
      <c r="G217" s="2"/>
      <c r="H217" s="2"/>
      <c r="I217" s="2"/>
      <c r="J217" s="2"/>
      <c r="K217" s="2"/>
      <c r="L217" s="2"/>
      <c r="M217" s="2"/>
      <c r="N217" s="2"/>
      <c r="O217" s="2"/>
      <c r="P217" s="2"/>
      <c r="Q217" s="2"/>
      <c r="R217" s="2"/>
      <c r="S217" s="2"/>
    </row>
    <row r="218" ht="14.25" customHeight="1">
      <c r="A218" s="1" t="s">
        <v>434</v>
      </c>
      <c r="B218" s="55">
        <v>600.0</v>
      </c>
      <c r="C218" s="1">
        <v>2.0</v>
      </c>
      <c r="D218" s="14">
        <v>389.0</v>
      </c>
      <c r="E218" s="2">
        <f t="shared" si="7"/>
        <v>778</v>
      </c>
      <c r="F218" s="56" t="str">
        <f>HYPERLINK("https://www.monotaro.com/g/01135086/","https://www.monotaro.com/g/01135086/")</f>
        <v>https://www.monotaro.com/g/01135086/</v>
      </c>
      <c r="G218" s="2"/>
      <c r="H218" s="2"/>
      <c r="I218" s="2"/>
      <c r="J218" s="2"/>
      <c r="K218" s="2"/>
      <c r="L218" s="2"/>
      <c r="M218" s="2"/>
      <c r="N218" s="2"/>
      <c r="O218" s="2"/>
      <c r="P218" s="2"/>
      <c r="Q218" s="2"/>
      <c r="R218" s="2"/>
      <c r="S218" s="2"/>
    </row>
    <row r="219" ht="14.25" customHeight="1">
      <c r="A219" s="2"/>
      <c r="B219" s="55">
        <v>500.0</v>
      </c>
      <c r="C219" s="1">
        <v>4.0</v>
      </c>
      <c r="D219" s="1">
        <v>329.0</v>
      </c>
      <c r="E219" s="2">
        <f t="shared" si="7"/>
        <v>1316</v>
      </c>
      <c r="F219" s="54"/>
      <c r="G219" s="2"/>
      <c r="H219" s="2"/>
      <c r="I219" s="2"/>
      <c r="J219" s="2"/>
      <c r="K219" s="2"/>
      <c r="L219" s="2"/>
      <c r="M219" s="2"/>
      <c r="N219" s="2"/>
      <c r="O219" s="2"/>
      <c r="P219" s="2"/>
      <c r="Q219" s="2"/>
      <c r="R219" s="2"/>
      <c r="S219" s="2"/>
    </row>
    <row r="220" ht="14.25" customHeight="1">
      <c r="A220" s="2"/>
      <c r="B220" s="55">
        <v>556.0</v>
      </c>
      <c r="C220" s="1">
        <v>5.0</v>
      </c>
      <c r="D220" s="14">
        <v>389.0</v>
      </c>
      <c r="E220" s="2">
        <f t="shared" si="7"/>
        <v>1945</v>
      </c>
      <c r="F220" s="54"/>
      <c r="G220" s="2"/>
      <c r="H220" s="2"/>
      <c r="I220" s="2"/>
      <c r="J220" s="2"/>
      <c r="K220" s="2"/>
      <c r="L220" s="2"/>
      <c r="M220" s="2"/>
      <c r="N220" s="2"/>
      <c r="O220" s="2"/>
      <c r="P220" s="2"/>
      <c r="Q220" s="2"/>
      <c r="R220" s="2"/>
      <c r="S220" s="2"/>
    </row>
    <row r="221" ht="14.25" customHeight="1">
      <c r="A221" s="1" t="s">
        <v>2026</v>
      </c>
      <c r="B221" s="55" t="s">
        <v>2006</v>
      </c>
      <c r="C221" s="1">
        <v>1.0</v>
      </c>
      <c r="D221" s="14">
        <v>869.0</v>
      </c>
      <c r="E221" s="2">
        <f t="shared" si="7"/>
        <v>869</v>
      </c>
      <c r="F221" s="56" t="str">
        <f>HYPERLINK("https://www.monotaro.com/g/01244133/","https://www.monotaro.com/g/01244133/")</f>
        <v>https://www.monotaro.com/g/01244133/</v>
      </c>
      <c r="G221" s="2"/>
      <c r="H221" s="2"/>
      <c r="I221" s="2"/>
      <c r="J221" s="2"/>
      <c r="K221" s="2"/>
      <c r="L221" s="2"/>
      <c r="M221" s="2"/>
      <c r="N221" s="2"/>
      <c r="O221" s="2"/>
      <c r="P221" s="2"/>
      <c r="Q221" s="2"/>
      <c r="R221" s="2"/>
      <c r="S221" s="2"/>
    </row>
    <row r="222" ht="14.25" customHeight="1">
      <c r="A222" s="1" t="s">
        <v>2035</v>
      </c>
      <c r="B222" s="59" t="s">
        <v>2037</v>
      </c>
      <c r="C222" s="1">
        <v>4.0</v>
      </c>
      <c r="D222" s="14">
        <v>72.0</v>
      </c>
      <c r="E222" s="2">
        <f t="shared" si="7"/>
        <v>288</v>
      </c>
      <c r="F222" s="56" t="str">
        <f>HYPERLINK("https://www.monotaro.com/g/01135509/","https://www.monotaro.com/g/01135509/")</f>
        <v>https://www.monotaro.com/g/01135509/</v>
      </c>
      <c r="G222" s="2"/>
      <c r="H222" s="2"/>
      <c r="I222" s="2"/>
      <c r="J222" s="2"/>
      <c r="K222" s="2"/>
      <c r="L222" s="2"/>
      <c r="M222" s="2"/>
      <c r="N222" s="2"/>
      <c r="O222" s="2"/>
      <c r="P222" s="2"/>
      <c r="Q222" s="2"/>
      <c r="R222" s="2"/>
      <c r="S222" s="2"/>
    </row>
    <row r="223" ht="14.25" customHeight="1">
      <c r="A223" s="1" t="s">
        <v>2047</v>
      </c>
      <c r="B223" s="55" t="s">
        <v>2049</v>
      </c>
      <c r="C223" s="1">
        <v>1.0</v>
      </c>
      <c r="D223" s="14">
        <v>1385.0</v>
      </c>
      <c r="E223" s="2">
        <f t="shared" si="7"/>
        <v>1385</v>
      </c>
      <c r="F223" s="56" t="str">
        <f>HYPERLINK("https://www.monotaro.com/g/00280760/?t.q=%83A%83N%83%8A%83%8B&amp;key=2032&amp;value=501%81`600","https://www.monotaro.com/g/00280760/?t.q=%83A%83N%83%8A%83%8B&amp;key=2032&amp;value=501%81`600")</f>
        <v>https://www.monotaro.com/g/00280760/?t.q=%83A%83N%83%8A%83%8B&amp;key=2032&amp;value=501%81`600</v>
      </c>
      <c r="G223" s="2"/>
      <c r="H223" s="2"/>
      <c r="I223" s="2"/>
      <c r="J223" s="2"/>
      <c r="K223" s="2"/>
      <c r="L223" s="2"/>
      <c r="M223" s="2"/>
      <c r="N223" s="2"/>
      <c r="O223" s="2"/>
      <c r="P223" s="2"/>
      <c r="Q223" s="2"/>
      <c r="R223" s="2"/>
      <c r="S223" s="2"/>
    </row>
    <row r="224" ht="14.25" customHeight="1">
      <c r="A224" s="2"/>
      <c r="B224" s="55" t="s">
        <v>2056</v>
      </c>
      <c r="C224" s="1">
        <v>1.0</v>
      </c>
      <c r="D224" s="14">
        <v>2201.0</v>
      </c>
      <c r="E224" s="2">
        <f t="shared" si="7"/>
        <v>2201</v>
      </c>
      <c r="F224" s="54"/>
      <c r="G224" s="2"/>
      <c r="H224" s="2"/>
      <c r="I224" s="2"/>
      <c r="J224" s="2"/>
      <c r="K224" s="2"/>
      <c r="L224" s="2"/>
      <c r="M224" s="2"/>
      <c r="N224" s="2"/>
      <c r="O224" s="2"/>
      <c r="P224" s="2"/>
      <c r="Q224" s="2"/>
      <c r="R224" s="2"/>
      <c r="S224" s="2"/>
    </row>
    <row r="225" ht="14.25" customHeight="1">
      <c r="A225" s="1" t="s">
        <v>2242</v>
      </c>
      <c r="B225" s="55" t="s">
        <v>2243</v>
      </c>
      <c r="C225" s="1">
        <v>4.0</v>
      </c>
      <c r="D225" s="1">
        <v>95.0</v>
      </c>
      <c r="E225" s="2">
        <f t="shared" si="7"/>
        <v>380</v>
      </c>
      <c r="F225" s="56" t="str">
        <f>HYPERLINK("https://www.monotaro.com/g/01001980/?t.q=L%8C%5E%83z%81%5B%83X%8Cp%8E%E8","https://www.monotaro.com/g/01001980/?t.q=L%8C%5E%83z%81%5B%83X%8Cp%8E%E8")</f>
        <v>https://www.monotaro.com/g/01001980/?t.q=L%8C%5E%83z%81%5B%83X%8Cp%8E%E8</v>
      </c>
      <c r="G225" s="2"/>
      <c r="H225" s="2"/>
      <c r="I225" s="2"/>
      <c r="J225" s="2"/>
      <c r="K225" s="2"/>
      <c r="L225" s="2"/>
      <c r="M225" s="2"/>
      <c r="N225" s="2"/>
      <c r="O225" s="2"/>
      <c r="P225" s="2"/>
      <c r="Q225" s="2"/>
      <c r="R225" s="2"/>
      <c r="S225" s="2"/>
    </row>
    <row r="226" ht="14.25" customHeight="1">
      <c r="A226" s="1" t="s">
        <v>2244</v>
      </c>
      <c r="B226" s="59" t="s">
        <v>2245</v>
      </c>
      <c r="C226" s="1">
        <v>7.0</v>
      </c>
      <c r="D226" s="1">
        <v>95.0</v>
      </c>
      <c r="E226" s="2">
        <f t="shared" si="7"/>
        <v>665</v>
      </c>
      <c r="F226" s="56" t="str">
        <f>HYPERLINK("https://www.monotaro.com/g/01001979/","https://www.monotaro.com/g/01001979/")</f>
        <v>https://www.monotaro.com/g/01001979/</v>
      </c>
      <c r="G226" s="2"/>
      <c r="H226" s="2"/>
      <c r="I226" s="2"/>
      <c r="J226" s="2"/>
      <c r="K226" s="2"/>
      <c r="L226" s="2"/>
      <c r="M226" s="2"/>
      <c r="N226" s="2"/>
      <c r="O226" s="2"/>
      <c r="P226" s="2"/>
      <c r="Q226" s="2"/>
      <c r="R226" s="2"/>
      <c r="S226" s="2"/>
    </row>
    <row r="227" ht="14.25" customHeight="1">
      <c r="A227" s="1" t="s">
        <v>2246</v>
      </c>
      <c r="B227" s="55"/>
      <c r="C227" s="1">
        <v>1.0</v>
      </c>
      <c r="D227" s="14">
        <v>72.0</v>
      </c>
      <c r="E227" s="2">
        <f t="shared" si="7"/>
        <v>72</v>
      </c>
      <c r="F227" s="56" t="str">
        <f>HYPERLINK("https://www.monotaro.com/g/00266910/","https://www.monotaro.com/g/00266910/")</f>
        <v>https://www.monotaro.com/g/00266910/</v>
      </c>
      <c r="G227" s="2"/>
      <c r="H227" s="2"/>
      <c r="I227" s="2"/>
      <c r="J227" s="2"/>
      <c r="K227" s="2"/>
      <c r="L227" s="2"/>
      <c r="M227" s="2"/>
      <c r="N227" s="2"/>
      <c r="O227" s="2"/>
      <c r="P227" s="2"/>
      <c r="Q227" s="2"/>
      <c r="R227" s="2"/>
      <c r="S227" s="2"/>
    </row>
    <row r="228" ht="14.25" customHeight="1">
      <c r="A228" s="1" t="s">
        <v>2247</v>
      </c>
      <c r="B228" s="55"/>
      <c r="C228" s="1">
        <v>2.0</v>
      </c>
      <c r="D228" s="1">
        <v>5000.0</v>
      </c>
      <c r="E228" s="2">
        <f t="shared" si="7"/>
        <v>10000</v>
      </c>
      <c r="F228" s="54"/>
      <c r="G228" s="1" t="s">
        <v>2248</v>
      </c>
      <c r="H228" s="2"/>
      <c r="I228" s="2"/>
      <c r="J228" s="2"/>
      <c r="K228" s="2"/>
      <c r="L228" s="2"/>
      <c r="M228" s="2"/>
      <c r="N228" s="2"/>
      <c r="O228" s="2"/>
      <c r="P228" s="2"/>
      <c r="Q228" s="2"/>
      <c r="R228" s="2"/>
      <c r="S228" s="2"/>
    </row>
    <row r="229" ht="14.25" customHeight="1">
      <c r="A229" s="1" t="s">
        <v>2249</v>
      </c>
      <c r="B229" s="55"/>
      <c r="C229" s="1">
        <v>2.0</v>
      </c>
      <c r="D229" s="1">
        <v>200.0</v>
      </c>
      <c r="E229" s="2">
        <f t="shared" si="7"/>
        <v>400</v>
      </c>
      <c r="F229" s="54"/>
      <c r="G229" s="2"/>
      <c r="H229" s="2"/>
      <c r="I229" s="2"/>
      <c r="J229" s="2"/>
      <c r="K229" s="2"/>
      <c r="L229" s="2"/>
      <c r="M229" s="2"/>
      <c r="N229" s="2"/>
      <c r="O229" s="2"/>
      <c r="P229" s="2"/>
      <c r="Q229" s="2"/>
      <c r="R229" s="2"/>
      <c r="S229" s="2"/>
    </row>
    <row r="230" ht="14.25" customHeight="1">
      <c r="A230" s="1" t="s">
        <v>2250</v>
      </c>
      <c r="B230" s="55"/>
      <c r="C230" s="1">
        <v>1.0</v>
      </c>
      <c r="D230" s="1">
        <v>5000.0</v>
      </c>
      <c r="E230" s="2">
        <f t="shared" si="7"/>
        <v>5000</v>
      </c>
      <c r="F230" s="54"/>
      <c r="G230" s="2"/>
      <c r="H230" s="2"/>
      <c r="I230" s="2"/>
      <c r="J230" s="2"/>
      <c r="K230" s="2"/>
      <c r="L230" s="2"/>
      <c r="M230" s="2"/>
      <c r="N230" s="2"/>
      <c r="O230" s="2"/>
      <c r="P230" s="2"/>
      <c r="Q230" s="2"/>
      <c r="R230" s="2"/>
      <c r="S230" s="2"/>
    </row>
    <row r="231" ht="14.25" customHeight="1">
      <c r="A231" s="1" t="s">
        <v>2227</v>
      </c>
      <c r="B231" s="55"/>
      <c r="C231" s="1">
        <f>8+4</f>
        <v>12</v>
      </c>
      <c r="D231" s="1">
        <v>500.0</v>
      </c>
      <c r="E231" s="2">
        <f t="shared" si="7"/>
        <v>6000</v>
      </c>
      <c r="F231" s="54"/>
      <c r="G231" s="2"/>
      <c r="H231" s="2"/>
      <c r="I231" s="2"/>
      <c r="J231" s="2"/>
      <c r="K231" s="2"/>
      <c r="L231" s="2"/>
      <c r="M231" s="2"/>
      <c r="N231" s="2"/>
      <c r="O231" s="2"/>
      <c r="P231" s="2"/>
      <c r="Q231" s="2"/>
      <c r="R231" s="2"/>
      <c r="S231" s="2"/>
    </row>
    <row r="232" ht="14.25" customHeight="1">
      <c r="A232" s="14" t="s">
        <v>1783</v>
      </c>
      <c r="B232" s="61" t="s">
        <v>97</v>
      </c>
      <c r="C232" s="14">
        <v>1.0</v>
      </c>
      <c r="D232" s="45">
        <v>1300.0</v>
      </c>
      <c r="E232" s="45">
        <f t="shared" si="7"/>
        <v>1300</v>
      </c>
      <c r="F232" s="54"/>
      <c r="G232" s="2"/>
      <c r="H232" s="2"/>
      <c r="I232" s="2"/>
      <c r="J232" s="2"/>
      <c r="K232" s="2"/>
      <c r="L232" s="2"/>
      <c r="M232" s="2"/>
      <c r="N232" s="2"/>
      <c r="O232" s="2"/>
      <c r="P232" s="2"/>
      <c r="Q232" s="2"/>
      <c r="R232" s="2"/>
      <c r="S232" s="2"/>
    </row>
    <row r="233" ht="14.25" customHeight="1">
      <c r="A233" s="18" t="s">
        <v>263</v>
      </c>
      <c r="B233" s="61" t="s">
        <v>1874</v>
      </c>
      <c r="C233" s="14">
        <v>1.0</v>
      </c>
      <c r="D233" s="45">
        <v>1000.0</v>
      </c>
      <c r="E233" s="45">
        <f t="shared" si="7"/>
        <v>1000</v>
      </c>
      <c r="F233" s="54"/>
      <c r="G233" s="2"/>
      <c r="H233" s="2"/>
      <c r="I233" s="2"/>
      <c r="J233" s="2"/>
      <c r="K233" s="2"/>
      <c r="L233" s="2"/>
      <c r="M233" s="2"/>
      <c r="N233" s="2"/>
      <c r="O233" s="2"/>
      <c r="P233" s="2"/>
      <c r="Q233" s="2"/>
      <c r="R233" s="2"/>
      <c r="S233" s="2"/>
    </row>
    <row r="234" ht="14.25" customHeight="1">
      <c r="A234" s="18" t="s">
        <v>293</v>
      </c>
      <c r="B234" s="61" t="s">
        <v>1875</v>
      </c>
      <c r="C234" s="14">
        <v>1.0</v>
      </c>
      <c r="D234" s="45">
        <v>40.0</v>
      </c>
      <c r="E234" s="45">
        <f t="shared" si="7"/>
        <v>40</v>
      </c>
      <c r="F234" s="54"/>
      <c r="G234" s="2"/>
      <c r="H234" s="2"/>
      <c r="I234" s="2"/>
      <c r="J234" s="2"/>
      <c r="K234" s="2"/>
      <c r="L234" s="2"/>
      <c r="M234" s="2"/>
      <c r="N234" s="2"/>
      <c r="O234" s="2"/>
      <c r="P234" s="2"/>
      <c r="Q234" s="2"/>
      <c r="R234" s="2"/>
      <c r="S234" s="2"/>
    </row>
    <row r="235" ht="14.25" customHeight="1">
      <c r="A235" s="18" t="s">
        <v>320</v>
      </c>
      <c r="B235" s="61" t="s">
        <v>1877</v>
      </c>
      <c r="C235" s="14">
        <v>1.0</v>
      </c>
      <c r="D235" s="45">
        <v>110.0</v>
      </c>
      <c r="E235" s="45">
        <f t="shared" si="7"/>
        <v>110</v>
      </c>
      <c r="F235" s="54"/>
      <c r="G235" s="2"/>
      <c r="H235" s="2"/>
      <c r="I235" s="2"/>
      <c r="J235" s="2"/>
      <c r="K235" s="2"/>
      <c r="L235" s="2"/>
      <c r="M235" s="2"/>
      <c r="N235" s="2"/>
      <c r="O235" s="2"/>
      <c r="P235" s="2"/>
      <c r="Q235" s="2"/>
      <c r="R235" s="2"/>
      <c r="S235" s="2"/>
    </row>
    <row r="236" ht="14.25" customHeight="1">
      <c r="A236" s="14" t="s">
        <v>1784</v>
      </c>
      <c r="B236" s="61" t="s">
        <v>1879</v>
      </c>
      <c r="C236" s="14">
        <v>4.0</v>
      </c>
      <c r="D236" s="45">
        <f>100/10</f>
        <v>10</v>
      </c>
      <c r="E236" s="45">
        <f t="shared" si="7"/>
        <v>40</v>
      </c>
      <c r="F236" s="54"/>
      <c r="G236" s="2"/>
      <c r="H236" s="2"/>
      <c r="I236" s="2"/>
      <c r="J236" s="2"/>
      <c r="K236" s="2"/>
      <c r="L236" s="2"/>
      <c r="M236" s="2"/>
      <c r="N236" s="2"/>
      <c r="O236" s="2"/>
      <c r="P236" s="2"/>
      <c r="Q236" s="2"/>
      <c r="R236" s="2"/>
      <c r="S236" s="2"/>
    </row>
    <row r="237" ht="14.25" customHeight="1">
      <c r="A237" s="14" t="s">
        <v>1785</v>
      </c>
      <c r="B237" s="61" t="s">
        <v>1881</v>
      </c>
      <c r="C237" s="14">
        <v>2.0</v>
      </c>
      <c r="D237" s="45">
        <v>30.0</v>
      </c>
      <c r="E237" s="45">
        <f t="shared" si="7"/>
        <v>60</v>
      </c>
      <c r="F237" s="54"/>
      <c r="G237" s="2"/>
      <c r="H237" s="2"/>
      <c r="I237" s="2"/>
      <c r="J237" s="2"/>
      <c r="K237" s="2"/>
      <c r="L237" s="2"/>
      <c r="M237" s="2"/>
      <c r="N237" s="2"/>
      <c r="O237" s="2"/>
      <c r="P237" s="2"/>
      <c r="Q237" s="2"/>
      <c r="R237" s="2"/>
      <c r="S237" s="2"/>
    </row>
    <row r="238" ht="14.25" customHeight="1">
      <c r="A238" s="14" t="s">
        <v>425</v>
      </c>
      <c r="B238" s="61"/>
      <c r="C238" s="14">
        <v>1.0</v>
      </c>
      <c r="D238" s="45">
        <v>3000.0</v>
      </c>
      <c r="E238" s="45">
        <f t="shared" si="7"/>
        <v>3000</v>
      </c>
      <c r="F238" s="54"/>
      <c r="G238" s="2"/>
      <c r="H238" s="2"/>
      <c r="I238" s="2"/>
      <c r="J238" s="2"/>
      <c r="K238" s="2"/>
      <c r="L238" s="2"/>
      <c r="M238" s="2"/>
      <c r="N238" s="2"/>
      <c r="O238" s="2"/>
      <c r="P238" s="2"/>
      <c r="Q238" s="2"/>
      <c r="R238" s="2"/>
      <c r="S238" s="2"/>
    </row>
    <row r="239" ht="14.25" customHeight="1">
      <c r="A239" s="14" t="s">
        <v>430</v>
      </c>
      <c r="B239" s="50"/>
      <c r="C239" s="14">
        <v>1.0</v>
      </c>
      <c r="D239" s="45"/>
      <c r="E239" s="45">
        <f t="shared" si="7"/>
        <v>0</v>
      </c>
      <c r="F239" s="54"/>
      <c r="G239" s="2"/>
      <c r="H239" s="2"/>
      <c r="I239" s="2"/>
      <c r="J239" s="2"/>
      <c r="K239" s="2"/>
      <c r="L239" s="2"/>
      <c r="M239" s="2"/>
      <c r="N239" s="2"/>
      <c r="O239" s="2"/>
      <c r="P239" s="2"/>
      <c r="Q239" s="2"/>
      <c r="R239" s="2"/>
      <c r="S239" s="2"/>
    </row>
    <row r="240" ht="14.25" customHeight="1">
      <c r="A240" s="14" t="s">
        <v>1787</v>
      </c>
      <c r="B240" s="50"/>
      <c r="C240" s="14">
        <v>1.0</v>
      </c>
      <c r="D240" s="45">
        <v>5780.0</v>
      </c>
      <c r="E240" s="45">
        <f t="shared" si="7"/>
        <v>5780</v>
      </c>
      <c r="F240" s="54"/>
      <c r="G240" s="2"/>
      <c r="H240" s="2"/>
      <c r="I240" s="2"/>
      <c r="J240" s="2"/>
      <c r="K240" s="2"/>
      <c r="L240" s="2"/>
      <c r="M240" s="2"/>
      <c r="N240" s="2"/>
      <c r="O240" s="2"/>
      <c r="P240" s="2"/>
      <c r="Q240" s="2"/>
      <c r="R240" s="2"/>
      <c r="S240" s="2"/>
    </row>
    <row r="241" ht="14.25" customHeight="1">
      <c r="A241" s="14" t="s">
        <v>408</v>
      </c>
      <c r="B241" s="50"/>
      <c r="C241" s="14">
        <v>1.0</v>
      </c>
      <c r="D241" s="45">
        <v>832.0</v>
      </c>
      <c r="E241" s="45">
        <f t="shared" si="7"/>
        <v>832</v>
      </c>
      <c r="F241" s="54"/>
      <c r="G241" s="2"/>
      <c r="H241" s="2"/>
      <c r="I241" s="2"/>
      <c r="J241" s="2"/>
      <c r="K241" s="2"/>
      <c r="L241" s="2"/>
      <c r="M241" s="2"/>
      <c r="N241" s="2"/>
      <c r="O241" s="2"/>
      <c r="P241" s="2"/>
      <c r="Q241" s="2"/>
      <c r="R241" s="2"/>
      <c r="S241" s="2"/>
    </row>
    <row r="242" ht="14.25" customHeight="1">
      <c r="A242" s="18" t="s">
        <v>477</v>
      </c>
      <c r="B242" s="61" t="s">
        <v>1886</v>
      </c>
      <c r="C242" s="14">
        <v>1.0</v>
      </c>
      <c r="D242" s="45">
        <v>1100.0</v>
      </c>
      <c r="E242" s="45">
        <f t="shared" si="7"/>
        <v>1100</v>
      </c>
      <c r="F242" s="54"/>
      <c r="G242" s="2"/>
      <c r="H242" s="2"/>
      <c r="I242" s="2"/>
      <c r="J242" s="2"/>
      <c r="K242" s="2"/>
      <c r="L242" s="2"/>
      <c r="M242" s="2"/>
      <c r="N242" s="2"/>
      <c r="O242" s="2"/>
      <c r="P242" s="2"/>
      <c r="Q242" s="2"/>
      <c r="R242" s="2"/>
      <c r="S242" s="2"/>
    </row>
    <row r="243" ht="14.25" customHeight="1">
      <c r="A243" s="18" t="s">
        <v>488</v>
      </c>
      <c r="B243" s="61" t="s">
        <v>1888</v>
      </c>
      <c r="C243" s="14">
        <v>1.0</v>
      </c>
      <c r="D243" s="45">
        <v>120.0</v>
      </c>
      <c r="E243" s="45">
        <f t="shared" si="7"/>
        <v>120</v>
      </c>
      <c r="F243" s="54"/>
      <c r="G243" s="2"/>
      <c r="H243" s="2"/>
      <c r="I243" s="2"/>
      <c r="J243" s="2"/>
      <c r="K243" s="2"/>
      <c r="L243" s="2"/>
      <c r="M243" s="2"/>
      <c r="N243" s="2"/>
      <c r="O243" s="2"/>
      <c r="P243" s="2"/>
      <c r="Q243" s="2"/>
      <c r="R243" s="2"/>
      <c r="S243" s="2"/>
    </row>
    <row r="244" ht="14.25" customHeight="1">
      <c r="A244" s="2"/>
      <c r="B244" s="2"/>
      <c r="C244" s="2"/>
      <c r="D244" s="2"/>
      <c r="E244" s="2"/>
      <c r="F244" s="54"/>
      <c r="G244" s="2"/>
      <c r="H244" s="2"/>
      <c r="I244" s="2"/>
      <c r="J244" s="2"/>
      <c r="K244" s="2"/>
      <c r="L244" s="2"/>
      <c r="M244" s="2"/>
      <c r="N244" s="2"/>
      <c r="O244" s="2"/>
      <c r="P244" s="2"/>
      <c r="Q244" s="2"/>
      <c r="R244" s="2"/>
      <c r="S244" s="2"/>
    </row>
    <row r="245" ht="14.25" customHeight="1">
      <c r="A245" s="1" t="s">
        <v>1922</v>
      </c>
      <c r="B245" s="2"/>
      <c r="C245" s="2"/>
      <c r="D245" s="2"/>
      <c r="E245" s="1">
        <v>10000.0</v>
      </c>
      <c r="F245" s="54"/>
      <c r="G245" s="2"/>
      <c r="H245" s="2"/>
      <c r="I245" s="2"/>
      <c r="J245" s="2"/>
      <c r="K245" s="2"/>
      <c r="L245" s="2"/>
      <c r="M245" s="2"/>
      <c r="N245" s="2"/>
      <c r="O245" s="2"/>
      <c r="P245" s="2"/>
      <c r="Q245" s="2"/>
      <c r="R245" s="2"/>
      <c r="S245" s="2"/>
    </row>
    <row r="246" ht="14.25" customHeight="1">
      <c r="A246" s="1" t="s">
        <v>1929</v>
      </c>
      <c r="B246" s="2"/>
      <c r="C246" s="2"/>
      <c r="D246" s="2"/>
      <c r="E246" s="1">
        <v>15000.0</v>
      </c>
      <c r="F246" s="54"/>
      <c r="G246" s="2"/>
      <c r="H246" s="2"/>
      <c r="I246" s="2"/>
      <c r="J246" s="2"/>
      <c r="K246" s="2"/>
      <c r="L246" s="2"/>
      <c r="M246" s="2"/>
      <c r="N246" s="2"/>
      <c r="O246" s="2"/>
      <c r="P246" s="2"/>
      <c r="Q246" s="2"/>
      <c r="R246" s="2"/>
      <c r="S246" s="2"/>
    </row>
    <row r="247" ht="14.25" customHeight="1">
      <c r="A247" s="2"/>
      <c r="B247" s="2"/>
      <c r="C247" s="2"/>
      <c r="D247" s="2"/>
      <c r="E247" s="2"/>
      <c r="F247" s="54"/>
      <c r="G247" s="2"/>
      <c r="H247" s="2"/>
      <c r="I247" s="2"/>
      <c r="J247" s="2"/>
      <c r="K247" s="2"/>
      <c r="L247" s="2"/>
      <c r="M247" s="2"/>
      <c r="N247" s="2"/>
      <c r="O247" s="2"/>
      <c r="P247" s="2"/>
      <c r="Q247" s="2"/>
      <c r="R247" s="2"/>
      <c r="S247" s="2"/>
    </row>
    <row r="248" ht="14.25" customHeight="1">
      <c r="A248" s="2"/>
      <c r="B248" s="2"/>
      <c r="C248" s="2"/>
      <c r="D248" s="1" t="s">
        <v>1930</v>
      </c>
      <c r="E248" s="2">
        <f>SUM(E217:E247)</f>
        <v>70561</v>
      </c>
      <c r="F248" s="54"/>
      <c r="G248" s="2"/>
      <c r="H248" s="2"/>
      <c r="I248" s="2"/>
      <c r="J248" s="2"/>
      <c r="K248" s="2"/>
      <c r="L248" s="2"/>
      <c r="M248" s="2"/>
      <c r="N248" s="2"/>
      <c r="O248" s="2"/>
      <c r="P248" s="2"/>
      <c r="Q248" s="2"/>
      <c r="R248" s="2"/>
      <c r="S248" s="2"/>
    </row>
    <row r="249" ht="14.25" customHeight="1">
      <c r="A249" s="2"/>
      <c r="B249" s="2"/>
      <c r="C249" s="2"/>
      <c r="D249" s="14"/>
      <c r="E249" s="2"/>
      <c r="F249" s="54"/>
      <c r="G249" s="2"/>
      <c r="H249" s="2"/>
      <c r="I249" s="2"/>
      <c r="J249" s="2"/>
      <c r="K249" s="2"/>
      <c r="L249" s="2"/>
      <c r="M249" s="2"/>
      <c r="N249" s="2"/>
      <c r="O249" s="2"/>
      <c r="P249" s="2"/>
      <c r="Q249" s="2"/>
      <c r="R249" s="2"/>
      <c r="S249" s="2"/>
    </row>
    <row r="250" ht="14.25" customHeight="1">
      <c r="A250" s="2"/>
      <c r="B250" s="2"/>
      <c r="C250" s="2"/>
      <c r="D250" s="14"/>
      <c r="E250" s="2"/>
      <c r="F250" s="54"/>
      <c r="G250" s="2"/>
      <c r="H250" s="2"/>
      <c r="I250" s="2"/>
      <c r="J250" s="2"/>
      <c r="K250" s="2"/>
      <c r="L250" s="2"/>
      <c r="M250" s="2"/>
      <c r="N250" s="2"/>
      <c r="O250" s="2"/>
      <c r="P250" s="2"/>
      <c r="Q250" s="2"/>
      <c r="R250" s="2"/>
      <c r="S250" s="2"/>
    </row>
    <row r="251" ht="14.25" customHeight="1">
      <c r="A251" s="2"/>
      <c r="B251" s="2"/>
      <c r="C251" s="2"/>
      <c r="D251" s="14"/>
      <c r="E251" s="2"/>
      <c r="F251" s="54"/>
      <c r="G251" s="2"/>
      <c r="H251" s="2"/>
      <c r="I251" s="2"/>
      <c r="J251" s="2"/>
      <c r="K251" s="2"/>
      <c r="L251" s="2"/>
      <c r="M251" s="2"/>
      <c r="N251" s="2"/>
      <c r="O251" s="2"/>
      <c r="P251" s="2"/>
      <c r="Q251" s="2"/>
      <c r="R251" s="2"/>
      <c r="S251" s="2"/>
    </row>
    <row r="252" ht="14.25" customHeight="1">
      <c r="A252" s="2"/>
      <c r="B252" s="1" t="s">
        <v>2003</v>
      </c>
      <c r="C252" s="1" t="s">
        <v>1867</v>
      </c>
      <c r="D252" s="14" t="s">
        <v>1868</v>
      </c>
      <c r="E252" s="1" t="s">
        <v>1869</v>
      </c>
      <c r="F252" s="54"/>
      <c r="G252" s="2"/>
      <c r="H252" s="2"/>
      <c r="I252" s="2"/>
      <c r="J252" s="2"/>
      <c r="K252" s="2"/>
      <c r="L252" s="2"/>
      <c r="M252" s="2"/>
      <c r="N252" s="2"/>
      <c r="O252" s="2"/>
      <c r="P252" s="2"/>
      <c r="Q252" s="2"/>
      <c r="R252" s="2"/>
      <c r="S252" s="2"/>
    </row>
    <row r="253" ht="14.25" customHeight="1">
      <c r="A253" s="1" t="s">
        <v>419</v>
      </c>
      <c r="B253" s="55" t="s">
        <v>2006</v>
      </c>
      <c r="C253" s="1">
        <v>10.0</v>
      </c>
      <c r="D253" s="14">
        <v>88.0</v>
      </c>
      <c r="E253" s="2">
        <f t="shared" ref="E253:E267" si="8">C253*D253</f>
        <v>880</v>
      </c>
      <c r="F253" s="56" t="str">
        <f>HYPERLINK("https://www.monotaro.com/g/01135339/","https://www.monotaro.com/g/01135339/")</f>
        <v>https://www.monotaro.com/g/01135339/</v>
      </c>
      <c r="G253" s="2"/>
      <c r="H253" s="2"/>
      <c r="I253" s="2"/>
      <c r="J253" s="2"/>
      <c r="K253" s="2"/>
      <c r="L253" s="2"/>
      <c r="M253" s="2"/>
      <c r="N253" s="2"/>
      <c r="O253" s="2"/>
      <c r="P253" s="2"/>
      <c r="Q253" s="2"/>
      <c r="R253" s="2"/>
      <c r="S253" s="2"/>
    </row>
    <row r="254" ht="14.25" customHeight="1">
      <c r="A254" s="1" t="s">
        <v>434</v>
      </c>
      <c r="B254" s="55">
        <v>600.0</v>
      </c>
      <c r="C254" s="1">
        <v>2.0</v>
      </c>
      <c r="D254" s="14">
        <v>389.0</v>
      </c>
      <c r="E254" s="2">
        <f t="shared" si="8"/>
        <v>778</v>
      </c>
      <c r="F254" s="56" t="str">
        <f>HYPERLINK("https://www.monotaro.com/g/01135086/","https://www.monotaro.com/g/01135086/")</f>
        <v>https://www.monotaro.com/g/01135086/</v>
      </c>
      <c r="G254" s="2"/>
      <c r="H254" s="2"/>
      <c r="I254" s="2"/>
      <c r="J254" s="2"/>
      <c r="K254" s="2"/>
      <c r="L254" s="2"/>
      <c r="M254" s="2"/>
      <c r="N254" s="2"/>
      <c r="O254" s="2"/>
      <c r="P254" s="2"/>
      <c r="Q254" s="2"/>
      <c r="R254" s="2"/>
      <c r="S254" s="2"/>
    </row>
    <row r="255" ht="14.25" customHeight="1">
      <c r="A255" s="2"/>
      <c r="B255" s="55">
        <v>500.0</v>
      </c>
      <c r="C255" s="1">
        <v>4.0</v>
      </c>
      <c r="D255" s="1">
        <v>329.0</v>
      </c>
      <c r="E255" s="2">
        <f t="shared" si="8"/>
        <v>1316</v>
      </c>
      <c r="F255" s="54"/>
      <c r="G255" s="2"/>
      <c r="H255" s="2"/>
      <c r="I255" s="2"/>
      <c r="J255" s="2"/>
      <c r="K255" s="2"/>
      <c r="L255" s="2"/>
      <c r="M255" s="2"/>
      <c r="N255" s="2"/>
      <c r="O255" s="2"/>
      <c r="P255" s="2"/>
      <c r="Q255" s="2"/>
      <c r="R255" s="2"/>
      <c r="S255" s="2"/>
    </row>
    <row r="256" ht="14.25" customHeight="1">
      <c r="A256" s="2"/>
      <c r="B256" s="55">
        <v>556.0</v>
      </c>
      <c r="C256" s="1">
        <v>5.0</v>
      </c>
      <c r="D256" s="14">
        <v>389.0</v>
      </c>
      <c r="E256" s="2">
        <f t="shared" si="8"/>
        <v>1945</v>
      </c>
      <c r="F256" s="54"/>
      <c r="G256" s="2"/>
      <c r="H256" s="2"/>
      <c r="I256" s="2"/>
      <c r="J256" s="2"/>
      <c r="K256" s="2"/>
      <c r="L256" s="2"/>
      <c r="M256" s="2"/>
      <c r="N256" s="2"/>
      <c r="O256" s="2"/>
      <c r="P256" s="2"/>
      <c r="Q256" s="2"/>
      <c r="R256" s="2"/>
      <c r="S256" s="2"/>
    </row>
    <row r="257" ht="14.25" customHeight="1">
      <c r="A257" s="1" t="s">
        <v>2026</v>
      </c>
      <c r="B257" s="55" t="s">
        <v>2006</v>
      </c>
      <c r="C257" s="1">
        <v>1.0</v>
      </c>
      <c r="D257" s="14">
        <v>869.0</v>
      </c>
      <c r="E257" s="2">
        <f t="shared" si="8"/>
        <v>869</v>
      </c>
      <c r="F257" s="56" t="str">
        <f>HYPERLINK("https://www.monotaro.com/g/01244133/","https://www.monotaro.com/g/01244133/")</f>
        <v>https://www.monotaro.com/g/01244133/</v>
      </c>
      <c r="G257" s="2"/>
      <c r="H257" s="2"/>
      <c r="I257" s="2"/>
      <c r="J257" s="2"/>
      <c r="K257" s="2"/>
      <c r="L257" s="2"/>
      <c r="M257" s="2"/>
      <c r="N257" s="2"/>
      <c r="O257" s="2"/>
      <c r="P257" s="2"/>
      <c r="Q257" s="2"/>
      <c r="R257" s="2"/>
      <c r="S257" s="2"/>
    </row>
    <row r="258" ht="14.25" customHeight="1">
      <c r="A258" s="1" t="s">
        <v>2035</v>
      </c>
      <c r="B258" s="59" t="s">
        <v>2037</v>
      </c>
      <c r="C258" s="1">
        <v>4.0</v>
      </c>
      <c r="D258" s="14">
        <v>72.0</v>
      </c>
      <c r="E258" s="2">
        <f t="shared" si="8"/>
        <v>288</v>
      </c>
      <c r="F258" s="56" t="str">
        <f>HYPERLINK("https://www.monotaro.com/g/01135509/","https://www.monotaro.com/g/01135509/")</f>
        <v>https://www.monotaro.com/g/01135509/</v>
      </c>
      <c r="G258" s="2"/>
      <c r="H258" s="2"/>
      <c r="I258" s="2"/>
      <c r="J258" s="2"/>
      <c r="K258" s="2"/>
      <c r="L258" s="2"/>
      <c r="M258" s="2"/>
      <c r="N258" s="2"/>
      <c r="O258" s="2"/>
      <c r="P258" s="2"/>
      <c r="Q258" s="2"/>
      <c r="R258" s="2"/>
      <c r="S258" s="2"/>
    </row>
    <row r="259" ht="14.25" customHeight="1">
      <c r="A259" s="1" t="s">
        <v>2047</v>
      </c>
      <c r="B259" s="55" t="s">
        <v>2049</v>
      </c>
      <c r="C259" s="1">
        <v>1.0</v>
      </c>
      <c r="D259" s="14">
        <v>1385.0</v>
      </c>
      <c r="E259" s="2">
        <f t="shared" si="8"/>
        <v>1385</v>
      </c>
      <c r="F259" s="56" t="str">
        <f>HYPERLINK("https://www.monotaro.com/g/00280760/?t.q=%83A%83N%83%8A%83%8B&amp;key=2032&amp;value=501%81`600","https://www.monotaro.com/g/00280760/?t.q=%83A%83N%83%8A%83%8B&amp;key=2032&amp;value=501%81`600")</f>
        <v>https://www.monotaro.com/g/00280760/?t.q=%83A%83N%83%8A%83%8B&amp;key=2032&amp;value=501%81`600</v>
      </c>
      <c r="G259" s="2"/>
      <c r="H259" s="2"/>
      <c r="I259" s="2"/>
      <c r="J259" s="2"/>
      <c r="K259" s="2"/>
      <c r="L259" s="2"/>
      <c r="M259" s="2"/>
      <c r="N259" s="2"/>
      <c r="O259" s="2"/>
      <c r="P259" s="2"/>
      <c r="Q259" s="2"/>
      <c r="R259" s="2"/>
      <c r="S259" s="2"/>
    </row>
    <row r="260" ht="14.25" customHeight="1">
      <c r="A260" s="2"/>
      <c r="B260" s="55" t="s">
        <v>2056</v>
      </c>
      <c r="C260" s="1">
        <v>1.0</v>
      </c>
      <c r="D260" s="14">
        <v>2201.0</v>
      </c>
      <c r="E260" s="2">
        <f t="shared" si="8"/>
        <v>2201</v>
      </c>
      <c r="F260" s="54"/>
      <c r="G260" s="2"/>
      <c r="H260" s="2"/>
      <c r="I260" s="2"/>
      <c r="J260" s="2"/>
      <c r="K260" s="2"/>
      <c r="L260" s="2"/>
      <c r="M260" s="2"/>
      <c r="N260" s="2"/>
      <c r="O260" s="2"/>
      <c r="P260" s="2"/>
      <c r="Q260" s="2"/>
      <c r="R260" s="2"/>
      <c r="S260" s="2"/>
    </row>
    <row r="261" ht="14.25" customHeight="1">
      <c r="A261" s="14" t="s">
        <v>1783</v>
      </c>
      <c r="B261" s="61" t="s">
        <v>97</v>
      </c>
      <c r="C261" s="14">
        <v>1.0</v>
      </c>
      <c r="D261" s="45">
        <v>1300.0</v>
      </c>
      <c r="E261" s="45">
        <f t="shared" si="8"/>
        <v>1300</v>
      </c>
      <c r="F261" s="54"/>
      <c r="G261" s="2"/>
      <c r="H261" s="2"/>
      <c r="I261" s="2"/>
      <c r="J261" s="2"/>
      <c r="K261" s="2"/>
      <c r="L261" s="2"/>
      <c r="M261" s="2"/>
      <c r="N261" s="2"/>
      <c r="O261" s="2"/>
      <c r="P261" s="2"/>
      <c r="Q261" s="2"/>
      <c r="R261" s="2"/>
      <c r="S261" s="2"/>
    </row>
    <row r="262" ht="14.25" customHeight="1">
      <c r="A262" s="18" t="s">
        <v>263</v>
      </c>
      <c r="B262" s="61" t="s">
        <v>1874</v>
      </c>
      <c r="C262" s="14">
        <v>1.0</v>
      </c>
      <c r="D262" s="45">
        <v>1000.0</v>
      </c>
      <c r="E262" s="45">
        <f t="shared" si="8"/>
        <v>1000</v>
      </c>
      <c r="F262" s="54"/>
      <c r="G262" s="2"/>
      <c r="H262" s="2"/>
      <c r="I262" s="2"/>
      <c r="J262" s="2"/>
      <c r="K262" s="2"/>
      <c r="L262" s="2"/>
      <c r="M262" s="2"/>
      <c r="N262" s="2"/>
      <c r="O262" s="2"/>
      <c r="P262" s="2"/>
      <c r="Q262" s="2"/>
      <c r="R262" s="2"/>
      <c r="S262" s="2"/>
    </row>
    <row r="263" ht="14.25" customHeight="1">
      <c r="A263" s="18" t="s">
        <v>293</v>
      </c>
      <c r="B263" s="61" t="s">
        <v>1875</v>
      </c>
      <c r="C263" s="14">
        <v>1.0</v>
      </c>
      <c r="D263" s="45">
        <v>40.0</v>
      </c>
      <c r="E263" s="45">
        <f t="shared" si="8"/>
        <v>40</v>
      </c>
      <c r="F263" s="54"/>
      <c r="G263" s="2"/>
      <c r="H263" s="2"/>
      <c r="I263" s="2"/>
      <c r="J263" s="2"/>
      <c r="K263" s="2"/>
      <c r="L263" s="2"/>
      <c r="M263" s="2"/>
      <c r="N263" s="2"/>
      <c r="O263" s="2"/>
      <c r="P263" s="2"/>
      <c r="Q263" s="2"/>
      <c r="R263" s="2"/>
      <c r="S263" s="2"/>
    </row>
    <row r="264" ht="14.25" customHeight="1">
      <c r="A264" s="18" t="s">
        <v>320</v>
      </c>
      <c r="B264" s="61" t="s">
        <v>1877</v>
      </c>
      <c r="C264" s="14">
        <v>1.0</v>
      </c>
      <c r="D264" s="45">
        <v>110.0</v>
      </c>
      <c r="E264" s="45">
        <f t="shared" si="8"/>
        <v>110</v>
      </c>
      <c r="F264" s="54"/>
      <c r="G264" s="2"/>
      <c r="H264" s="2"/>
      <c r="I264" s="2"/>
      <c r="J264" s="2"/>
      <c r="K264" s="2"/>
      <c r="L264" s="2"/>
      <c r="M264" s="2"/>
      <c r="N264" s="2"/>
      <c r="O264" s="2"/>
      <c r="P264" s="2"/>
      <c r="Q264" s="2"/>
      <c r="R264" s="2"/>
      <c r="S264" s="2"/>
    </row>
    <row r="265" ht="14.25" customHeight="1">
      <c r="A265" s="14" t="s">
        <v>1784</v>
      </c>
      <c r="B265" s="61" t="s">
        <v>1879</v>
      </c>
      <c r="C265" s="14">
        <v>4.0</v>
      </c>
      <c r="D265" s="45">
        <f>100/10</f>
        <v>10</v>
      </c>
      <c r="E265" s="45">
        <f t="shared" si="8"/>
        <v>40</v>
      </c>
      <c r="F265" s="54"/>
      <c r="G265" s="2"/>
      <c r="H265" s="2"/>
      <c r="I265" s="2"/>
      <c r="J265" s="2"/>
      <c r="K265" s="2"/>
      <c r="L265" s="2"/>
      <c r="M265" s="2"/>
      <c r="N265" s="2"/>
      <c r="O265" s="2"/>
      <c r="P265" s="2"/>
      <c r="Q265" s="2"/>
      <c r="R265" s="2"/>
      <c r="S265" s="2"/>
    </row>
    <row r="266" ht="14.25" customHeight="1">
      <c r="A266" s="14" t="s">
        <v>1785</v>
      </c>
      <c r="B266" s="61" t="s">
        <v>1881</v>
      </c>
      <c r="C266" s="14">
        <v>2.0</v>
      </c>
      <c r="D266" s="45">
        <v>30.0</v>
      </c>
      <c r="E266" s="45">
        <f t="shared" si="8"/>
        <v>60</v>
      </c>
      <c r="F266" s="54"/>
      <c r="G266" s="2"/>
      <c r="H266" s="2"/>
      <c r="I266" s="2"/>
      <c r="J266" s="2"/>
      <c r="K266" s="2"/>
      <c r="L266" s="2"/>
      <c r="M266" s="2"/>
      <c r="N266" s="2"/>
      <c r="O266" s="2"/>
      <c r="P266" s="2"/>
      <c r="Q266" s="2"/>
      <c r="R266" s="2"/>
      <c r="S266" s="2"/>
    </row>
    <row r="267" ht="14.25" customHeight="1">
      <c r="A267" s="14" t="s">
        <v>2058</v>
      </c>
      <c r="B267" s="50"/>
      <c r="C267" s="14">
        <v>1.0</v>
      </c>
      <c r="D267" s="45">
        <v>593.0</v>
      </c>
      <c r="E267" s="45">
        <f t="shared" si="8"/>
        <v>593</v>
      </c>
      <c r="F267" s="54"/>
      <c r="G267" s="3" t="str">
        <f>HYPERLINK("http://wp.wataridori.biz/electronic/arduino/cheap-amazon-arduino","http://wp.wataridori.biz/electronic/arduino/cheap-amazon-arduino")</f>
        <v>http://wp.wataridori.biz/electronic/arduino/cheap-amazon-arduino</v>
      </c>
      <c r="H267" s="2"/>
      <c r="I267" s="2"/>
      <c r="J267" s="2"/>
      <c r="K267" s="2"/>
      <c r="L267" s="2"/>
      <c r="M267" s="2"/>
      <c r="N267" s="2"/>
      <c r="O267" s="2"/>
      <c r="P267" s="2"/>
      <c r="Q267" s="2"/>
      <c r="R267" s="2"/>
      <c r="S267" s="2"/>
    </row>
    <row r="268" ht="14.25" customHeight="1">
      <c r="A268" s="2"/>
      <c r="B268" s="2"/>
      <c r="C268" s="2"/>
      <c r="D268" s="2"/>
      <c r="E268" s="2"/>
      <c r="F268" s="54"/>
      <c r="G268" s="2"/>
      <c r="H268" s="2"/>
      <c r="I268" s="2"/>
      <c r="J268" s="2"/>
      <c r="K268" s="2"/>
      <c r="L268" s="2"/>
      <c r="M268" s="2"/>
      <c r="N268" s="2"/>
      <c r="O268" s="2"/>
      <c r="P268" s="2"/>
      <c r="Q268" s="2"/>
      <c r="R268" s="2"/>
      <c r="S268" s="2"/>
    </row>
    <row r="269" ht="14.25" customHeight="1">
      <c r="A269" s="1" t="s">
        <v>1922</v>
      </c>
      <c r="B269" s="2"/>
      <c r="C269" s="2"/>
      <c r="D269" s="2"/>
      <c r="E269" s="1">
        <v>10000.0</v>
      </c>
      <c r="F269" s="54"/>
      <c r="G269" s="2"/>
      <c r="H269" s="2"/>
      <c r="I269" s="2"/>
      <c r="J269" s="2"/>
      <c r="K269" s="2"/>
      <c r="L269" s="2"/>
      <c r="M269" s="2"/>
      <c r="N269" s="2"/>
      <c r="O269" s="2"/>
      <c r="P269" s="2"/>
      <c r="Q269" s="2"/>
      <c r="R269" s="2"/>
      <c r="S269" s="2"/>
    </row>
    <row r="270" ht="14.25" customHeight="1">
      <c r="A270" s="1" t="s">
        <v>1929</v>
      </c>
      <c r="B270" s="2"/>
      <c r="C270" s="2"/>
      <c r="D270" s="2"/>
      <c r="E270" s="1">
        <v>15000.0</v>
      </c>
      <c r="F270" s="54"/>
      <c r="G270" s="2"/>
      <c r="H270" s="2"/>
      <c r="I270" s="2"/>
      <c r="J270" s="2"/>
      <c r="K270" s="2"/>
      <c r="L270" s="2"/>
      <c r="M270" s="2"/>
      <c r="N270" s="2"/>
      <c r="O270" s="2"/>
      <c r="P270" s="2"/>
      <c r="Q270" s="2"/>
      <c r="R270" s="2"/>
      <c r="S270" s="2"/>
    </row>
    <row r="271" ht="14.25" customHeight="1">
      <c r="A271" s="2"/>
      <c r="B271" s="2"/>
      <c r="C271" s="2"/>
      <c r="D271" s="2"/>
      <c r="E271" s="2"/>
      <c r="F271" s="54"/>
      <c r="G271" s="2"/>
      <c r="H271" s="2"/>
      <c r="I271" s="2"/>
      <c r="J271" s="2"/>
      <c r="K271" s="2"/>
      <c r="L271" s="2"/>
      <c r="M271" s="2"/>
      <c r="N271" s="2"/>
      <c r="O271" s="2"/>
      <c r="P271" s="2"/>
      <c r="Q271" s="2"/>
      <c r="R271" s="2"/>
      <c r="S271" s="2"/>
    </row>
    <row r="272" ht="14.25" customHeight="1">
      <c r="A272" s="2"/>
      <c r="B272" s="2"/>
      <c r="C272" s="2"/>
      <c r="D272" s="1" t="s">
        <v>1930</v>
      </c>
      <c r="E272" s="2">
        <f>SUM(E253:E271)</f>
        <v>37805</v>
      </c>
      <c r="F272" s="54"/>
      <c r="G272" s="2"/>
      <c r="H272" s="2"/>
      <c r="I272" s="2"/>
      <c r="J272" s="2"/>
      <c r="K272" s="2"/>
      <c r="L272" s="2"/>
      <c r="M272" s="2"/>
      <c r="N272" s="2"/>
      <c r="O272" s="2"/>
      <c r="P272" s="2"/>
      <c r="Q272" s="2"/>
      <c r="R272" s="2"/>
      <c r="S272" s="2"/>
    </row>
    <row r="273" ht="14.25" customHeight="1">
      <c r="A273" s="2"/>
      <c r="B273" s="2"/>
      <c r="C273" s="2"/>
      <c r="D273" s="14"/>
      <c r="E273" s="2"/>
      <c r="F273" s="54"/>
      <c r="G273" s="2"/>
      <c r="H273" s="2"/>
      <c r="I273" s="2"/>
      <c r="J273" s="2"/>
      <c r="K273" s="2"/>
      <c r="L273" s="2"/>
      <c r="M273" s="2"/>
      <c r="N273" s="2"/>
      <c r="O273" s="2"/>
      <c r="P273" s="2"/>
      <c r="Q273" s="2"/>
      <c r="R273" s="2"/>
      <c r="S273" s="2"/>
    </row>
    <row r="274" ht="14.25" customHeight="1">
      <c r="A274" s="2"/>
      <c r="B274" s="2"/>
      <c r="C274" s="2"/>
      <c r="D274" s="14"/>
      <c r="E274" s="2"/>
      <c r="F274" s="54"/>
      <c r="G274" s="2"/>
      <c r="H274" s="2"/>
      <c r="I274" s="2"/>
      <c r="J274" s="2"/>
      <c r="K274" s="2"/>
      <c r="L274" s="2"/>
      <c r="M274" s="2"/>
      <c r="N274" s="2"/>
      <c r="O274" s="2"/>
      <c r="P274" s="2"/>
      <c r="Q274" s="2"/>
      <c r="R274" s="2"/>
      <c r="S274" s="2"/>
    </row>
    <row r="275" ht="14.25" customHeight="1">
      <c r="A275" s="2"/>
      <c r="B275" s="2"/>
      <c r="C275" s="2"/>
      <c r="D275" s="14"/>
      <c r="E275" s="2"/>
      <c r="F275" s="54"/>
      <c r="G275" s="2"/>
      <c r="H275" s="2"/>
      <c r="I275" s="2"/>
      <c r="J275" s="2"/>
      <c r="K275" s="2"/>
      <c r="L275" s="2"/>
      <c r="M275" s="2"/>
      <c r="N275" s="2"/>
      <c r="O275" s="2"/>
      <c r="P275" s="2"/>
      <c r="Q275" s="2"/>
      <c r="R275" s="2"/>
      <c r="S275" s="2"/>
    </row>
    <row r="276" ht="14.25" customHeight="1">
      <c r="A276" s="2"/>
      <c r="B276" s="2"/>
      <c r="C276" s="2"/>
      <c r="D276" s="14"/>
      <c r="E276" s="2"/>
      <c r="F276" s="54"/>
      <c r="G276" s="2"/>
      <c r="H276" s="2"/>
      <c r="I276" s="2"/>
      <c r="J276" s="2"/>
      <c r="K276" s="2"/>
      <c r="L276" s="2"/>
      <c r="M276" s="2"/>
      <c r="N276" s="2"/>
      <c r="O276" s="2"/>
      <c r="P276" s="2"/>
      <c r="Q276" s="2"/>
      <c r="R276" s="2"/>
      <c r="S276" s="2"/>
    </row>
    <row r="277" ht="14.25" customHeight="1">
      <c r="A277" s="2"/>
      <c r="B277" s="2"/>
      <c r="C277" s="2"/>
      <c r="D277" s="14"/>
      <c r="E277" s="2"/>
      <c r="F277" s="54"/>
      <c r="G277" s="2"/>
      <c r="H277" s="2"/>
      <c r="I277" s="2"/>
      <c r="J277" s="2"/>
      <c r="K277" s="2"/>
      <c r="L277" s="2"/>
      <c r="M277" s="2"/>
      <c r="N277" s="2"/>
      <c r="O277" s="2"/>
      <c r="P277" s="2"/>
      <c r="Q277" s="2"/>
      <c r="R277" s="2"/>
      <c r="S277" s="2"/>
    </row>
    <row r="278" ht="14.25" customHeight="1">
      <c r="A278" s="2"/>
      <c r="B278" s="2"/>
      <c r="C278" s="2"/>
      <c r="D278" s="14"/>
      <c r="E278" s="2"/>
      <c r="F278" s="54"/>
      <c r="G278" s="2"/>
      <c r="H278" s="2"/>
      <c r="I278" s="2"/>
      <c r="J278" s="2"/>
      <c r="K278" s="2"/>
      <c r="L278" s="2"/>
      <c r="M278" s="2"/>
      <c r="N278" s="2"/>
      <c r="O278" s="2"/>
      <c r="P278" s="2"/>
      <c r="Q278" s="2"/>
      <c r="R278" s="2"/>
      <c r="S278" s="2"/>
    </row>
    <row r="279" ht="14.25" customHeight="1">
      <c r="A279" s="2"/>
      <c r="B279" s="2"/>
      <c r="C279" s="2"/>
      <c r="D279" s="14"/>
      <c r="E279" s="2"/>
      <c r="F279" s="54"/>
      <c r="G279" s="2"/>
      <c r="H279" s="2"/>
      <c r="I279" s="2"/>
      <c r="J279" s="2"/>
      <c r="K279" s="2"/>
      <c r="L279" s="2"/>
      <c r="M279" s="2"/>
      <c r="N279" s="2"/>
      <c r="O279" s="2"/>
      <c r="P279" s="2"/>
      <c r="Q279" s="2"/>
      <c r="R279" s="2"/>
      <c r="S279" s="2"/>
    </row>
    <row r="280" ht="14.25" customHeight="1">
      <c r="A280" s="2"/>
      <c r="B280" s="2"/>
      <c r="C280" s="2"/>
      <c r="D280" s="14"/>
      <c r="E280" s="2"/>
      <c r="F280" s="54"/>
      <c r="G280" s="2"/>
      <c r="H280" s="2"/>
      <c r="I280" s="2"/>
      <c r="J280" s="2"/>
      <c r="K280" s="2"/>
      <c r="L280" s="2"/>
      <c r="M280" s="2"/>
      <c r="N280" s="2"/>
      <c r="O280" s="2"/>
      <c r="P280" s="2"/>
      <c r="Q280" s="2"/>
      <c r="R280" s="2"/>
      <c r="S280" s="2"/>
    </row>
    <row r="281" ht="14.25" customHeight="1">
      <c r="A281" s="2"/>
      <c r="B281" s="2"/>
      <c r="C281" s="2"/>
      <c r="D281" s="14"/>
      <c r="E281" s="2"/>
      <c r="F281" s="54"/>
      <c r="G281" s="2"/>
      <c r="H281" s="2"/>
      <c r="I281" s="2"/>
      <c r="J281" s="2"/>
      <c r="K281" s="2"/>
      <c r="L281" s="2"/>
      <c r="M281" s="2"/>
      <c r="N281" s="2"/>
      <c r="O281" s="2"/>
      <c r="P281" s="2"/>
      <c r="Q281" s="2"/>
      <c r="R281" s="2"/>
      <c r="S281" s="2"/>
    </row>
    <row r="282" ht="14.25" customHeight="1">
      <c r="A282" s="2"/>
      <c r="B282" s="2"/>
      <c r="C282" s="2"/>
      <c r="D282" s="14"/>
      <c r="E282" s="2"/>
      <c r="F282" s="54"/>
      <c r="G282" s="2"/>
      <c r="H282" s="2"/>
      <c r="I282" s="2"/>
      <c r="J282" s="2"/>
      <c r="K282" s="2"/>
      <c r="L282" s="2"/>
      <c r="M282" s="2"/>
      <c r="N282" s="2"/>
      <c r="O282" s="2"/>
      <c r="P282" s="2"/>
      <c r="Q282" s="2"/>
      <c r="R282" s="2"/>
      <c r="S282" s="2"/>
    </row>
    <row r="283" ht="14.25" customHeight="1">
      <c r="A283" s="2"/>
      <c r="B283" s="2"/>
      <c r="C283" s="2"/>
      <c r="D283" s="14"/>
      <c r="E283" s="45"/>
      <c r="F283" s="54"/>
      <c r="G283" s="2"/>
      <c r="H283" s="2"/>
      <c r="I283" s="2"/>
      <c r="J283" s="2"/>
      <c r="K283" s="2"/>
      <c r="L283" s="2"/>
      <c r="M283" s="2"/>
      <c r="N283" s="2"/>
      <c r="O283" s="2"/>
      <c r="P283" s="2"/>
      <c r="Q283" s="2"/>
      <c r="R283" s="2"/>
      <c r="S283" s="2"/>
    </row>
    <row r="284" ht="14.25" customHeight="1">
      <c r="A284" s="2"/>
      <c r="B284" s="2"/>
      <c r="C284" s="2"/>
      <c r="D284" s="14"/>
      <c r="E284" s="2"/>
      <c r="F284" s="54"/>
      <c r="G284" s="2"/>
      <c r="H284" s="2"/>
      <c r="I284" s="2"/>
      <c r="J284" s="2"/>
      <c r="K284" s="2"/>
      <c r="L284" s="2"/>
      <c r="M284" s="2"/>
      <c r="N284" s="2"/>
      <c r="O284" s="2"/>
      <c r="P284" s="2"/>
      <c r="Q284" s="2"/>
      <c r="R284" s="2"/>
      <c r="S284" s="2"/>
    </row>
    <row r="285" ht="14.25" customHeight="1">
      <c r="A285" s="1" t="s">
        <v>2332</v>
      </c>
      <c r="B285" s="2"/>
      <c r="C285" s="2"/>
      <c r="D285" s="14"/>
      <c r="E285" s="45"/>
      <c r="F285" s="54"/>
      <c r="G285" s="2"/>
      <c r="H285" s="2"/>
      <c r="I285" s="2"/>
      <c r="J285" s="2"/>
      <c r="K285" s="2"/>
      <c r="L285" s="2"/>
      <c r="M285" s="2"/>
      <c r="N285" s="2"/>
      <c r="O285" s="2"/>
      <c r="P285" s="2"/>
      <c r="Q285" s="2"/>
      <c r="R285" s="2"/>
      <c r="S285" s="2"/>
    </row>
    <row r="286" ht="14.25" customHeight="1">
      <c r="A286" s="2"/>
      <c r="B286" s="3" t="str">
        <f>HYPERLINK("http://www.008008.jp/transport/kazai/","http://www.008008.jp/transport/kazai/")</f>
        <v>http://www.008008.jp/transport/kazai/</v>
      </c>
      <c r="C286" s="2"/>
      <c r="D286" s="14"/>
      <c r="E286" s="2"/>
      <c r="F286" s="54"/>
      <c r="G286" s="2"/>
      <c r="H286" s="2"/>
      <c r="I286" s="2"/>
      <c r="J286" s="2"/>
      <c r="K286" s="2"/>
      <c r="L286" s="2"/>
      <c r="M286" s="2"/>
      <c r="N286" s="2"/>
      <c r="O286" s="2"/>
      <c r="P286" s="2"/>
      <c r="Q286" s="2"/>
      <c r="R286" s="2"/>
      <c r="S286" s="2"/>
    </row>
    <row r="287" ht="14.25" customHeight="1">
      <c r="A287" s="2"/>
      <c r="B287" s="1" t="s">
        <v>2333</v>
      </c>
      <c r="C287" s="2"/>
      <c r="D287" s="14"/>
      <c r="E287" s="2"/>
      <c r="F287" s="54"/>
      <c r="G287" s="2"/>
      <c r="H287" s="2"/>
      <c r="I287" s="2"/>
      <c r="J287" s="2"/>
      <c r="K287" s="2"/>
      <c r="L287" s="2"/>
      <c r="M287" s="2"/>
      <c r="N287" s="2"/>
      <c r="O287" s="2"/>
      <c r="P287" s="2"/>
      <c r="Q287" s="2"/>
      <c r="R287" s="2"/>
      <c r="S287" s="2"/>
    </row>
    <row r="288" ht="14.25" customHeight="1">
      <c r="A288" s="2"/>
      <c r="B288" s="2"/>
      <c r="C288" s="2"/>
      <c r="D288" s="14"/>
      <c r="E288" s="45"/>
      <c r="F288" s="54"/>
      <c r="G288" s="2"/>
      <c r="H288" s="2"/>
      <c r="I288" s="2"/>
      <c r="J288" s="2"/>
      <c r="K288" s="2"/>
      <c r="L288" s="2"/>
      <c r="M288" s="2"/>
      <c r="N288" s="2"/>
      <c r="O288" s="2"/>
      <c r="P288" s="2"/>
      <c r="Q288" s="2"/>
      <c r="R288" s="2"/>
      <c r="S288" s="2"/>
    </row>
    <row r="289" ht="14.25" customHeight="1">
      <c r="A289" s="1" t="s">
        <v>2247</v>
      </c>
      <c r="B289" s="2"/>
      <c r="C289" s="2"/>
      <c r="D289" s="14"/>
      <c r="E289" s="2"/>
      <c r="F289" s="54"/>
      <c r="G289" s="2"/>
      <c r="H289" s="2"/>
      <c r="I289" s="2"/>
      <c r="J289" s="2"/>
      <c r="K289" s="2"/>
      <c r="L289" s="2"/>
      <c r="M289" s="2"/>
      <c r="N289" s="2"/>
      <c r="O289" s="2"/>
      <c r="P289" s="2"/>
      <c r="Q289" s="2"/>
      <c r="R289" s="2"/>
      <c r="S289" s="2"/>
    </row>
    <row r="290" ht="14.25" customHeight="1">
      <c r="A290" s="2"/>
      <c r="B290" s="3" t="str">
        <f>HYPERLINK("https://www.monotaro.com/k/store/3%95%FB%8C%FC%93d%8E%A5%95%D9/","https://www.monotaro.com/k/store/3%95%FB%8C%FC%93d%8E%A5%95%D9/")</f>
        <v>https://www.monotaro.com/k/store/3%95%FB%8C%FC%93d%8E%A5%95%D9/</v>
      </c>
      <c r="C290" s="2"/>
      <c r="D290" s="14"/>
      <c r="E290" s="2"/>
      <c r="F290" s="54"/>
      <c r="G290" s="2"/>
      <c r="H290" s="2"/>
      <c r="I290" s="2"/>
      <c r="J290" s="2"/>
      <c r="K290" s="2"/>
      <c r="L290" s="2"/>
      <c r="M290" s="2"/>
      <c r="N290" s="2"/>
      <c r="O290" s="2"/>
      <c r="P290" s="2"/>
      <c r="Q290" s="2"/>
      <c r="R290" s="2"/>
      <c r="S290" s="2"/>
    </row>
    <row r="291" ht="14.25" customHeight="1">
      <c r="A291" s="2"/>
      <c r="B291" s="2"/>
      <c r="C291" s="2"/>
      <c r="D291" s="14"/>
      <c r="E291" s="2"/>
      <c r="F291" s="54"/>
      <c r="G291" s="2"/>
      <c r="H291" s="2"/>
      <c r="I291" s="2"/>
      <c r="J291" s="2"/>
      <c r="K291" s="2"/>
      <c r="L291" s="2"/>
      <c r="M291" s="2"/>
      <c r="N291" s="2"/>
      <c r="O291" s="2"/>
      <c r="P291" s="2"/>
      <c r="Q291" s="2"/>
      <c r="R291" s="2"/>
      <c r="S291" s="2"/>
    </row>
    <row r="292" ht="14.25" customHeight="1">
      <c r="A292" s="1" t="s">
        <v>2249</v>
      </c>
      <c r="B292" s="2"/>
      <c r="C292" s="2"/>
      <c r="D292" s="14"/>
      <c r="E292" s="2"/>
      <c r="F292" s="54"/>
      <c r="G292" s="2"/>
      <c r="H292" s="2"/>
      <c r="I292" s="2"/>
      <c r="J292" s="2"/>
      <c r="K292" s="2"/>
      <c r="L292" s="2"/>
      <c r="M292" s="2"/>
      <c r="N292" s="2"/>
      <c r="O292" s="2"/>
      <c r="P292" s="2"/>
      <c r="Q292" s="2"/>
      <c r="R292" s="2"/>
      <c r="S292" s="2"/>
    </row>
    <row r="293" ht="14.25" customHeight="1">
      <c r="A293" s="2"/>
      <c r="B293" s="3" t="str">
        <f>HYPERLINK("https://www.monotaro.com/g/00370686/","https://www.monotaro.com/g/00370686/")</f>
        <v>https://www.monotaro.com/g/00370686/</v>
      </c>
      <c r="C293" s="2"/>
      <c r="D293" s="14"/>
      <c r="E293" s="45"/>
      <c r="F293" s="54"/>
      <c r="G293" s="2"/>
      <c r="H293" s="2"/>
      <c r="I293" s="2"/>
      <c r="J293" s="2"/>
      <c r="K293" s="2"/>
      <c r="L293" s="2"/>
      <c r="M293" s="2"/>
      <c r="N293" s="2"/>
      <c r="O293" s="2"/>
      <c r="P293" s="2"/>
      <c r="Q293" s="2"/>
      <c r="R293" s="2"/>
      <c r="S293" s="2"/>
    </row>
    <row r="294" ht="14.25" customHeight="1">
      <c r="A294" s="2"/>
      <c r="B294" s="1" t="s">
        <v>2334</v>
      </c>
      <c r="C294" s="2"/>
      <c r="D294" s="14"/>
      <c r="E294" s="2"/>
      <c r="F294" s="54"/>
      <c r="G294" s="2"/>
      <c r="H294" s="2"/>
      <c r="I294" s="2"/>
      <c r="J294" s="2"/>
      <c r="K294" s="2"/>
      <c r="L294" s="2"/>
      <c r="M294" s="2"/>
      <c r="N294" s="2"/>
      <c r="O294" s="2"/>
      <c r="P294" s="2"/>
      <c r="Q294" s="2"/>
      <c r="R294" s="2"/>
      <c r="S294" s="2"/>
    </row>
    <row r="295" ht="14.25" customHeight="1">
      <c r="A295" s="2"/>
      <c r="B295" s="2"/>
      <c r="C295" s="2"/>
      <c r="D295" s="14"/>
      <c r="E295" s="2"/>
      <c r="F295" s="54"/>
      <c r="G295" s="2"/>
      <c r="H295" s="2"/>
      <c r="I295" s="2"/>
      <c r="J295" s="2"/>
      <c r="K295" s="2"/>
      <c r="L295" s="2"/>
      <c r="M295" s="2"/>
      <c r="N295" s="2"/>
      <c r="O295" s="2"/>
      <c r="P295" s="2"/>
      <c r="Q295" s="2"/>
      <c r="R295" s="2"/>
      <c r="S295" s="2"/>
    </row>
    <row r="296" ht="14.25" customHeight="1">
      <c r="A296" s="1" t="s">
        <v>2335</v>
      </c>
      <c r="B296" s="2"/>
      <c r="C296" s="2"/>
      <c r="D296" s="14"/>
      <c r="E296" s="2"/>
      <c r="F296" s="54"/>
      <c r="G296" s="2"/>
      <c r="H296" s="2"/>
      <c r="I296" s="2"/>
      <c r="J296" s="2"/>
      <c r="K296" s="2"/>
      <c r="L296" s="2"/>
      <c r="M296" s="2"/>
      <c r="N296" s="2"/>
      <c r="O296" s="2"/>
      <c r="P296" s="2"/>
      <c r="Q296" s="2"/>
      <c r="R296" s="2"/>
      <c r="S296" s="2"/>
    </row>
    <row r="297" ht="14.25" customHeight="1">
      <c r="A297" s="2"/>
      <c r="B297" s="3" t="str">
        <f>HYPERLINK("https://www.monotaro.com/g/00240068/","https://www.monotaro.com/g/00240068/")</f>
        <v>https://www.monotaro.com/g/00240068/</v>
      </c>
      <c r="C297" s="2"/>
      <c r="D297" s="14"/>
      <c r="E297" s="2"/>
      <c r="F297" s="54"/>
      <c r="G297" s="2"/>
      <c r="H297" s="2"/>
      <c r="I297" s="2"/>
      <c r="J297" s="2"/>
      <c r="K297" s="2"/>
      <c r="L297" s="2"/>
      <c r="M297" s="2"/>
      <c r="N297" s="2"/>
      <c r="O297" s="2"/>
      <c r="P297" s="2"/>
      <c r="Q297" s="2"/>
      <c r="R297" s="2"/>
      <c r="S297" s="2"/>
    </row>
    <row r="298" ht="14.25" customHeight="1">
      <c r="A298" s="2"/>
      <c r="B298" s="1" t="s">
        <v>2336</v>
      </c>
      <c r="C298" s="2"/>
      <c r="D298" s="14"/>
      <c r="E298" s="45"/>
      <c r="F298" s="54"/>
      <c r="G298" s="2"/>
      <c r="H298" s="2"/>
      <c r="I298" s="2"/>
      <c r="J298" s="2"/>
      <c r="K298" s="2"/>
      <c r="L298" s="2"/>
      <c r="M298" s="2"/>
      <c r="N298" s="2"/>
      <c r="O298" s="2"/>
      <c r="P298" s="2"/>
      <c r="Q298" s="2"/>
      <c r="R298" s="2"/>
      <c r="S298" s="2"/>
    </row>
    <row r="299" ht="14.25" customHeight="1">
      <c r="A299" s="2"/>
      <c r="B299" s="2"/>
      <c r="C299" s="2"/>
      <c r="D299" s="14"/>
      <c r="E299" s="2"/>
      <c r="F299" s="54"/>
      <c r="G299" s="2"/>
      <c r="H299" s="2"/>
      <c r="I299" s="2"/>
      <c r="J299" s="2"/>
      <c r="K299" s="2"/>
      <c r="L299" s="2"/>
      <c r="M299" s="2"/>
      <c r="N299" s="2"/>
      <c r="O299" s="2"/>
      <c r="P299" s="2"/>
      <c r="Q299" s="2"/>
      <c r="R299" s="2"/>
      <c r="S299" s="2"/>
    </row>
    <row r="300" ht="14.25" customHeight="1">
      <c r="A300" s="1" t="s">
        <v>2337</v>
      </c>
      <c r="B300" s="2"/>
      <c r="C300" s="2"/>
      <c r="D300" s="14"/>
      <c r="E300" s="2"/>
      <c r="F300" s="54"/>
      <c r="G300" s="2"/>
      <c r="H300" s="2"/>
      <c r="I300" s="2"/>
      <c r="J300" s="2"/>
      <c r="K300" s="2"/>
      <c r="L300" s="2"/>
      <c r="M300" s="2"/>
      <c r="N300" s="2"/>
      <c r="O300" s="2"/>
      <c r="P300" s="2"/>
      <c r="Q300" s="2"/>
      <c r="R300" s="2"/>
      <c r="S300" s="2"/>
    </row>
    <row r="301" ht="14.25" customHeight="1">
      <c r="A301" s="2"/>
      <c r="B301" s="3" t="str">
        <f>HYPERLINK("https://www.monotaro.com/s/c-60670/","https://www.monotaro.com/s/c-60670/")</f>
        <v>https://www.monotaro.com/s/c-60670/</v>
      </c>
      <c r="C301" s="2"/>
      <c r="D301" s="14"/>
      <c r="E301" s="2"/>
      <c r="F301" s="54"/>
      <c r="G301" s="2"/>
      <c r="H301" s="2"/>
      <c r="I301" s="2"/>
      <c r="J301" s="2"/>
      <c r="K301" s="2"/>
      <c r="L301" s="2"/>
      <c r="M301" s="2"/>
      <c r="N301" s="2"/>
      <c r="O301" s="2"/>
      <c r="P301" s="2"/>
      <c r="Q301" s="2"/>
      <c r="R301" s="2"/>
      <c r="S301" s="2"/>
    </row>
    <row r="302" ht="14.25" customHeight="1">
      <c r="A302" s="2"/>
      <c r="B302" s="1" t="s">
        <v>2339</v>
      </c>
      <c r="C302" s="2"/>
      <c r="D302" s="14"/>
      <c r="E302" s="2"/>
      <c r="F302" s="54"/>
      <c r="G302" s="2"/>
      <c r="H302" s="2"/>
      <c r="I302" s="2"/>
      <c r="J302" s="2"/>
      <c r="K302" s="2"/>
      <c r="L302" s="2"/>
      <c r="M302" s="2"/>
      <c r="N302" s="2"/>
      <c r="O302" s="2"/>
      <c r="P302" s="2"/>
      <c r="Q302" s="2"/>
      <c r="R302" s="2"/>
      <c r="S302" s="2"/>
    </row>
    <row r="303" ht="14.25" customHeight="1">
      <c r="A303" s="2"/>
      <c r="B303" s="1" t="s">
        <v>2340</v>
      </c>
      <c r="C303" s="2"/>
      <c r="D303" s="14"/>
      <c r="E303" s="2"/>
      <c r="F303" s="54"/>
      <c r="G303" s="2"/>
      <c r="H303" s="2"/>
      <c r="I303" s="2"/>
      <c r="J303" s="2"/>
      <c r="K303" s="2"/>
      <c r="L303" s="2"/>
      <c r="M303" s="2"/>
      <c r="N303" s="2"/>
      <c r="O303" s="2"/>
      <c r="P303" s="2"/>
      <c r="Q303" s="2"/>
      <c r="R303" s="2"/>
      <c r="S303" s="2"/>
    </row>
    <row r="304" ht="14.25" customHeight="1">
      <c r="A304" s="2"/>
      <c r="B304" s="1" t="s">
        <v>2341</v>
      </c>
      <c r="C304" s="2"/>
      <c r="D304" s="14"/>
      <c r="E304" s="45"/>
      <c r="F304" s="54"/>
      <c r="G304" s="2"/>
      <c r="H304" s="2"/>
      <c r="I304" s="2"/>
      <c r="J304" s="2"/>
      <c r="K304" s="2"/>
      <c r="L304" s="2"/>
      <c r="M304" s="2"/>
      <c r="N304" s="2"/>
      <c r="O304" s="2"/>
      <c r="P304" s="2"/>
      <c r="Q304" s="2"/>
      <c r="R304" s="2"/>
      <c r="S304" s="2"/>
    </row>
    <row r="305" ht="14.25" customHeight="1">
      <c r="A305" s="2"/>
      <c r="B305" s="2"/>
      <c r="C305" s="2"/>
      <c r="D305" s="14"/>
      <c r="E305" s="2"/>
      <c r="F305" s="54"/>
      <c r="G305" s="2"/>
      <c r="H305" s="2"/>
      <c r="I305" s="2"/>
      <c r="J305" s="2"/>
      <c r="K305" s="2"/>
      <c r="L305" s="2"/>
      <c r="M305" s="2"/>
      <c r="N305" s="2"/>
      <c r="O305" s="2"/>
      <c r="P305" s="2"/>
      <c r="Q305" s="2"/>
      <c r="R305" s="2"/>
      <c r="S305" s="2"/>
    </row>
    <row r="306" ht="14.25" customHeight="1">
      <c r="A306" s="2"/>
      <c r="B306" s="2"/>
      <c r="C306" s="2"/>
      <c r="D306" s="14"/>
      <c r="E306" s="2"/>
      <c r="F306" s="54"/>
      <c r="G306" s="2"/>
      <c r="H306" s="2"/>
      <c r="I306" s="2"/>
      <c r="J306" s="2"/>
      <c r="K306" s="2"/>
      <c r="L306" s="2"/>
      <c r="M306" s="2"/>
      <c r="N306" s="2"/>
      <c r="O306" s="2"/>
      <c r="P306" s="2"/>
      <c r="Q306" s="2"/>
      <c r="R306" s="2"/>
      <c r="S306" s="2"/>
    </row>
    <row r="307" ht="14.25" customHeight="1">
      <c r="A307" s="2"/>
      <c r="B307" s="2"/>
      <c r="C307" s="2"/>
      <c r="D307" s="14"/>
      <c r="E307" s="2"/>
      <c r="F307" s="54"/>
      <c r="G307" s="2"/>
      <c r="H307" s="2"/>
      <c r="I307" s="2"/>
      <c r="J307" s="2"/>
      <c r="K307" s="2"/>
      <c r="L307" s="2"/>
      <c r="M307" s="2"/>
      <c r="N307" s="2"/>
      <c r="O307" s="2"/>
      <c r="P307" s="2"/>
      <c r="Q307" s="2"/>
      <c r="R307" s="2"/>
      <c r="S307" s="2"/>
    </row>
    <row r="308" ht="14.25" customHeight="1">
      <c r="A308" s="1" t="s">
        <v>2344</v>
      </c>
      <c r="B308" s="2"/>
      <c r="C308" s="2"/>
      <c r="D308" s="14"/>
      <c r="E308" s="2"/>
      <c r="F308" s="54"/>
      <c r="G308" s="2"/>
      <c r="H308" s="2"/>
      <c r="I308" s="2"/>
      <c r="J308" s="2"/>
      <c r="K308" s="2"/>
      <c r="L308" s="2"/>
      <c r="M308" s="2"/>
      <c r="N308" s="2"/>
      <c r="O308" s="2"/>
      <c r="P308" s="2"/>
      <c r="Q308" s="2"/>
      <c r="R308" s="2"/>
      <c r="S308" s="2"/>
    </row>
    <row r="309" ht="14.25" customHeight="1">
      <c r="A309" s="2"/>
      <c r="B309" s="1" t="s">
        <v>2345</v>
      </c>
      <c r="C309" s="2"/>
      <c r="D309" s="14"/>
      <c r="E309" s="45"/>
      <c r="F309" s="54"/>
      <c r="G309" s="2"/>
      <c r="H309" s="2"/>
      <c r="I309" s="2"/>
      <c r="J309" s="2"/>
      <c r="K309" s="2"/>
      <c r="L309" s="2"/>
      <c r="M309" s="2"/>
      <c r="N309" s="2"/>
      <c r="O309" s="2"/>
      <c r="P309" s="2"/>
      <c r="Q309" s="2"/>
      <c r="R309" s="2"/>
      <c r="S309" s="2"/>
    </row>
    <row r="310" ht="14.25" customHeight="1">
      <c r="A310" s="2"/>
      <c r="B310" s="2"/>
      <c r="C310" s="2"/>
      <c r="D310" s="14"/>
      <c r="E310" s="2"/>
      <c r="F310" s="54"/>
      <c r="G310" s="2"/>
      <c r="H310" s="2"/>
      <c r="I310" s="2"/>
      <c r="J310" s="2"/>
      <c r="K310" s="2"/>
      <c r="L310" s="2"/>
      <c r="M310" s="2"/>
      <c r="N310" s="2"/>
      <c r="O310" s="2"/>
      <c r="P310" s="2"/>
      <c r="Q310" s="2"/>
      <c r="R310" s="2"/>
      <c r="S310" s="2"/>
    </row>
    <row r="311" ht="14.25" customHeight="1">
      <c r="A311" s="2"/>
      <c r="B311" s="2"/>
      <c r="C311" s="2"/>
      <c r="D311" s="14"/>
      <c r="E311" s="2"/>
      <c r="F311" s="54"/>
      <c r="G311" s="2"/>
      <c r="H311" s="2"/>
      <c r="I311" s="2"/>
      <c r="J311" s="2"/>
      <c r="K311" s="2"/>
      <c r="L311" s="2"/>
      <c r="M311" s="2"/>
      <c r="N311" s="2"/>
      <c r="O311" s="2"/>
      <c r="P311" s="2"/>
      <c r="Q311" s="2"/>
      <c r="R311" s="2"/>
      <c r="S311" s="2"/>
    </row>
    <row r="312" ht="14.25" customHeight="1">
      <c r="A312" s="2"/>
      <c r="B312" s="2"/>
      <c r="C312" s="2"/>
      <c r="D312" s="14"/>
      <c r="E312" s="2"/>
      <c r="F312" s="54"/>
      <c r="G312" s="2"/>
      <c r="H312" s="2"/>
      <c r="I312" s="2"/>
      <c r="J312" s="2"/>
      <c r="K312" s="2"/>
      <c r="L312" s="2"/>
      <c r="M312" s="2"/>
      <c r="N312" s="2"/>
      <c r="O312" s="2"/>
      <c r="P312" s="2"/>
      <c r="Q312" s="2"/>
      <c r="R312" s="2"/>
      <c r="S312" s="2"/>
    </row>
    <row r="313" ht="14.25" customHeight="1">
      <c r="A313" s="1" t="s">
        <v>2346</v>
      </c>
      <c r="B313" s="2"/>
      <c r="C313" s="2"/>
      <c r="D313" s="14"/>
      <c r="E313" s="2"/>
      <c r="F313" s="54"/>
      <c r="G313" s="2"/>
      <c r="H313" s="2"/>
      <c r="I313" s="2"/>
      <c r="J313" s="2"/>
      <c r="K313" s="2"/>
      <c r="L313" s="2"/>
      <c r="M313" s="2"/>
      <c r="N313" s="2"/>
      <c r="O313" s="2"/>
      <c r="P313" s="2"/>
      <c r="Q313" s="2"/>
      <c r="R313" s="2"/>
      <c r="S313" s="2"/>
    </row>
    <row r="314" ht="14.25" customHeight="1">
      <c r="A314" s="2"/>
      <c r="B314" s="3" t="str">
        <f>HYPERLINK("https://www.monotaro.com/g/01214222/","https://www.monotaro.com/g/01214222/")</f>
        <v>https://www.monotaro.com/g/01214222/</v>
      </c>
      <c r="C314" s="2"/>
      <c r="D314" s="14"/>
      <c r="E314" s="45"/>
      <c r="F314" s="54"/>
      <c r="G314" s="2"/>
      <c r="H314" s="2"/>
      <c r="I314" s="2"/>
      <c r="J314" s="2"/>
      <c r="K314" s="2"/>
      <c r="L314" s="2"/>
      <c r="M314" s="2"/>
      <c r="N314" s="2"/>
      <c r="O314" s="2"/>
      <c r="P314" s="2"/>
      <c r="Q314" s="2"/>
      <c r="R314" s="2"/>
      <c r="S314" s="2"/>
    </row>
    <row r="315" ht="14.25" customHeight="1">
      <c r="A315" s="2"/>
      <c r="B315" s="1" t="s">
        <v>2348</v>
      </c>
      <c r="C315" s="2"/>
      <c r="D315" s="14"/>
      <c r="E315" s="2"/>
      <c r="F315" s="54"/>
      <c r="G315" s="2"/>
      <c r="H315" s="2"/>
      <c r="I315" s="2"/>
      <c r="J315" s="2"/>
      <c r="K315" s="2"/>
      <c r="L315" s="2"/>
      <c r="M315" s="2"/>
      <c r="N315" s="2"/>
      <c r="O315" s="2"/>
      <c r="P315" s="2"/>
      <c r="Q315" s="2"/>
      <c r="R315" s="2"/>
      <c r="S315" s="2"/>
    </row>
    <row r="316" ht="14.25" customHeight="1">
      <c r="A316" s="2"/>
      <c r="B316" s="2"/>
      <c r="C316" s="2"/>
      <c r="D316" s="14"/>
      <c r="E316" s="2"/>
      <c r="F316" s="54"/>
      <c r="G316" s="2"/>
      <c r="H316" s="2"/>
      <c r="I316" s="2"/>
      <c r="J316" s="2"/>
      <c r="K316" s="2"/>
      <c r="L316" s="2"/>
      <c r="M316" s="2"/>
      <c r="N316" s="2"/>
      <c r="O316" s="2"/>
      <c r="P316" s="2"/>
      <c r="Q316" s="2"/>
      <c r="R316" s="2"/>
      <c r="S316" s="2"/>
    </row>
    <row r="317" ht="14.25" customHeight="1">
      <c r="A317" s="1" t="s">
        <v>1145</v>
      </c>
      <c r="B317" s="2"/>
      <c r="C317" s="2"/>
      <c r="D317" s="14"/>
      <c r="E317" s="2"/>
      <c r="F317" s="54"/>
      <c r="G317" s="2"/>
      <c r="H317" s="2"/>
      <c r="I317" s="2"/>
      <c r="J317" s="2"/>
      <c r="K317" s="2"/>
      <c r="L317" s="2"/>
      <c r="M317" s="2"/>
      <c r="N317" s="2"/>
      <c r="O317" s="2"/>
      <c r="P317" s="2"/>
      <c r="Q317" s="2"/>
      <c r="R317" s="2"/>
      <c r="S317" s="2"/>
    </row>
    <row r="318" ht="14.25" customHeight="1">
      <c r="A318" s="2"/>
      <c r="B318" s="3" t="str">
        <f>HYPERLINK("https://www.monotaro.com/g/00431408/?t.attr_f900=M2.1&amp;t.attr_f901=8","https://www.monotaro.com/g/00431408/?t.attr_f900=M2.1&amp;t.attr_f901=8")</f>
        <v>https://www.monotaro.com/g/00431408/?t.attr_f900=M2.1&amp;t.attr_f901=8</v>
      </c>
      <c r="C318" s="2"/>
      <c r="D318" s="14"/>
      <c r="E318" s="2"/>
      <c r="F318" s="54"/>
      <c r="G318" s="2"/>
      <c r="H318" s="2"/>
      <c r="I318" s="2"/>
      <c r="J318" s="2"/>
      <c r="K318" s="2"/>
      <c r="L318" s="2"/>
      <c r="M318" s="2"/>
      <c r="N318" s="2"/>
      <c r="O318" s="2"/>
      <c r="P318" s="2"/>
      <c r="Q318" s="2"/>
      <c r="R318" s="2"/>
      <c r="S318" s="2"/>
    </row>
    <row r="319" ht="14.25" customHeight="1">
      <c r="A319" s="2"/>
      <c r="B319" s="1" t="s">
        <v>2353</v>
      </c>
      <c r="C319" s="2"/>
      <c r="D319" s="14"/>
      <c r="E319" s="45"/>
      <c r="F319" s="54"/>
      <c r="G319" s="2"/>
      <c r="H319" s="2"/>
      <c r="I319" s="2"/>
      <c r="J319" s="2"/>
      <c r="K319" s="2"/>
      <c r="L319" s="2"/>
      <c r="M319" s="2"/>
      <c r="N319" s="2"/>
      <c r="O319" s="2"/>
      <c r="P319" s="2"/>
      <c r="Q319" s="2"/>
      <c r="R319" s="2"/>
      <c r="S319" s="2"/>
    </row>
    <row r="320" ht="14.25" customHeight="1">
      <c r="A320" s="2"/>
      <c r="B320" s="2"/>
      <c r="C320" s="2"/>
      <c r="D320" s="14"/>
      <c r="E320" s="2"/>
      <c r="F320" s="54"/>
      <c r="G320" s="2"/>
      <c r="H320" s="2"/>
      <c r="I320" s="2"/>
      <c r="J320" s="2"/>
      <c r="K320" s="2"/>
      <c r="L320" s="2"/>
      <c r="M320" s="2"/>
      <c r="N320" s="2"/>
      <c r="O320" s="2"/>
      <c r="P320" s="2"/>
      <c r="Q320" s="2"/>
      <c r="R320" s="2"/>
      <c r="S320" s="2"/>
    </row>
    <row r="321" ht="14.25" customHeight="1">
      <c r="A321" s="1" t="s">
        <v>2354</v>
      </c>
      <c r="B321" s="2"/>
      <c r="C321" s="2"/>
      <c r="D321" s="14"/>
      <c r="E321" s="2"/>
      <c r="F321" s="54"/>
      <c r="G321" s="2"/>
      <c r="H321" s="2"/>
      <c r="I321" s="2"/>
      <c r="J321" s="2"/>
      <c r="K321" s="2"/>
      <c r="L321" s="2"/>
      <c r="M321" s="2"/>
      <c r="N321" s="2"/>
      <c r="O321" s="2"/>
      <c r="P321" s="2"/>
      <c r="Q321" s="2"/>
      <c r="R321" s="2"/>
      <c r="S321" s="2"/>
    </row>
    <row r="322" ht="14.25" customHeight="1">
      <c r="A322" s="2"/>
      <c r="B322" s="1" t="s">
        <v>2355</v>
      </c>
      <c r="C322" s="2"/>
      <c r="D322" s="14"/>
      <c r="E322" s="2"/>
      <c r="F322" s="54"/>
      <c r="G322" s="2"/>
      <c r="H322" s="2"/>
      <c r="I322" s="2"/>
      <c r="J322" s="2"/>
      <c r="K322" s="2"/>
      <c r="L322" s="2"/>
      <c r="M322" s="2"/>
      <c r="N322" s="2"/>
      <c r="O322" s="2"/>
      <c r="P322" s="2"/>
      <c r="Q322" s="2"/>
      <c r="R322" s="2"/>
      <c r="S322" s="2"/>
    </row>
    <row r="323" ht="14.25" customHeight="1">
      <c r="A323" s="2"/>
      <c r="B323" s="2"/>
      <c r="C323" s="2"/>
      <c r="D323" s="14"/>
      <c r="E323" s="2"/>
      <c r="F323" s="54"/>
      <c r="G323" s="2"/>
      <c r="H323" s="2"/>
      <c r="I323" s="2"/>
      <c r="J323" s="2"/>
      <c r="K323" s="2"/>
      <c r="L323" s="2"/>
      <c r="M323" s="2"/>
      <c r="N323" s="2"/>
      <c r="O323" s="2"/>
      <c r="P323" s="2"/>
      <c r="Q323" s="2"/>
      <c r="R323" s="2"/>
      <c r="S323" s="2"/>
    </row>
    <row r="324" ht="14.25" customHeight="1">
      <c r="A324" s="1" t="s">
        <v>2360</v>
      </c>
      <c r="B324" s="2"/>
      <c r="C324" s="2"/>
      <c r="D324" s="14"/>
      <c r="E324" s="45"/>
      <c r="F324" s="54"/>
      <c r="G324" s="2"/>
      <c r="H324" s="2"/>
      <c r="I324" s="2"/>
      <c r="J324" s="2"/>
      <c r="K324" s="2"/>
      <c r="L324" s="2"/>
      <c r="M324" s="2"/>
      <c r="N324" s="2"/>
      <c r="O324" s="2"/>
      <c r="P324" s="2"/>
      <c r="Q324" s="2"/>
      <c r="R324" s="2"/>
      <c r="S324" s="2"/>
    </row>
    <row r="325" ht="14.25" customHeight="1">
      <c r="A325" s="2"/>
      <c r="B325" s="1" t="s">
        <v>2361</v>
      </c>
      <c r="C325" s="2"/>
      <c r="D325" s="14"/>
      <c r="E325" s="2"/>
      <c r="F325" s="54"/>
      <c r="G325" s="2"/>
      <c r="H325" s="2"/>
      <c r="I325" s="2"/>
      <c r="J325" s="2"/>
      <c r="K325" s="2"/>
      <c r="L325" s="2"/>
      <c r="M325" s="2"/>
      <c r="N325" s="2"/>
      <c r="O325" s="2"/>
      <c r="P325" s="2"/>
      <c r="Q325" s="2"/>
      <c r="R325" s="2"/>
      <c r="S325" s="2"/>
    </row>
    <row r="326" ht="14.25" customHeight="1">
      <c r="A326" s="2"/>
      <c r="B326" s="1" t="s">
        <v>2362</v>
      </c>
      <c r="C326" s="2"/>
      <c r="D326" s="14"/>
      <c r="E326" s="2"/>
      <c r="F326" s="54"/>
      <c r="G326" s="2"/>
      <c r="H326" s="2"/>
      <c r="I326" s="2"/>
      <c r="J326" s="2"/>
      <c r="K326" s="2"/>
      <c r="L326" s="2"/>
      <c r="M326" s="2"/>
      <c r="N326" s="2"/>
      <c r="O326" s="2"/>
      <c r="P326" s="2"/>
      <c r="Q326" s="2"/>
      <c r="R326" s="2"/>
      <c r="S326" s="2"/>
    </row>
    <row r="327" ht="14.25" customHeight="1">
      <c r="A327" s="2"/>
      <c r="B327" s="2"/>
      <c r="C327" s="2"/>
      <c r="D327" s="14"/>
      <c r="E327" s="2"/>
      <c r="F327" s="54"/>
      <c r="G327" s="2"/>
      <c r="H327" s="2"/>
      <c r="I327" s="2"/>
      <c r="J327" s="2"/>
      <c r="K327" s="2"/>
      <c r="L327" s="2"/>
      <c r="M327" s="2"/>
      <c r="N327" s="2"/>
      <c r="O327" s="2"/>
      <c r="P327" s="2"/>
      <c r="Q327" s="2"/>
      <c r="R327" s="2"/>
      <c r="S327" s="2"/>
    </row>
    <row r="328" ht="14.25" customHeight="1">
      <c r="A328" s="2"/>
      <c r="B328" s="2"/>
      <c r="C328" s="2"/>
      <c r="D328" s="14"/>
      <c r="E328" s="2"/>
      <c r="F328" s="54"/>
      <c r="G328" s="2"/>
      <c r="H328" s="2"/>
      <c r="I328" s="2"/>
      <c r="J328" s="2"/>
      <c r="K328" s="2"/>
      <c r="L328" s="2"/>
      <c r="M328" s="2"/>
      <c r="N328" s="2"/>
      <c r="O328" s="2"/>
      <c r="P328" s="2"/>
      <c r="Q328" s="2"/>
      <c r="R328" s="2"/>
      <c r="S328" s="2"/>
    </row>
    <row r="329" ht="14.25" customHeight="1">
      <c r="A329" s="1" t="s">
        <v>2364</v>
      </c>
      <c r="B329" s="2"/>
      <c r="C329" s="2"/>
      <c r="D329" s="14"/>
      <c r="E329" s="2"/>
      <c r="F329" s="54"/>
      <c r="G329" s="2"/>
      <c r="H329" s="2"/>
      <c r="I329" s="2"/>
      <c r="J329" s="2"/>
      <c r="K329" s="2"/>
      <c r="L329" s="2"/>
      <c r="M329" s="2"/>
      <c r="N329" s="2"/>
      <c r="O329" s="2"/>
      <c r="P329" s="2"/>
      <c r="Q329" s="2"/>
      <c r="R329" s="2"/>
      <c r="S329" s="2"/>
    </row>
    <row r="330" ht="14.25" customHeight="1">
      <c r="A330" s="2"/>
      <c r="B330" s="3" t="str">
        <f>HYPERLINK("http://item.rakuten.co.jp/takisyo/shin2053/","http://item.rakuten.co.jp/takisyo/shin2053/")</f>
        <v>http://item.rakuten.co.jp/takisyo/shin2053/</v>
      </c>
      <c r="C330" s="2"/>
      <c r="D330" s="14"/>
      <c r="E330" s="2"/>
      <c r="F330" s="54"/>
      <c r="G330" s="2"/>
      <c r="H330" s="2"/>
      <c r="I330" s="2"/>
      <c r="J330" s="2"/>
      <c r="K330" s="2"/>
      <c r="L330" s="2"/>
      <c r="M330" s="2"/>
      <c r="N330" s="2"/>
      <c r="O330" s="2"/>
      <c r="P330" s="2"/>
      <c r="Q330" s="2"/>
      <c r="R330" s="2"/>
      <c r="S330" s="2"/>
    </row>
    <row r="331" ht="14.25" customHeight="1">
      <c r="A331" s="2"/>
      <c r="B331" s="3" t="str">
        <f>HYPERLINK("https://www.nca.or.jp/shinbun/backnumber/2005/20050422/idea050422.html","https://www.nca.or.jp/shinbun/backnumber/2005/20050422/idea050422.html")</f>
        <v>https://www.nca.or.jp/shinbun/backnumber/2005/20050422/idea050422.html</v>
      </c>
      <c r="C331" s="2"/>
      <c r="D331" s="14"/>
      <c r="E331" s="2"/>
      <c r="F331" s="54"/>
      <c r="G331" s="2"/>
      <c r="H331" s="2"/>
      <c r="I331" s="2"/>
      <c r="J331" s="2"/>
      <c r="K331" s="2"/>
      <c r="L331" s="2"/>
      <c r="M331" s="2"/>
      <c r="N331" s="2"/>
      <c r="O331" s="2"/>
      <c r="P331" s="2"/>
      <c r="Q331" s="2"/>
      <c r="R331" s="2"/>
      <c r="S331" s="2"/>
    </row>
    <row r="332" ht="14.25" customHeight="1">
      <c r="A332" s="2"/>
      <c r="B332" s="3" t="str">
        <f>HYPERLINK("https://www.pref.hiroshima.lg.jp/uploaded/attachment/183632.pdf","https://www.pref.hiroshima.lg.jp/uploaded/attachment/183632.pdf")</f>
        <v>https://www.pref.hiroshima.lg.jp/uploaded/attachment/183632.pdf</v>
      </c>
      <c r="C332" s="2"/>
      <c r="D332" s="14"/>
      <c r="E332" s="2"/>
      <c r="F332" s="54"/>
      <c r="G332" s="2"/>
      <c r="H332" s="2"/>
      <c r="I332" s="2"/>
      <c r="J332" s="2"/>
      <c r="K332" s="2"/>
      <c r="L332" s="2"/>
      <c r="M332" s="2"/>
      <c r="N332" s="2"/>
      <c r="O332" s="2"/>
      <c r="P332" s="2"/>
      <c r="Q332" s="2"/>
      <c r="R332" s="2"/>
      <c r="S332" s="2"/>
    </row>
    <row r="333" ht="14.25" customHeight="1">
      <c r="A333" s="2"/>
      <c r="B333" s="3" t="str">
        <f>HYPERLINK("http://www.webshiro.com/syouhinsetumei/M1121F-300NT.html","http://www.webshiro.com/syouhinsetumei/M1121F-300NT.html")</f>
        <v>http://www.webshiro.com/syouhinsetumei/M1121F-300NT.html</v>
      </c>
      <c r="C333" s="2"/>
      <c r="D333" s="14"/>
      <c r="E333" s="2"/>
      <c r="F333" s="54"/>
      <c r="G333" s="2"/>
      <c r="H333" s="2"/>
      <c r="I333" s="2"/>
      <c r="J333" s="2"/>
      <c r="K333" s="2"/>
      <c r="L333" s="2"/>
      <c r="M333" s="2"/>
      <c r="N333" s="2"/>
      <c r="O333" s="2"/>
      <c r="P333" s="2"/>
      <c r="Q333" s="2"/>
      <c r="R333" s="2"/>
      <c r="S333" s="2"/>
    </row>
    <row r="334" ht="14.25" customHeight="1">
      <c r="A334" s="2"/>
      <c r="B334" s="3" t="str">
        <f>HYPERLINK("http://bellegreenwise.co.jp/catalog/housou/582/","http://bellegreenwise.co.jp/catalog/housou/582/")</f>
        <v>http://bellegreenwise.co.jp/catalog/housou/582/</v>
      </c>
      <c r="C334" s="2"/>
      <c r="D334" s="14"/>
      <c r="E334" s="2"/>
      <c r="F334" s="54"/>
      <c r="G334" s="2"/>
      <c r="H334" s="2"/>
      <c r="I334" s="2"/>
      <c r="J334" s="2"/>
      <c r="K334" s="2"/>
      <c r="L334" s="2"/>
      <c r="M334" s="2"/>
      <c r="N334" s="2"/>
      <c r="O334" s="2"/>
      <c r="P334" s="2"/>
      <c r="Q334" s="2"/>
      <c r="R334" s="2"/>
      <c r="S334" s="2"/>
    </row>
    <row r="335" ht="14.25" customHeight="1">
      <c r="A335" s="2"/>
      <c r="B335" s="2"/>
      <c r="C335" s="2"/>
      <c r="D335" s="14"/>
      <c r="E335" s="2"/>
      <c r="F335" s="54"/>
      <c r="G335" s="2"/>
      <c r="H335" s="2"/>
      <c r="I335" s="2"/>
      <c r="J335" s="2"/>
      <c r="K335" s="2"/>
      <c r="L335" s="2"/>
      <c r="M335" s="2"/>
      <c r="N335" s="2"/>
      <c r="O335" s="2"/>
      <c r="P335" s="2"/>
      <c r="Q335" s="2"/>
      <c r="R335" s="2"/>
      <c r="S335" s="2"/>
    </row>
    <row r="336" ht="14.25" customHeight="1">
      <c r="A336" s="2"/>
      <c r="B336" s="2">
        <f>34001/5000</f>
        <v>6.8002</v>
      </c>
      <c r="C336" s="2"/>
      <c r="D336" s="14"/>
      <c r="E336" s="2"/>
      <c r="F336" s="54"/>
      <c r="G336" s="2"/>
      <c r="H336" s="2"/>
      <c r="I336" s="2"/>
      <c r="J336" s="2"/>
      <c r="K336" s="2"/>
      <c r="L336" s="2"/>
      <c r="M336" s="2"/>
      <c r="N336" s="2"/>
      <c r="O336" s="2"/>
      <c r="P336" s="2"/>
      <c r="Q336" s="2"/>
      <c r="R336" s="2"/>
      <c r="S336" s="2"/>
    </row>
    <row r="337" ht="14.25" customHeight="1">
      <c r="A337" s="2"/>
      <c r="B337" s="3" t="str">
        <f>HYPERLINK("http://www.beautifulflowerby.top/-p-7452.html","http://www.beautifulflowerby.top/-p-7452.html")</f>
        <v>http://www.beautifulflowerby.top/-p-7452.html</v>
      </c>
      <c r="C337" s="2"/>
      <c r="D337" s="14"/>
      <c r="E337" s="2"/>
      <c r="F337" s="54"/>
      <c r="G337" s="2"/>
      <c r="H337" s="2"/>
      <c r="I337" s="2"/>
      <c r="J337" s="2"/>
      <c r="K337" s="2"/>
      <c r="L337" s="2"/>
      <c r="M337" s="2"/>
      <c r="N337" s="2"/>
      <c r="O337" s="2"/>
      <c r="P337" s="2"/>
      <c r="Q337" s="2"/>
      <c r="R337" s="2"/>
      <c r="S337" s="2"/>
    </row>
    <row r="338" ht="14.25" customHeight="1">
      <c r="A338" s="2"/>
      <c r="B338" s="2"/>
      <c r="C338" s="2"/>
      <c r="D338" s="14"/>
      <c r="E338" s="2"/>
      <c r="F338" s="54"/>
      <c r="G338" s="2"/>
      <c r="H338" s="2"/>
      <c r="I338" s="2"/>
      <c r="J338" s="2"/>
      <c r="K338" s="2"/>
      <c r="L338" s="2"/>
      <c r="M338" s="2"/>
      <c r="N338" s="2"/>
      <c r="O338" s="2"/>
      <c r="P338" s="2"/>
      <c r="Q338" s="2"/>
      <c r="R338" s="2"/>
      <c r="S338" s="2"/>
    </row>
    <row r="339" ht="14.25" customHeight="1">
      <c r="A339" s="2"/>
      <c r="B339" s="1">
        <f>579/100</f>
        <v>5.79</v>
      </c>
      <c r="C339" s="2"/>
      <c r="D339" s="14"/>
      <c r="E339" s="2"/>
      <c r="F339" s="54"/>
      <c r="G339" s="2"/>
      <c r="H339" s="2"/>
      <c r="I339" s="2"/>
      <c r="J339" s="2"/>
      <c r="K339" s="2"/>
      <c r="L339" s="2"/>
      <c r="M339" s="2"/>
      <c r="N339" s="2"/>
      <c r="O339" s="2"/>
      <c r="P339" s="2"/>
      <c r="Q339" s="2"/>
      <c r="R339" s="2"/>
      <c r="S339" s="2"/>
    </row>
    <row r="340" ht="14.25" customHeight="1">
      <c r="A340" s="2"/>
      <c r="B340" s="3" t="str">
        <f>HYPERLINK("https://www.monotaro.com/g/00999468/","https://www.monotaro.com/g/00999468/")</f>
        <v>https://www.monotaro.com/g/00999468/</v>
      </c>
      <c r="C340" s="2"/>
      <c r="D340" s="14"/>
      <c r="E340" s="2"/>
      <c r="F340" s="54"/>
      <c r="G340" s="2"/>
      <c r="H340" s="2"/>
      <c r="I340" s="2"/>
      <c r="J340" s="2"/>
      <c r="K340" s="2"/>
      <c r="L340" s="2"/>
      <c r="M340" s="2"/>
      <c r="N340" s="2"/>
      <c r="O340" s="2"/>
      <c r="P340" s="2"/>
      <c r="Q340" s="2"/>
      <c r="R340" s="2"/>
      <c r="S340" s="2"/>
    </row>
    <row r="341" ht="14.25" customHeight="1">
      <c r="A341" s="2"/>
      <c r="B341" s="2"/>
      <c r="C341" s="2"/>
      <c r="D341" s="14"/>
      <c r="E341" s="2"/>
      <c r="F341" s="54"/>
      <c r="G341" s="2"/>
      <c r="H341" s="2"/>
      <c r="I341" s="2"/>
      <c r="J341" s="2"/>
      <c r="K341" s="2"/>
      <c r="L341" s="2"/>
      <c r="M341" s="2"/>
      <c r="N341" s="2"/>
      <c r="O341" s="2"/>
      <c r="P341" s="2"/>
      <c r="Q341" s="2"/>
      <c r="R341" s="2"/>
      <c r="S341" s="2"/>
    </row>
    <row r="342" ht="14.25" customHeight="1">
      <c r="A342" s="2"/>
      <c r="B342" s="1">
        <f>349/100</f>
        <v>3.49</v>
      </c>
      <c r="C342" s="2"/>
      <c r="D342" s="14"/>
      <c r="E342" s="2"/>
      <c r="F342" s="54"/>
      <c r="G342" s="2"/>
      <c r="H342" s="2"/>
      <c r="I342" s="2"/>
      <c r="J342" s="2"/>
      <c r="K342" s="2"/>
      <c r="L342" s="2"/>
      <c r="M342" s="2"/>
      <c r="N342" s="2"/>
      <c r="O342" s="2"/>
      <c r="P342" s="2"/>
      <c r="Q342" s="2"/>
      <c r="R342" s="2"/>
      <c r="S342" s="2"/>
    </row>
    <row r="343" ht="14.25" customHeight="1">
      <c r="A343" s="2"/>
      <c r="B343" s="2"/>
      <c r="C343" s="2"/>
      <c r="D343" s="14"/>
      <c r="E343" s="2"/>
      <c r="F343" s="54"/>
      <c r="G343" s="2"/>
      <c r="H343" s="2"/>
      <c r="I343" s="2"/>
      <c r="J343" s="2"/>
      <c r="K343" s="2"/>
      <c r="L343" s="2"/>
      <c r="M343" s="2"/>
      <c r="N343" s="2"/>
      <c r="O343" s="2"/>
      <c r="P343" s="2"/>
      <c r="Q343" s="2"/>
      <c r="R343" s="2"/>
      <c r="S343" s="2"/>
    </row>
    <row r="344" ht="14.25" customHeight="1">
      <c r="A344" s="2"/>
      <c r="B344" s="1" t="s">
        <v>2408</v>
      </c>
      <c r="C344" s="2"/>
      <c r="D344" s="14"/>
      <c r="E344" s="2"/>
      <c r="F344" s="54"/>
      <c r="G344" s="2"/>
      <c r="H344" s="2"/>
      <c r="I344" s="2"/>
      <c r="J344" s="2"/>
      <c r="K344" s="2"/>
      <c r="L344" s="2"/>
      <c r="M344" s="2"/>
      <c r="N344" s="2"/>
      <c r="O344" s="2"/>
      <c r="P344" s="2"/>
      <c r="Q344" s="2"/>
      <c r="R344" s="2"/>
      <c r="S344" s="2"/>
    </row>
    <row r="345" ht="14.25" customHeight="1">
      <c r="A345" s="2"/>
      <c r="B345" s="3" t="str">
        <f>HYPERLINK("http://farc.pref.fukuoka.jp/farc/seika/seika05/8seino15.htm","http://farc.pref.fukuoka.jp/farc/seika/seika05/8seino15.htm")</f>
        <v>http://farc.pref.fukuoka.jp/farc/seika/seika05/8seino15.htm</v>
      </c>
      <c r="C345" s="2"/>
      <c r="D345" s="14"/>
      <c r="E345" s="2"/>
      <c r="F345" s="54"/>
      <c r="G345" s="2"/>
      <c r="H345" s="2"/>
      <c r="I345" s="2"/>
      <c r="J345" s="2"/>
      <c r="K345" s="2"/>
      <c r="L345" s="2"/>
      <c r="M345" s="2"/>
      <c r="N345" s="2"/>
      <c r="O345" s="2"/>
      <c r="P345" s="2"/>
      <c r="Q345" s="2"/>
      <c r="R345" s="2"/>
      <c r="S345" s="2"/>
    </row>
    <row r="346" ht="14.25" customHeight="1">
      <c r="A346" s="2"/>
      <c r="B346" s="3" t="str">
        <f>HYPERLINK("http://agri-biz.jp/item/detail/1633?page=7","http://agri-biz.jp/item/detail/1633?page=7")</f>
        <v>http://agri-biz.jp/item/detail/1633?page=7</v>
      </c>
      <c r="C346" s="2"/>
      <c r="D346" s="14"/>
      <c r="E346" s="2"/>
      <c r="F346" s="54"/>
      <c r="G346" s="2"/>
      <c r="H346" s="2"/>
      <c r="I346" s="2"/>
      <c r="J346" s="2"/>
      <c r="K346" s="2"/>
      <c r="L346" s="2"/>
      <c r="M346" s="2"/>
      <c r="N346" s="2"/>
      <c r="O346" s="2"/>
      <c r="P346" s="2"/>
      <c r="Q346" s="2"/>
      <c r="R346" s="2"/>
      <c r="S346" s="2"/>
    </row>
    <row r="347" ht="14.25" customHeight="1">
      <c r="A347" s="2"/>
      <c r="B347" s="2"/>
      <c r="C347" s="2"/>
      <c r="D347" s="14"/>
      <c r="E347" s="2"/>
      <c r="F347" s="54"/>
      <c r="G347" s="2"/>
      <c r="H347" s="2"/>
      <c r="I347" s="2"/>
      <c r="J347" s="2"/>
      <c r="K347" s="2"/>
      <c r="L347" s="2"/>
      <c r="M347" s="2"/>
      <c r="N347" s="2"/>
      <c r="O347" s="2"/>
      <c r="P347" s="2"/>
      <c r="Q347" s="2"/>
      <c r="R347" s="2"/>
      <c r="S347" s="2"/>
    </row>
    <row r="348" ht="14.25" customHeight="1">
      <c r="A348" s="2"/>
      <c r="B348" s="2"/>
      <c r="C348" s="2"/>
      <c r="D348" s="14"/>
      <c r="E348" s="2"/>
      <c r="F348" s="54"/>
      <c r="G348" s="2"/>
      <c r="H348" s="2"/>
      <c r="I348" s="2"/>
      <c r="J348" s="2"/>
      <c r="K348" s="2"/>
      <c r="L348" s="2"/>
      <c r="M348" s="2"/>
      <c r="N348" s="2"/>
      <c r="O348" s="2"/>
      <c r="P348" s="2"/>
      <c r="Q348" s="2"/>
      <c r="R348" s="2"/>
      <c r="S348" s="2"/>
    </row>
    <row r="349" ht="14.25" customHeight="1">
      <c r="A349" s="2"/>
      <c r="B349" s="1" t="s">
        <v>2418</v>
      </c>
      <c r="C349" s="2"/>
      <c r="D349" s="14"/>
      <c r="E349" s="2"/>
      <c r="F349" s="54"/>
      <c r="G349" s="2"/>
      <c r="H349" s="2"/>
      <c r="I349" s="2"/>
      <c r="J349" s="2"/>
      <c r="K349" s="2"/>
      <c r="L349" s="2"/>
      <c r="M349" s="2"/>
      <c r="N349" s="2"/>
      <c r="O349" s="2"/>
      <c r="P349" s="2"/>
      <c r="Q349" s="2"/>
      <c r="R349" s="2"/>
      <c r="S349" s="2"/>
    </row>
    <row r="350" ht="14.25" customHeight="1">
      <c r="A350" s="2"/>
      <c r="B350" s="1" t="s">
        <v>2419</v>
      </c>
      <c r="C350" s="2"/>
      <c r="D350" s="14"/>
      <c r="E350" s="2"/>
      <c r="F350" s="54"/>
      <c r="G350" s="2"/>
      <c r="H350" s="2"/>
      <c r="I350" s="2"/>
      <c r="J350" s="2"/>
      <c r="K350" s="2"/>
      <c r="L350" s="2"/>
      <c r="M350" s="2"/>
      <c r="N350" s="2"/>
      <c r="O350" s="2"/>
      <c r="P350" s="2"/>
      <c r="Q350" s="2"/>
      <c r="R350" s="2"/>
      <c r="S350" s="2"/>
    </row>
    <row r="351" ht="14.25" customHeight="1">
      <c r="A351" s="2"/>
      <c r="B351" s="2"/>
      <c r="C351" s="2"/>
      <c r="D351" s="14"/>
      <c r="E351" s="2"/>
      <c r="F351" s="54"/>
      <c r="G351" s="2"/>
      <c r="H351" s="2"/>
      <c r="I351" s="2"/>
      <c r="J351" s="2"/>
      <c r="K351" s="2"/>
      <c r="L351" s="2"/>
      <c r="M351" s="2"/>
      <c r="N351" s="2"/>
      <c r="O351" s="2"/>
      <c r="P351" s="2"/>
      <c r="Q351" s="2"/>
      <c r="R351" s="2"/>
      <c r="S351" s="2"/>
    </row>
    <row r="352" ht="14.25" customHeight="1">
      <c r="A352" s="1" t="s">
        <v>2422</v>
      </c>
      <c r="B352" s="2"/>
      <c r="C352" s="2"/>
      <c r="D352" s="14"/>
      <c r="E352" s="2"/>
      <c r="F352" s="54"/>
      <c r="G352" s="2"/>
      <c r="H352" s="2"/>
      <c r="I352" s="2"/>
      <c r="J352" s="2"/>
      <c r="K352" s="2"/>
      <c r="L352" s="2"/>
      <c r="M352" s="2"/>
      <c r="N352" s="2"/>
      <c r="O352" s="2"/>
      <c r="P352" s="2"/>
      <c r="Q352" s="2"/>
      <c r="R352" s="2"/>
      <c r="S352" s="2"/>
    </row>
    <row r="353" ht="14.25" customHeight="1">
      <c r="A353" s="2"/>
      <c r="B353" s="3" t="str">
        <f>HYPERLINK("http://www.jidouki.com/tag/%E3%83%96%E3%83%AD%E3%82%A2%E5%9E%8B%E7%9C%9F%E7%A9%BA%E3%83%9D%E3%83%B3%E3%83%97","http://www.jidouki.com/tag/%E3%83%96%E3%83%AD%E3%82%A2%E5%9E%8B%E7%9C%9F%E7%A9%BA%E3%83%9D%E3%83%B3%E3%83%97")</f>
        <v>http://www.jidouki.com/tag/%E3%83%96%E3%83%AD%E3%82%A2%E5%9E%8B%E7%9C%9F%E7%A9%BA%E3%83%9D%E3%83%B3%E3%83%97</v>
      </c>
      <c r="C353" s="2"/>
      <c r="D353" s="14"/>
      <c r="E353" s="2"/>
      <c r="F353" s="54"/>
      <c r="G353" s="2"/>
      <c r="H353" s="2"/>
      <c r="I353" s="2"/>
      <c r="J353" s="2"/>
      <c r="K353" s="2"/>
      <c r="L353" s="2"/>
      <c r="M353" s="2"/>
      <c r="N353" s="2"/>
      <c r="O353" s="2"/>
      <c r="P353" s="2"/>
      <c r="Q353" s="2"/>
      <c r="R353" s="2"/>
      <c r="S353" s="2"/>
    </row>
    <row r="354" ht="14.25" customHeight="1">
      <c r="A354" s="2"/>
      <c r="B354" s="1" t="s">
        <v>2428</v>
      </c>
      <c r="C354" s="2"/>
      <c r="D354" s="14"/>
      <c r="E354" s="2"/>
      <c r="F354" s="54"/>
      <c r="G354" s="2"/>
      <c r="H354" s="2"/>
      <c r="I354" s="2"/>
      <c r="J354" s="2"/>
      <c r="K354" s="2"/>
      <c r="L354" s="2"/>
      <c r="M354" s="2"/>
      <c r="N354" s="2"/>
      <c r="O354" s="2"/>
      <c r="P354" s="2"/>
      <c r="Q354" s="2"/>
      <c r="R354" s="2"/>
      <c r="S354" s="2"/>
    </row>
    <row r="355" ht="14.25" customHeight="1">
      <c r="A355" s="2"/>
      <c r="B355" s="2"/>
      <c r="C355" s="2"/>
      <c r="D355" s="14"/>
      <c r="E355" s="2"/>
      <c r="F355" s="54"/>
      <c r="G355" s="2"/>
      <c r="H355" s="2"/>
      <c r="I355" s="2"/>
      <c r="J355" s="2"/>
      <c r="K355" s="2"/>
      <c r="L355" s="2"/>
      <c r="M355" s="2"/>
      <c r="N355" s="2"/>
      <c r="O355" s="2"/>
      <c r="P355" s="2"/>
      <c r="Q355" s="2"/>
      <c r="R355" s="2"/>
      <c r="S355" s="2"/>
    </row>
    <row r="356" ht="14.25" customHeight="1">
      <c r="A356" s="2"/>
      <c r="B356" s="2"/>
      <c r="C356" s="2"/>
      <c r="D356" s="14"/>
      <c r="E356" s="2"/>
      <c r="F356" s="54"/>
      <c r="G356" s="2"/>
      <c r="H356" s="2"/>
      <c r="I356" s="2"/>
      <c r="J356" s="2"/>
      <c r="K356" s="2"/>
      <c r="L356" s="2"/>
      <c r="M356" s="2"/>
      <c r="N356" s="2"/>
      <c r="O356" s="2"/>
      <c r="P356" s="2"/>
      <c r="Q356" s="2"/>
      <c r="R356" s="2"/>
      <c r="S356" s="2"/>
    </row>
    <row r="357" ht="14.25" customHeight="1">
      <c r="A357" s="2"/>
      <c r="B357" s="69" t="s">
        <v>2432</v>
      </c>
      <c r="C357" s="1" t="s">
        <v>2434</v>
      </c>
      <c r="D357" s="14">
        <v>0.82</v>
      </c>
      <c r="E357" s="2"/>
      <c r="F357" s="56" t="str">
        <f>HYPERLINK("https://www.monotaro.com/g/00499890/?t.q=%83u%83%8D%83%8F","https://www.monotaro.com/g/00499890/?t.q=%83u%83%8D%83%8F")</f>
        <v>https://www.monotaro.com/g/00499890/?t.q=%83u%83%8D%83%8F</v>
      </c>
      <c r="G357" s="2"/>
      <c r="H357" s="2"/>
      <c r="I357" s="2"/>
      <c r="J357" s="2"/>
      <c r="K357" s="2"/>
      <c r="L357" s="2"/>
      <c r="M357" s="2"/>
      <c r="N357" s="2"/>
      <c r="O357" s="2"/>
      <c r="P357" s="2"/>
      <c r="Q357" s="2"/>
      <c r="R357" s="2"/>
      <c r="S357" s="2"/>
    </row>
    <row r="358" ht="14.25" customHeight="1">
      <c r="A358" s="2"/>
      <c r="B358" s="69" t="s">
        <v>2441</v>
      </c>
      <c r="C358" s="2"/>
      <c r="D358" s="69">
        <v>0.44</v>
      </c>
      <c r="E358" s="2"/>
      <c r="F358" s="54"/>
      <c r="G358" s="2"/>
      <c r="H358" s="2"/>
      <c r="I358" s="2"/>
      <c r="J358" s="2"/>
      <c r="K358" s="2"/>
      <c r="L358" s="2"/>
      <c r="M358" s="2"/>
      <c r="N358" s="2"/>
      <c r="O358" s="2"/>
      <c r="P358" s="2"/>
      <c r="Q358" s="2"/>
      <c r="R358" s="2"/>
      <c r="S358" s="2"/>
    </row>
    <row r="359" ht="14.25" customHeight="1">
      <c r="A359" s="2"/>
      <c r="B359" s="69" t="s">
        <v>2444</v>
      </c>
      <c r="C359" s="2"/>
      <c r="D359" s="59">
        <v>1.8</v>
      </c>
      <c r="E359" s="2"/>
      <c r="F359" s="54"/>
      <c r="G359" s="2"/>
      <c r="H359" s="2"/>
      <c r="I359" s="2"/>
      <c r="J359" s="2"/>
      <c r="K359" s="2"/>
      <c r="L359" s="2"/>
      <c r="M359" s="2"/>
      <c r="N359" s="2"/>
      <c r="O359" s="2"/>
      <c r="P359" s="2"/>
      <c r="Q359" s="2"/>
      <c r="R359" s="2"/>
      <c r="S359" s="2"/>
    </row>
    <row r="360" ht="14.25" customHeight="1">
      <c r="A360" s="2"/>
      <c r="B360" s="59" t="s">
        <v>2447</v>
      </c>
      <c r="C360" s="2"/>
      <c r="D360" s="14">
        <f>0.001*2.5</f>
        <v>0.0025</v>
      </c>
      <c r="E360" s="2"/>
      <c r="F360" s="54"/>
      <c r="G360" s="2"/>
      <c r="H360" s="2"/>
      <c r="I360" s="2"/>
      <c r="J360" s="2"/>
      <c r="K360" s="2"/>
      <c r="L360" s="2"/>
      <c r="M360" s="2"/>
      <c r="N360" s="2"/>
      <c r="O360" s="2"/>
      <c r="P360" s="2"/>
      <c r="Q360" s="2"/>
      <c r="R360" s="2"/>
      <c r="S360" s="2"/>
    </row>
    <row r="361" ht="14.25" customHeight="1">
      <c r="A361" s="2"/>
      <c r="B361" s="2"/>
      <c r="C361" s="2"/>
      <c r="D361" s="14"/>
      <c r="E361" s="2"/>
      <c r="F361" s="54"/>
      <c r="G361" s="2"/>
      <c r="H361" s="2"/>
      <c r="I361" s="2"/>
      <c r="J361" s="2"/>
      <c r="K361" s="2"/>
      <c r="L361" s="2"/>
      <c r="M361" s="2"/>
      <c r="N361" s="2"/>
      <c r="O361" s="2"/>
      <c r="P361" s="2"/>
      <c r="Q361" s="2"/>
      <c r="R361" s="2"/>
      <c r="S361" s="2"/>
    </row>
    <row r="362" ht="14.25" customHeight="1">
      <c r="A362" s="2"/>
      <c r="B362" s="2"/>
      <c r="C362" s="2"/>
      <c r="D362" s="14"/>
      <c r="E362" s="2"/>
      <c r="F362" s="54"/>
      <c r="G362" s="2"/>
      <c r="H362" s="2"/>
      <c r="I362" s="2"/>
      <c r="J362" s="2"/>
      <c r="K362" s="2"/>
      <c r="L362" s="2"/>
      <c r="M362" s="2"/>
      <c r="N362" s="2"/>
      <c r="O362" s="2"/>
      <c r="P362" s="2"/>
      <c r="Q362" s="2"/>
      <c r="R362" s="2"/>
      <c r="S362" s="2"/>
    </row>
    <row r="363" ht="14.25" customHeight="1">
      <c r="A363" s="1" t="s">
        <v>2449</v>
      </c>
      <c r="B363" s="2"/>
      <c r="C363" s="2"/>
      <c r="D363" s="14"/>
      <c r="E363" s="2"/>
      <c r="F363" s="54"/>
      <c r="G363" s="2"/>
      <c r="H363" s="2"/>
      <c r="I363" s="2"/>
      <c r="J363" s="2"/>
      <c r="K363" s="2"/>
      <c r="L363" s="2"/>
      <c r="M363" s="2"/>
      <c r="N363" s="2"/>
      <c r="O363" s="2"/>
      <c r="P363" s="2"/>
      <c r="Q363" s="2"/>
      <c r="R363" s="2"/>
      <c r="S363" s="2"/>
    </row>
    <row r="364" ht="14.25" customHeight="1">
      <c r="A364" s="2"/>
      <c r="B364" s="1" t="s">
        <v>2450</v>
      </c>
      <c r="C364" s="2"/>
      <c r="D364" s="14"/>
      <c r="E364" s="2"/>
      <c r="F364" s="54"/>
      <c r="G364" s="2"/>
      <c r="H364" s="2"/>
      <c r="I364" s="2"/>
      <c r="J364" s="2"/>
      <c r="K364" s="2"/>
      <c r="L364" s="2"/>
      <c r="M364" s="2"/>
      <c r="N364" s="2"/>
      <c r="O364" s="2"/>
      <c r="P364" s="2"/>
      <c r="Q364" s="2"/>
      <c r="R364" s="2"/>
      <c r="S364" s="2"/>
    </row>
    <row r="365" ht="14.25" customHeight="1">
      <c r="A365" s="2"/>
      <c r="B365" s="1" t="s">
        <v>2451</v>
      </c>
      <c r="C365" s="2"/>
      <c r="D365" s="14"/>
      <c r="E365" s="2"/>
      <c r="F365" s="54"/>
      <c r="G365" s="2"/>
      <c r="H365" s="2"/>
      <c r="I365" s="2"/>
      <c r="J365" s="2"/>
      <c r="K365" s="2"/>
      <c r="L365" s="2"/>
      <c r="M365" s="2"/>
      <c r="N365" s="2"/>
      <c r="O365" s="2"/>
      <c r="P365" s="2"/>
      <c r="Q365" s="2"/>
      <c r="R365" s="2"/>
      <c r="S365" s="2"/>
    </row>
    <row r="366" ht="14.25" customHeight="1">
      <c r="A366" s="2"/>
      <c r="B366" s="1" t="s">
        <v>2452</v>
      </c>
      <c r="C366" s="2"/>
      <c r="D366" s="14"/>
      <c r="E366" s="2"/>
      <c r="F366" s="54"/>
      <c r="G366" s="2"/>
      <c r="H366" s="2"/>
      <c r="I366" s="2"/>
      <c r="J366" s="2"/>
      <c r="K366" s="2"/>
      <c r="L366" s="2"/>
      <c r="M366" s="2"/>
      <c r="N366" s="2"/>
      <c r="O366" s="2"/>
      <c r="P366" s="2"/>
      <c r="Q366" s="2"/>
      <c r="R366" s="2"/>
      <c r="S366" s="2"/>
    </row>
    <row r="367" ht="14.25" customHeight="1">
      <c r="A367" s="2"/>
      <c r="B367" s="1" t="s">
        <v>2453</v>
      </c>
      <c r="C367" s="2"/>
      <c r="D367" s="14"/>
      <c r="E367" s="2"/>
      <c r="F367" s="54"/>
      <c r="G367" s="2"/>
      <c r="H367" s="2"/>
      <c r="I367" s="2"/>
      <c r="J367" s="2"/>
      <c r="K367" s="2"/>
      <c r="L367" s="2"/>
      <c r="M367" s="2"/>
      <c r="N367" s="2"/>
      <c r="O367" s="2"/>
      <c r="P367" s="2"/>
      <c r="Q367" s="2"/>
      <c r="R367" s="2"/>
      <c r="S367" s="2"/>
    </row>
    <row r="368" ht="14.25" customHeight="1">
      <c r="A368" s="2"/>
      <c r="B368" s="2"/>
      <c r="C368" s="2"/>
      <c r="D368" s="14"/>
      <c r="E368" s="2"/>
      <c r="F368" s="54"/>
      <c r="G368" s="2"/>
      <c r="H368" s="2"/>
      <c r="I368" s="2"/>
      <c r="J368" s="2"/>
      <c r="K368" s="2"/>
      <c r="L368" s="2"/>
      <c r="M368" s="2"/>
      <c r="N368" s="2"/>
      <c r="O368" s="2"/>
      <c r="P368" s="2"/>
      <c r="Q368" s="2"/>
      <c r="R368" s="2"/>
      <c r="S368" s="2"/>
    </row>
    <row r="369" ht="14.25" customHeight="1">
      <c r="A369" s="2"/>
      <c r="B369" s="2"/>
      <c r="C369" s="2"/>
      <c r="D369" s="14"/>
      <c r="E369" s="2"/>
      <c r="F369" s="54"/>
      <c r="G369" s="2"/>
      <c r="H369" s="2"/>
      <c r="I369" s="2"/>
      <c r="J369" s="2"/>
      <c r="K369" s="2"/>
      <c r="L369" s="2"/>
      <c r="M369" s="2"/>
      <c r="N369" s="2"/>
      <c r="O369" s="2"/>
      <c r="P369" s="2"/>
      <c r="Q369" s="2"/>
      <c r="R369" s="2"/>
      <c r="S369" s="2"/>
    </row>
    <row r="370" ht="14.25" customHeight="1">
      <c r="A370" s="1" t="s">
        <v>2238</v>
      </c>
      <c r="B370" s="2"/>
      <c r="C370" s="2"/>
      <c r="D370" s="14"/>
      <c r="E370" s="2"/>
      <c r="F370" s="54"/>
      <c r="G370" s="2"/>
      <c r="H370" s="2"/>
      <c r="I370" s="2"/>
      <c r="J370" s="2"/>
      <c r="K370" s="2"/>
      <c r="L370" s="2"/>
      <c r="M370" s="2"/>
      <c r="N370" s="2"/>
      <c r="O370" s="2"/>
      <c r="P370" s="2"/>
      <c r="Q370" s="2"/>
      <c r="R370" s="2"/>
      <c r="S370" s="2"/>
    </row>
    <row r="371" ht="14.25" customHeight="1">
      <c r="A371" s="2"/>
      <c r="B371" s="3" t="str">
        <f>HYPERLINK("http://www.yrc.co.jp/mbe/hose_hp/pro_info/horse079.html","http://www.yrc.co.jp/mbe/hose_hp/pro_info/horse079.html")</f>
        <v>http://www.yrc.co.jp/mbe/hose_hp/pro_info/horse079.html</v>
      </c>
      <c r="C371" s="2"/>
      <c r="D371" s="14"/>
      <c r="E371" s="2"/>
      <c r="F371" s="54"/>
      <c r="G371" s="2"/>
      <c r="H371" s="2"/>
      <c r="I371" s="2"/>
      <c r="J371" s="2"/>
      <c r="K371" s="2"/>
      <c r="L371" s="2"/>
      <c r="M371" s="2"/>
      <c r="N371" s="2"/>
      <c r="O371" s="2"/>
      <c r="P371" s="2"/>
      <c r="Q371" s="2"/>
      <c r="R371" s="2"/>
      <c r="S371" s="2"/>
    </row>
    <row r="372" ht="14.25" customHeight="1">
      <c r="A372" s="2"/>
      <c r="B372" s="84" t="str">
        <f>HYPERLINK("http://tri-hs.jp/pdf/gijutusiryo.pdf","http://tri-hs.jp/pdf/gijutusiryo.pdf")</f>
        <v>http://tri-hs.jp/pdf/gijutusiryo.pdf</v>
      </c>
      <c r="C372" s="2"/>
      <c r="D372" s="14"/>
      <c r="E372" s="2"/>
      <c r="F372" s="54"/>
      <c r="G372" s="2"/>
      <c r="H372" s="2"/>
      <c r="I372" s="2"/>
      <c r="J372" s="2"/>
      <c r="K372" s="2"/>
      <c r="L372" s="2"/>
      <c r="M372" s="2"/>
      <c r="N372" s="2"/>
      <c r="O372" s="2"/>
      <c r="P372" s="2"/>
      <c r="Q372" s="2"/>
      <c r="R372" s="2"/>
      <c r="S372" s="2"/>
    </row>
    <row r="373" ht="14.25" customHeight="1">
      <c r="A373" s="2"/>
      <c r="B373" s="3" t="str">
        <f>HYPERLINK("http://www.nitta.co.jp/product/moore/images/technicalfiles/h-sentei.pdf","http://www.nitta.co.jp/product/moore/images/technicalfiles/h-sentei.pdf")</f>
        <v>http://www.nitta.co.jp/product/moore/images/technicalfiles/h-sentei.pdf</v>
      </c>
      <c r="C373" s="2"/>
      <c r="D373" s="14"/>
      <c r="E373" s="2"/>
      <c r="F373" s="54"/>
      <c r="G373" s="2"/>
      <c r="H373" s="2"/>
      <c r="I373" s="2"/>
      <c r="J373" s="2"/>
      <c r="K373" s="2"/>
      <c r="L373" s="2"/>
      <c r="M373" s="2"/>
      <c r="N373" s="2"/>
      <c r="O373" s="2"/>
      <c r="P373" s="2"/>
      <c r="Q373" s="2"/>
      <c r="R373" s="2"/>
      <c r="S373" s="2"/>
    </row>
    <row r="374" ht="14.25" customHeight="1">
      <c r="A374" s="2"/>
      <c r="B374" s="85">
        <f>850/6/60*10</f>
        <v>23.61111111</v>
      </c>
      <c r="C374" s="1" t="s">
        <v>2454</v>
      </c>
      <c r="D374" s="14"/>
      <c r="E374" s="2"/>
      <c r="F374" s="54"/>
      <c r="G374" s="2"/>
      <c r="H374" s="2"/>
      <c r="I374" s="2"/>
      <c r="J374" s="2"/>
      <c r="K374" s="2"/>
      <c r="L374" s="2"/>
      <c r="M374" s="2"/>
      <c r="N374" s="2"/>
      <c r="O374" s="2"/>
      <c r="P374" s="2"/>
      <c r="Q374" s="2"/>
      <c r="R374" s="2"/>
      <c r="S374" s="2"/>
    </row>
    <row r="375" ht="14.25" customHeight="1">
      <c r="A375" s="2"/>
      <c r="B375" s="85">
        <f>B374*100</f>
        <v>2361.111111</v>
      </c>
      <c r="C375" s="1" t="s">
        <v>2455</v>
      </c>
      <c r="D375" s="14"/>
      <c r="E375" s="2"/>
      <c r="F375" s="54"/>
      <c r="G375" s="2"/>
      <c r="H375" s="2"/>
      <c r="I375" s="2"/>
      <c r="J375" s="2"/>
      <c r="K375" s="2"/>
      <c r="L375" s="2"/>
      <c r="M375" s="2"/>
      <c r="N375" s="2"/>
      <c r="O375" s="2"/>
      <c r="P375" s="2"/>
      <c r="Q375" s="2"/>
      <c r="R375" s="2"/>
      <c r="S375" s="2"/>
    </row>
    <row r="376" ht="14.25" customHeight="1">
      <c r="A376" s="2"/>
      <c r="B376" s="85">
        <f>C376^2*3.14/4*2</f>
        <v>2512</v>
      </c>
      <c r="C376" s="1">
        <v>40.0</v>
      </c>
      <c r="D376" s="14"/>
      <c r="E376" s="2"/>
      <c r="F376" s="54"/>
      <c r="G376" s="2"/>
      <c r="H376" s="2"/>
      <c r="I376" s="2"/>
      <c r="J376" s="2"/>
      <c r="K376" s="2"/>
      <c r="L376" s="2"/>
      <c r="M376" s="2"/>
      <c r="N376" s="2"/>
      <c r="O376" s="2"/>
      <c r="P376" s="2"/>
      <c r="Q376" s="2"/>
      <c r="R376" s="2"/>
      <c r="S376" s="2"/>
    </row>
    <row r="377" ht="14.25" customHeight="1">
      <c r="A377" s="2"/>
      <c r="B377" s="1" t="s">
        <v>2456</v>
      </c>
      <c r="C377" s="2"/>
      <c r="D377" s="14"/>
      <c r="E377" s="2"/>
      <c r="F377" s="54"/>
      <c r="G377" s="2"/>
      <c r="H377" s="2"/>
      <c r="I377" s="2"/>
      <c r="J377" s="2"/>
      <c r="K377" s="2"/>
      <c r="L377" s="2"/>
      <c r="M377" s="2"/>
      <c r="N377" s="2"/>
      <c r="O377" s="2"/>
      <c r="P377" s="2"/>
      <c r="Q377" s="2"/>
      <c r="R377" s="2"/>
      <c r="S377" s="2"/>
    </row>
    <row r="378" ht="14.25" customHeight="1">
      <c r="A378" s="2"/>
      <c r="B378" s="3" t="str">
        <f>HYPERLINK("https://www.monotaro.com/g/00440837/?displayId=103","https://www.monotaro.com/g/00440837/?displayId=103")</f>
        <v>https://www.monotaro.com/g/00440837/?displayId=103</v>
      </c>
      <c r="C378" s="2"/>
      <c r="D378" s="14"/>
      <c r="E378" s="2"/>
      <c r="F378" s="54"/>
      <c r="G378" s="2"/>
      <c r="H378" s="2"/>
      <c r="I378" s="2"/>
      <c r="J378" s="2"/>
      <c r="K378" s="2"/>
      <c r="L378" s="2"/>
      <c r="M378" s="2"/>
      <c r="N378" s="2"/>
      <c r="O378" s="2"/>
      <c r="P378" s="2"/>
      <c r="Q378" s="2"/>
      <c r="R378" s="2"/>
      <c r="S378" s="2"/>
    </row>
    <row r="379" ht="14.25" customHeight="1">
      <c r="A379" s="2"/>
      <c r="B379" s="1" t="s">
        <v>2240</v>
      </c>
      <c r="C379" s="2"/>
      <c r="D379" s="14"/>
      <c r="E379" s="2"/>
      <c r="F379" s="54"/>
      <c r="G379" s="2"/>
      <c r="H379" s="2"/>
      <c r="I379" s="2"/>
      <c r="J379" s="2"/>
      <c r="K379" s="2"/>
      <c r="L379" s="2"/>
      <c r="M379" s="2"/>
      <c r="N379" s="2"/>
      <c r="O379" s="2"/>
      <c r="P379" s="2"/>
      <c r="Q379" s="2"/>
      <c r="R379" s="2"/>
      <c r="S379" s="2"/>
    </row>
    <row r="380" ht="14.25" customHeight="1">
      <c r="A380" s="2"/>
      <c r="B380" s="69" t="s">
        <v>2457</v>
      </c>
      <c r="C380" s="2"/>
      <c r="D380" s="14"/>
      <c r="E380" s="2"/>
      <c r="F380" s="54"/>
      <c r="G380" s="2"/>
      <c r="H380" s="2"/>
      <c r="I380" s="2"/>
      <c r="J380" s="2"/>
      <c r="K380" s="2"/>
      <c r="L380" s="2"/>
      <c r="M380" s="2"/>
      <c r="N380" s="2"/>
      <c r="O380" s="2"/>
      <c r="P380" s="2"/>
      <c r="Q380" s="2"/>
      <c r="R380" s="2"/>
      <c r="S380" s="2"/>
    </row>
    <row r="381" ht="14.25" customHeight="1">
      <c r="A381" s="2"/>
      <c r="B381" s="3" t="str">
        <f>HYPERLINK("https://www.monotaro.com/g/01001979/","https://www.monotaro.com/g/01001979/")</f>
        <v>https://www.monotaro.com/g/01001979/</v>
      </c>
      <c r="C381" s="2"/>
      <c r="D381" s="14"/>
      <c r="E381" s="2"/>
      <c r="F381" s="54"/>
      <c r="G381" s="2"/>
      <c r="H381" s="2"/>
      <c r="I381" s="2"/>
      <c r="J381" s="2"/>
      <c r="K381" s="2"/>
      <c r="L381" s="2"/>
      <c r="M381" s="2"/>
      <c r="N381" s="2"/>
      <c r="O381" s="2"/>
      <c r="P381" s="2"/>
      <c r="Q381" s="2"/>
      <c r="R381" s="2"/>
      <c r="S381" s="2"/>
    </row>
    <row r="382" ht="14.25" customHeight="1">
      <c r="A382" s="2"/>
      <c r="B382" s="2"/>
      <c r="C382" s="2"/>
      <c r="D382" s="14"/>
      <c r="E382" s="2"/>
      <c r="F382" s="54"/>
      <c r="G382" s="2"/>
      <c r="H382" s="2"/>
      <c r="I382" s="2"/>
      <c r="J382" s="2"/>
      <c r="K382" s="2"/>
      <c r="L382" s="2"/>
      <c r="M382" s="2"/>
      <c r="N382" s="2"/>
      <c r="O382" s="2"/>
      <c r="P382" s="2"/>
      <c r="Q382" s="2"/>
      <c r="R382" s="2"/>
      <c r="S382" s="2"/>
    </row>
    <row r="383" ht="14.25" customHeight="1">
      <c r="A383" s="2"/>
      <c r="B383" s="2"/>
      <c r="C383" s="2"/>
      <c r="D383" s="14"/>
      <c r="E383" s="2"/>
      <c r="F383" s="54"/>
      <c r="G383" s="2"/>
      <c r="H383" s="2"/>
      <c r="I383" s="2"/>
      <c r="J383" s="2"/>
      <c r="K383" s="2"/>
      <c r="L383" s="2"/>
      <c r="M383" s="2"/>
      <c r="N383" s="2"/>
      <c r="O383" s="2"/>
      <c r="P383" s="2"/>
      <c r="Q383" s="2"/>
      <c r="R383" s="2"/>
      <c r="S383" s="2"/>
    </row>
    <row r="384" ht="14.25" customHeight="1">
      <c r="A384" s="1" t="s">
        <v>2458</v>
      </c>
      <c r="B384" s="2"/>
      <c r="C384" s="2"/>
      <c r="D384" s="14"/>
      <c r="E384" s="2"/>
      <c r="F384" s="54"/>
      <c r="G384" s="2"/>
      <c r="H384" s="2"/>
      <c r="I384" s="2"/>
      <c r="J384" s="2"/>
      <c r="K384" s="2"/>
      <c r="L384" s="2"/>
      <c r="M384" s="2"/>
      <c r="N384" s="2"/>
      <c r="O384" s="2"/>
      <c r="P384" s="2"/>
      <c r="Q384" s="2"/>
      <c r="R384" s="2"/>
      <c r="S384" s="2"/>
    </row>
    <row r="385" ht="14.25" customHeight="1">
      <c r="A385" s="2"/>
      <c r="B385" s="1" t="s">
        <v>2459</v>
      </c>
      <c r="C385" s="2"/>
      <c r="D385" s="14"/>
      <c r="E385" s="2"/>
      <c r="F385" s="54"/>
      <c r="G385" s="2"/>
      <c r="H385" s="2"/>
      <c r="I385" s="2"/>
      <c r="J385" s="2"/>
      <c r="K385" s="2"/>
      <c r="L385" s="2"/>
      <c r="M385" s="2"/>
      <c r="N385" s="2"/>
      <c r="O385" s="2"/>
      <c r="P385" s="2"/>
      <c r="Q385" s="2"/>
      <c r="R385" s="2"/>
      <c r="S385" s="2"/>
    </row>
    <row r="386" ht="14.25" customHeight="1">
      <c r="A386" s="2"/>
      <c r="B386" s="1" t="s">
        <v>2460</v>
      </c>
      <c r="C386" s="2"/>
      <c r="D386" s="14"/>
      <c r="E386" s="2"/>
      <c r="F386" s="54"/>
      <c r="G386" s="2"/>
      <c r="H386" s="2"/>
      <c r="I386" s="2"/>
      <c r="J386" s="2"/>
      <c r="K386" s="2"/>
      <c r="L386" s="2"/>
      <c r="M386" s="2"/>
      <c r="N386" s="2"/>
      <c r="O386" s="2"/>
      <c r="P386" s="2"/>
      <c r="Q386" s="2"/>
      <c r="R386" s="2"/>
      <c r="S386" s="2"/>
    </row>
    <row r="387" ht="14.25" customHeight="1">
      <c r="A387" s="2"/>
      <c r="B387" s="2"/>
      <c r="C387" s="2"/>
      <c r="D387" s="14"/>
      <c r="E387" s="2"/>
      <c r="F387" s="54"/>
      <c r="G387" s="2"/>
      <c r="H387" s="2"/>
      <c r="I387" s="2"/>
      <c r="J387" s="2"/>
      <c r="K387" s="2"/>
      <c r="L387" s="2"/>
      <c r="M387" s="2"/>
      <c r="N387" s="2"/>
      <c r="O387" s="2"/>
      <c r="P387" s="2"/>
      <c r="Q387" s="2"/>
      <c r="R387" s="2"/>
      <c r="S387" s="2"/>
    </row>
    <row r="388" ht="14.25" customHeight="1">
      <c r="A388" s="1" t="s">
        <v>2461</v>
      </c>
      <c r="B388" s="2"/>
      <c r="C388" s="2"/>
      <c r="D388" s="14"/>
      <c r="E388" s="2"/>
      <c r="F388" s="54"/>
      <c r="G388" s="2"/>
      <c r="H388" s="2"/>
      <c r="I388" s="2"/>
      <c r="J388" s="2"/>
      <c r="K388" s="2"/>
      <c r="L388" s="2"/>
      <c r="M388" s="2"/>
      <c r="N388" s="2"/>
      <c r="O388" s="2"/>
      <c r="P388" s="2"/>
      <c r="Q388" s="2"/>
      <c r="R388" s="2"/>
      <c r="S388" s="2"/>
    </row>
    <row r="389" ht="14.25" customHeight="1">
      <c r="A389" s="1" t="s">
        <v>2462</v>
      </c>
      <c r="B389" s="2"/>
      <c r="C389" s="2"/>
      <c r="D389" s="14"/>
      <c r="E389" s="2"/>
      <c r="F389" s="54"/>
      <c r="G389" s="2"/>
      <c r="H389" s="2"/>
      <c r="I389" s="2"/>
      <c r="J389" s="2"/>
      <c r="K389" s="2"/>
      <c r="L389" s="2"/>
      <c r="M389" s="2"/>
      <c r="N389" s="2"/>
      <c r="O389" s="2"/>
      <c r="P389" s="2"/>
      <c r="Q389" s="2"/>
      <c r="R389" s="2"/>
      <c r="S389" s="2"/>
    </row>
    <row r="390" ht="14.25" customHeight="1">
      <c r="A390" s="1" t="s">
        <v>2463</v>
      </c>
      <c r="B390" s="2"/>
      <c r="C390" s="2"/>
      <c r="D390" s="14"/>
      <c r="E390" s="2"/>
      <c r="F390" s="54"/>
      <c r="G390" s="2"/>
      <c r="H390" s="2"/>
      <c r="I390" s="2"/>
      <c r="J390" s="2"/>
      <c r="K390" s="2"/>
      <c r="L390" s="2"/>
      <c r="M390" s="2"/>
      <c r="N390" s="2"/>
      <c r="O390" s="2"/>
      <c r="P390" s="2"/>
      <c r="Q390" s="2"/>
      <c r="R390" s="2"/>
      <c r="S390" s="2"/>
    </row>
    <row r="391" ht="14.25" customHeight="1">
      <c r="A391" s="1" t="s">
        <v>2464</v>
      </c>
      <c r="B391" s="2"/>
      <c r="C391" s="2"/>
      <c r="D391" s="14"/>
      <c r="E391" s="2"/>
      <c r="F391" s="54"/>
      <c r="G391" s="2"/>
      <c r="H391" s="2"/>
      <c r="I391" s="2"/>
      <c r="J391" s="2"/>
      <c r="K391" s="2"/>
      <c r="L391" s="2"/>
      <c r="M391" s="2"/>
      <c r="N391" s="2"/>
      <c r="O391" s="2"/>
      <c r="P391" s="2"/>
      <c r="Q391" s="2"/>
      <c r="R391" s="2"/>
      <c r="S391" s="2"/>
    </row>
    <row r="392" ht="14.25" customHeight="1">
      <c r="A392" s="1" t="s">
        <v>2465</v>
      </c>
      <c r="B392" s="2"/>
      <c r="C392" s="2"/>
      <c r="D392" s="14"/>
      <c r="E392" s="2"/>
      <c r="F392" s="54"/>
      <c r="G392" s="2"/>
      <c r="H392" s="2"/>
      <c r="I392" s="2"/>
      <c r="J392" s="2"/>
      <c r="K392" s="2"/>
      <c r="L392" s="2"/>
      <c r="M392" s="2"/>
      <c r="N392" s="2"/>
      <c r="O392" s="2"/>
      <c r="P392" s="2"/>
      <c r="Q392" s="2"/>
      <c r="R392" s="2"/>
      <c r="S392" s="2"/>
    </row>
    <row r="393" ht="14.25" customHeight="1">
      <c r="A393" s="1"/>
      <c r="B393" s="2"/>
      <c r="C393" s="2"/>
      <c r="D393" s="14"/>
      <c r="E393" s="2"/>
      <c r="F393" s="54"/>
      <c r="G393" s="2"/>
      <c r="H393" s="2"/>
      <c r="I393" s="2"/>
      <c r="J393" s="2"/>
      <c r="K393" s="2"/>
      <c r="L393" s="2"/>
      <c r="M393" s="2"/>
      <c r="N393" s="2"/>
      <c r="O393" s="2"/>
      <c r="P393" s="2"/>
      <c r="Q393" s="2"/>
      <c r="R393" s="2"/>
      <c r="S393" s="2"/>
    </row>
    <row r="394" ht="14.25" customHeight="1">
      <c r="A394" s="2"/>
      <c r="B394" s="3" t="str">
        <f>HYPERLINK("https://www.monotaro.com/g/00507658/","https://www.monotaro.com/g/00507658/")</f>
        <v>https://www.monotaro.com/g/00507658/</v>
      </c>
      <c r="C394" s="2"/>
      <c r="D394" s="14"/>
      <c r="E394" s="2"/>
      <c r="F394" s="54"/>
      <c r="G394" s="2"/>
      <c r="H394" s="2"/>
      <c r="I394" s="2"/>
      <c r="J394" s="2"/>
      <c r="K394" s="2"/>
      <c r="L394" s="2"/>
      <c r="M394" s="2"/>
      <c r="N394" s="2"/>
      <c r="O394" s="2"/>
      <c r="P394" s="2"/>
      <c r="Q394" s="2"/>
      <c r="R394" s="2"/>
      <c r="S394" s="2"/>
    </row>
    <row r="395" ht="14.25" customHeight="1">
      <c r="A395" s="2"/>
      <c r="B395" s="2"/>
      <c r="C395" s="2"/>
      <c r="D395" s="14"/>
      <c r="E395" s="2"/>
      <c r="F395" s="54"/>
      <c r="G395" s="2"/>
      <c r="H395" s="2"/>
      <c r="I395" s="2"/>
      <c r="J395" s="2"/>
      <c r="K395" s="2"/>
      <c r="L395" s="2"/>
      <c r="M395" s="2"/>
      <c r="N395" s="2"/>
      <c r="O395" s="2"/>
      <c r="P395" s="2"/>
      <c r="Q395" s="2"/>
      <c r="R395" s="2"/>
      <c r="S395" s="2"/>
    </row>
    <row r="396" ht="14.25" customHeight="1">
      <c r="A396" s="1" t="s">
        <v>2466</v>
      </c>
      <c r="B396" s="2"/>
      <c r="C396" s="2"/>
      <c r="D396" s="14"/>
      <c r="E396" s="2"/>
      <c r="F396" s="54"/>
      <c r="G396" s="2"/>
      <c r="H396" s="2"/>
      <c r="I396" s="2"/>
      <c r="J396" s="2"/>
      <c r="K396" s="2"/>
      <c r="L396" s="2"/>
      <c r="M396" s="2"/>
      <c r="N396" s="2"/>
      <c r="O396" s="2"/>
      <c r="P396" s="2"/>
      <c r="Q396" s="2"/>
      <c r="R396" s="2"/>
      <c r="S396" s="2"/>
    </row>
    <row r="397" ht="14.25" customHeight="1">
      <c r="A397" s="2"/>
      <c r="B397" s="3" t="str">
        <f>HYPERLINK("http://www.nitto.com/jp/ja/rd/base/adhesive/specificat/","http://www.nitto.com/jp/ja/rd/base/adhesive/specificat/")</f>
        <v>http://www.nitto.com/jp/ja/rd/base/adhesive/specificat/</v>
      </c>
      <c r="C397" s="2"/>
      <c r="D397" s="14"/>
      <c r="E397" s="2"/>
      <c r="F397" s="54"/>
      <c r="G397" s="2"/>
      <c r="H397" s="2"/>
      <c r="I397" s="2"/>
      <c r="J397" s="2"/>
      <c r="K397" s="2"/>
      <c r="L397" s="2"/>
      <c r="M397" s="2"/>
      <c r="N397" s="2"/>
      <c r="O397" s="2"/>
      <c r="P397" s="2"/>
      <c r="Q397" s="2"/>
      <c r="R397" s="2"/>
      <c r="S397" s="2"/>
    </row>
    <row r="398" ht="14.25" customHeight="1">
      <c r="A398" s="2"/>
      <c r="B398" s="3" t="str">
        <f>HYPERLINK("https://www.monotaro.com/g/00696876/?t.q=%8D%C4%94S%92%85%20%83V%83%8A%83R%83%93","https://www.monotaro.com/g/00696876/?t.q=%8D%C4%94S%92%85%20%83V%83%8A%83R%83%93")</f>
        <v>https://www.monotaro.com/g/00696876/?t.q=%8D%C4%94S%92%85%20%83V%83%8A%83R%83%93</v>
      </c>
      <c r="C398" s="2"/>
      <c r="D398" s="14"/>
      <c r="E398" s="2"/>
      <c r="F398" s="54"/>
      <c r="G398" s="2"/>
      <c r="H398" s="2"/>
      <c r="I398" s="2"/>
      <c r="J398" s="2"/>
      <c r="K398" s="2"/>
      <c r="L398" s="2"/>
      <c r="M398" s="2"/>
      <c r="N398" s="2"/>
      <c r="O398" s="2"/>
      <c r="P398" s="2"/>
      <c r="Q398" s="2"/>
      <c r="R398" s="2"/>
      <c r="S398" s="2"/>
    </row>
    <row r="399" ht="14.25" customHeight="1">
      <c r="A399" s="2"/>
      <c r="B399" s="2"/>
      <c r="C399" s="2"/>
      <c r="D399" s="14"/>
      <c r="E399" s="2"/>
      <c r="F399" s="54"/>
      <c r="G399" s="2"/>
      <c r="H399" s="2"/>
      <c r="I399" s="2"/>
      <c r="J399" s="2"/>
      <c r="K399" s="2"/>
      <c r="L399" s="2"/>
      <c r="M399" s="2"/>
      <c r="N399" s="2"/>
      <c r="O399" s="2"/>
      <c r="P399" s="2"/>
      <c r="Q399" s="2"/>
      <c r="R399" s="2"/>
      <c r="S399" s="2"/>
    </row>
    <row r="400" ht="14.25" customHeight="1">
      <c r="A400" s="2"/>
      <c r="B400" s="1" t="s">
        <v>2467</v>
      </c>
      <c r="C400" s="2"/>
      <c r="D400" s="14"/>
      <c r="E400" s="2"/>
      <c r="F400" s="54"/>
      <c r="G400" s="2"/>
      <c r="H400" s="2"/>
      <c r="I400" s="2"/>
      <c r="J400" s="2"/>
      <c r="K400" s="2"/>
      <c r="L400" s="2"/>
      <c r="M400" s="2"/>
      <c r="N400" s="2"/>
      <c r="O400" s="2"/>
      <c r="P400" s="2"/>
      <c r="Q400" s="2"/>
      <c r="R400" s="2"/>
      <c r="S400" s="2"/>
    </row>
    <row r="401" ht="14.25" customHeight="1">
      <c r="A401" s="2"/>
      <c r="B401" s="3" t="str">
        <f>HYPERLINK("https://www.monotaro.com/g/00273214/?t.q=%83q%81%5B%83%5E%81%5B","https://www.monotaro.com/g/00273214/?t.q=%83q%81%5B%83%5E%81%5B")</f>
        <v>https://www.monotaro.com/g/00273214/?t.q=%83q%81%5B%83%5E%81%5B</v>
      </c>
      <c r="C401" s="2"/>
      <c r="D401" s="14"/>
      <c r="E401" s="2"/>
      <c r="F401" s="54"/>
      <c r="G401" s="2"/>
      <c r="H401" s="2"/>
      <c r="I401" s="2"/>
      <c r="J401" s="2"/>
      <c r="K401" s="2"/>
      <c r="L401" s="2"/>
      <c r="M401" s="2"/>
      <c r="N401" s="2"/>
      <c r="O401" s="2"/>
      <c r="P401" s="2"/>
      <c r="Q401" s="2"/>
      <c r="R401" s="2"/>
      <c r="S401" s="2"/>
    </row>
    <row r="402" ht="14.25" customHeight="1">
      <c r="A402" s="2"/>
      <c r="B402" s="2"/>
      <c r="C402" s="2"/>
      <c r="D402" s="14"/>
      <c r="E402" s="2"/>
      <c r="F402" s="54"/>
      <c r="G402" s="2"/>
      <c r="H402" s="2"/>
      <c r="I402" s="2"/>
      <c r="J402" s="2"/>
      <c r="K402" s="2"/>
      <c r="L402" s="2"/>
      <c r="M402" s="2"/>
      <c r="N402" s="2"/>
      <c r="O402" s="2"/>
      <c r="P402" s="2"/>
      <c r="Q402" s="2"/>
      <c r="R402" s="2"/>
      <c r="S402" s="2"/>
    </row>
    <row r="403" ht="14.25" customHeight="1">
      <c r="A403" s="1" t="s">
        <v>2468</v>
      </c>
      <c r="B403" s="2"/>
      <c r="C403" s="2"/>
      <c r="D403" s="14"/>
      <c r="E403" s="2"/>
      <c r="F403" s="54"/>
      <c r="G403" s="2"/>
      <c r="H403" s="2"/>
      <c r="I403" s="2"/>
      <c r="J403" s="2"/>
      <c r="K403" s="2"/>
      <c r="L403" s="2"/>
      <c r="M403" s="2"/>
      <c r="N403" s="2"/>
      <c r="O403" s="2"/>
      <c r="P403" s="2"/>
      <c r="Q403" s="2"/>
      <c r="R403" s="2"/>
      <c r="S403" s="2"/>
    </row>
    <row r="404" ht="14.25" customHeight="1">
      <c r="A404" s="2"/>
      <c r="B404" s="3" t="str">
        <f>HYPERLINK("https://www.monotaro.com/g/00250372/?t.q=%83r%83j%81%5B%83%8B%83V%81%5B%83g","https://www.monotaro.com/g/00250372/?t.q=%83r%83j%81%5B%83%8B%83V%81%5B%83g")</f>
        <v>https://www.monotaro.com/g/00250372/?t.q=%83r%83j%81%5B%83%8B%83V%81%5B%83g</v>
      </c>
      <c r="C404" s="2"/>
      <c r="D404" s="14"/>
      <c r="E404" s="2"/>
      <c r="F404" s="54"/>
      <c r="G404" s="2"/>
      <c r="H404" s="2"/>
      <c r="I404" s="2"/>
      <c r="J404" s="2"/>
      <c r="K404" s="2"/>
      <c r="L404" s="2"/>
      <c r="M404" s="2"/>
      <c r="N404" s="2"/>
      <c r="O404" s="2"/>
      <c r="P404" s="2"/>
      <c r="Q404" s="2"/>
      <c r="R404" s="2"/>
      <c r="S404" s="2"/>
    </row>
    <row r="405" ht="14.25" customHeight="1">
      <c r="A405" s="1" t="s">
        <v>2469</v>
      </c>
      <c r="B405" s="2"/>
      <c r="C405" s="2"/>
      <c r="D405" s="14"/>
      <c r="E405" s="2"/>
      <c r="F405" s="54"/>
      <c r="G405" s="2"/>
      <c r="H405" s="2"/>
      <c r="I405" s="2"/>
      <c r="J405" s="2"/>
      <c r="K405" s="2"/>
      <c r="L405" s="2"/>
      <c r="M405" s="2"/>
      <c r="N405" s="2"/>
      <c r="O405" s="2"/>
      <c r="P405" s="2"/>
      <c r="Q405" s="2"/>
      <c r="R405" s="2"/>
      <c r="S405" s="2"/>
    </row>
    <row r="406" ht="14.25" customHeight="1">
      <c r="A406" s="2"/>
      <c r="B406" s="3" t="str">
        <f>HYPERLINK("https://www.monotaro.com/g/00334549/?t.q=%83%7D%83W%83b%83N%83e%81%5B%83v","https://www.monotaro.com/g/00334549/?t.q=%83%7D%83W%83b%83N%83e%81%5B%83v")</f>
        <v>https://www.monotaro.com/g/00334549/?t.q=%83%7D%83W%83b%83N%83e%81%5B%83v</v>
      </c>
      <c r="C406" s="2"/>
      <c r="D406" s="14"/>
      <c r="E406" s="2"/>
      <c r="F406" s="54"/>
      <c r="G406" s="2"/>
      <c r="H406" s="2"/>
      <c r="I406" s="2"/>
      <c r="J406" s="2"/>
      <c r="K406" s="2"/>
      <c r="L406" s="2"/>
      <c r="M406" s="2"/>
      <c r="N406" s="2"/>
      <c r="O406" s="2"/>
      <c r="P406" s="2"/>
      <c r="Q406" s="2"/>
      <c r="R406" s="2"/>
      <c r="S406" s="2"/>
    </row>
    <row r="407" ht="14.25" customHeight="1">
      <c r="A407" s="2"/>
      <c r="B407" s="2"/>
      <c r="C407" s="2"/>
      <c r="D407" s="14"/>
      <c r="E407" s="2"/>
      <c r="F407" s="54"/>
      <c r="G407" s="2"/>
      <c r="H407" s="2"/>
      <c r="I407" s="2"/>
      <c r="J407" s="2"/>
      <c r="K407" s="2"/>
      <c r="L407" s="2"/>
      <c r="M407" s="2"/>
      <c r="N407" s="2"/>
      <c r="O407" s="2"/>
      <c r="P407" s="2"/>
      <c r="Q407" s="2"/>
      <c r="R407" s="2"/>
      <c r="S407" s="2"/>
    </row>
    <row r="408" ht="14.25" customHeight="1">
      <c r="A408" s="2"/>
      <c r="B408" s="2"/>
      <c r="C408" s="2"/>
      <c r="D408" s="14"/>
      <c r="E408" s="2"/>
      <c r="F408" s="54"/>
      <c r="G408" s="2"/>
      <c r="H408" s="2"/>
      <c r="I408" s="2"/>
      <c r="J408" s="2"/>
      <c r="K408" s="2"/>
      <c r="L408" s="2"/>
      <c r="M408" s="2"/>
      <c r="N408" s="2"/>
      <c r="O408" s="2"/>
      <c r="P408" s="2"/>
      <c r="Q408" s="2"/>
      <c r="R408" s="2"/>
      <c r="S408" s="2"/>
    </row>
    <row r="409" ht="14.25" customHeight="1">
      <c r="A409" s="1" t="s">
        <v>2470</v>
      </c>
      <c r="B409" s="2"/>
      <c r="C409" s="2"/>
      <c r="D409" s="14"/>
      <c r="E409" s="2"/>
      <c r="F409" s="54"/>
      <c r="G409" s="2"/>
      <c r="H409" s="2"/>
      <c r="I409" s="2"/>
      <c r="J409" s="2"/>
      <c r="K409" s="2"/>
      <c r="L409" s="2"/>
      <c r="M409" s="2"/>
      <c r="N409" s="2"/>
      <c r="O409" s="2"/>
      <c r="P409" s="2"/>
      <c r="Q409" s="2"/>
      <c r="R409" s="2"/>
      <c r="S409" s="2"/>
    </row>
    <row r="410" ht="14.25" customHeight="1">
      <c r="A410" s="2"/>
      <c r="B410" s="3" t="str">
        <f>HYPERLINK("https://www.monotaro.com/g/00532641/","https://www.monotaro.com/g/00532641/")</f>
        <v>https://www.monotaro.com/g/00532641/</v>
      </c>
      <c r="C410" s="2"/>
      <c r="D410" s="14"/>
      <c r="E410" s="2"/>
      <c r="F410" s="54"/>
      <c r="G410" s="2"/>
      <c r="H410" s="2"/>
      <c r="I410" s="2"/>
      <c r="J410" s="2"/>
      <c r="K410" s="2"/>
      <c r="L410" s="2"/>
      <c r="M410" s="2"/>
      <c r="N410" s="2"/>
      <c r="O410" s="2"/>
      <c r="P410" s="2"/>
      <c r="Q410" s="2"/>
      <c r="R410" s="2"/>
      <c r="S410" s="2"/>
    </row>
    <row r="411" ht="14.25" customHeight="1">
      <c r="A411" s="2"/>
      <c r="B411" s="2"/>
      <c r="C411" s="2"/>
      <c r="D411" s="14"/>
      <c r="E411" s="2"/>
      <c r="F411" s="54"/>
      <c r="G411" s="2"/>
      <c r="H411" s="2"/>
      <c r="I411" s="2"/>
      <c r="J411" s="2"/>
      <c r="K411" s="2"/>
      <c r="L411" s="2"/>
      <c r="M411" s="2"/>
      <c r="N411" s="2"/>
      <c r="O411" s="2"/>
      <c r="P411" s="2"/>
      <c r="Q411" s="2"/>
      <c r="R411" s="2"/>
      <c r="S411" s="2"/>
    </row>
    <row r="412" ht="14.25" customHeight="1">
      <c r="A412" s="1" t="s">
        <v>2471</v>
      </c>
      <c r="B412" s="2"/>
      <c r="C412" s="2"/>
      <c r="D412" s="14"/>
      <c r="E412" s="2"/>
      <c r="F412" s="54"/>
      <c r="G412" s="2"/>
      <c r="H412" s="2"/>
      <c r="I412" s="2"/>
      <c r="J412" s="2"/>
      <c r="K412" s="2"/>
      <c r="L412" s="2"/>
      <c r="M412" s="2"/>
      <c r="N412" s="2"/>
      <c r="O412" s="2"/>
      <c r="P412" s="2"/>
      <c r="Q412" s="2"/>
      <c r="R412" s="2"/>
      <c r="S412" s="2"/>
    </row>
    <row r="413" ht="14.25" customHeight="1">
      <c r="A413" s="2"/>
      <c r="B413" s="2"/>
      <c r="C413" s="2"/>
      <c r="D413" s="14"/>
      <c r="E413" s="2"/>
      <c r="F413" s="54"/>
      <c r="G413" s="2"/>
      <c r="H413" s="2"/>
      <c r="I413" s="2"/>
      <c r="J413" s="2"/>
      <c r="K413" s="2"/>
      <c r="L413" s="2"/>
      <c r="M413" s="2"/>
      <c r="N413" s="2"/>
      <c r="O413" s="2"/>
      <c r="P413" s="2"/>
      <c r="Q413" s="2"/>
      <c r="R413" s="2"/>
      <c r="S413" s="2"/>
    </row>
    <row r="414" ht="14.25" customHeight="1">
      <c r="A414" s="1" t="s">
        <v>2472</v>
      </c>
      <c r="B414" s="2"/>
      <c r="C414" s="2"/>
      <c r="D414" s="14"/>
      <c r="E414" s="2"/>
      <c r="F414" s="54"/>
      <c r="G414" s="2"/>
      <c r="H414" s="2"/>
      <c r="I414" s="2"/>
      <c r="J414" s="2"/>
      <c r="K414" s="2"/>
      <c r="L414" s="2"/>
      <c r="M414" s="2"/>
      <c r="N414" s="2"/>
      <c r="O414" s="2"/>
      <c r="P414" s="2"/>
      <c r="Q414" s="2"/>
      <c r="R414" s="2"/>
      <c r="S414" s="2"/>
    </row>
    <row r="415" ht="14.25" customHeight="1">
      <c r="A415" s="2"/>
      <c r="B415" s="3" t="str">
        <f>HYPERLINK("https://www.monotaro.com/g/00694702/?t.q=%83_%83%93%83%7B%81%5B%83%8B","https://www.monotaro.com/g/00694702/?t.q=%83_%83%93%83%7B%81%5B%83%8B")</f>
        <v>https://www.monotaro.com/g/00694702/?t.q=%83_%83%93%83%7B%81%5B%83%8B</v>
      </c>
      <c r="C415" s="2"/>
      <c r="D415" s="14"/>
      <c r="E415" s="2"/>
      <c r="F415" s="54"/>
      <c r="G415" s="2"/>
      <c r="H415" s="2"/>
      <c r="I415" s="2"/>
      <c r="J415" s="2"/>
      <c r="K415" s="2"/>
      <c r="L415" s="2"/>
      <c r="M415" s="2"/>
      <c r="N415" s="2"/>
      <c r="O415" s="2"/>
      <c r="P415" s="2"/>
      <c r="Q415" s="2"/>
      <c r="R415" s="2"/>
      <c r="S415" s="2"/>
    </row>
    <row r="416" ht="14.25" customHeight="1">
      <c r="A416" s="2"/>
      <c r="B416" s="2"/>
      <c r="C416" s="2"/>
      <c r="D416" s="14"/>
      <c r="E416" s="2"/>
      <c r="F416" s="54"/>
      <c r="G416" s="2"/>
      <c r="H416" s="2"/>
      <c r="I416" s="2"/>
      <c r="J416" s="2"/>
      <c r="K416" s="2"/>
      <c r="L416" s="2"/>
      <c r="M416" s="2"/>
      <c r="N416" s="2"/>
      <c r="O416" s="2"/>
      <c r="P416" s="2"/>
      <c r="Q416" s="2"/>
      <c r="R416" s="2"/>
      <c r="S416" s="2"/>
    </row>
    <row r="417" ht="14.25" customHeight="1">
      <c r="A417" s="1" t="s">
        <v>2474</v>
      </c>
      <c r="B417" s="2"/>
      <c r="C417" s="2"/>
      <c r="D417" s="14"/>
      <c r="E417" s="2"/>
      <c r="F417" s="54"/>
      <c r="G417" s="2"/>
      <c r="H417" s="2"/>
      <c r="I417" s="2"/>
      <c r="J417" s="2"/>
      <c r="K417" s="2"/>
      <c r="L417" s="2"/>
      <c r="M417" s="2"/>
      <c r="N417" s="2"/>
      <c r="O417" s="2"/>
      <c r="P417" s="2"/>
      <c r="Q417" s="2"/>
      <c r="R417" s="2"/>
      <c r="S417" s="2"/>
    </row>
    <row r="418" ht="14.25" customHeight="1">
      <c r="A418" s="2"/>
      <c r="B418" s="3" t="str">
        <f>HYPERLINK("https://www.monotaro.com/p/0679/4706/","https://www.monotaro.com/p/0679/4706/")</f>
        <v>https://www.monotaro.com/p/0679/4706/</v>
      </c>
      <c r="C418" s="2"/>
      <c r="D418" s="14"/>
      <c r="E418" s="2"/>
      <c r="F418" s="54"/>
      <c r="G418" s="2"/>
      <c r="H418" s="2"/>
      <c r="I418" s="2"/>
      <c r="J418" s="2"/>
      <c r="K418" s="2"/>
      <c r="L418" s="2"/>
      <c r="M418" s="2"/>
      <c r="N418" s="2"/>
      <c r="O418" s="2"/>
      <c r="P418" s="2"/>
      <c r="Q418" s="2"/>
      <c r="R418" s="2"/>
      <c r="S418" s="2"/>
    </row>
    <row r="419" ht="14.25" customHeight="1">
      <c r="A419" s="2"/>
      <c r="B419" s="2"/>
      <c r="C419" s="2"/>
      <c r="D419" s="14"/>
      <c r="E419" s="2"/>
      <c r="F419" s="54"/>
      <c r="G419" s="2"/>
      <c r="H419" s="2"/>
      <c r="I419" s="2"/>
      <c r="J419" s="2"/>
      <c r="K419" s="2"/>
      <c r="L419" s="2"/>
      <c r="M419" s="2"/>
      <c r="N419" s="2"/>
      <c r="O419" s="2"/>
      <c r="P419" s="2"/>
      <c r="Q419" s="2"/>
      <c r="R419" s="2"/>
      <c r="S419" s="2"/>
    </row>
    <row r="420" ht="14.25" customHeight="1">
      <c r="A420" s="1" t="s">
        <v>2053</v>
      </c>
      <c r="B420" s="2"/>
      <c r="C420" s="2"/>
      <c r="D420" s="14"/>
      <c r="E420" s="2"/>
      <c r="F420" s="54"/>
      <c r="G420" s="2"/>
      <c r="H420" s="2"/>
      <c r="I420" s="2"/>
      <c r="J420" s="2"/>
      <c r="K420" s="2"/>
      <c r="L420" s="2"/>
      <c r="M420" s="2"/>
      <c r="N420" s="2"/>
      <c r="O420" s="2"/>
      <c r="P420" s="2"/>
      <c r="Q420" s="2"/>
      <c r="R420" s="2"/>
      <c r="S420" s="2"/>
    </row>
    <row r="421" ht="14.25" customHeight="1">
      <c r="A421" s="2"/>
      <c r="B421" s="3" t="str">
        <f>HYPERLINK("https://www.monotaro.com/g/01000128/?t.q=%83W%83%85%83%93%20%83t%83%8D%83%93%20ETFE%20%93d%90%FC%20AWG%2030%200%2026%20mm","https://www.monotaro.com/g/01000128/?t.q=%83W%83%85%83%93%20%83t%83%8D%83%93%20ETFE%20%93d%90%FC%20AWG%2030%200%2026%20mm")</f>
        <v>https://www.monotaro.com/g/01000128/?t.q=%83W%83%85%83%93%20%83t%83%8D%83%93%20ETFE%20%93d%90%FC%20AWG%2030%200%2026%20mm</v>
      </c>
      <c r="C421" s="2"/>
      <c r="D421" s="14"/>
      <c r="E421" s="2"/>
      <c r="F421" s="54"/>
      <c r="G421" s="2"/>
      <c r="H421" s="2"/>
      <c r="I421" s="2"/>
      <c r="J421" s="2"/>
      <c r="K421" s="2"/>
      <c r="L421" s="2"/>
      <c r="M421" s="2"/>
      <c r="N421" s="2"/>
      <c r="O421" s="2"/>
      <c r="P421" s="2"/>
      <c r="Q421" s="2"/>
      <c r="R421" s="2"/>
      <c r="S421" s="2"/>
    </row>
    <row r="422" ht="14.25" customHeight="1">
      <c r="A422" s="2"/>
      <c r="B422" s="2"/>
      <c r="C422" s="2"/>
      <c r="D422" s="14"/>
      <c r="E422" s="2"/>
      <c r="F422" s="54"/>
      <c r="G422" s="2"/>
      <c r="H422" s="2"/>
      <c r="I422" s="2"/>
      <c r="J422" s="2"/>
      <c r="K422" s="2"/>
      <c r="L422" s="2"/>
      <c r="M422" s="2"/>
      <c r="N422" s="2"/>
      <c r="O422" s="2"/>
      <c r="P422" s="2"/>
      <c r="Q422" s="2"/>
      <c r="R422" s="2"/>
      <c r="S422" s="2"/>
    </row>
    <row r="423" ht="14.25" customHeight="1">
      <c r="A423" s="1" t="s">
        <v>2476</v>
      </c>
      <c r="B423" s="2"/>
      <c r="C423" s="2"/>
      <c r="D423" s="14"/>
      <c r="E423" s="2"/>
      <c r="F423" s="54"/>
      <c r="G423" s="2"/>
      <c r="H423" s="2"/>
      <c r="I423" s="2"/>
      <c r="J423" s="2"/>
      <c r="K423" s="2"/>
      <c r="L423" s="2"/>
      <c r="M423" s="2"/>
      <c r="N423" s="2"/>
      <c r="O423" s="2"/>
      <c r="P423" s="2"/>
      <c r="Q423" s="2"/>
      <c r="R423" s="2"/>
      <c r="S423" s="2"/>
    </row>
    <row r="424" ht="14.25" customHeight="1">
      <c r="A424" s="2"/>
      <c r="B424" s="1" t="s">
        <v>2477</v>
      </c>
      <c r="C424" s="2"/>
      <c r="D424" s="14"/>
      <c r="E424" s="2"/>
      <c r="F424" s="54"/>
      <c r="G424" s="2"/>
      <c r="H424" s="2"/>
      <c r="I424" s="2"/>
      <c r="J424" s="2"/>
      <c r="K424" s="2"/>
      <c r="L424" s="2"/>
      <c r="M424" s="2"/>
      <c r="N424" s="2"/>
      <c r="O424" s="2"/>
      <c r="P424" s="2"/>
      <c r="Q424" s="2"/>
      <c r="R424" s="2"/>
      <c r="S424" s="2"/>
    </row>
    <row r="425" ht="14.25" customHeight="1">
      <c r="A425" s="2"/>
      <c r="B425" s="1"/>
      <c r="C425" s="2"/>
      <c r="D425" s="14"/>
      <c r="E425" s="2"/>
      <c r="F425" s="54"/>
      <c r="G425" s="2"/>
      <c r="H425" s="2"/>
      <c r="I425" s="2"/>
      <c r="J425" s="2"/>
      <c r="K425" s="2"/>
      <c r="L425" s="2"/>
      <c r="M425" s="2"/>
      <c r="N425" s="2"/>
      <c r="O425" s="2"/>
      <c r="P425" s="2"/>
      <c r="Q425" s="2"/>
      <c r="R425" s="2"/>
      <c r="S425" s="2"/>
    </row>
    <row r="426" ht="14.25" customHeight="1">
      <c r="A426" s="1">
        <v>150.0</v>
      </c>
      <c r="B426" s="1">
        <f>280*2-150*2</f>
        <v>260</v>
      </c>
      <c r="C426" s="1">
        <v>130.0</v>
      </c>
      <c r="D426" s="14"/>
      <c r="E426" s="1">
        <v>140.0</v>
      </c>
      <c r="F426" s="54">
        <v>120.0</v>
      </c>
      <c r="G426" s="2"/>
      <c r="H426" s="2"/>
      <c r="I426" s="2"/>
      <c r="J426" s="2"/>
      <c r="K426" s="2"/>
      <c r="L426" s="2"/>
      <c r="M426" s="2"/>
      <c r="N426" s="2"/>
      <c r="O426" s="2"/>
      <c r="P426" s="2"/>
      <c r="Q426" s="2"/>
      <c r="R426" s="2"/>
      <c r="S426" s="2"/>
    </row>
    <row r="427" ht="14.25" customHeight="1">
      <c r="A427" s="89">
        <v>110.0</v>
      </c>
      <c r="B427" s="90">
        <f>200*2-110*2</f>
        <v>180</v>
      </c>
      <c r="C427" s="1">
        <v>90.0</v>
      </c>
      <c r="D427" s="14"/>
      <c r="E427" s="1">
        <v>100.0</v>
      </c>
      <c r="F427" s="54">
        <v>80.0</v>
      </c>
      <c r="G427" s="2"/>
      <c r="H427" s="2"/>
      <c r="I427" s="2"/>
      <c r="J427" s="2"/>
      <c r="K427" s="2"/>
      <c r="L427" s="2"/>
      <c r="M427" s="2"/>
      <c r="N427" s="2"/>
      <c r="O427" s="2"/>
      <c r="P427" s="2"/>
      <c r="Q427" s="2"/>
      <c r="R427" s="2"/>
      <c r="S427" s="2"/>
    </row>
    <row r="428" ht="14.25" customHeight="1">
      <c r="A428" s="2"/>
      <c r="B428" s="2">
        <f>120*2</f>
        <v>240</v>
      </c>
      <c r="C428" s="2"/>
      <c r="D428" s="14"/>
      <c r="E428" s="2"/>
      <c r="F428" s="54"/>
      <c r="G428" s="2"/>
      <c r="H428" s="2"/>
      <c r="I428" s="2"/>
      <c r="J428" s="2"/>
      <c r="K428" s="2"/>
      <c r="L428" s="2"/>
      <c r="M428" s="2"/>
      <c r="N428" s="2"/>
      <c r="O428" s="2"/>
      <c r="P428" s="2"/>
      <c r="Q428" s="2"/>
      <c r="R428" s="2"/>
      <c r="S428" s="2"/>
    </row>
    <row r="429" ht="14.25" customHeight="1">
      <c r="A429" s="2"/>
      <c r="B429" s="2"/>
      <c r="C429" s="2"/>
      <c r="D429" s="14"/>
      <c r="E429" s="2"/>
      <c r="F429" s="54"/>
      <c r="G429" s="2"/>
      <c r="H429" s="2"/>
      <c r="I429" s="2"/>
      <c r="J429" s="2"/>
      <c r="K429" s="2"/>
      <c r="L429" s="2"/>
      <c r="M429" s="2"/>
      <c r="N429" s="2"/>
      <c r="O429" s="2"/>
      <c r="P429" s="2"/>
      <c r="Q429" s="2"/>
      <c r="R429" s="2"/>
      <c r="S429" s="2"/>
    </row>
    <row r="430" ht="14.25" customHeight="1">
      <c r="A430" s="1" t="s">
        <v>2478</v>
      </c>
      <c r="B430" s="2"/>
      <c r="C430" s="2"/>
      <c r="D430" s="14"/>
      <c r="E430" s="2"/>
      <c r="F430" s="54"/>
      <c r="G430" s="2"/>
      <c r="H430" s="2"/>
      <c r="I430" s="2"/>
      <c r="J430" s="2"/>
      <c r="K430" s="2"/>
      <c r="L430" s="2"/>
      <c r="M430" s="2"/>
      <c r="N430" s="2"/>
      <c r="O430" s="2"/>
      <c r="P430" s="2"/>
      <c r="Q430" s="2"/>
      <c r="R430" s="2"/>
      <c r="S430" s="2"/>
    </row>
    <row r="431" ht="14.25" customHeight="1">
      <c r="A431" s="2"/>
      <c r="B431" s="2"/>
      <c r="C431" s="2"/>
      <c r="D431" s="14"/>
      <c r="E431" s="2"/>
      <c r="F431" s="54"/>
      <c r="G431" s="2"/>
      <c r="H431" s="2"/>
      <c r="I431" s="2"/>
      <c r="J431" s="2"/>
      <c r="K431" s="2"/>
      <c r="L431" s="2"/>
      <c r="M431" s="2"/>
      <c r="N431" s="2"/>
      <c r="O431" s="2"/>
      <c r="P431" s="2"/>
      <c r="Q431" s="2"/>
      <c r="R431" s="2"/>
      <c r="S431" s="2"/>
    </row>
    <row r="432" ht="14.25" customHeight="1">
      <c r="A432" s="1" t="s">
        <v>2479</v>
      </c>
      <c r="B432" s="2"/>
      <c r="C432" s="2"/>
      <c r="D432" s="14"/>
      <c r="E432" s="2"/>
      <c r="F432" s="54"/>
      <c r="G432" s="2"/>
      <c r="H432" s="2"/>
      <c r="I432" s="2"/>
      <c r="J432" s="2"/>
      <c r="K432" s="2"/>
      <c r="L432" s="2"/>
      <c r="M432" s="2"/>
      <c r="N432" s="2"/>
      <c r="O432" s="2"/>
      <c r="P432" s="2"/>
      <c r="Q432" s="2"/>
      <c r="R432" s="2"/>
      <c r="S432" s="2"/>
    </row>
    <row r="433" ht="14.25" customHeight="1">
      <c r="A433" s="2"/>
      <c r="B433" s="2"/>
      <c r="C433" s="2"/>
      <c r="D433" s="14"/>
      <c r="E433" s="2"/>
      <c r="F433" s="54"/>
      <c r="G433" s="2"/>
      <c r="H433" s="2"/>
      <c r="I433" s="2"/>
      <c r="J433" s="2"/>
      <c r="K433" s="2"/>
      <c r="L433" s="2"/>
      <c r="M433" s="2"/>
      <c r="N433" s="2"/>
      <c r="O433" s="2"/>
      <c r="P433" s="2"/>
      <c r="Q433" s="2"/>
      <c r="R433" s="2"/>
      <c r="S433" s="2"/>
    </row>
    <row r="434" ht="14.25" customHeight="1">
      <c r="A434" s="1" t="s">
        <v>2480</v>
      </c>
      <c r="B434" s="2"/>
      <c r="C434" s="2"/>
      <c r="D434" s="14"/>
      <c r="E434" s="2"/>
      <c r="F434" s="54"/>
      <c r="G434" s="2"/>
      <c r="H434" s="2"/>
      <c r="I434" s="2"/>
      <c r="J434" s="2"/>
      <c r="K434" s="2"/>
      <c r="L434" s="2"/>
      <c r="M434" s="2"/>
      <c r="N434" s="2"/>
      <c r="O434" s="2"/>
      <c r="P434" s="2"/>
      <c r="Q434" s="2"/>
      <c r="R434" s="2"/>
      <c r="S434" s="2"/>
    </row>
    <row r="435" ht="14.25" customHeight="1">
      <c r="A435" s="2"/>
      <c r="B435" s="3" t="str">
        <f>HYPERLINK("http://nihaoshijie.hatenadiary.jp/entry/2014/08/08/210529","http://nihaoshijie.hatenadiary.jp/entry/2014/08/08/210529")</f>
        <v>http://nihaoshijie.hatenadiary.jp/entry/2014/08/08/210529</v>
      </c>
      <c r="C435" s="2"/>
      <c r="D435" s="14"/>
      <c r="E435" s="2"/>
      <c r="F435" s="54"/>
      <c r="G435" s="2"/>
      <c r="H435" s="2"/>
      <c r="I435" s="2"/>
      <c r="J435" s="2"/>
      <c r="K435" s="2"/>
      <c r="L435" s="2"/>
      <c r="M435" s="2"/>
      <c r="N435" s="2"/>
      <c r="O435" s="2"/>
      <c r="P435" s="2"/>
      <c r="Q435" s="2"/>
      <c r="R435" s="2"/>
      <c r="S435" s="2"/>
    </row>
    <row r="436" ht="14.25" customHeight="1">
      <c r="A436" s="2"/>
      <c r="B436" s="3" t="str">
        <f>HYPERLINK("https://python.g.hatena.ne.jp/muscovyduck/20080812/p1","https://python.g.hatena.ne.jp/muscovyduck/20080812/p1")</f>
        <v>https://python.g.hatena.ne.jp/muscovyduck/20080812/p1</v>
      </c>
      <c r="C436" s="2"/>
      <c r="D436" s="14"/>
      <c r="E436" s="2"/>
      <c r="F436" s="54"/>
      <c r="G436" s="2"/>
      <c r="H436" s="2"/>
      <c r="I436" s="2"/>
      <c r="J436" s="2"/>
      <c r="K436" s="2"/>
      <c r="L436" s="2"/>
      <c r="M436" s="2"/>
      <c r="N436" s="2"/>
      <c r="O436" s="2"/>
      <c r="P436" s="2"/>
      <c r="Q436" s="2"/>
      <c r="R436" s="2"/>
      <c r="S436" s="2"/>
    </row>
    <row r="437" ht="14.25" customHeight="1">
      <c r="A437" s="2"/>
      <c r="B437" s="3" t="str">
        <f>HYPERLINK("http://b.hatena.ne.jp/entry/285605244/comment/shouh","http://b.hatena.ne.jp/entry/285605244/comment/shouh")</f>
        <v>http://b.hatena.ne.jp/entry/285605244/comment/shouh</v>
      </c>
      <c r="C437" s="2"/>
      <c r="D437" s="14"/>
      <c r="E437" s="2"/>
      <c r="F437" s="54"/>
      <c r="G437" s="2"/>
      <c r="H437" s="2"/>
      <c r="I437" s="2"/>
      <c r="J437" s="2"/>
      <c r="K437" s="2"/>
      <c r="L437" s="2"/>
      <c r="M437" s="2"/>
      <c r="N437" s="2"/>
      <c r="O437" s="2"/>
      <c r="P437" s="2"/>
      <c r="Q437" s="2"/>
      <c r="R437" s="2"/>
      <c r="S437" s="2"/>
    </row>
    <row r="438" ht="14.25" customHeight="1">
      <c r="A438" s="2"/>
      <c r="B438" s="3" t="str">
        <f>HYPERLINK("https://teratail.com/questions/13516","https://teratail.com/questions/13516")</f>
        <v>https://teratail.com/questions/13516</v>
      </c>
      <c r="C438" s="2"/>
      <c r="D438" s="14"/>
      <c r="E438" s="2"/>
      <c r="F438" s="54"/>
      <c r="G438" s="2"/>
      <c r="H438" s="2"/>
      <c r="I438" s="2"/>
      <c r="J438" s="2"/>
      <c r="K438" s="2"/>
      <c r="L438" s="2"/>
      <c r="M438" s="2"/>
      <c r="N438" s="2"/>
      <c r="O438" s="2"/>
      <c r="P438" s="2"/>
      <c r="Q438" s="2"/>
      <c r="R438" s="2"/>
      <c r="S438" s="2"/>
    </row>
    <row r="439" ht="14.25" customHeight="1">
      <c r="A439" s="2"/>
      <c r="B439" s="3" t="str">
        <f>HYPERLINK("http://blog.livedoor.jp/lets_so_new/archives/1573312.html","http://blog.livedoor.jp/lets_so_new/archives/1573312.html")</f>
        <v>http://blog.livedoor.jp/lets_so_new/archives/1573312.html</v>
      </c>
      <c r="C439" s="2"/>
      <c r="D439" s="14"/>
      <c r="E439" s="2"/>
      <c r="F439" s="54"/>
      <c r="G439" s="2"/>
      <c r="H439" s="2"/>
      <c r="I439" s="2"/>
      <c r="J439" s="2"/>
      <c r="K439" s="2"/>
      <c r="L439" s="2"/>
      <c r="M439" s="2"/>
      <c r="N439" s="2"/>
      <c r="O439" s="2"/>
      <c r="P439" s="2"/>
      <c r="Q439" s="2"/>
      <c r="R439" s="2"/>
      <c r="S439" s="2"/>
    </row>
    <row r="440" ht="14.25" customHeight="1">
      <c r="A440" s="2"/>
      <c r="B440" s="2"/>
      <c r="C440" s="2"/>
      <c r="D440" s="14"/>
      <c r="E440" s="2"/>
      <c r="F440" s="54"/>
      <c r="G440" s="2"/>
      <c r="H440" s="2"/>
      <c r="I440" s="2"/>
      <c r="J440" s="2"/>
      <c r="K440" s="2"/>
      <c r="L440" s="2"/>
      <c r="M440" s="2"/>
      <c r="N440" s="2"/>
      <c r="O440" s="2"/>
      <c r="P440" s="2"/>
      <c r="Q440" s="2"/>
      <c r="R440" s="2"/>
      <c r="S440" s="2"/>
    </row>
    <row r="441" ht="14.25" customHeight="1">
      <c r="A441" s="2"/>
      <c r="B441" s="2"/>
      <c r="C441" s="2"/>
      <c r="D441" s="14"/>
      <c r="E441" s="2"/>
      <c r="F441" s="54"/>
      <c r="G441" s="2"/>
      <c r="H441" s="2"/>
      <c r="I441" s="2"/>
      <c r="J441" s="2"/>
      <c r="K441" s="2"/>
      <c r="L441" s="2"/>
      <c r="M441" s="2"/>
      <c r="N441" s="2"/>
      <c r="O441" s="2"/>
      <c r="P441" s="2"/>
      <c r="Q441" s="2"/>
      <c r="R441" s="2"/>
      <c r="S441" s="2"/>
    </row>
    <row r="442" ht="14.25" customHeight="1">
      <c r="A442" s="1" t="s">
        <v>2481</v>
      </c>
      <c r="B442" s="2"/>
      <c r="C442" s="2"/>
      <c r="D442" s="14"/>
      <c r="E442" s="2"/>
      <c r="F442" s="54"/>
      <c r="G442" s="2"/>
      <c r="H442" s="2"/>
      <c r="I442" s="2"/>
      <c r="J442" s="2"/>
      <c r="K442" s="2"/>
      <c r="L442" s="2"/>
      <c r="M442" s="2"/>
      <c r="N442" s="2"/>
      <c r="O442" s="2"/>
      <c r="P442" s="2"/>
      <c r="Q442" s="2"/>
      <c r="R442" s="2"/>
      <c r="S442" s="2"/>
    </row>
    <row r="443" ht="14.25" customHeight="1">
      <c r="A443" s="2"/>
      <c r="B443" s="1" t="s">
        <v>2482</v>
      </c>
      <c r="C443" s="2"/>
      <c r="D443" s="14"/>
      <c r="E443" s="2"/>
      <c r="F443" s="54"/>
      <c r="G443" s="2"/>
      <c r="H443" s="2"/>
      <c r="I443" s="2"/>
      <c r="J443" s="2"/>
      <c r="K443" s="2"/>
      <c r="L443" s="2"/>
      <c r="M443" s="2"/>
      <c r="N443" s="2"/>
      <c r="O443" s="2"/>
      <c r="P443" s="2"/>
      <c r="Q443" s="2"/>
      <c r="R443" s="2"/>
      <c r="S443" s="2"/>
    </row>
    <row r="444" ht="14.25" customHeight="1">
      <c r="A444" s="2"/>
      <c r="B444" s="1" t="s">
        <v>2483</v>
      </c>
      <c r="C444" s="2"/>
      <c r="D444" s="14"/>
      <c r="E444" s="2"/>
      <c r="F444" s="54"/>
      <c r="G444" s="2"/>
      <c r="H444" s="2"/>
      <c r="I444" s="2"/>
      <c r="J444" s="2"/>
      <c r="K444" s="2"/>
      <c r="L444" s="2"/>
      <c r="M444" s="2"/>
      <c r="N444" s="2"/>
      <c r="O444" s="2"/>
      <c r="P444" s="2"/>
      <c r="Q444" s="2"/>
      <c r="R444" s="2"/>
      <c r="S444" s="2"/>
    </row>
    <row r="445" ht="14.25" customHeight="1">
      <c r="A445" s="2"/>
      <c r="B445" s="2"/>
      <c r="C445" s="1" t="s">
        <v>2484</v>
      </c>
      <c r="D445" s="14"/>
      <c r="E445" s="2"/>
      <c r="F445" s="54"/>
      <c r="G445" s="2"/>
      <c r="H445" s="2"/>
      <c r="I445" s="2"/>
      <c r="J445" s="2"/>
      <c r="K445" s="2"/>
      <c r="L445" s="2"/>
      <c r="M445" s="2"/>
      <c r="N445" s="2"/>
      <c r="O445" s="2"/>
      <c r="P445" s="2"/>
      <c r="Q445" s="2"/>
      <c r="R445" s="2"/>
      <c r="S445" s="2"/>
    </row>
    <row r="446" ht="14.25" customHeight="1">
      <c r="A446" s="2"/>
      <c r="B446" s="2"/>
      <c r="C446" s="1" t="s">
        <v>2485</v>
      </c>
      <c r="D446" s="14"/>
      <c r="E446" s="2"/>
      <c r="F446" s="54"/>
      <c r="G446" s="2"/>
      <c r="H446" s="2"/>
      <c r="I446" s="2"/>
      <c r="J446" s="2"/>
      <c r="K446" s="2"/>
      <c r="L446" s="2"/>
      <c r="M446" s="2"/>
      <c r="N446" s="2"/>
      <c r="O446" s="2"/>
      <c r="P446" s="2"/>
      <c r="Q446" s="2"/>
      <c r="R446" s="2"/>
      <c r="S446" s="2"/>
    </row>
    <row r="447" ht="14.25" customHeight="1">
      <c r="A447" s="2"/>
      <c r="B447" s="1" t="s">
        <v>2486</v>
      </c>
      <c r="C447" s="2"/>
      <c r="D447" s="14"/>
      <c r="E447" s="2"/>
      <c r="F447" s="54"/>
      <c r="G447" s="2"/>
      <c r="H447" s="2"/>
      <c r="I447" s="2"/>
      <c r="J447" s="2"/>
      <c r="K447" s="2"/>
      <c r="L447" s="2"/>
      <c r="M447" s="2"/>
      <c r="N447" s="2"/>
      <c r="O447" s="2"/>
      <c r="P447" s="2"/>
      <c r="Q447" s="2"/>
      <c r="R447" s="2"/>
      <c r="S447" s="2"/>
    </row>
    <row r="448" ht="14.25" customHeight="1">
      <c r="A448" s="2"/>
      <c r="B448" s="2"/>
      <c r="C448" s="1" t="s">
        <v>2487</v>
      </c>
      <c r="D448" s="14"/>
      <c r="E448" s="2"/>
      <c r="F448" s="54"/>
      <c r="G448" s="2"/>
      <c r="H448" s="2"/>
      <c r="I448" s="2"/>
      <c r="J448" s="2"/>
      <c r="K448" s="2"/>
      <c r="L448" s="2"/>
      <c r="M448" s="2"/>
      <c r="N448" s="2"/>
      <c r="O448" s="2"/>
      <c r="P448" s="2"/>
      <c r="Q448" s="2"/>
      <c r="R448" s="2"/>
      <c r="S448" s="2"/>
    </row>
    <row r="449" ht="14.25" customHeight="1">
      <c r="A449" s="2"/>
      <c r="B449" s="2"/>
      <c r="C449" s="1" t="s">
        <v>2488</v>
      </c>
      <c r="D449" s="14"/>
      <c r="E449" s="2"/>
      <c r="F449" s="54"/>
      <c r="G449" s="2"/>
      <c r="H449" s="2"/>
      <c r="I449" s="2"/>
      <c r="J449" s="2"/>
      <c r="K449" s="2"/>
      <c r="L449" s="2"/>
      <c r="M449" s="2"/>
      <c r="N449" s="2"/>
      <c r="O449" s="2"/>
      <c r="P449" s="2"/>
      <c r="Q449" s="2"/>
      <c r="R449" s="2"/>
      <c r="S449" s="2"/>
    </row>
    <row r="450" ht="14.25" customHeight="1">
      <c r="A450" s="2"/>
      <c r="B450" s="2"/>
      <c r="C450" s="1" t="s">
        <v>2489</v>
      </c>
      <c r="D450" s="14"/>
      <c r="E450" s="2"/>
      <c r="F450" s="54"/>
      <c r="G450" s="2"/>
      <c r="H450" s="2"/>
      <c r="I450" s="2"/>
      <c r="J450" s="2"/>
      <c r="K450" s="2"/>
      <c r="L450" s="2"/>
      <c r="M450" s="2"/>
      <c r="N450" s="2"/>
      <c r="O450" s="2"/>
      <c r="P450" s="2"/>
      <c r="Q450" s="2"/>
      <c r="R450" s="2"/>
      <c r="S450" s="2"/>
    </row>
    <row r="451" ht="14.25" customHeight="1">
      <c r="A451" s="2"/>
      <c r="B451" s="2"/>
      <c r="C451" s="2"/>
      <c r="D451" s="14"/>
      <c r="E451" s="2"/>
      <c r="F451" s="54"/>
      <c r="G451" s="2"/>
      <c r="H451" s="2"/>
      <c r="I451" s="2"/>
      <c r="J451" s="2"/>
      <c r="K451" s="2"/>
      <c r="L451" s="2"/>
      <c r="M451" s="2"/>
      <c r="N451" s="2"/>
      <c r="O451" s="2"/>
      <c r="P451" s="2"/>
      <c r="Q451" s="2"/>
      <c r="R451" s="2"/>
      <c r="S451" s="2"/>
    </row>
    <row r="452" ht="14.25" customHeight="1">
      <c r="A452" s="1" t="s">
        <v>2490</v>
      </c>
      <c r="B452" s="2"/>
      <c r="C452" s="2"/>
      <c r="D452" s="14"/>
      <c r="E452" s="2"/>
      <c r="F452" s="54"/>
      <c r="G452" s="2"/>
      <c r="H452" s="2"/>
      <c r="I452" s="2"/>
      <c r="J452" s="2"/>
      <c r="K452" s="2"/>
      <c r="L452" s="2"/>
      <c r="M452" s="2"/>
      <c r="N452" s="2"/>
      <c r="O452" s="2"/>
      <c r="P452" s="2"/>
      <c r="Q452" s="2"/>
      <c r="R452" s="2"/>
      <c r="S452" s="2"/>
    </row>
    <row r="453" ht="14.25" customHeight="1">
      <c r="A453" s="2"/>
      <c r="B453" s="3" t="str">
        <f>HYPERLINK("https://www.monotaro.com/g/01107877/","https://www.monotaro.com/g/01107877/")</f>
        <v>https://www.monotaro.com/g/01107877/</v>
      </c>
      <c r="C453" s="2"/>
      <c r="D453" s="14"/>
      <c r="E453" s="2"/>
      <c r="F453" s="54"/>
      <c r="G453" s="2"/>
      <c r="H453" s="2"/>
      <c r="I453" s="2"/>
      <c r="J453" s="2"/>
      <c r="K453" s="2"/>
      <c r="L453" s="2"/>
      <c r="M453" s="2"/>
      <c r="N453" s="2"/>
      <c r="O453" s="2"/>
      <c r="P453" s="2"/>
      <c r="Q453" s="2"/>
      <c r="R453" s="2"/>
      <c r="S453" s="2"/>
    </row>
    <row r="454" ht="14.25" customHeight="1">
      <c r="A454" s="2"/>
      <c r="B454" s="1" t="s">
        <v>2491</v>
      </c>
      <c r="C454" s="2"/>
      <c r="D454" s="14"/>
      <c r="E454" s="2"/>
      <c r="F454" s="54"/>
      <c r="G454" s="2"/>
      <c r="H454" s="2"/>
      <c r="I454" s="2"/>
      <c r="J454" s="2"/>
      <c r="K454" s="2"/>
      <c r="L454" s="2"/>
      <c r="M454" s="2"/>
      <c r="N454" s="2"/>
      <c r="O454" s="2"/>
      <c r="P454" s="2"/>
      <c r="Q454" s="2"/>
      <c r="R454" s="2"/>
      <c r="S454" s="2"/>
    </row>
    <row r="455" ht="14.25" customHeight="1">
      <c r="A455" s="2"/>
      <c r="B455" s="2"/>
      <c r="C455" s="2"/>
      <c r="D455" s="14"/>
      <c r="E455" s="2"/>
      <c r="F455" s="54"/>
      <c r="G455" s="2"/>
      <c r="H455" s="2"/>
      <c r="I455" s="2"/>
      <c r="J455" s="2"/>
      <c r="K455" s="2"/>
      <c r="L455" s="2"/>
      <c r="M455" s="2"/>
      <c r="N455" s="2"/>
      <c r="O455" s="2"/>
      <c r="P455" s="2"/>
      <c r="Q455" s="2"/>
      <c r="R455" s="2"/>
      <c r="S455" s="2"/>
    </row>
    <row r="456" ht="14.25" customHeight="1">
      <c r="A456" s="1" t="s">
        <v>2492</v>
      </c>
      <c r="B456" s="2"/>
      <c r="C456" s="2"/>
      <c r="D456" s="14"/>
      <c r="E456" s="2"/>
      <c r="F456" s="54"/>
      <c r="G456" s="2"/>
      <c r="H456" s="2"/>
      <c r="I456" s="2"/>
      <c r="J456" s="2"/>
      <c r="K456" s="2"/>
      <c r="L456" s="2"/>
      <c r="M456" s="2"/>
      <c r="N456" s="2"/>
      <c r="O456" s="2"/>
      <c r="P456" s="2"/>
      <c r="Q456" s="2"/>
      <c r="R456" s="2"/>
      <c r="S456" s="2"/>
    </row>
    <row r="457" ht="14.25" customHeight="1">
      <c r="A457" s="2"/>
      <c r="B457" s="3" t="str">
        <f>HYPERLINK("https://www.monotaro.com/g/01270508/?t.q=%83V%81%5B%83X%83q%81%5B%83%5E%81%5B","https://www.monotaro.com/g/01270508/?t.q=%83V%81%5B%83X%83q%81%5B%83%5E%81%5B")</f>
        <v>https://www.monotaro.com/g/01270508/?t.q=%83V%81%5B%83X%83q%81%5B%83%5E%81%5B</v>
      </c>
      <c r="C457" s="2"/>
      <c r="D457" s="14"/>
      <c r="E457" s="2"/>
      <c r="F457" s="54"/>
      <c r="G457" s="2"/>
      <c r="H457" s="2"/>
      <c r="I457" s="2"/>
      <c r="J457" s="2"/>
      <c r="K457" s="2"/>
      <c r="L457" s="2"/>
      <c r="M457" s="2"/>
      <c r="N457" s="2"/>
      <c r="O457" s="2"/>
      <c r="P457" s="2"/>
      <c r="Q457" s="2"/>
      <c r="R457" s="2"/>
      <c r="S457" s="2"/>
    </row>
    <row r="458" ht="14.25" customHeight="1">
      <c r="A458" s="2"/>
      <c r="B458" s="1" t="s">
        <v>2493</v>
      </c>
      <c r="C458" s="2"/>
      <c r="D458" s="14"/>
      <c r="E458" s="2"/>
      <c r="F458" s="54"/>
      <c r="G458" s="2"/>
      <c r="H458" s="2"/>
      <c r="I458" s="2"/>
      <c r="J458" s="2"/>
      <c r="K458" s="2"/>
      <c r="L458" s="2"/>
      <c r="M458" s="2"/>
      <c r="N458" s="2"/>
      <c r="O458" s="2"/>
      <c r="P458" s="2"/>
      <c r="Q458" s="2"/>
      <c r="R458" s="2"/>
      <c r="S458" s="2"/>
    </row>
    <row r="459" ht="14.25" customHeight="1">
      <c r="A459" s="2"/>
      <c r="B459" s="2"/>
      <c r="C459" s="2"/>
      <c r="D459" s="14"/>
      <c r="E459" s="2"/>
      <c r="F459" s="54"/>
      <c r="G459" s="2"/>
      <c r="H459" s="2"/>
      <c r="I459" s="2"/>
      <c r="J459" s="2"/>
      <c r="K459" s="2"/>
      <c r="L459" s="2"/>
      <c r="M459" s="2"/>
      <c r="N459" s="2"/>
      <c r="O459" s="2"/>
      <c r="P459" s="2"/>
      <c r="Q459" s="2"/>
      <c r="R459" s="2"/>
      <c r="S459" s="2"/>
    </row>
    <row r="460" ht="14.25" customHeight="1">
      <c r="A460" s="1" t="s">
        <v>2494</v>
      </c>
      <c r="B460" s="2"/>
      <c r="C460" s="2"/>
      <c r="D460" s="14"/>
      <c r="E460" s="2"/>
      <c r="F460" s="54"/>
      <c r="G460" s="2"/>
      <c r="H460" s="2"/>
      <c r="I460" s="2"/>
      <c r="J460" s="2"/>
      <c r="K460" s="2"/>
      <c r="L460" s="2"/>
      <c r="M460" s="2"/>
      <c r="N460" s="2"/>
      <c r="O460" s="2"/>
      <c r="P460" s="2"/>
      <c r="Q460" s="2"/>
      <c r="R460" s="2"/>
      <c r="S460" s="2"/>
    </row>
    <row r="461" ht="14.25" customHeight="1">
      <c r="A461" s="2"/>
      <c r="B461" s="2"/>
      <c r="C461" s="2"/>
      <c r="D461" s="14"/>
      <c r="E461" s="2"/>
      <c r="F461" s="54"/>
      <c r="G461" s="2"/>
      <c r="H461" s="2"/>
      <c r="I461" s="2"/>
      <c r="J461" s="2"/>
      <c r="K461" s="2"/>
      <c r="L461" s="2"/>
      <c r="M461" s="2"/>
      <c r="N461" s="2"/>
      <c r="O461" s="2"/>
      <c r="P461" s="2"/>
      <c r="Q461" s="2"/>
      <c r="R461" s="2"/>
      <c r="S461" s="2"/>
    </row>
    <row r="462" ht="14.25" customHeight="1">
      <c r="A462" s="1" t="s">
        <v>2495</v>
      </c>
      <c r="B462" s="2"/>
      <c r="C462" s="2"/>
      <c r="D462" s="14"/>
      <c r="E462" s="2"/>
      <c r="F462" s="54"/>
      <c r="G462" s="2"/>
      <c r="H462" s="2"/>
      <c r="I462" s="2"/>
      <c r="J462" s="2"/>
      <c r="K462" s="2"/>
      <c r="L462" s="2"/>
      <c r="M462" s="2"/>
      <c r="N462" s="2"/>
      <c r="O462" s="2"/>
      <c r="P462" s="2"/>
      <c r="Q462" s="2"/>
      <c r="R462" s="2"/>
      <c r="S462" s="2"/>
    </row>
    <row r="463" ht="14.25" customHeight="1">
      <c r="A463" s="2"/>
      <c r="B463" s="2"/>
      <c r="C463" s="2"/>
      <c r="D463" s="14"/>
      <c r="E463" s="2"/>
      <c r="F463" s="54"/>
      <c r="G463" s="2"/>
      <c r="H463" s="2"/>
      <c r="I463" s="2"/>
      <c r="J463" s="2"/>
      <c r="K463" s="2"/>
      <c r="L463" s="2"/>
      <c r="M463" s="2"/>
      <c r="N463" s="2"/>
      <c r="O463" s="2"/>
      <c r="P463" s="2"/>
      <c r="Q463" s="2"/>
      <c r="R463" s="2"/>
      <c r="S463" s="2"/>
    </row>
    <row r="464" ht="14.25" customHeight="1">
      <c r="A464" s="1" t="s">
        <v>2496</v>
      </c>
      <c r="B464" s="2"/>
      <c r="C464" s="2"/>
      <c r="D464" s="14"/>
      <c r="E464" s="2"/>
      <c r="F464" s="54"/>
      <c r="G464" s="2"/>
      <c r="H464" s="2"/>
      <c r="I464" s="2"/>
      <c r="J464" s="2"/>
      <c r="K464" s="2"/>
      <c r="L464" s="2"/>
      <c r="M464" s="2"/>
      <c r="N464" s="2"/>
      <c r="O464" s="2"/>
      <c r="P464" s="2"/>
      <c r="Q464" s="2"/>
      <c r="R464" s="2"/>
      <c r="S464" s="2"/>
    </row>
    <row r="465" ht="14.25" customHeight="1">
      <c r="A465" s="2"/>
      <c r="B465" s="3" t="str">
        <f>HYPERLINK("http://blender-cg.net/","http://blender-cg.net/")</f>
        <v>http://blender-cg.net/</v>
      </c>
      <c r="C465" s="2"/>
      <c r="D465" s="14"/>
      <c r="E465" s="2"/>
      <c r="F465" s="54"/>
      <c r="G465" s="2"/>
      <c r="H465" s="2"/>
      <c r="I465" s="2"/>
      <c r="J465" s="2"/>
      <c r="K465" s="2"/>
      <c r="L465" s="2"/>
      <c r="M465" s="2"/>
      <c r="N465" s="2"/>
      <c r="O465" s="2"/>
      <c r="P465" s="2"/>
      <c r="Q465" s="2"/>
      <c r="R465" s="2"/>
      <c r="S465" s="2"/>
    </row>
    <row r="466" ht="14.25" customHeight="1">
      <c r="A466" s="2"/>
      <c r="B466" s="2"/>
      <c r="C466" s="2"/>
      <c r="D466" s="14"/>
      <c r="E466" s="2"/>
      <c r="F466" s="54"/>
      <c r="G466" s="2"/>
      <c r="H466" s="2"/>
      <c r="I466" s="2"/>
      <c r="J466" s="2"/>
      <c r="K466" s="2"/>
      <c r="L466" s="2"/>
      <c r="M466" s="2"/>
      <c r="N466" s="2"/>
      <c r="O466" s="2"/>
      <c r="P466" s="2"/>
      <c r="Q466" s="2"/>
      <c r="R466" s="2"/>
      <c r="S466" s="2"/>
    </row>
    <row r="467" ht="14.25" customHeight="1">
      <c r="A467" s="1" t="s">
        <v>2497</v>
      </c>
      <c r="B467" s="2"/>
      <c r="C467" s="2"/>
      <c r="D467" s="14"/>
      <c r="E467" s="2"/>
      <c r="F467" s="54"/>
      <c r="G467" s="2"/>
      <c r="H467" s="2"/>
      <c r="I467" s="2"/>
      <c r="J467" s="2"/>
      <c r="K467" s="2"/>
      <c r="L467" s="2"/>
      <c r="M467" s="2"/>
      <c r="N467" s="2"/>
      <c r="O467" s="2"/>
      <c r="P467" s="2"/>
      <c r="Q467" s="2"/>
      <c r="R467" s="2"/>
      <c r="S467" s="2"/>
    </row>
    <row r="468" ht="14.25" customHeight="1">
      <c r="A468" s="2"/>
      <c r="B468" s="3" t="str">
        <f>HYPERLINK("https://www.monotaro.com/p/0834/1295/","https://www.monotaro.com/p/0834/1295/")</f>
        <v>https://www.monotaro.com/p/0834/1295/</v>
      </c>
      <c r="C468" s="2"/>
      <c r="D468" s="14"/>
      <c r="E468" s="2"/>
      <c r="F468" s="54"/>
      <c r="G468" s="2"/>
      <c r="H468" s="2"/>
      <c r="I468" s="2"/>
      <c r="J468" s="2"/>
      <c r="K468" s="2"/>
      <c r="L468" s="2"/>
      <c r="M468" s="2"/>
      <c r="N468" s="2"/>
      <c r="O468" s="2"/>
      <c r="P468" s="2"/>
      <c r="Q468" s="2"/>
      <c r="R468" s="2"/>
      <c r="S468" s="2"/>
    </row>
    <row r="469" ht="14.25" customHeight="1">
      <c r="A469" s="2"/>
      <c r="B469" s="2"/>
      <c r="C469" s="2"/>
      <c r="D469" s="14"/>
      <c r="E469" s="2"/>
      <c r="F469" s="54"/>
      <c r="G469" s="2"/>
      <c r="H469" s="2"/>
      <c r="I469" s="2"/>
      <c r="J469" s="2"/>
      <c r="K469" s="2"/>
      <c r="L469" s="2"/>
      <c r="M469" s="2"/>
      <c r="N469" s="2"/>
      <c r="O469" s="2"/>
      <c r="P469" s="2"/>
      <c r="Q469" s="2"/>
      <c r="R469" s="2"/>
      <c r="S469" s="2"/>
    </row>
    <row r="470" ht="14.25" customHeight="1">
      <c r="A470" s="1" t="s">
        <v>1920</v>
      </c>
      <c r="B470" s="2"/>
      <c r="C470" s="2"/>
      <c r="D470" s="14"/>
      <c r="E470" s="2"/>
      <c r="F470" s="54"/>
      <c r="G470" s="2"/>
      <c r="H470" s="2"/>
      <c r="I470" s="2"/>
      <c r="J470" s="2"/>
      <c r="K470" s="2"/>
      <c r="L470" s="2"/>
      <c r="M470" s="2"/>
      <c r="N470" s="2"/>
      <c r="O470" s="2"/>
      <c r="P470" s="2"/>
      <c r="Q470" s="2"/>
      <c r="R470" s="2"/>
      <c r="S470" s="2"/>
    </row>
    <row r="471" ht="14.25" customHeight="1">
      <c r="A471" s="2"/>
      <c r="B471" s="3" t="str">
        <f>HYPERLINK("https://www.monotaro.com/p/0769/5371/","https://www.monotaro.com/p/0769/5371/")</f>
        <v>https://www.monotaro.com/p/0769/5371/</v>
      </c>
      <c r="C471" s="2"/>
      <c r="D471" s="14"/>
      <c r="E471" s="2"/>
      <c r="F471" s="54"/>
      <c r="G471" s="2"/>
      <c r="H471" s="2"/>
      <c r="I471" s="2"/>
      <c r="J471" s="2"/>
      <c r="K471" s="2"/>
      <c r="L471" s="2"/>
      <c r="M471" s="2"/>
      <c r="N471" s="2"/>
      <c r="O471" s="2"/>
      <c r="P471" s="2"/>
      <c r="Q471" s="2"/>
      <c r="R471" s="2"/>
      <c r="S471" s="2"/>
    </row>
    <row r="472" ht="14.25" customHeight="1">
      <c r="A472" s="2"/>
      <c r="B472" s="2"/>
      <c r="C472" s="2"/>
      <c r="D472" s="14"/>
      <c r="E472" s="2"/>
      <c r="F472" s="54"/>
      <c r="G472" s="2"/>
      <c r="H472" s="2"/>
      <c r="I472" s="2"/>
      <c r="J472" s="2"/>
      <c r="K472" s="2"/>
      <c r="L472" s="2"/>
      <c r="M472" s="2"/>
      <c r="N472" s="2"/>
      <c r="O472" s="2"/>
      <c r="P472" s="2"/>
      <c r="Q472" s="2"/>
      <c r="R472" s="2"/>
      <c r="S472" s="2"/>
    </row>
    <row r="473">
      <c r="A473" s="2"/>
      <c r="B473" s="2"/>
      <c r="C473" s="2"/>
      <c r="D473" s="2"/>
      <c r="E473" s="2"/>
      <c r="F473" s="2"/>
      <c r="G473" s="2"/>
      <c r="H473" s="2"/>
      <c r="I473" s="2"/>
      <c r="J473" s="2"/>
      <c r="K473" s="2"/>
      <c r="L473" s="2"/>
      <c r="M473" s="2"/>
      <c r="N473" s="2"/>
      <c r="O473" s="2"/>
      <c r="P473" s="2"/>
      <c r="Q473" s="2"/>
      <c r="R473" s="2"/>
      <c r="S473" s="2"/>
    </row>
    <row r="474">
      <c r="A474" s="7" t="s">
        <v>2498</v>
      </c>
      <c r="B474" s="2"/>
      <c r="C474" s="2"/>
      <c r="D474" s="2"/>
      <c r="E474" s="2"/>
      <c r="F474" s="2"/>
      <c r="G474" s="2"/>
      <c r="H474" s="2"/>
      <c r="I474" s="2"/>
      <c r="J474" s="2"/>
      <c r="K474" s="2"/>
      <c r="L474" s="2"/>
      <c r="M474" s="2"/>
      <c r="N474" s="2"/>
      <c r="O474" s="2"/>
      <c r="P474" s="2"/>
      <c r="Q474" s="2"/>
      <c r="R474" s="2"/>
      <c r="S474" s="2"/>
    </row>
    <row r="475">
      <c r="A475" s="2"/>
      <c r="B475" s="8" t="s">
        <v>2499</v>
      </c>
      <c r="C475" s="2"/>
      <c r="D475" s="2"/>
      <c r="E475" s="2"/>
      <c r="F475" s="2"/>
      <c r="G475" s="2"/>
      <c r="H475" s="2"/>
      <c r="I475" s="2"/>
      <c r="J475" s="2"/>
      <c r="K475" s="2"/>
      <c r="L475" s="2"/>
      <c r="M475" s="2"/>
      <c r="N475" s="2"/>
      <c r="O475" s="2"/>
      <c r="P475" s="2"/>
      <c r="Q475" s="2"/>
      <c r="R475" s="2"/>
      <c r="S475" s="2"/>
    </row>
    <row r="476">
      <c r="A476" s="2"/>
      <c r="B476" s="8" t="s">
        <v>2500</v>
      </c>
      <c r="C476" s="2"/>
      <c r="D476" s="2"/>
      <c r="E476" s="2"/>
      <c r="F476" s="2"/>
      <c r="G476" s="2"/>
      <c r="H476" s="2"/>
      <c r="I476" s="2"/>
      <c r="J476" s="2"/>
      <c r="K476" s="2"/>
      <c r="L476" s="2"/>
      <c r="M476" s="2"/>
      <c r="N476" s="2"/>
      <c r="O476" s="2"/>
      <c r="P476" s="2"/>
      <c r="Q476" s="2"/>
      <c r="R476" s="2"/>
      <c r="S476" s="2"/>
    </row>
    <row r="477">
      <c r="A477" s="2"/>
      <c r="B477" s="8" t="s">
        <v>2501</v>
      </c>
      <c r="C477" s="2"/>
      <c r="D477" s="2"/>
      <c r="E477" s="2"/>
      <c r="F477" s="2"/>
      <c r="G477" s="2"/>
      <c r="H477" s="2"/>
      <c r="I477" s="2"/>
      <c r="J477" s="2"/>
      <c r="K477" s="2"/>
      <c r="L477" s="2"/>
      <c r="M477" s="2"/>
      <c r="N477" s="2"/>
      <c r="O477" s="2"/>
      <c r="P477" s="2"/>
      <c r="Q477" s="2"/>
      <c r="R477" s="2"/>
      <c r="S477" s="2"/>
    </row>
    <row r="478">
      <c r="A478" s="2"/>
      <c r="B478" s="2"/>
      <c r="C478" s="2"/>
      <c r="D478" s="2"/>
      <c r="E478" s="2"/>
      <c r="F478" s="2"/>
      <c r="G478" s="2"/>
      <c r="H478" s="2"/>
      <c r="I478" s="2"/>
      <c r="J478" s="2"/>
      <c r="K478" s="2"/>
      <c r="L478" s="2"/>
      <c r="M478" s="2"/>
      <c r="N478" s="2"/>
      <c r="O478" s="2"/>
      <c r="P478" s="2"/>
      <c r="Q478" s="2"/>
      <c r="R478" s="2"/>
      <c r="S478" s="2"/>
    </row>
    <row r="479">
      <c r="A479" s="2"/>
      <c r="B479" s="7" t="s">
        <v>2502</v>
      </c>
      <c r="C479" s="2"/>
      <c r="D479" s="2"/>
      <c r="E479" s="2"/>
      <c r="F479" s="2"/>
      <c r="G479" s="2"/>
      <c r="H479" s="2"/>
      <c r="I479" s="2"/>
      <c r="J479" s="2"/>
      <c r="K479" s="2"/>
      <c r="L479" s="2"/>
      <c r="M479" s="2"/>
      <c r="N479" s="2"/>
      <c r="O479" s="2"/>
      <c r="P479" s="2"/>
      <c r="Q479" s="2"/>
      <c r="R479" s="2"/>
      <c r="S479" s="2"/>
    </row>
    <row r="480">
      <c r="A480" s="2"/>
      <c r="B480" s="2"/>
      <c r="C480" s="2"/>
      <c r="D480" s="2"/>
      <c r="E480" s="2"/>
      <c r="F480" s="2"/>
      <c r="G480" s="2"/>
      <c r="H480" s="2"/>
      <c r="I480" s="2"/>
      <c r="J480" s="2"/>
      <c r="K480" s="2"/>
      <c r="L480" s="2"/>
      <c r="M480" s="2"/>
      <c r="N480" s="2"/>
      <c r="O480" s="2"/>
      <c r="P480" s="2"/>
      <c r="Q480" s="2"/>
      <c r="R480" s="2"/>
      <c r="S480" s="2"/>
    </row>
    <row r="481">
      <c r="A481" s="7" t="s">
        <v>2503</v>
      </c>
      <c r="B481" s="2"/>
      <c r="C481" s="2"/>
      <c r="D481" s="2"/>
      <c r="E481" s="2"/>
      <c r="F481" s="2"/>
      <c r="G481" s="2"/>
      <c r="H481" s="2"/>
      <c r="I481" s="2"/>
      <c r="J481" s="2"/>
      <c r="K481" s="2"/>
      <c r="L481" s="2"/>
      <c r="M481" s="2"/>
      <c r="N481" s="2"/>
      <c r="O481" s="2"/>
      <c r="P481" s="2"/>
      <c r="Q481" s="2"/>
      <c r="R481" s="2"/>
      <c r="S481" s="2"/>
    </row>
    <row r="482">
      <c r="A482" s="2"/>
      <c r="B482" s="7" t="s">
        <v>2504</v>
      </c>
      <c r="C482" s="2"/>
      <c r="D482" s="2"/>
      <c r="E482" s="2"/>
      <c r="F482" s="2"/>
      <c r="G482" s="2"/>
      <c r="H482" s="2"/>
      <c r="I482" s="2"/>
      <c r="J482" s="2"/>
      <c r="K482" s="2"/>
      <c r="L482" s="2"/>
      <c r="M482" s="2"/>
      <c r="N482" s="2"/>
      <c r="O482" s="2"/>
      <c r="P482" s="2"/>
      <c r="Q482" s="2"/>
      <c r="R482" s="2"/>
      <c r="S482" s="2"/>
    </row>
    <row r="483">
      <c r="A483" s="2"/>
      <c r="B483" s="2"/>
      <c r="C483" s="7" t="s">
        <v>2505</v>
      </c>
      <c r="D483" s="2"/>
      <c r="E483" s="2"/>
      <c r="F483" s="2"/>
      <c r="G483" s="2"/>
      <c r="H483" s="2"/>
      <c r="I483" s="2"/>
      <c r="J483" s="2"/>
      <c r="K483" s="2"/>
      <c r="L483" s="2"/>
      <c r="M483" s="2"/>
      <c r="N483" s="2"/>
      <c r="O483" s="2"/>
      <c r="P483" s="2"/>
      <c r="Q483" s="2"/>
      <c r="R483" s="2"/>
      <c r="S483" s="2"/>
    </row>
    <row r="484">
      <c r="A484" s="2"/>
      <c r="B484" s="2"/>
      <c r="C484" s="7" t="s">
        <v>2506</v>
      </c>
      <c r="D484" s="2"/>
      <c r="E484" s="2"/>
      <c r="F484" s="2"/>
      <c r="G484" s="2"/>
      <c r="H484" s="2"/>
      <c r="I484" s="2"/>
      <c r="J484" s="2"/>
      <c r="K484" s="2"/>
      <c r="L484" s="2"/>
      <c r="M484" s="2"/>
      <c r="N484" s="2"/>
      <c r="O484" s="2"/>
      <c r="P484" s="2"/>
      <c r="Q484" s="2"/>
      <c r="R484" s="2"/>
      <c r="S484" s="2"/>
    </row>
    <row r="485">
      <c r="A485" s="2"/>
      <c r="B485" s="2"/>
      <c r="C485" s="7" t="s">
        <v>2507</v>
      </c>
      <c r="D485" s="2"/>
      <c r="E485" s="2"/>
      <c r="F485" s="2"/>
      <c r="G485" s="2"/>
      <c r="H485" s="2"/>
      <c r="I485" s="2"/>
      <c r="J485" s="2"/>
      <c r="K485" s="2"/>
      <c r="L485" s="2"/>
      <c r="M485" s="2"/>
      <c r="N485" s="2"/>
      <c r="O485" s="2"/>
      <c r="P485" s="2"/>
      <c r="Q485" s="2"/>
      <c r="R485" s="2"/>
      <c r="S485" s="2"/>
    </row>
    <row r="486">
      <c r="A486" s="2"/>
      <c r="B486" s="2"/>
      <c r="C486" s="7" t="s">
        <v>2508</v>
      </c>
      <c r="D486" s="2"/>
      <c r="E486" s="2"/>
      <c r="F486" s="2"/>
      <c r="G486" s="2"/>
      <c r="H486" s="2"/>
      <c r="I486" s="2"/>
      <c r="J486" s="2"/>
      <c r="K486" s="2"/>
      <c r="L486" s="2"/>
      <c r="M486" s="2"/>
      <c r="N486" s="2"/>
      <c r="O486" s="2"/>
      <c r="P486" s="2"/>
      <c r="Q486" s="2"/>
      <c r="R486" s="2"/>
      <c r="S486" s="2"/>
    </row>
    <row r="487">
      <c r="A487" s="2"/>
      <c r="B487" s="2"/>
      <c r="C487" s="7" t="s">
        <v>2509</v>
      </c>
      <c r="D487" s="2"/>
      <c r="E487" s="2"/>
      <c r="F487" s="2"/>
      <c r="G487" s="2"/>
      <c r="H487" s="2"/>
      <c r="I487" s="2"/>
      <c r="J487" s="2"/>
      <c r="K487" s="2"/>
      <c r="L487" s="2"/>
      <c r="M487" s="2"/>
      <c r="N487" s="2"/>
      <c r="O487" s="2"/>
      <c r="P487" s="2"/>
      <c r="Q487" s="2"/>
      <c r="R487" s="2"/>
      <c r="S487" s="2"/>
    </row>
    <row r="488">
      <c r="A488" s="2"/>
      <c r="B488" s="2"/>
      <c r="C488" s="7" t="s">
        <v>2510</v>
      </c>
      <c r="D488" s="2"/>
      <c r="E488" s="2"/>
      <c r="F488" s="2"/>
      <c r="G488" s="2"/>
      <c r="H488" s="2"/>
      <c r="I488" s="2"/>
      <c r="J488" s="2"/>
      <c r="K488" s="2"/>
      <c r="L488" s="2"/>
      <c r="M488" s="2"/>
      <c r="N488" s="2"/>
      <c r="O488" s="2"/>
      <c r="P488" s="2"/>
      <c r="Q488" s="2"/>
      <c r="R488" s="2"/>
      <c r="S488" s="2"/>
    </row>
    <row r="489">
      <c r="A489" s="2"/>
      <c r="B489" s="2"/>
      <c r="C489" s="7" t="s">
        <v>2511</v>
      </c>
      <c r="D489" s="2"/>
      <c r="E489" s="2"/>
      <c r="F489" s="2"/>
      <c r="G489" s="2"/>
      <c r="H489" s="2"/>
      <c r="I489" s="2"/>
      <c r="J489" s="2"/>
      <c r="K489" s="2"/>
      <c r="L489" s="2"/>
      <c r="M489" s="2"/>
      <c r="N489" s="2"/>
      <c r="O489" s="2"/>
      <c r="P489" s="2"/>
      <c r="Q489" s="2"/>
      <c r="R489" s="2"/>
      <c r="S489" s="2"/>
    </row>
    <row r="490">
      <c r="A490" s="2"/>
      <c r="B490" s="7" t="s">
        <v>2512</v>
      </c>
      <c r="C490" s="2"/>
      <c r="D490" s="2"/>
      <c r="E490" s="2"/>
      <c r="F490" s="2"/>
      <c r="G490" s="2"/>
      <c r="H490" s="2"/>
      <c r="I490" s="2"/>
      <c r="J490" s="2"/>
      <c r="K490" s="2"/>
      <c r="L490" s="2"/>
      <c r="M490" s="2"/>
      <c r="N490" s="2"/>
      <c r="O490" s="2"/>
      <c r="P490" s="2"/>
      <c r="Q490" s="2"/>
      <c r="R490" s="2"/>
      <c r="S490" s="2"/>
    </row>
    <row r="491">
      <c r="A491" s="2"/>
      <c r="B491" s="2"/>
      <c r="C491" s="7" t="s">
        <v>2513</v>
      </c>
      <c r="D491" s="2"/>
      <c r="E491" s="2"/>
      <c r="F491" s="2"/>
      <c r="G491" s="2"/>
      <c r="H491" s="2"/>
      <c r="I491" s="2"/>
      <c r="J491" s="2"/>
      <c r="K491" s="2"/>
      <c r="L491" s="2"/>
      <c r="M491" s="2"/>
      <c r="N491" s="2"/>
      <c r="O491" s="2"/>
      <c r="P491" s="2"/>
      <c r="Q491" s="2"/>
      <c r="R491" s="2"/>
      <c r="S491" s="2"/>
    </row>
    <row r="492">
      <c r="A492" s="2"/>
      <c r="B492" s="2"/>
      <c r="C492" s="7" t="s">
        <v>2514</v>
      </c>
      <c r="D492" s="2"/>
      <c r="E492" s="2"/>
      <c r="F492" s="2"/>
      <c r="G492" s="2"/>
      <c r="H492" s="2"/>
      <c r="I492" s="2"/>
      <c r="J492" s="2"/>
      <c r="K492" s="2"/>
      <c r="L492" s="2"/>
      <c r="M492" s="2"/>
      <c r="N492" s="2"/>
      <c r="O492" s="2"/>
      <c r="P492" s="2"/>
      <c r="Q492" s="2"/>
      <c r="R492" s="2"/>
      <c r="S492" s="2"/>
    </row>
    <row r="493">
      <c r="A493" s="2"/>
      <c r="B493" s="2"/>
      <c r="C493" s="7" t="s">
        <v>2515</v>
      </c>
      <c r="D493" s="2"/>
      <c r="E493" s="2"/>
      <c r="F493" s="2"/>
      <c r="G493" s="2"/>
      <c r="H493" s="2"/>
      <c r="I493" s="2"/>
      <c r="J493" s="2"/>
      <c r="K493" s="2"/>
      <c r="L493" s="2"/>
      <c r="M493" s="2"/>
      <c r="N493" s="2"/>
      <c r="O493" s="2"/>
      <c r="P493" s="2"/>
      <c r="Q493" s="2"/>
      <c r="R493" s="2"/>
      <c r="S493" s="2"/>
    </row>
    <row r="494">
      <c r="A494" s="2"/>
      <c r="B494" s="7" t="s">
        <v>2516</v>
      </c>
      <c r="C494" s="2"/>
      <c r="D494" s="2"/>
      <c r="E494" s="2"/>
      <c r="F494" s="2"/>
      <c r="G494" s="2"/>
      <c r="H494" s="2"/>
      <c r="I494" s="2"/>
      <c r="J494" s="2"/>
      <c r="K494" s="2"/>
      <c r="L494" s="2"/>
      <c r="M494" s="2"/>
      <c r="N494" s="2"/>
      <c r="O494" s="2"/>
      <c r="P494" s="2"/>
      <c r="Q494" s="2"/>
      <c r="R494" s="2"/>
      <c r="S494" s="2"/>
    </row>
    <row r="495">
      <c r="A495" s="2"/>
      <c r="B495" s="2"/>
      <c r="C495" s="7" t="s">
        <v>2518</v>
      </c>
      <c r="D495" s="2"/>
      <c r="E495" s="2"/>
      <c r="F495" s="2"/>
      <c r="G495" s="2"/>
      <c r="H495" s="2"/>
      <c r="I495" s="2"/>
      <c r="J495" s="2"/>
      <c r="K495" s="2"/>
      <c r="L495" s="2"/>
      <c r="M495" s="2"/>
      <c r="N495" s="2"/>
      <c r="O495" s="2"/>
      <c r="P495" s="2"/>
      <c r="Q495" s="2"/>
      <c r="R495" s="2"/>
      <c r="S495" s="2"/>
    </row>
    <row r="496">
      <c r="A496" s="2"/>
      <c r="B496" s="2"/>
      <c r="C496" s="7" t="s">
        <v>2519</v>
      </c>
      <c r="D496" s="2"/>
      <c r="E496" s="2"/>
      <c r="F496" s="2"/>
      <c r="G496" s="2"/>
      <c r="H496" s="2"/>
      <c r="I496" s="2"/>
      <c r="J496" s="2"/>
      <c r="K496" s="2"/>
      <c r="L496" s="2"/>
      <c r="M496" s="2"/>
      <c r="N496" s="2"/>
      <c r="O496" s="2"/>
      <c r="P496" s="2"/>
      <c r="Q496" s="2"/>
      <c r="R496" s="2"/>
      <c r="S496" s="2"/>
    </row>
    <row r="497">
      <c r="A497" s="2"/>
      <c r="B497" s="2"/>
      <c r="C497" s="7" t="s">
        <v>2521</v>
      </c>
      <c r="D497" s="2"/>
      <c r="E497" s="2"/>
      <c r="F497" s="2"/>
      <c r="G497" s="2"/>
      <c r="H497" s="2"/>
      <c r="I497" s="2"/>
      <c r="J497" s="2"/>
      <c r="K497" s="2"/>
      <c r="L497" s="2"/>
      <c r="M497" s="2"/>
      <c r="N497" s="2"/>
      <c r="O497" s="2"/>
      <c r="P497" s="2"/>
      <c r="Q497" s="2"/>
      <c r="R497" s="2"/>
      <c r="S497" s="2"/>
    </row>
    <row r="498">
      <c r="A498" s="2"/>
      <c r="B498" s="2"/>
      <c r="C498" s="7" t="s">
        <v>2522</v>
      </c>
      <c r="D498" s="2"/>
      <c r="E498" s="2"/>
      <c r="F498" s="2"/>
      <c r="G498" s="2"/>
      <c r="H498" s="2"/>
      <c r="I498" s="2"/>
      <c r="J498" s="2"/>
      <c r="K498" s="2"/>
      <c r="L498" s="2"/>
      <c r="M498" s="2"/>
      <c r="N498" s="2"/>
      <c r="O498" s="2"/>
      <c r="P498" s="2"/>
      <c r="Q498" s="2"/>
      <c r="R498" s="2"/>
      <c r="S498" s="2"/>
    </row>
    <row r="499">
      <c r="A499" s="2"/>
      <c r="B499" s="2"/>
      <c r="C499" s="7" t="s">
        <v>2524</v>
      </c>
      <c r="D499" s="2"/>
      <c r="E499" s="2"/>
      <c r="F499" s="2"/>
      <c r="G499" s="2"/>
      <c r="H499" s="2"/>
      <c r="I499" s="2"/>
      <c r="J499" s="2"/>
      <c r="K499" s="2"/>
      <c r="L499" s="2"/>
      <c r="M499" s="2"/>
      <c r="N499" s="2"/>
      <c r="O499" s="2"/>
      <c r="P499" s="2"/>
      <c r="Q499" s="2"/>
      <c r="R499" s="2"/>
      <c r="S499" s="2"/>
    </row>
    <row r="500">
      <c r="A500" s="2"/>
      <c r="B500" s="2"/>
      <c r="C500" s="2"/>
      <c r="D500" s="2"/>
      <c r="E500" s="2"/>
      <c r="F500" s="2"/>
      <c r="G500" s="2"/>
      <c r="H500" s="2"/>
      <c r="I500" s="2"/>
      <c r="J500" s="2"/>
      <c r="K500" s="2"/>
      <c r="L500" s="2"/>
      <c r="M500" s="2"/>
      <c r="N500" s="2"/>
      <c r="O500" s="2"/>
      <c r="P500" s="2"/>
      <c r="Q500" s="2"/>
      <c r="R500" s="2"/>
      <c r="S500" s="2"/>
    </row>
    <row r="501">
      <c r="A501" s="2"/>
      <c r="B501" s="2"/>
      <c r="C501" s="2"/>
      <c r="D501" s="2"/>
      <c r="E501" s="2"/>
      <c r="F501" s="2"/>
      <c r="G501" s="2"/>
      <c r="H501" s="2"/>
      <c r="I501" s="2"/>
      <c r="J501" s="2"/>
      <c r="K501" s="2"/>
      <c r="L501" s="2"/>
      <c r="M501" s="2"/>
      <c r="N501" s="2"/>
      <c r="O501" s="2"/>
      <c r="P501" s="2"/>
      <c r="Q501" s="2"/>
      <c r="R501" s="2"/>
      <c r="S501" s="2"/>
    </row>
    <row r="502">
      <c r="A502" s="7" t="s">
        <v>2526</v>
      </c>
      <c r="B502" s="2"/>
      <c r="C502" s="2"/>
      <c r="D502" s="2"/>
      <c r="E502" s="2"/>
      <c r="F502" s="2"/>
      <c r="G502" s="2"/>
      <c r="H502" s="2"/>
      <c r="I502" s="2"/>
      <c r="J502" s="2"/>
      <c r="K502" s="2"/>
      <c r="L502" s="2"/>
      <c r="M502" s="2"/>
      <c r="N502" s="2"/>
      <c r="O502" s="2"/>
      <c r="P502" s="2"/>
      <c r="Q502" s="2"/>
      <c r="R502" s="2"/>
      <c r="S502" s="2"/>
    </row>
    <row r="503">
      <c r="A503" s="2"/>
      <c r="B503" s="8" t="s">
        <v>2528</v>
      </c>
      <c r="C503" s="2"/>
      <c r="D503" s="2"/>
      <c r="E503" s="2"/>
      <c r="F503" s="2"/>
      <c r="G503" s="2"/>
      <c r="H503" s="2"/>
      <c r="I503" s="2"/>
      <c r="J503" s="2"/>
      <c r="K503" s="2"/>
      <c r="L503" s="2"/>
      <c r="M503" s="2"/>
      <c r="N503" s="2"/>
      <c r="O503" s="2"/>
      <c r="P503" s="2"/>
      <c r="Q503" s="2"/>
      <c r="R503" s="2"/>
      <c r="S503" s="2"/>
    </row>
    <row r="504">
      <c r="A504" s="2"/>
      <c r="B504" s="7" t="s">
        <v>2531</v>
      </c>
      <c r="C504" s="2"/>
      <c r="D504" s="2"/>
      <c r="E504" s="2"/>
      <c r="F504" s="2"/>
      <c r="G504" s="2"/>
      <c r="H504" s="2"/>
      <c r="I504" s="2"/>
      <c r="J504" s="2"/>
      <c r="K504" s="2"/>
      <c r="L504" s="2"/>
      <c r="M504" s="2"/>
      <c r="N504" s="2"/>
      <c r="O504" s="2"/>
      <c r="P504" s="2"/>
      <c r="Q504" s="2"/>
      <c r="R504" s="2"/>
      <c r="S504" s="2"/>
    </row>
    <row r="505">
      <c r="A505" s="7" t="s">
        <v>2533</v>
      </c>
      <c r="B505" s="2"/>
      <c r="C505" s="2"/>
      <c r="D505" s="2"/>
      <c r="E505" s="2"/>
      <c r="F505" s="2"/>
      <c r="G505" s="2"/>
      <c r="H505" s="2"/>
      <c r="I505" s="2"/>
      <c r="J505" s="2"/>
      <c r="K505" s="2"/>
      <c r="L505" s="2"/>
      <c r="M505" s="2"/>
      <c r="N505" s="2"/>
      <c r="O505" s="2"/>
      <c r="P505" s="2"/>
      <c r="Q505" s="2"/>
      <c r="R505" s="2"/>
      <c r="S505" s="2"/>
    </row>
    <row r="506">
      <c r="A506" s="2"/>
      <c r="B506" s="8" t="s">
        <v>2535</v>
      </c>
      <c r="C506" s="2"/>
      <c r="D506" s="2"/>
      <c r="E506" s="2"/>
      <c r="F506" s="2"/>
      <c r="G506" s="2"/>
      <c r="H506" s="2"/>
      <c r="I506" s="2"/>
      <c r="J506" s="2"/>
      <c r="K506" s="2"/>
      <c r="L506" s="2"/>
      <c r="M506" s="2"/>
      <c r="N506" s="2"/>
      <c r="O506" s="2"/>
      <c r="P506" s="2"/>
      <c r="Q506" s="2"/>
      <c r="R506" s="2"/>
      <c r="S506" s="2"/>
    </row>
    <row r="507">
      <c r="A507" s="2"/>
      <c r="B507" s="92">
        <v>13128.0</v>
      </c>
      <c r="C507" s="2"/>
      <c r="D507" s="2"/>
      <c r="E507" s="2"/>
      <c r="F507" s="2"/>
      <c r="G507" s="2"/>
      <c r="H507" s="2"/>
      <c r="I507" s="2"/>
      <c r="J507" s="2"/>
      <c r="K507" s="2"/>
      <c r="L507" s="2"/>
      <c r="M507" s="2"/>
      <c r="N507" s="2"/>
      <c r="O507" s="2"/>
      <c r="P507" s="2"/>
      <c r="Q507" s="2"/>
      <c r="R507" s="2"/>
      <c r="S507" s="2"/>
    </row>
    <row r="508">
      <c r="A508" s="2"/>
      <c r="B508" s="7" t="s">
        <v>2541</v>
      </c>
      <c r="C508" s="7">
        <v>2400.0</v>
      </c>
      <c r="D508" s="2"/>
      <c r="E508" s="2"/>
      <c r="F508" s="2"/>
      <c r="G508" s="2"/>
      <c r="H508" s="2"/>
      <c r="I508" s="2"/>
      <c r="J508" s="2"/>
      <c r="K508" s="2"/>
      <c r="L508" s="2"/>
      <c r="M508" s="2"/>
      <c r="N508" s="2"/>
      <c r="O508" s="2"/>
      <c r="P508" s="2"/>
      <c r="Q508" s="2"/>
      <c r="R508" s="2"/>
      <c r="S508" s="2"/>
    </row>
    <row r="509">
      <c r="A509" s="2"/>
      <c r="B509" s="7" t="s">
        <v>2542</v>
      </c>
      <c r="C509" s="7">
        <v>2000.0</v>
      </c>
      <c r="D509" s="2"/>
      <c r="E509" s="2"/>
      <c r="F509" s="2"/>
      <c r="G509" s="2"/>
      <c r="H509" s="2"/>
      <c r="I509" s="2"/>
      <c r="J509" s="2"/>
      <c r="K509" s="2"/>
      <c r="L509" s="2"/>
      <c r="M509" s="2"/>
      <c r="N509" s="2"/>
      <c r="O509" s="2"/>
      <c r="P509" s="2"/>
      <c r="Q509" s="2"/>
      <c r="R509" s="2"/>
      <c r="S509" s="2"/>
    </row>
    <row r="510">
      <c r="A510" s="2"/>
      <c r="B510" s="2"/>
      <c r="C510" s="2">
        <f>B507+C508+C509</f>
        <v>17528</v>
      </c>
      <c r="D510" s="2"/>
      <c r="E510" s="2"/>
      <c r="F510" s="2"/>
      <c r="G510" s="2"/>
      <c r="H510" s="2"/>
      <c r="I510" s="2"/>
      <c r="J510" s="2"/>
      <c r="K510" s="2"/>
      <c r="L510" s="2"/>
      <c r="M510" s="2"/>
      <c r="N510" s="2"/>
      <c r="O510" s="2"/>
      <c r="P510" s="2"/>
      <c r="Q510" s="2"/>
      <c r="R510" s="2"/>
      <c r="S510" s="2"/>
    </row>
    <row r="511">
      <c r="A511" s="2"/>
      <c r="B511" s="2"/>
      <c r="C511" s="2"/>
      <c r="D511" s="2"/>
      <c r="E511" s="2"/>
      <c r="F511" s="2"/>
      <c r="G511" s="2"/>
      <c r="H511" s="2"/>
      <c r="I511" s="2"/>
      <c r="J511" s="2"/>
      <c r="K511" s="2"/>
      <c r="L511" s="2"/>
      <c r="M511" s="2"/>
      <c r="N511" s="2"/>
      <c r="O511" s="2"/>
      <c r="P511" s="2"/>
      <c r="Q511" s="2"/>
      <c r="R511" s="2"/>
      <c r="S511" s="2"/>
    </row>
    <row r="512">
      <c r="A512" s="7" t="s">
        <v>2547</v>
      </c>
      <c r="B512" s="2"/>
      <c r="C512" s="2"/>
      <c r="D512" s="2"/>
      <c r="E512" s="2"/>
      <c r="F512" s="2"/>
      <c r="G512" s="2"/>
      <c r="H512" s="2"/>
      <c r="I512" s="2"/>
      <c r="J512" s="2"/>
      <c r="K512" s="2"/>
      <c r="L512" s="2"/>
      <c r="M512" s="2"/>
      <c r="N512" s="2"/>
      <c r="O512" s="2"/>
      <c r="P512" s="2"/>
      <c r="Q512" s="2"/>
      <c r="R512" s="2"/>
      <c r="S512" s="2"/>
    </row>
    <row r="513">
      <c r="A513" s="2"/>
      <c r="B513" s="8" t="s">
        <v>2549</v>
      </c>
      <c r="C513" s="2"/>
      <c r="D513" s="2"/>
      <c r="E513" s="2"/>
      <c r="F513" s="2"/>
      <c r="G513" s="2"/>
      <c r="H513" s="2"/>
      <c r="I513" s="2"/>
      <c r="J513" s="2"/>
      <c r="K513" s="2"/>
      <c r="L513" s="2"/>
      <c r="M513" s="2"/>
      <c r="N513" s="2"/>
      <c r="O513" s="2"/>
      <c r="P513" s="2"/>
      <c r="Q513" s="2"/>
      <c r="R513" s="2"/>
      <c r="S513" s="2"/>
    </row>
    <row r="514">
      <c r="A514" s="2"/>
      <c r="B514" s="7" t="s">
        <v>2552</v>
      </c>
      <c r="C514" s="2"/>
      <c r="D514" s="2"/>
      <c r="E514" s="2"/>
      <c r="F514" s="2"/>
      <c r="G514" s="2"/>
      <c r="H514" s="2"/>
      <c r="I514" s="2"/>
      <c r="J514" s="2"/>
      <c r="K514" s="2"/>
      <c r="L514" s="2"/>
      <c r="M514" s="2"/>
      <c r="N514" s="2"/>
      <c r="O514" s="2"/>
      <c r="P514" s="2"/>
      <c r="Q514" s="2"/>
      <c r="R514" s="2"/>
      <c r="S514" s="2"/>
    </row>
    <row r="515">
      <c r="A515" s="2"/>
      <c r="B515" s="2"/>
      <c r="C515" s="2"/>
      <c r="D515" s="2"/>
      <c r="E515" s="2"/>
      <c r="F515" s="2"/>
      <c r="G515" s="2"/>
      <c r="H515" s="2"/>
      <c r="I515" s="2"/>
      <c r="J515" s="2"/>
      <c r="K515" s="2"/>
      <c r="L515" s="2"/>
      <c r="M515" s="2"/>
      <c r="N515" s="2"/>
      <c r="O515" s="2"/>
      <c r="P515" s="2"/>
      <c r="Q515" s="2"/>
      <c r="R515" s="2"/>
      <c r="S515" s="2"/>
    </row>
    <row r="516">
      <c r="A516" s="2"/>
      <c r="B516" s="7" t="s">
        <v>2557</v>
      </c>
      <c r="C516" s="2"/>
      <c r="D516" s="2"/>
      <c r="E516" s="2"/>
      <c r="F516" s="2"/>
      <c r="G516" s="2"/>
      <c r="H516" s="2"/>
      <c r="I516" s="2"/>
      <c r="J516" s="2"/>
      <c r="K516" s="2"/>
      <c r="L516" s="2"/>
      <c r="M516" s="2"/>
      <c r="N516" s="2"/>
      <c r="O516" s="2"/>
      <c r="P516" s="2"/>
      <c r="Q516" s="2"/>
      <c r="R516" s="2"/>
      <c r="S516" s="2"/>
    </row>
    <row r="517">
      <c r="A517" s="2"/>
      <c r="B517" s="7" t="s">
        <v>2559</v>
      </c>
      <c r="C517" s="2"/>
      <c r="D517" s="2"/>
      <c r="E517" s="2"/>
      <c r="F517" s="2"/>
      <c r="G517" s="2"/>
      <c r="H517" s="2"/>
      <c r="I517" s="2"/>
      <c r="J517" s="2"/>
      <c r="K517" s="2"/>
      <c r="L517" s="2"/>
      <c r="M517" s="2"/>
      <c r="N517" s="2"/>
      <c r="O517" s="2"/>
      <c r="P517" s="2"/>
      <c r="Q517" s="2"/>
      <c r="R517" s="2"/>
      <c r="S517" s="2"/>
    </row>
    <row r="518">
      <c r="A518" s="2"/>
      <c r="B518" s="2"/>
      <c r="C518" s="2"/>
      <c r="D518" s="2"/>
      <c r="E518" s="2"/>
      <c r="F518" s="2"/>
      <c r="G518" s="2"/>
      <c r="H518" s="2"/>
      <c r="I518" s="2"/>
      <c r="J518" s="2"/>
      <c r="K518" s="2"/>
      <c r="L518" s="2"/>
      <c r="M518" s="2"/>
      <c r="N518" s="2"/>
      <c r="O518" s="2"/>
      <c r="P518" s="2"/>
      <c r="Q518" s="2"/>
      <c r="R518" s="2"/>
      <c r="S518" s="2"/>
    </row>
    <row r="519">
      <c r="A519" s="7" t="s">
        <v>651</v>
      </c>
      <c r="B519" s="2"/>
      <c r="C519" s="2"/>
      <c r="D519" s="2"/>
      <c r="E519" s="2"/>
      <c r="F519" s="2"/>
      <c r="G519" s="2"/>
      <c r="H519" s="2"/>
      <c r="I519" s="2"/>
      <c r="J519" s="2"/>
      <c r="K519" s="2"/>
      <c r="L519" s="2"/>
      <c r="M519" s="2"/>
      <c r="N519" s="2"/>
      <c r="O519" s="2"/>
      <c r="P519" s="2"/>
      <c r="Q519" s="2"/>
      <c r="R519" s="2"/>
      <c r="S519" s="2"/>
    </row>
    <row r="520">
      <c r="A520" s="2"/>
      <c r="B520" s="7" t="s">
        <v>112</v>
      </c>
      <c r="C520" s="2"/>
      <c r="D520" s="2"/>
      <c r="E520" s="2"/>
      <c r="F520" s="2"/>
      <c r="G520" s="2"/>
      <c r="H520" s="2"/>
      <c r="I520" s="2"/>
      <c r="J520" s="2"/>
      <c r="K520" s="2"/>
      <c r="L520" s="2"/>
      <c r="M520" s="2"/>
      <c r="N520" s="2"/>
      <c r="O520" s="2"/>
      <c r="P520" s="2"/>
      <c r="Q520" s="2"/>
      <c r="R520" s="2"/>
      <c r="S520" s="2"/>
    </row>
    <row r="521">
      <c r="A521" s="2"/>
      <c r="B521" s="2"/>
      <c r="C521" s="2"/>
      <c r="D521" s="2"/>
      <c r="E521" s="2"/>
      <c r="F521" s="2"/>
      <c r="G521" s="2"/>
      <c r="H521" s="2"/>
      <c r="I521" s="2"/>
      <c r="J521" s="2"/>
      <c r="K521" s="2"/>
      <c r="L521" s="2"/>
      <c r="M521" s="2"/>
      <c r="N521" s="2"/>
      <c r="O521" s="2"/>
      <c r="P521" s="2"/>
      <c r="Q521" s="2"/>
      <c r="R521" s="2"/>
      <c r="S521" s="2"/>
    </row>
    <row r="522">
      <c r="A522" s="2"/>
      <c r="B522" s="2"/>
      <c r="C522" s="2"/>
      <c r="D522" s="2"/>
      <c r="E522" s="2"/>
      <c r="F522" s="2"/>
      <c r="G522" s="2"/>
      <c r="H522" s="2"/>
      <c r="I522" s="2"/>
      <c r="J522" s="2"/>
      <c r="K522" s="2"/>
      <c r="L522" s="2"/>
      <c r="M522" s="2"/>
      <c r="N522" s="2"/>
      <c r="O522" s="2"/>
      <c r="P522" s="2"/>
      <c r="Q522" s="2"/>
      <c r="R522" s="2"/>
      <c r="S522" s="2"/>
    </row>
    <row r="523">
      <c r="A523" s="2"/>
      <c r="B523" s="7" t="s">
        <v>2562</v>
      </c>
      <c r="C523" s="2"/>
      <c r="D523" s="2"/>
      <c r="E523" s="2"/>
      <c r="F523" s="2"/>
      <c r="G523" s="2"/>
      <c r="H523" s="2"/>
      <c r="I523" s="2"/>
      <c r="J523" s="2"/>
      <c r="K523" s="2"/>
      <c r="L523" s="2"/>
      <c r="M523" s="2"/>
      <c r="N523" s="2"/>
      <c r="O523" s="2"/>
      <c r="P523" s="2"/>
      <c r="Q523" s="2"/>
      <c r="R523" s="2"/>
      <c r="S523" s="2"/>
    </row>
    <row r="524">
      <c r="A524" s="2"/>
      <c r="B524" s="8" t="s">
        <v>75</v>
      </c>
      <c r="C524" s="2"/>
      <c r="D524" s="2"/>
      <c r="E524" s="2"/>
      <c r="F524" s="2"/>
      <c r="G524" s="2"/>
      <c r="H524" s="2"/>
      <c r="I524" s="2"/>
      <c r="J524" s="2"/>
      <c r="K524" s="2"/>
      <c r="L524" s="2"/>
      <c r="M524" s="2"/>
      <c r="N524" s="2"/>
      <c r="O524" s="2"/>
      <c r="P524" s="2"/>
      <c r="Q524" s="2"/>
      <c r="R524" s="2"/>
      <c r="S524" s="2"/>
    </row>
    <row r="525">
      <c r="A525" s="2"/>
      <c r="B525" s="8" t="s">
        <v>76</v>
      </c>
      <c r="C525" s="2"/>
      <c r="D525" s="2"/>
      <c r="E525" s="2"/>
      <c r="F525" s="2"/>
      <c r="G525" s="2"/>
      <c r="H525" s="2"/>
      <c r="I525" s="2"/>
      <c r="J525" s="2"/>
      <c r="K525" s="2"/>
      <c r="L525" s="2"/>
      <c r="M525" s="2"/>
      <c r="N525" s="2"/>
      <c r="O525" s="2"/>
      <c r="P525" s="2"/>
      <c r="Q525" s="2"/>
      <c r="R525" s="2"/>
      <c r="S525" s="2"/>
    </row>
    <row r="526">
      <c r="A526" s="2"/>
      <c r="B526" s="2"/>
      <c r="C526" s="2"/>
      <c r="D526" s="2"/>
      <c r="E526" s="2"/>
      <c r="F526" s="2"/>
      <c r="G526" s="2"/>
      <c r="H526" s="2"/>
      <c r="I526" s="2"/>
      <c r="J526" s="2"/>
      <c r="K526" s="2"/>
      <c r="L526" s="2"/>
      <c r="M526" s="2"/>
      <c r="N526" s="2"/>
      <c r="O526" s="2"/>
      <c r="P526" s="2"/>
      <c r="Q526" s="2"/>
      <c r="R526" s="2"/>
      <c r="S526" s="2"/>
    </row>
    <row r="527">
      <c r="A527" s="2"/>
      <c r="B527" s="2"/>
      <c r="C527" s="2"/>
      <c r="D527" s="2"/>
      <c r="E527" s="2"/>
      <c r="F527" s="2"/>
      <c r="G527" s="2"/>
      <c r="H527" s="2"/>
      <c r="I527" s="2"/>
      <c r="J527" s="2"/>
      <c r="K527" s="2"/>
      <c r="L527" s="2"/>
      <c r="M527" s="2"/>
      <c r="N527" s="2"/>
      <c r="O527" s="2"/>
      <c r="P527" s="2"/>
      <c r="Q527" s="2"/>
      <c r="R527" s="2"/>
      <c r="S527" s="2"/>
    </row>
    <row r="528">
      <c r="A528" s="2"/>
      <c r="B528" s="2"/>
      <c r="C528" s="2"/>
      <c r="D528" s="2"/>
      <c r="E528" s="2"/>
      <c r="F528" s="2"/>
      <c r="G528" s="2"/>
      <c r="H528" s="2"/>
      <c r="I528" s="2"/>
      <c r="J528" s="2"/>
      <c r="K528" s="2"/>
      <c r="L528" s="2"/>
      <c r="M528" s="2"/>
      <c r="N528" s="2"/>
      <c r="O528" s="2"/>
      <c r="P528" s="2"/>
      <c r="Q528" s="2"/>
      <c r="R528" s="2"/>
      <c r="S528" s="2"/>
    </row>
    <row r="529">
      <c r="A529" s="7" t="s">
        <v>2563</v>
      </c>
      <c r="B529" s="2"/>
      <c r="C529" s="2"/>
      <c r="D529" s="2"/>
      <c r="E529" s="2"/>
      <c r="F529" s="2"/>
      <c r="G529" s="2"/>
      <c r="H529" s="2"/>
      <c r="I529" s="2"/>
      <c r="J529" s="2"/>
      <c r="K529" s="2"/>
      <c r="L529" s="2"/>
      <c r="M529" s="2"/>
      <c r="N529" s="2"/>
      <c r="O529" s="2"/>
      <c r="P529" s="2"/>
      <c r="Q529" s="2"/>
      <c r="R529" s="2"/>
      <c r="S529" s="2"/>
    </row>
    <row r="530">
      <c r="A530" s="2"/>
      <c r="B530" s="7"/>
      <c r="C530" s="2"/>
      <c r="D530" s="2"/>
      <c r="E530" s="2"/>
      <c r="F530" s="2"/>
      <c r="G530" s="2"/>
      <c r="H530" s="2"/>
      <c r="I530" s="2"/>
      <c r="J530" s="2"/>
      <c r="K530" s="2"/>
      <c r="L530" s="2"/>
      <c r="M530" s="2"/>
      <c r="N530" s="2"/>
      <c r="O530" s="2"/>
      <c r="P530" s="2"/>
      <c r="Q530" s="2"/>
      <c r="R530" s="2"/>
      <c r="S530" s="2"/>
    </row>
    <row r="531">
      <c r="A531" s="2"/>
      <c r="B531" s="2"/>
      <c r="C531" s="2"/>
      <c r="D531" s="2"/>
      <c r="E531" s="2"/>
      <c r="F531" s="2"/>
      <c r="G531" s="2"/>
      <c r="H531" s="2"/>
      <c r="I531" s="2"/>
      <c r="J531" s="2"/>
      <c r="K531" s="2"/>
      <c r="L531" s="2"/>
      <c r="M531" s="2"/>
      <c r="N531" s="2"/>
      <c r="O531" s="2"/>
      <c r="P531" s="2"/>
      <c r="Q531" s="2"/>
      <c r="R531" s="2"/>
      <c r="S531" s="2"/>
    </row>
    <row r="532">
      <c r="A532" s="2"/>
      <c r="B532" s="7" t="s">
        <v>2565</v>
      </c>
      <c r="C532" s="2"/>
      <c r="D532" s="2"/>
      <c r="E532" s="2"/>
      <c r="F532" s="2"/>
      <c r="G532" s="2"/>
      <c r="H532" s="2"/>
      <c r="I532" s="2"/>
      <c r="J532" s="2"/>
      <c r="K532" s="2"/>
      <c r="L532" s="2"/>
      <c r="M532" s="2"/>
      <c r="N532" s="2"/>
      <c r="O532" s="2"/>
      <c r="P532" s="2"/>
      <c r="Q532" s="2"/>
      <c r="R532" s="2"/>
      <c r="S532" s="2"/>
    </row>
    <row r="533">
      <c r="A533" s="2"/>
      <c r="B533" s="2"/>
      <c r="C533" s="8" t="s">
        <v>80</v>
      </c>
      <c r="D533" s="2"/>
      <c r="E533" s="2"/>
      <c r="F533" s="2"/>
      <c r="G533" s="2"/>
      <c r="H533" s="2"/>
      <c r="I533" s="2"/>
      <c r="J533" s="2"/>
      <c r="K533" s="2"/>
      <c r="L533" s="2"/>
      <c r="M533" s="2"/>
      <c r="N533" s="2"/>
      <c r="O533" s="2"/>
      <c r="P533" s="2"/>
      <c r="Q533" s="2"/>
      <c r="R533" s="2"/>
      <c r="S533" s="2"/>
    </row>
    <row r="534">
      <c r="A534" s="2"/>
      <c r="B534" s="2"/>
      <c r="C534" s="8" t="s">
        <v>81</v>
      </c>
      <c r="D534" s="2"/>
      <c r="E534" s="2"/>
      <c r="F534" s="2"/>
      <c r="G534" s="2"/>
      <c r="H534" s="2"/>
      <c r="I534" s="2"/>
      <c r="J534" s="2"/>
      <c r="K534" s="2"/>
      <c r="L534" s="2"/>
      <c r="M534" s="2"/>
      <c r="N534" s="2"/>
      <c r="O534" s="2"/>
      <c r="P534" s="2"/>
      <c r="Q534" s="2"/>
      <c r="R534" s="2"/>
      <c r="S534" s="2"/>
    </row>
    <row r="535">
      <c r="A535" s="2"/>
      <c r="B535" s="2"/>
      <c r="C535" s="7" t="s">
        <v>82</v>
      </c>
      <c r="D535" s="2"/>
      <c r="E535" s="2"/>
      <c r="F535" s="2"/>
      <c r="G535" s="2"/>
      <c r="H535" s="2"/>
      <c r="I535" s="2"/>
      <c r="J535" s="2"/>
      <c r="K535" s="2"/>
      <c r="L535" s="2"/>
      <c r="M535" s="2"/>
      <c r="N535" s="2"/>
      <c r="O535" s="2"/>
      <c r="P535" s="2"/>
      <c r="Q535" s="2"/>
      <c r="R535" s="2"/>
      <c r="S535" s="2"/>
    </row>
    <row r="536">
      <c r="A536" s="2"/>
      <c r="B536" s="2"/>
      <c r="C536" s="2"/>
      <c r="D536" s="2"/>
      <c r="E536" s="2"/>
      <c r="F536" s="2"/>
      <c r="G536" s="2"/>
      <c r="H536" s="2"/>
      <c r="I536" s="2"/>
      <c r="J536" s="2"/>
      <c r="K536" s="2"/>
      <c r="L536" s="2"/>
      <c r="M536" s="2"/>
      <c r="N536" s="2"/>
      <c r="O536" s="2"/>
      <c r="P536" s="2"/>
      <c r="Q536" s="2"/>
      <c r="R536" s="2"/>
      <c r="S536" s="2"/>
    </row>
    <row r="537">
      <c r="A537" s="2"/>
      <c r="B537" s="7" t="s">
        <v>2572</v>
      </c>
      <c r="C537" s="2"/>
      <c r="D537" s="2"/>
      <c r="E537" s="2"/>
      <c r="F537" s="2"/>
      <c r="G537" s="2"/>
      <c r="H537" s="2"/>
      <c r="I537" s="2"/>
      <c r="J537" s="2"/>
      <c r="K537" s="2"/>
      <c r="L537" s="2"/>
      <c r="M537" s="2"/>
      <c r="N537" s="2"/>
      <c r="O537" s="2"/>
      <c r="P537" s="2"/>
      <c r="Q537" s="2"/>
      <c r="R537" s="2"/>
      <c r="S537" s="2"/>
    </row>
    <row r="538">
      <c r="A538" s="2"/>
      <c r="B538" s="2"/>
      <c r="C538" s="7" t="s">
        <v>83</v>
      </c>
      <c r="D538" s="2"/>
      <c r="E538" s="2"/>
      <c r="F538" s="2"/>
      <c r="G538" s="2"/>
      <c r="H538" s="2"/>
      <c r="I538" s="2"/>
      <c r="J538" s="2"/>
      <c r="K538" s="2"/>
      <c r="L538" s="2"/>
      <c r="M538" s="2"/>
      <c r="N538" s="2"/>
      <c r="O538" s="2"/>
      <c r="P538" s="2"/>
      <c r="Q538" s="2"/>
      <c r="R538" s="2"/>
      <c r="S538" s="2"/>
    </row>
    <row r="539">
      <c r="A539" s="2"/>
      <c r="B539" s="2"/>
      <c r="C539" s="2"/>
      <c r="D539" s="2"/>
      <c r="E539" s="2"/>
      <c r="F539" s="2"/>
      <c r="G539" s="2"/>
      <c r="H539" s="2"/>
      <c r="I539" s="2"/>
      <c r="J539" s="2"/>
      <c r="K539" s="2"/>
      <c r="L539" s="2"/>
      <c r="M539" s="2"/>
      <c r="N539" s="2"/>
      <c r="O539" s="2"/>
      <c r="P539" s="2"/>
      <c r="Q539" s="2"/>
      <c r="R539" s="2"/>
      <c r="S539" s="2"/>
    </row>
    <row r="540">
      <c r="A540" s="2"/>
      <c r="B540" s="2"/>
      <c r="C540" s="7" t="s">
        <v>86</v>
      </c>
      <c r="D540" s="2"/>
      <c r="E540" s="2"/>
      <c r="F540" s="2"/>
      <c r="G540" s="2"/>
      <c r="H540" s="2"/>
      <c r="I540" s="2"/>
      <c r="J540" s="2"/>
      <c r="K540" s="2"/>
      <c r="L540" s="2"/>
      <c r="M540" s="2"/>
      <c r="N540" s="2"/>
      <c r="O540" s="2"/>
      <c r="P540" s="2"/>
      <c r="Q540" s="2"/>
      <c r="R540" s="2"/>
      <c r="S540" s="2"/>
    </row>
    <row r="541">
      <c r="A541" s="2"/>
      <c r="B541" s="2"/>
      <c r="C541" s="2"/>
      <c r="D541" s="8" t="s">
        <v>87</v>
      </c>
      <c r="E541" s="2"/>
      <c r="F541" s="2"/>
      <c r="G541" s="2"/>
      <c r="H541" s="2"/>
      <c r="I541" s="2"/>
      <c r="J541" s="2"/>
      <c r="K541" s="2"/>
      <c r="L541" s="2"/>
      <c r="M541" s="2"/>
      <c r="N541" s="2"/>
      <c r="O541" s="2"/>
      <c r="P541" s="2"/>
      <c r="Q541" s="2"/>
      <c r="R541" s="2"/>
      <c r="S541" s="2"/>
    </row>
    <row r="542">
      <c r="A542" s="2"/>
      <c r="B542" s="2"/>
      <c r="C542" s="2"/>
      <c r="D542" s="2"/>
      <c r="E542" s="2"/>
      <c r="F542" s="2"/>
      <c r="G542" s="2"/>
      <c r="H542" s="2"/>
      <c r="I542" s="2"/>
      <c r="J542" s="2"/>
      <c r="K542" s="2"/>
      <c r="L542" s="2"/>
      <c r="M542" s="2"/>
      <c r="N542" s="2"/>
      <c r="O542" s="2"/>
      <c r="P542" s="2"/>
      <c r="Q542" s="2"/>
      <c r="R542" s="2"/>
      <c r="S542" s="2"/>
    </row>
    <row r="543">
      <c r="A543" s="2"/>
      <c r="B543" s="2"/>
      <c r="C543" s="2"/>
      <c r="D543" s="2"/>
      <c r="E543" s="2"/>
      <c r="F543" s="2"/>
      <c r="G543" s="2"/>
      <c r="H543" s="2"/>
      <c r="I543" s="2"/>
      <c r="J543" s="2"/>
      <c r="K543" s="2"/>
      <c r="L543" s="2"/>
      <c r="M543" s="2"/>
      <c r="N543" s="2"/>
      <c r="O543" s="2"/>
      <c r="P543" s="2"/>
      <c r="Q543" s="2"/>
      <c r="R543" s="2"/>
      <c r="S543" s="2"/>
    </row>
    <row r="544">
      <c r="A544" s="2"/>
      <c r="B544" s="2"/>
      <c r="C544" s="2"/>
      <c r="D544" s="2"/>
      <c r="E544" s="2"/>
      <c r="F544" s="2"/>
      <c r="G544" s="2"/>
      <c r="H544" s="2"/>
      <c r="I544" s="2"/>
      <c r="J544" s="2"/>
      <c r="K544" s="2"/>
      <c r="L544" s="2"/>
      <c r="M544" s="2"/>
      <c r="N544" s="2"/>
      <c r="O544" s="2"/>
      <c r="P544" s="2"/>
      <c r="Q544" s="2"/>
      <c r="R544" s="2"/>
      <c r="S544" s="2"/>
    </row>
    <row r="545">
      <c r="A545" s="7" t="s">
        <v>2573</v>
      </c>
      <c r="B545" s="2"/>
      <c r="C545" s="2"/>
      <c r="D545" s="2"/>
      <c r="E545" s="2"/>
      <c r="F545" s="2"/>
      <c r="G545" s="2"/>
      <c r="H545" s="2"/>
      <c r="I545" s="2"/>
      <c r="J545" s="2"/>
      <c r="K545" s="2"/>
      <c r="L545" s="2"/>
      <c r="M545" s="2"/>
      <c r="N545" s="2"/>
      <c r="O545" s="2"/>
      <c r="P545" s="2"/>
      <c r="Q545" s="2"/>
      <c r="R545" s="2"/>
      <c r="S545" s="2"/>
    </row>
    <row r="546">
      <c r="A546" s="7">
        <v>1.0</v>
      </c>
      <c r="B546" s="7" t="s">
        <v>2574</v>
      </c>
      <c r="C546" s="2"/>
      <c r="D546" s="2"/>
      <c r="E546" s="2"/>
      <c r="F546" s="2"/>
      <c r="G546" s="2"/>
      <c r="H546" s="2"/>
      <c r="I546" s="7" t="s">
        <v>177</v>
      </c>
      <c r="J546" s="2"/>
      <c r="K546" s="2"/>
      <c r="L546" s="2"/>
      <c r="M546" s="2"/>
      <c r="N546" s="2"/>
      <c r="O546" s="2"/>
      <c r="P546" s="2"/>
      <c r="Q546" s="2"/>
      <c r="R546" s="2"/>
      <c r="S546" s="2"/>
    </row>
    <row r="547">
      <c r="A547" s="7">
        <v>1.0</v>
      </c>
      <c r="B547" s="7" t="s">
        <v>2575</v>
      </c>
      <c r="C547" s="2"/>
      <c r="D547" s="2"/>
      <c r="E547" s="2"/>
      <c r="F547" s="2"/>
      <c r="G547" s="2"/>
      <c r="H547" s="2"/>
      <c r="I547" s="7" t="s">
        <v>177</v>
      </c>
      <c r="J547" s="2"/>
      <c r="K547" s="2"/>
      <c r="L547" s="2"/>
      <c r="M547" s="2"/>
      <c r="N547" s="2"/>
      <c r="O547" s="2"/>
      <c r="P547" s="2"/>
      <c r="Q547" s="2"/>
      <c r="R547" s="2"/>
      <c r="S547" s="2"/>
    </row>
    <row r="548">
      <c r="A548" s="7">
        <v>2.0</v>
      </c>
      <c r="B548" s="7" t="s">
        <v>2576</v>
      </c>
      <c r="C548" s="2"/>
      <c r="D548" s="2"/>
      <c r="E548" s="2"/>
      <c r="F548" s="2"/>
      <c r="G548" s="2"/>
      <c r="H548" s="2"/>
      <c r="I548" s="2"/>
      <c r="J548" s="2"/>
      <c r="K548" s="2"/>
      <c r="L548" s="2"/>
      <c r="M548" s="2"/>
      <c r="N548" s="2"/>
      <c r="O548" s="2"/>
      <c r="P548" s="2"/>
      <c r="Q548" s="2"/>
      <c r="R548" s="2"/>
      <c r="S548" s="2"/>
    </row>
    <row r="549">
      <c r="A549" s="7" t="s">
        <v>2577</v>
      </c>
      <c r="B549" s="7" t="s">
        <v>2578</v>
      </c>
      <c r="C549" s="2"/>
      <c r="D549" s="2"/>
      <c r="E549" s="2"/>
      <c r="F549" s="2"/>
      <c r="G549" s="2"/>
      <c r="H549" s="2"/>
      <c r="I549" s="2"/>
      <c r="J549" s="2"/>
      <c r="K549" s="2"/>
      <c r="L549" s="2"/>
      <c r="M549" s="2"/>
      <c r="N549" s="2"/>
      <c r="O549" s="2"/>
      <c r="P549" s="2"/>
      <c r="Q549" s="2"/>
      <c r="R549" s="2"/>
      <c r="S549" s="2"/>
    </row>
    <row r="550">
      <c r="A550" s="7">
        <v>5.0</v>
      </c>
      <c r="B550" s="7" t="s">
        <v>2579</v>
      </c>
      <c r="C550" s="2"/>
      <c r="D550" s="2"/>
      <c r="E550" s="2"/>
      <c r="F550" s="2"/>
      <c r="G550" s="2"/>
      <c r="H550" s="2"/>
      <c r="I550" s="2"/>
      <c r="J550" s="2"/>
      <c r="K550" s="2"/>
      <c r="L550" s="2"/>
      <c r="M550" s="2"/>
      <c r="N550" s="2"/>
      <c r="O550" s="2"/>
      <c r="P550" s="2"/>
      <c r="Q550" s="2"/>
      <c r="R550" s="2"/>
      <c r="S550" s="2"/>
    </row>
    <row r="551">
      <c r="A551" s="7">
        <v>6.0</v>
      </c>
      <c r="B551" s="7" t="s">
        <v>2580</v>
      </c>
      <c r="C551" s="2"/>
      <c r="D551" s="2"/>
      <c r="E551" s="2"/>
      <c r="F551" s="2"/>
      <c r="G551" s="2"/>
      <c r="H551" s="2"/>
      <c r="I551" s="2"/>
      <c r="J551" s="2"/>
      <c r="K551" s="2"/>
      <c r="L551" s="2"/>
      <c r="M551" s="2"/>
      <c r="N551" s="2"/>
      <c r="O551" s="2"/>
      <c r="P551" s="2"/>
      <c r="Q551" s="2"/>
      <c r="R551" s="2"/>
      <c r="S551" s="2"/>
    </row>
    <row r="552">
      <c r="A552" s="7">
        <v>7.0</v>
      </c>
      <c r="B552" s="7" t="s">
        <v>2581</v>
      </c>
      <c r="C552" s="2"/>
      <c r="D552" s="2"/>
      <c r="E552" s="2"/>
      <c r="F552" s="2"/>
      <c r="G552" s="2"/>
      <c r="H552" s="2"/>
      <c r="I552" s="2"/>
      <c r="J552" s="2"/>
      <c r="K552" s="2"/>
      <c r="L552" s="2"/>
      <c r="M552" s="2"/>
      <c r="N552" s="2"/>
      <c r="O552" s="2"/>
      <c r="P552" s="2"/>
      <c r="Q552" s="2"/>
      <c r="R552" s="2"/>
      <c r="S552" s="2"/>
    </row>
    <row r="553">
      <c r="A553" s="2"/>
      <c r="B553" s="2"/>
      <c r="C553" s="2"/>
      <c r="D553" s="2"/>
      <c r="E553" s="2"/>
      <c r="F553" s="2"/>
      <c r="G553" s="2"/>
      <c r="H553" s="2"/>
      <c r="I553" s="2"/>
      <c r="J553" s="2"/>
      <c r="K553" s="2"/>
      <c r="L553" s="2"/>
      <c r="M553" s="2"/>
      <c r="N553" s="2"/>
      <c r="O553" s="2"/>
      <c r="P553" s="2"/>
      <c r="Q553" s="2"/>
      <c r="R553" s="2"/>
      <c r="S553" s="2"/>
    </row>
    <row r="554">
      <c r="A554" s="7">
        <v>1.0</v>
      </c>
      <c r="B554" s="7" t="s">
        <v>2582</v>
      </c>
      <c r="C554" s="2"/>
      <c r="D554" s="2"/>
      <c r="E554" s="2"/>
      <c r="F554" s="2"/>
      <c r="G554" s="2"/>
      <c r="H554" s="2"/>
      <c r="I554" s="7" t="s">
        <v>177</v>
      </c>
      <c r="J554" s="7" t="s">
        <v>2583</v>
      </c>
      <c r="K554" s="2"/>
      <c r="L554" s="2"/>
      <c r="M554" s="2"/>
      <c r="N554" s="2"/>
      <c r="O554" s="2"/>
      <c r="P554" s="2"/>
      <c r="Q554" s="2"/>
      <c r="R554" s="2"/>
      <c r="S554" s="2"/>
    </row>
    <row r="555">
      <c r="A555" s="7">
        <v>2.0</v>
      </c>
      <c r="B555" s="7" t="s">
        <v>2584</v>
      </c>
      <c r="C555" s="2"/>
      <c r="D555" s="2"/>
      <c r="E555" s="2"/>
      <c r="F555" s="2"/>
      <c r="G555" s="2"/>
      <c r="H555" s="2"/>
      <c r="I555" s="7" t="s">
        <v>177</v>
      </c>
      <c r="J555" s="2"/>
      <c r="K555" s="2"/>
      <c r="L555" s="2"/>
      <c r="M555" s="2"/>
      <c r="N555" s="2"/>
      <c r="O555" s="2"/>
      <c r="P555" s="2"/>
      <c r="Q555" s="2"/>
      <c r="R555" s="2"/>
      <c r="S555" s="2"/>
    </row>
    <row r="556">
      <c r="A556" s="7">
        <v>3.0</v>
      </c>
      <c r="B556" s="7" t="s">
        <v>2579</v>
      </c>
      <c r="C556" s="2"/>
      <c r="D556" s="2"/>
      <c r="E556" s="2"/>
      <c r="F556" s="2"/>
      <c r="G556" s="2"/>
      <c r="H556" s="2"/>
      <c r="I556" s="2"/>
      <c r="J556" s="2"/>
      <c r="K556" s="2"/>
      <c r="L556" s="2"/>
      <c r="M556" s="2"/>
      <c r="N556" s="2"/>
      <c r="O556" s="2"/>
      <c r="P556" s="2"/>
      <c r="Q556" s="2"/>
      <c r="R556" s="2"/>
      <c r="S556" s="2"/>
    </row>
    <row r="557">
      <c r="A557" s="7">
        <v>4.0</v>
      </c>
      <c r="B557" s="7" t="s">
        <v>2580</v>
      </c>
      <c r="C557" s="2"/>
      <c r="D557" s="2"/>
      <c r="E557" s="2"/>
      <c r="F557" s="2"/>
      <c r="G557" s="2"/>
      <c r="H557" s="2"/>
      <c r="I557" s="7" t="s">
        <v>177</v>
      </c>
      <c r="J557" s="2"/>
      <c r="K557" s="2"/>
      <c r="L557" s="2"/>
      <c r="M557" s="2"/>
      <c r="N557" s="2"/>
      <c r="O557" s="2"/>
      <c r="P557" s="2"/>
      <c r="Q557" s="2"/>
      <c r="R557" s="2"/>
      <c r="S557" s="2"/>
    </row>
    <row r="558">
      <c r="A558" s="7">
        <v>5.0</v>
      </c>
      <c r="B558" s="7" t="s">
        <v>2581</v>
      </c>
      <c r="C558" s="2"/>
      <c r="D558" s="2"/>
      <c r="E558" s="2"/>
      <c r="F558" s="2"/>
      <c r="G558" s="2"/>
      <c r="H558" s="2"/>
      <c r="I558" s="7" t="s">
        <v>177</v>
      </c>
      <c r="J558" s="2"/>
      <c r="K558" s="2"/>
      <c r="L558" s="2"/>
      <c r="M558" s="2"/>
      <c r="N558" s="2"/>
      <c r="O558" s="2"/>
      <c r="P558" s="2"/>
      <c r="Q558" s="2"/>
      <c r="R558" s="2"/>
      <c r="S558" s="2"/>
    </row>
    <row r="559">
      <c r="A559" s="7" t="s">
        <v>2585</v>
      </c>
      <c r="B559" s="7" t="s">
        <v>2578</v>
      </c>
      <c r="C559" s="2"/>
      <c r="D559" s="2"/>
      <c r="E559" s="2"/>
      <c r="F559" s="2"/>
      <c r="G559" s="2"/>
      <c r="H559" s="2"/>
      <c r="I559" s="7" t="s">
        <v>177</v>
      </c>
      <c r="J559" s="2"/>
      <c r="K559" s="2"/>
      <c r="L559" s="2"/>
      <c r="M559" s="2"/>
      <c r="N559" s="2"/>
      <c r="O559" s="2"/>
      <c r="P559" s="2"/>
      <c r="Q559" s="2"/>
      <c r="R559" s="2"/>
      <c r="S559" s="2"/>
    </row>
    <row r="560">
      <c r="A560" s="2"/>
      <c r="B560" s="2"/>
      <c r="C560" s="2"/>
      <c r="D560" s="2"/>
      <c r="E560" s="2"/>
      <c r="F560" s="2"/>
      <c r="G560" s="2"/>
      <c r="H560" s="2"/>
      <c r="I560" s="2"/>
      <c r="J560" s="2"/>
      <c r="K560" s="2"/>
      <c r="L560" s="2"/>
      <c r="M560" s="2"/>
      <c r="N560" s="2"/>
      <c r="O560" s="2"/>
      <c r="P560" s="2"/>
      <c r="Q560" s="2"/>
      <c r="R560" s="2"/>
      <c r="S560" s="2"/>
    </row>
    <row r="561">
      <c r="A561" s="2"/>
      <c r="B561" s="2"/>
      <c r="C561" s="2"/>
      <c r="D561" s="2"/>
      <c r="E561" s="2"/>
      <c r="F561" s="2"/>
      <c r="G561" s="2"/>
      <c r="H561" s="2"/>
      <c r="I561" s="2"/>
      <c r="J561" s="2"/>
      <c r="K561" s="2"/>
      <c r="L561" s="2"/>
      <c r="M561" s="2"/>
      <c r="N561" s="2"/>
      <c r="O561" s="2"/>
      <c r="P561" s="2"/>
      <c r="Q561" s="2"/>
      <c r="R561" s="2"/>
      <c r="S561" s="2"/>
    </row>
    <row r="562">
      <c r="A562" s="2"/>
      <c r="B562" s="2"/>
      <c r="C562" s="2"/>
      <c r="D562" s="2"/>
      <c r="E562" s="2"/>
      <c r="F562" s="2"/>
      <c r="G562" s="2"/>
      <c r="H562" s="2"/>
      <c r="I562" s="2"/>
      <c r="J562" s="2"/>
      <c r="K562" s="2"/>
      <c r="L562" s="2"/>
      <c r="M562" s="2"/>
      <c r="N562" s="2"/>
      <c r="O562" s="2"/>
      <c r="P562" s="2"/>
      <c r="Q562" s="2"/>
      <c r="R562" s="2"/>
      <c r="S562" s="2"/>
    </row>
    <row r="563">
      <c r="C563" s="2"/>
      <c r="D563" s="2"/>
      <c r="E563" s="2"/>
      <c r="F563" s="2"/>
      <c r="G563" s="2"/>
      <c r="H563" s="2"/>
      <c r="I563" s="2"/>
      <c r="J563" s="2"/>
      <c r="K563" s="2"/>
      <c r="L563" s="2"/>
      <c r="M563" s="2"/>
      <c r="N563" s="2"/>
      <c r="O563" s="2"/>
      <c r="P563" s="2"/>
      <c r="Q563" s="2"/>
      <c r="R563" s="2"/>
      <c r="S563" s="2"/>
    </row>
    <row r="564">
      <c r="C564" s="2"/>
      <c r="D564" s="2"/>
      <c r="E564" s="2"/>
      <c r="F564" s="2"/>
      <c r="G564" s="2"/>
      <c r="H564" s="2"/>
      <c r="I564" s="2"/>
      <c r="J564" s="2"/>
      <c r="K564" s="2"/>
      <c r="L564" s="2"/>
      <c r="M564" s="2"/>
      <c r="N564" s="2"/>
      <c r="O564" s="2"/>
      <c r="P564" s="2"/>
      <c r="Q564" s="2"/>
      <c r="R564" s="2"/>
      <c r="S564" s="2"/>
    </row>
    <row r="565">
      <c r="A565" s="2"/>
      <c r="B565" s="2"/>
      <c r="C565" s="2"/>
      <c r="D565" s="2"/>
      <c r="E565" s="2"/>
      <c r="F565" s="2"/>
      <c r="G565" s="2"/>
      <c r="H565" s="2"/>
      <c r="I565" s="2"/>
      <c r="J565" s="2"/>
      <c r="K565" s="2"/>
      <c r="L565" s="2"/>
      <c r="M565" s="2"/>
      <c r="N565" s="2"/>
      <c r="O565" s="2"/>
      <c r="P565" s="2"/>
      <c r="Q565" s="2"/>
      <c r="R565" s="2"/>
      <c r="S565" s="2"/>
    </row>
    <row r="566">
      <c r="A566" s="2"/>
      <c r="B566" s="2"/>
      <c r="C566" s="2"/>
      <c r="D566" s="2"/>
      <c r="E566" s="2"/>
      <c r="F566" s="2"/>
      <c r="G566" s="2"/>
      <c r="H566" s="2"/>
      <c r="I566" s="2"/>
      <c r="J566" s="2"/>
      <c r="K566" s="2"/>
      <c r="L566" s="2"/>
      <c r="M566" s="2"/>
      <c r="N566" s="2"/>
      <c r="O566" s="2"/>
      <c r="P566" s="2"/>
      <c r="Q566" s="2"/>
      <c r="R566" s="2"/>
      <c r="S566" s="2"/>
    </row>
    <row r="567">
      <c r="A567" s="2"/>
      <c r="B567" s="2"/>
      <c r="C567" s="2"/>
      <c r="D567" s="2"/>
      <c r="E567" s="2"/>
      <c r="F567" s="2"/>
      <c r="G567" s="2"/>
      <c r="H567" s="2"/>
      <c r="I567" s="2"/>
      <c r="J567" s="2"/>
      <c r="K567" s="2"/>
      <c r="L567" s="2"/>
      <c r="M567" s="2"/>
      <c r="N567" s="2"/>
      <c r="O567" s="2"/>
      <c r="P567" s="2"/>
      <c r="Q567" s="2"/>
      <c r="R567" s="2"/>
      <c r="S567" s="2"/>
    </row>
    <row r="568">
      <c r="A568" s="2"/>
      <c r="B568" s="2"/>
      <c r="C568" s="2"/>
      <c r="D568" s="2"/>
      <c r="E568" s="2"/>
      <c r="F568" s="2"/>
      <c r="G568" s="2"/>
      <c r="H568" s="2"/>
      <c r="I568" s="2"/>
      <c r="J568" s="2"/>
      <c r="K568" s="2"/>
      <c r="L568" s="2"/>
      <c r="M568" s="2"/>
      <c r="N568" s="2"/>
      <c r="O568" s="2"/>
      <c r="P568" s="2"/>
      <c r="Q568" s="2"/>
      <c r="R568" s="2"/>
      <c r="S568" s="2"/>
    </row>
    <row r="569">
      <c r="A569" s="2"/>
      <c r="B569" s="2"/>
      <c r="C569" s="2"/>
      <c r="D569" s="2"/>
      <c r="E569" s="2"/>
      <c r="F569" s="2"/>
      <c r="G569" s="2"/>
      <c r="H569" s="2"/>
      <c r="I569" s="2"/>
      <c r="J569" s="2"/>
      <c r="K569" s="2"/>
      <c r="L569" s="2"/>
      <c r="M569" s="2"/>
      <c r="N569" s="2"/>
      <c r="O569" s="2"/>
      <c r="P569" s="2"/>
      <c r="Q569" s="2"/>
      <c r="R569" s="2"/>
      <c r="S569" s="2"/>
    </row>
    <row r="570">
      <c r="A570" s="2"/>
      <c r="B570" s="2"/>
      <c r="C570" s="2"/>
      <c r="D570" s="2"/>
      <c r="E570" s="2"/>
      <c r="F570" s="2"/>
      <c r="G570" s="2"/>
      <c r="H570" s="2"/>
      <c r="I570" s="2"/>
      <c r="J570" s="2"/>
      <c r="K570" s="2"/>
      <c r="L570" s="2"/>
      <c r="M570" s="2"/>
      <c r="N570" s="2"/>
      <c r="O570" s="2"/>
      <c r="P570" s="2"/>
      <c r="Q570" s="2"/>
      <c r="R570" s="2"/>
      <c r="S570" s="2"/>
    </row>
    <row r="571">
      <c r="A571" s="2"/>
      <c r="B571" s="2"/>
      <c r="C571" s="2"/>
      <c r="D571" s="2"/>
      <c r="E571" s="2"/>
      <c r="F571" s="2"/>
      <c r="G571" s="2"/>
      <c r="H571" s="2"/>
      <c r="I571" s="2"/>
      <c r="J571" s="2"/>
      <c r="K571" s="2"/>
      <c r="L571" s="2"/>
      <c r="M571" s="2"/>
      <c r="N571" s="2"/>
      <c r="O571" s="2"/>
      <c r="P571" s="2"/>
      <c r="Q571" s="2"/>
      <c r="R571" s="2"/>
      <c r="S571" s="2"/>
    </row>
    <row r="572">
      <c r="A572" s="2"/>
      <c r="B572" s="2"/>
      <c r="C572" s="2"/>
      <c r="D572" s="2"/>
      <c r="E572" s="2"/>
      <c r="F572" s="2"/>
      <c r="G572" s="2"/>
      <c r="H572" s="2"/>
      <c r="I572" s="2"/>
      <c r="J572" s="2"/>
      <c r="K572" s="2"/>
      <c r="L572" s="2"/>
      <c r="M572" s="2"/>
      <c r="N572" s="2"/>
      <c r="O572" s="2"/>
      <c r="P572" s="2"/>
      <c r="Q572" s="2"/>
      <c r="R572" s="2"/>
      <c r="S572" s="2"/>
    </row>
    <row r="573">
      <c r="A573" s="2"/>
      <c r="B573" s="2"/>
      <c r="C573" s="2"/>
      <c r="D573" s="2"/>
      <c r="E573" s="2"/>
      <c r="F573" s="2"/>
      <c r="G573" s="2"/>
      <c r="H573" s="2"/>
      <c r="I573" s="2"/>
      <c r="J573" s="2"/>
      <c r="K573" s="2"/>
      <c r="L573" s="2"/>
      <c r="M573" s="2"/>
      <c r="N573" s="2"/>
      <c r="O573" s="2"/>
      <c r="P573" s="2"/>
      <c r="Q573" s="2"/>
      <c r="R573" s="2"/>
      <c r="S573" s="2"/>
    </row>
    <row r="574">
      <c r="A574" s="2"/>
      <c r="B574" s="2"/>
      <c r="C574" s="2"/>
      <c r="D574" s="2"/>
      <c r="E574" s="2"/>
      <c r="F574" s="2"/>
      <c r="G574" s="2"/>
      <c r="H574" s="2"/>
      <c r="I574" s="2"/>
      <c r="J574" s="2"/>
      <c r="K574" s="2"/>
      <c r="L574" s="2"/>
      <c r="M574" s="2"/>
      <c r="N574" s="2"/>
      <c r="O574" s="2"/>
      <c r="P574" s="2"/>
      <c r="Q574" s="2"/>
      <c r="R574" s="2"/>
      <c r="S574" s="2"/>
    </row>
    <row r="575">
      <c r="A575" s="2"/>
      <c r="B575" s="2"/>
      <c r="C575" s="2"/>
      <c r="D575" s="2"/>
      <c r="E575" s="2"/>
      <c r="F575" s="2"/>
      <c r="G575" s="2"/>
      <c r="H575" s="2"/>
      <c r="I575" s="2"/>
      <c r="J575" s="2"/>
      <c r="K575" s="2"/>
      <c r="L575" s="2"/>
      <c r="M575" s="2"/>
      <c r="N575" s="2"/>
      <c r="O575" s="2"/>
      <c r="P575" s="2"/>
      <c r="Q575" s="2"/>
      <c r="R575" s="2"/>
      <c r="S575" s="2"/>
    </row>
    <row r="576">
      <c r="A576" s="2"/>
      <c r="B576" s="2"/>
      <c r="C576" s="2"/>
      <c r="D576" s="2"/>
      <c r="E576" s="2"/>
      <c r="F576" s="2"/>
      <c r="G576" s="2"/>
      <c r="H576" s="2"/>
      <c r="I576" s="2"/>
      <c r="J576" s="2"/>
      <c r="K576" s="2"/>
      <c r="L576" s="2"/>
      <c r="M576" s="2"/>
      <c r="N576" s="2"/>
      <c r="O576" s="2"/>
      <c r="P576" s="2"/>
      <c r="Q576" s="2"/>
      <c r="R576" s="2"/>
      <c r="S576" s="2"/>
    </row>
    <row r="577">
      <c r="A577" s="2"/>
      <c r="B577" s="2"/>
      <c r="C577" s="2"/>
      <c r="D577" s="2"/>
      <c r="E577" s="2"/>
      <c r="F577" s="2"/>
      <c r="G577" s="2"/>
      <c r="H577" s="2"/>
      <c r="I577" s="2"/>
      <c r="J577" s="2"/>
      <c r="K577" s="2"/>
      <c r="L577" s="2"/>
      <c r="M577" s="2"/>
      <c r="N577" s="2"/>
      <c r="O577" s="2"/>
      <c r="P577" s="2"/>
      <c r="Q577" s="2"/>
      <c r="R577" s="2"/>
      <c r="S577" s="2"/>
    </row>
    <row r="578">
      <c r="A578" s="2"/>
      <c r="B578" s="2"/>
      <c r="C578" s="2"/>
      <c r="D578" s="2"/>
      <c r="E578" s="2"/>
      <c r="F578" s="2"/>
      <c r="G578" s="2"/>
      <c r="H578" s="2"/>
      <c r="I578" s="2"/>
      <c r="J578" s="2"/>
      <c r="K578" s="2"/>
      <c r="L578" s="2"/>
      <c r="M578" s="2"/>
      <c r="N578" s="2"/>
      <c r="O578" s="2"/>
      <c r="P578" s="2"/>
      <c r="Q578" s="2"/>
      <c r="R578" s="2"/>
      <c r="S578" s="2"/>
    </row>
    <row r="579">
      <c r="A579" s="2"/>
      <c r="B579" s="2"/>
      <c r="C579" s="2"/>
      <c r="D579" s="2"/>
      <c r="E579" s="2"/>
      <c r="F579" s="2"/>
      <c r="G579" s="2"/>
      <c r="H579" s="2"/>
      <c r="I579" s="2"/>
      <c r="J579" s="2"/>
      <c r="K579" s="2"/>
      <c r="L579" s="2"/>
      <c r="M579" s="2"/>
      <c r="N579" s="2"/>
      <c r="O579" s="2"/>
      <c r="P579" s="2"/>
      <c r="Q579" s="2"/>
      <c r="R579" s="2"/>
      <c r="S579" s="2"/>
    </row>
    <row r="580">
      <c r="A580" s="2"/>
      <c r="B580" s="2"/>
      <c r="C580" s="2"/>
      <c r="D580" s="2"/>
      <c r="E580" s="2"/>
      <c r="F580" s="2"/>
      <c r="G580" s="2"/>
      <c r="H580" s="2"/>
      <c r="I580" s="2"/>
      <c r="J580" s="2"/>
      <c r="K580" s="2"/>
      <c r="L580" s="2"/>
      <c r="M580" s="2"/>
      <c r="N580" s="2"/>
      <c r="O580" s="2"/>
      <c r="P580" s="2"/>
      <c r="Q580" s="2"/>
      <c r="R580" s="2"/>
      <c r="S580" s="2"/>
    </row>
    <row r="581">
      <c r="A581" s="2"/>
      <c r="B581" s="2"/>
      <c r="C581" s="2"/>
      <c r="D581" s="2"/>
      <c r="E581" s="2"/>
      <c r="F581" s="2"/>
      <c r="G581" s="2"/>
      <c r="H581" s="2"/>
      <c r="I581" s="2"/>
      <c r="J581" s="2"/>
      <c r="K581" s="2"/>
      <c r="L581" s="2"/>
      <c r="M581" s="2"/>
      <c r="N581" s="2"/>
      <c r="O581" s="2"/>
      <c r="P581" s="2"/>
      <c r="Q581" s="2"/>
      <c r="R581" s="2"/>
      <c r="S581" s="2"/>
    </row>
    <row r="582">
      <c r="A582" s="2"/>
      <c r="B582" s="2"/>
      <c r="C582" s="2"/>
      <c r="D582" s="2"/>
      <c r="E582" s="2"/>
      <c r="F582" s="2"/>
      <c r="G582" s="2"/>
      <c r="H582" s="2"/>
      <c r="I582" s="2"/>
      <c r="J582" s="2"/>
      <c r="K582" s="2"/>
      <c r="L582" s="2"/>
      <c r="M582" s="2"/>
      <c r="N582" s="2"/>
      <c r="O582" s="2"/>
      <c r="P582" s="2"/>
      <c r="Q582" s="2"/>
      <c r="R582" s="2"/>
      <c r="S582" s="2"/>
    </row>
    <row r="583">
      <c r="A583" s="2"/>
      <c r="B583" s="2"/>
      <c r="C583" s="2"/>
      <c r="D583" s="2"/>
      <c r="E583" s="2"/>
      <c r="F583" s="2"/>
      <c r="G583" s="2"/>
      <c r="H583" s="2"/>
      <c r="I583" s="2"/>
      <c r="J583" s="2"/>
      <c r="K583" s="2"/>
      <c r="L583" s="2"/>
      <c r="M583" s="2"/>
      <c r="N583" s="2"/>
      <c r="O583" s="2"/>
      <c r="P583" s="2"/>
      <c r="Q583" s="2"/>
      <c r="R583" s="2"/>
      <c r="S583" s="2"/>
    </row>
    <row r="584">
      <c r="A584" s="2"/>
      <c r="B584" s="2"/>
      <c r="C584" s="2"/>
      <c r="D584" s="2"/>
      <c r="E584" s="2"/>
      <c r="F584" s="2"/>
      <c r="G584" s="2"/>
      <c r="H584" s="2"/>
      <c r="I584" s="2"/>
      <c r="J584" s="2"/>
      <c r="K584" s="2"/>
      <c r="L584" s="2"/>
      <c r="M584" s="2"/>
      <c r="N584" s="2"/>
      <c r="O584" s="2"/>
      <c r="P584" s="2"/>
      <c r="Q584" s="2"/>
      <c r="R584" s="2"/>
      <c r="S584" s="2"/>
    </row>
    <row r="585">
      <c r="A585" s="2"/>
      <c r="B585" s="2"/>
      <c r="C585" s="2"/>
      <c r="D585" s="2"/>
      <c r="E585" s="2"/>
      <c r="F585" s="2"/>
      <c r="G585" s="2"/>
      <c r="H585" s="2"/>
      <c r="I585" s="2"/>
      <c r="J585" s="2"/>
      <c r="K585" s="2"/>
      <c r="L585" s="2"/>
      <c r="M585" s="2"/>
      <c r="N585" s="2"/>
      <c r="O585" s="2"/>
      <c r="P585" s="2"/>
      <c r="Q585" s="2"/>
      <c r="R585" s="2"/>
      <c r="S585" s="2"/>
    </row>
    <row r="586">
      <c r="A586" s="2"/>
      <c r="B586" s="2"/>
      <c r="C586" s="2"/>
      <c r="D586" s="2"/>
      <c r="E586" s="2"/>
      <c r="F586" s="2"/>
      <c r="G586" s="2"/>
      <c r="H586" s="2"/>
      <c r="I586" s="2"/>
      <c r="J586" s="2"/>
      <c r="K586" s="2"/>
      <c r="L586" s="2"/>
      <c r="M586" s="2"/>
      <c r="N586" s="2"/>
      <c r="O586" s="2"/>
      <c r="P586" s="2"/>
      <c r="Q586" s="2"/>
      <c r="R586" s="2"/>
      <c r="S586" s="2"/>
    </row>
    <row r="587">
      <c r="A587" s="2"/>
      <c r="B587" s="2"/>
      <c r="C587" s="2"/>
      <c r="D587" s="2"/>
      <c r="E587" s="2"/>
      <c r="F587" s="2"/>
      <c r="G587" s="2"/>
      <c r="H587" s="2"/>
      <c r="I587" s="2"/>
      <c r="J587" s="2"/>
      <c r="K587" s="2"/>
      <c r="L587" s="2"/>
      <c r="M587" s="2"/>
      <c r="N587" s="2"/>
      <c r="O587" s="2"/>
      <c r="P587" s="2"/>
      <c r="Q587" s="2"/>
      <c r="R587" s="2"/>
      <c r="S587" s="2"/>
    </row>
    <row r="588">
      <c r="A588" s="2"/>
      <c r="B588" s="2"/>
      <c r="C588" s="2"/>
      <c r="D588" s="2"/>
      <c r="E588" s="2"/>
      <c r="F588" s="2"/>
      <c r="G588" s="2"/>
      <c r="H588" s="2"/>
      <c r="I588" s="2"/>
      <c r="J588" s="2"/>
      <c r="K588" s="2"/>
      <c r="L588" s="2"/>
      <c r="M588" s="2"/>
      <c r="N588" s="2"/>
      <c r="O588" s="2"/>
      <c r="P588" s="2"/>
      <c r="Q588" s="2"/>
      <c r="R588" s="2"/>
      <c r="S588" s="2"/>
    </row>
    <row r="589">
      <c r="A589" s="2"/>
      <c r="B589" s="2"/>
      <c r="C589" s="2"/>
      <c r="D589" s="2"/>
      <c r="E589" s="2"/>
      <c r="F589" s="2"/>
      <c r="G589" s="2"/>
      <c r="H589" s="2"/>
      <c r="I589" s="2"/>
      <c r="J589" s="2"/>
      <c r="K589" s="2"/>
      <c r="L589" s="2"/>
      <c r="M589" s="2"/>
      <c r="N589" s="2"/>
      <c r="O589" s="2"/>
      <c r="P589" s="2"/>
      <c r="Q589" s="2"/>
      <c r="R589" s="2"/>
      <c r="S589" s="2"/>
    </row>
    <row r="590">
      <c r="A590" s="2"/>
      <c r="B590" s="2"/>
      <c r="C590" s="2"/>
      <c r="D590" s="2"/>
      <c r="E590" s="2"/>
      <c r="F590" s="2"/>
      <c r="G590" s="2"/>
      <c r="H590" s="2"/>
      <c r="I590" s="2"/>
      <c r="J590" s="2"/>
      <c r="K590" s="2"/>
      <c r="L590" s="2"/>
      <c r="M590" s="2"/>
      <c r="N590" s="2"/>
      <c r="O590" s="2"/>
      <c r="P590" s="2"/>
      <c r="Q590" s="2"/>
      <c r="R590" s="2"/>
      <c r="S590" s="2"/>
    </row>
    <row r="591">
      <c r="A591" s="2"/>
      <c r="B591" s="2"/>
      <c r="C591" s="2"/>
      <c r="D591" s="2"/>
      <c r="E591" s="2"/>
      <c r="F591" s="2"/>
      <c r="G591" s="2"/>
      <c r="H591" s="2"/>
      <c r="I591" s="2"/>
      <c r="J591" s="2"/>
      <c r="K591" s="2"/>
      <c r="L591" s="2"/>
      <c r="M591" s="2"/>
      <c r="N591" s="2"/>
      <c r="O591" s="2"/>
      <c r="P591" s="2"/>
      <c r="Q591" s="2"/>
      <c r="R591" s="2"/>
      <c r="S591" s="2"/>
    </row>
    <row r="592">
      <c r="A592" s="2"/>
      <c r="B592" s="2"/>
      <c r="C592" s="2"/>
      <c r="D592" s="2"/>
      <c r="E592" s="2"/>
      <c r="F592" s="2"/>
      <c r="G592" s="2"/>
      <c r="H592" s="2"/>
      <c r="I592" s="2"/>
      <c r="J592" s="2"/>
      <c r="K592" s="2"/>
      <c r="L592" s="2"/>
      <c r="M592" s="2"/>
      <c r="N592" s="2"/>
      <c r="O592" s="2"/>
      <c r="P592" s="2"/>
      <c r="Q592" s="2"/>
      <c r="R592" s="2"/>
      <c r="S592" s="2"/>
    </row>
    <row r="593">
      <c r="A593" s="2"/>
      <c r="B593" s="2"/>
      <c r="C593" s="2"/>
      <c r="D593" s="2"/>
      <c r="E593" s="2"/>
      <c r="F593" s="2"/>
      <c r="G593" s="2"/>
      <c r="H593" s="2"/>
      <c r="I593" s="2"/>
      <c r="J593" s="2"/>
      <c r="K593" s="2"/>
      <c r="L593" s="2"/>
      <c r="M593" s="2"/>
      <c r="N593" s="2"/>
      <c r="O593" s="2"/>
      <c r="P593" s="2"/>
      <c r="Q593" s="2"/>
      <c r="R593" s="2"/>
      <c r="S593" s="2"/>
    </row>
    <row r="594">
      <c r="A594" s="2"/>
      <c r="B594" s="2"/>
      <c r="C594" s="2"/>
      <c r="D594" s="2"/>
      <c r="E594" s="2"/>
      <c r="F594" s="2"/>
      <c r="G594" s="2"/>
      <c r="H594" s="2"/>
      <c r="I594" s="2"/>
      <c r="J594" s="2"/>
      <c r="K594" s="2"/>
      <c r="L594" s="2"/>
      <c r="M594" s="2"/>
      <c r="N594" s="2"/>
      <c r="O594" s="2"/>
      <c r="P594" s="2"/>
      <c r="Q594" s="2"/>
      <c r="R594" s="2"/>
      <c r="S594" s="2"/>
    </row>
    <row r="595">
      <c r="A595" s="2"/>
      <c r="B595" s="2"/>
      <c r="C595" s="2"/>
      <c r="D595" s="2"/>
      <c r="E595" s="2"/>
      <c r="F595" s="2"/>
      <c r="G595" s="2"/>
      <c r="H595" s="2"/>
      <c r="I595" s="2"/>
      <c r="J595" s="2"/>
      <c r="K595" s="2"/>
      <c r="L595" s="2"/>
      <c r="M595" s="2"/>
      <c r="N595" s="2"/>
      <c r="O595" s="2"/>
      <c r="P595" s="2"/>
      <c r="Q595" s="2"/>
      <c r="R595" s="2"/>
      <c r="S595" s="2"/>
    </row>
    <row r="596">
      <c r="A596" s="2"/>
      <c r="B596" s="2"/>
      <c r="C596" s="2"/>
      <c r="D596" s="2"/>
      <c r="E596" s="2"/>
      <c r="F596" s="2"/>
      <c r="G596" s="2"/>
      <c r="H596" s="2"/>
      <c r="I596" s="2"/>
      <c r="J596" s="2"/>
      <c r="K596" s="2"/>
      <c r="L596" s="2"/>
      <c r="M596" s="2"/>
      <c r="N596" s="2"/>
      <c r="O596" s="2"/>
      <c r="P596" s="2"/>
      <c r="Q596" s="2"/>
      <c r="R596" s="2"/>
      <c r="S596" s="2"/>
    </row>
    <row r="597">
      <c r="A597" s="2"/>
      <c r="B597" s="2"/>
      <c r="C597" s="2"/>
      <c r="D597" s="2"/>
      <c r="E597" s="2"/>
      <c r="F597" s="2"/>
      <c r="G597" s="2"/>
      <c r="H597" s="2"/>
      <c r="I597" s="2"/>
      <c r="J597" s="2"/>
      <c r="K597" s="2"/>
      <c r="L597" s="2"/>
      <c r="M597" s="2"/>
      <c r="N597" s="2"/>
      <c r="O597" s="2"/>
      <c r="P597" s="2"/>
      <c r="Q597" s="2"/>
      <c r="R597" s="2"/>
      <c r="S597" s="2"/>
    </row>
    <row r="598">
      <c r="A598" s="2"/>
      <c r="B598" s="2"/>
      <c r="C598" s="2"/>
      <c r="D598" s="2"/>
      <c r="E598" s="2"/>
      <c r="F598" s="2"/>
      <c r="G598" s="2"/>
      <c r="H598" s="2"/>
      <c r="I598" s="2"/>
      <c r="J598" s="2"/>
      <c r="K598" s="2"/>
      <c r="L598" s="2"/>
      <c r="M598" s="2"/>
      <c r="N598" s="2"/>
      <c r="O598" s="2"/>
      <c r="P598" s="2"/>
      <c r="Q598" s="2"/>
      <c r="R598" s="2"/>
      <c r="S598" s="2"/>
    </row>
    <row r="599">
      <c r="A599" s="2"/>
      <c r="B599" s="2"/>
      <c r="C599" s="2"/>
      <c r="D599" s="2"/>
      <c r="E599" s="2"/>
      <c r="F599" s="2"/>
      <c r="G599" s="2"/>
      <c r="H599" s="2"/>
      <c r="I599" s="2"/>
      <c r="J599" s="2"/>
      <c r="K599" s="2"/>
      <c r="L599" s="2"/>
      <c r="M599" s="2"/>
      <c r="N599" s="2"/>
      <c r="O599" s="2"/>
      <c r="P599" s="2"/>
      <c r="Q599" s="2"/>
      <c r="R599" s="2"/>
      <c r="S599" s="2"/>
    </row>
    <row r="600">
      <c r="A600" s="2"/>
      <c r="B600" s="2"/>
      <c r="C600" s="2"/>
      <c r="D600" s="2"/>
      <c r="E600" s="2"/>
      <c r="F600" s="2"/>
      <c r="G600" s="2"/>
      <c r="H600" s="2"/>
      <c r="I600" s="2"/>
      <c r="J600" s="2"/>
      <c r="K600" s="2"/>
      <c r="L600" s="2"/>
      <c r="M600" s="2"/>
      <c r="N600" s="2"/>
      <c r="O600" s="2"/>
      <c r="P600" s="2"/>
      <c r="Q600" s="2"/>
      <c r="R600" s="2"/>
      <c r="S600" s="2"/>
    </row>
    <row r="601">
      <c r="A601" s="2"/>
      <c r="B601" s="2"/>
      <c r="C601" s="2"/>
      <c r="D601" s="2"/>
      <c r="E601" s="2"/>
      <c r="F601" s="2"/>
      <c r="G601" s="2"/>
      <c r="H601" s="2"/>
      <c r="I601" s="2"/>
      <c r="J601" s="2"/>
      <c r="K601" s="2"/>
      <c r="L601" s="2"/>
      <c r="M601" s="2"/>
      <c r="N601" s="2"/>
      <c r="O601" s="2"/>
      <c r="P601" s="2"/>
      <c r="Q601" s="2"/>
      <c r="R601" s="2"/>
      <c r="S601" s="2"/>
    </row>
    <row r="602">
      <c r="A602" s="2"/>
      <c r="B602" s="2"/>
      <c r="C602" s="2"/>
      <c r="D602" s="2"/>
      <c r="E602" s="2"/>
      <c r="F602" s="2"/>
      <c r="G602" s="2"/>
      <c r="H602" s="2"/>
      <c r="I602" s="2"/>
      <c r="J602" s="2"/>
      <c r="K602" s="2"/>
      <c r="L602" s="2"/>
      <c r="M602" s="2"/>
      <c r="N602" s="2"/>
      <c r="O602" s="2"/>
      <c r="P602" s="2"/>
      <c r="Q602" s="2"/>
      <c r="R602" s="2"/>
      <c r="S602" s="2"/>
    </row>
    <row r="603">
      <c r="A603" s="2"/>
      <c r="B603" s="2"/>
      <c r="C603" s="2"/>
      <c r="D603" s="2"/>
      <c r="E603" s="2"/>
      <c r="F603" s="2"/>
      <c r="G603" s="2"/>
      <c r="H603" s="2"/>
      <c r="I603" s="2"/>
      <c r="J603" s="2"/>
      <c r="K603" s="2"/>
      <c r="L603" s="2"/>
      <c r="M603" s="2"/>
      <c r="N603" s="2"/>
      <c r="O603" s="2"/>
      <c r="P603" s="2"/>
      <c r="Q603" s="2"/>
      <c r="R603" s="2"/>
      <c r="S603" s="2"/>
    </row>
    <row r="604">
      <c r="A604" s="2"/>
      <c r="B604" s="2"/>
      <c r="C604" s="2"/>
      <c r="D604" s="2"/>
      <c r="E604" s="2"/>
      <c r="F604" s="2"/>
      <c r="G604" s="2"/>
      <c r="H604" s="2"/>
      <c r="I604" s="2"/>
      <c r="J604" s="2"/>
      <c r="K604" s="2"/>
      <c r="L604" s="2"/>
      <c r="M604" s="2"/>
      <c r="N604" s="2"/>
      <c r="O604" s="2"/>
      <c r="P604" s="2"/>
      <c r="Q604" s="2"/>
      <c r="R604" s="2"/>
      <c r="S604" s="2"/>
    </row>
    <row r="605">
      <c r="A605" s="2"/>
      <c r="B605" s="2"/>
      <c r="C605" s="2"/>
      <c r="D605" s="2"/>
      <c r="E605" s="2"/>
      <c r="F605" s="2"/>
      <c r="G605" s="2"/>
      <c r="H605" s="2"/>
      <c r="I605" s="2"/>
      <c r="J605" s="2"/>
      <c r="K605" s="2"/>
      <c r="L605" s="2"/>
      <c r="M605" s="2"/>
      <c r="N605" s="2"/>
      <c r="O605" s="2"/>
      <c r="P605" s="2"/>
      <c r="Q605" s="2"/>
      <c r="R605" s="2"/>
      <c r="S605" s="2"/>
    </row>
    <row r="606">
      <c r="A606" s="2"/>
      <c r="B606" s="2"/>
      <c r="C606" s="2"/>
      <c r="D606" s="2"/>
      <c r="E606" s="2"/>
      <c r="F606" s="2"/>
      <c r="G606" s="2"/>
      <c r="H606" s="2"/>
      <c r="I606" s="2"/>
      <c r="J606" s="2"/>
      <c r="K606" s="2"/>
      <c r="L606" s="2"/>
      <c r="M606" s="2"/>
      <c r="N606" s="2"/>
      <c r="O606" s="2"/>
      <c r="P606" s="2"/>
      <c r="Q606" s="2"/>
      <c r="R606" s="2"/>
      <c r="S606" s="2"/>
    </row>
    <row r="607">
      <c r="A607" s="2"/>
      <c r="B607" s="2"/>
      <c r="C607" s="2"/>
      <c r="D607" s="2"/>
      <c r="E607" s="2"/>
      <c r="F607" s="2"/>
      <c r="G607" s="2"/>
      <c r="H607" s="2"/>
      <c r="I607" s="2"/>
      <c r="J607" s="2"/>
      <c r="K607" s="2"/>
      <c r="L607" s="2"/>
      <c r="M607" s="2"/>
      <c r="N607" s="2"/>
      <c r="O607" s="2"/>
      <c r="P607" s="2"/>
      <c r="Q607" s="2"/>
      <c r="R607" s="2"/>
      <c r="S607" s="2"/>
    </row>
    <row r="608">
      <c r="A608" s="2"/>
      <c r="B608" s="2"/>
      <c r="C608" s="2"/>
      <c r="D608" s="2"/>
      <c r="E608" s="2"/>
      <c r="F608" s="2"/>
      <c r="G608" s="2"/>
      <c r="H608" s="2"/>
      <c r="I608" s="2"/>
      <c r="J608" s="2"/>
      <c r="K608" s="2"/>
      <c r="L608" s="2"/>
      <c r="M608" s="2"/>
      <c r="N608" s="2"/>
      <c r="O608" s="2"/>
      <c r="P608" s="2"/>
      <c r="Q608" s="2"/>
      <c r="R608" s="2"/>
      <c r="S608" s="2"/>
    </row>
    <row r="609">
      <c r="A609" s="2"/>
      <c r="B609" s="2"/>
      <c r="C609" s="2"/>
      <c r="D609" s="2"/>
      <c r="E609" s="2"/>
      <c r="F609" s="2"/>
      <c r="G609" s="2"/>
      <c r="H609" s="2"/>
      <c r="I609" s="2"/>
      <c r="J609" s="2"/>
      <c r="K609" s="2"/>
      <c r="L609" s="2"/>
      <c r="M609" s="2"/>
      <c r="N609" s="2"/>
      <c r="O609" s="2"/>
      <c r="P609" s="2"/>
      <c r="Q609" s="2"/>
      <c r="R609" s="2"/>
      <c r="S609" s="2"/>
    </row>
    <row r="610">
      <c r="A610" s="2"/>
      <c r="B610" s="2"/>
      <c r="C610" s="2"/>
      <c r="D610" s="2"/>
      <c r="E610" s="2"/>
      <c r="F610" s="2"/>
      <c r="G610" s="2"/>
      <c r="H610" s="2"/>
      <c r="I610" s="2"/>
      <c r="J610" s="2"/>
      <c r="K610" s="2"/>
      <c r="L610" s="2"/>
      <c r="M610" s="2"/>
      <c r="N610" s="2"/>
      <c r="O610" s="2"/>
      <c r="P610" s="2"/>
      <c r="Q610" s="2"/>
      <c r="R610" s="2"/>
      <c r="S610" s="2"/>
    </row>
    <row r="611">
      <c r="A611" s="2"/>
      <c r="B611" s="2"/>
      <c r="C611" s="2"/>
      <c r="D611" s="2"/>
      <c r="E611" s="2"/>
      <c r="F611" s="2"/>
      <c r="G611" s="2"/>
      <c r="H611" s="2"/>
      <c r="I611" s="2"/>
      <c r="J611" s="2"/>
      <c r="K611" s="2"/>
      <c r="L611" s="2"/>
      <c r="M611" s="2"/>
      <c r="N611" s="2"/>
      <c r="O611" s="2"/>
      <c r="P611" s="2"/>
      <c r="Q611" s="2"/>
      <c r="R611" s="2"/>
      <c r="S611" s="2"/>
    </row>
    <row r="612">
      <c r="A612" s="2"/>
      <c r="B612" s="2"/>
      <c r="C612" s="2"/>
      <c r="D612" s="2"/>
      <c r="E612" s="2"/>
      <c r="F612" s="2"/>
      <c r="G612" s="2"/>
      <c r="H612" s="2"/>
      <c r="I612" s="2"/>
      <c r="J612" s="2"/>
      <c r="K612" s="2"/>
      <c r="L612" s="2"/>
      <c r="M612" s="2"/>
      <c r="N612" s="2"/>
      <c r="O612" s="2"/>
      <c r="P612" s="2"/>
      <c r="Q612" s="2"/>
      <c r="R612" s="2"/>
      <c r="S612" s="2"/>
    </row>
    <row r="613">
      <c r="A613" s="2"/>
      <c r="B613" s="2"/>
      <c r="C613" s="2"/>
      <c r="D613" s="2"/>
      <c r="E613" s="2"/>
      <c r="F613" s="2"/>
      <c r="G613" s="2"/>
      <c r="H613" s="2"/>
      <c r="I613" s="2"/>
      <c r="J613" s="2"/>
      <c r="K613" s="2"/>
      <c r="L613" s="2"/>
      <c r="M613" s="2"/>
      <c r="N613" s="2"/>
      <c r="O613" s="2"/>
      <c r="P613" s="2"/>
      <c r="Q613" s="2"/>
      <c r="R613" s="2"/>
      <c r="S613" s="2"/>
    </row>
    <row r="614">
      <c r="A614" s="2"/>
      <c r="B614" s="2"/>
      <c r="C614" s="2"/>
      <c r="D614" s="2"/>
      <c r="E614" s="2"/>
      <c r="F614" s="2"/>
      <c r="G614" s="2"/>
      <c r="H614" s="2"/>
      <c r="I614" s="2"/>
      <c r="J614" s="2"/>
      <c r="K614" s="2"/>
      <c r="L614" s="2"/>
      <c r="M614" s="2"/>
      <c r="N614" s="2"/>
      <c r="O614" s="2"/>
      <c r="P614" s="2"/>
      <c r="Q614" s="2"/>
      <c r="R614" s="2"/>
      <c r="S614" s="2"/>
    </row>
    <row r="615">
      <c r="A615" s="2"/>
      <c r="B615" s="2"/>
      <c r="C615" s="2"/>
      <c r="D615" s="2"/>
      <c r="E615" s="2"/>
      <c r="F615" s="2"/>
      <c r="G615" s="2"/>
      <c r="H615" s="2"/>
      <c r="I615" s="2"/>
      <c r="J615" s="2"/>
      <c r="K615" s="2"/>
      <c r="L615" s="2"/>
      <c r="M615" s="2"/>
      <c r="N615" s="2"/>
      <c r="O615" s="2"/>
      <c r="P615" s="2"/>
      <c r="Q615" s="2"/>
      <c r="R615" s="2"/>
      <c r="S615" s="2"/>
    </row>
    <row r="616">
      <c r="A616" s="2"/>
      <c r="B616" s="2"/>
      <c r="C616" s="2"/>
      <c r="D616" s="2"/>
      <c r="E616" s="2"/>
      <c r="F616" s="2"/>
      <c r="G616" s="2"/>
      <c r="H616" s="2"/>
      <c r="I616" s="2"/>
      <c r="J616" s="2"/>
      <c r="K616" s="2"/>
      <c r="L616" s="2"/>
      <c r="M616" s="2"/>
      <c r="N616" s="2"/>
      <c r="O616" s="2"/>
      <c r="P616" s="2"/>
      <c r="Q616" s="2"/>
      <c r="R616" s="2"/>
      <c r="S616" s="2"/>
    </row>
    <row r="617">
      <c r="A617" s="2"/>
      <c r="B617" s="2"/>
      <c r="C617" s="2"/>
      <c r="D617" s="2"/>
      <c r="E617" s="2"/>
      <c r="F617" s="2"/>
      <c r="G617" s="2"/>
      <c r="H617" s="2"/>
      <c r="I617" s="2"/>
      <c r="J617" s="2"/>
      <c r="K617" s="2"/>
      <c r="L617" s="2"/>
      <c r="M617" s="2"/>
      <c r="N617" s="2"/>
      <c r="O617" s="2"/>
      <c r="P617" s="2"/>
      <c r="Q617" s="2"/>
      <c r="R617" s="2"/>
      <c r="S617" s="2"/>
    </row>
    <row r="618">
      <c r="A618" s="2"/>
      <c r="B618" s="2"/>
      <c r="C618" s="2"/>
      <c r="D618" s="2"/>
      <c r="E618" s="2"/>
      <c r="F618" s="2"/>
      <c r="G618" s="2"/>
      <c r="H618" s="2"/>
      <c r="I618" s="2"/>
      <c r="J618" s="2"/>
      <c r="K618" s="2"/>
      <c r="L618" s="2"/>
      <c r="M618" s="2"/>
      <c r="N618" s="2"/>
      <c r="O618" s="2"/>
      <c r="P618" s="2"/>
      <c r="Q618" s="2"/>
      <c r="R618" s="2"/>
      <c r="S618" s="2"/>
    </row>
    <row r="619">
      <c r="A619" s="2"/>
      <c r="B619" s="2"/>
      <c r="C619" s="2"/>
      <c r="D619" s="2"/>
      <c r="E619" s="2"/>
      <c r="F619" s="2"/>
      <c r="G619" s="2"/>
      <c r="H619" s="2"/>
      <c r="I619" s="2"/>
      <c r="J619" s="2"/>
      <c r="K619" s="2"/>
      <c r="L619" s="2"/>
      <c r="M619" s="2"/>
      <c r="N619" s="2"/>
      <c r="O619" s="2"/>
      <c r="P619" s="2"/>
      <c r="Q619" s="2"/>
      <c r="R619" s="2"/>
      <c r="S619" s="2"/>
    </row>
    <row r="620">
      <c r="A620" s="2"/>
      <c r="B620" s="2"/>
      <c r="C620" s="2"/>
      <c r="D620" s="2"/>
      <c r="E620" s="2"/>
      <c r="F620" s="2"/>
      <c r="G620" s="2"/>
      <c r="H620" s="2"/>
      <c r="I620" s="2"/>
      <c r="J620" s="2"/>
      <c r="K620" s="2"/>
      <c r="L620" s="2"/>
      <c r="M620" s="2"/>
      <c r="N620" s="2"/>
      <c r="O620" s="2"/>
      <c r="P620" s="2"/>
      <c r="Q620" s="2"/>
      <c r="R620" s="2"/>
      <c r="S620" s="2"/>
    </row>
    <row r="621">
      <c r="A621" s="2"/>
      <c r="B621" s="2"/>
      <c r="C621" s="2"/>
      <c r="D621" s="2"/>
      <c r="E621" s="2"/>
      <c r="F621" s="2"/>
      <c r="G621" s="2"/>
      <c r="H621" s="2"/>
      <c r="I621" s="2"/>
      <c r="J621" s="2"/>
      <c r="K621" s="2"/>
      <c r="L621" s="2"/>
      <c r="M621" s="2"/>
      <c r="N621" s="2"/>
      <c r="O621" s="2"/>
      <c r="P621" s="2"/>
      <c r="Q621" s="2"/>
      <c r="R621" s="2"/>
      <c r="S621" s="2"/>
    </row>
    <row r="622">
      <c r="A622" s="2"/>
      <c r="B622" s="2"/>
      <c r="C622" s="2"/>
      <c r="D622" s="2"/>
      <c r="E622" s="2"/>
      <c r="F622" s="2"/>
      <c r="G622" s="2"/>
      <c r="H622" s="2"/>
      <c r="I622" s="2"/>
      <c r="J622" s="2"/>
      <c r="K622" s="2"/>
      <c r="L622" s="2"/>
      <c r="M622" s="2"/>
      <c r="N622" s="2"/>
      <c r="O622" s="2"/>
      <c r="P622" s="2"/>
      <c r="Q622" s="2"/>
      <c r="R622" s="2"/>
      <c r="S622" s="2"/>
    </row>
    <row r="623">
      <c r="A623" s="2"/>
      <c r="B623" s="2"/>
      <c r="C623" s="2"/>
      <c r="D623" s="2"/>
      <c r="E623" s="2"/>
      <c r="F623" s="2"/>
      <c r="G623" s="2"/>
      <c r="H623" s="2"/>
      <c r="I623" s="2"/>
      <c r="J623" s="2"/>
      <c r="K623" s="2"/>
      <c r="L623" s="2"/>
      <c r="M623" s="2"/>
      <c r="N623" s="2"/>
      <c r="O623" s="2"/>
      <c r="P623" s="2"/>
      <c r="Q623" s="2"/>
      <c r="R623" s="2"/>
      <c r="S623" s="2"/>
    </row>
    <row r="624">
      <c r="A624" s="2"/>
      <c r="B624" s="2"/>
      <c r="C624" s="2"/>
      <c r="D624" s="2"/>
      <c r="E624" s="2"/>
      <c r="F624" s="2"/>
      <c r="G624" s="2"/>
      <c r="H624" s="2"/>
      <c r="I624" s="2"/>
      <c r="J624" s="2"/>
      <c r="K624" s="2"/>
      <c r="L624" s="2"/>
      <c r="M624" s="2"/>
      <c r="N624" s="2"/>
      <c r="O624" s="2"/>
      <c r="P624" s="2"/>
      <c r="Q624" s="2"/>
      <c r="R624" s="2"/>
      <c r="S624" s="2"/>
    </row>
    <row r="625">
      <c r="A625" s="2"/>
      <c r="B625" s="2"/>
      <c r="C625" s="2"/>
      <c r="D625" s="2"/>
      <c r="E625" s="2"/>
      <c r="F625" s="2"/>
      <c r="G625" s="2"/>
      <c r="H625" s="2"/>
      <c r="I625" s="2"/>
      <c r="J625" s="2"/>
      <c r="K625" s="2"/>
      <c r="L625" s="2"/>
      <c r="M625" s="2"/>
      <c r="N625" s="2"/>
      <c r="O625" s="2"/>
      <c r="P625" s="2"/>
      <c r="Q625" s="2"/>
      <c r="R625" s="2"/>
      <c r="S625" s="2"/>
    </row>
    <row r="626">
      <c r="A626" s="2"/>
      <c r="B626" s="2"/>
      <c r="C626" s="2"/>
      <c r="D626" s="2"/>
      <c r="E626" s="2"/>
      <c r="F626" s="2"/>
      <c r="G626" s="2"/>
      <c r="H626" s="2"/>
      <c r="I626" s="2"/>
      <c r="J626" s="2"/>
      <c r="K626" s="2"/>
      <c r="L626" s="2"/>
      <c r="M626" s="2"/>
      <c r="N626" s="2"/>
      <c r="O626" s="2"/>
      <c r="P626" s="2"/>
      <c r="Q626" s="2"/>
      <c r="R626" s="2"/>
      <c r="S626" s="2"/>
    </row>
    <row r="627">
      <c r="A627" s="2"/>
      <c r="B627" s="2"/>
      <c r="C627" s="2"/>
      <c r="D627" s="2"/>
      <c r="E627" s="2"/>
      <c r="F627" s="2"/>
      <c r="G627" s="2"/>
      <c r="H627" s="2"/>
      <c r="I627" s="2"/>
      <c r="J627" s="2"/>
      <c r="K627" s="2"/>
      <c r="L627" s="2"/>
      <c r="M627" s="2"/>
      <c r="N627" s="2"/>
      <c r="O627" s="2"/>
      <c r="P627" s="2"/>
      <c r="Q627" s="2"/>
      <c r="R627" s="2"/>
      <c r="S627" s="2"/>
    </row>
    <row r="628">
      <c r="A628" s="2"/>
      <c r="B628" s="2"/>
      <c r="C628" s="2"/>
      <c r="D628" s="2"/>
      <c r="E628" s="2"/>
      <c r="F628" s="2"/>
      <c r="G628" s="2"/>
      <c r="H628" s="2"/>
      <c r="I628" s="2"/>
      <c r="J628" s="2"/>
      <c r="K628" s="2"/>
      <c r="L628" s="2"/>
      <c r="M628" s="2"/>
      <c r="N628" s="2"/>
      <c r="O628" s="2"/>
      <c r="P628" s="2"/>
      <c r="Q628" s="2"/>
      <c r="R628" s="2"/>
      <c r="S628" s="2"/>
    </row>
    <row r="629">
      <c r="A629" s="2"/>
      <c r="B629" s="2"/>
      <c r="C629" s="2"/>
      <c r="D629" s="2"/>
      <c r="E629" s="2"/>
      <c r="F629" s="2"/>
      <c r="G629" s="2"/>
      <c r="H629" s="2"/>
      <c r="I629" s="2"/>
      <c r="J629" s="2"/>
      <c r="K629" s="2"/>
      <c r="L629" s="2"/>
      <c r="M629" s="2"/>
      <c r="N629" s="2"/>
      <c r="O629" s="2"/>
      <c r="P629" s="2"/>
      <c r="Q629" s="2"/>
      <c r="R629" s="2"/>
      <c r="S629" s="2"/>
    </row>
    <row r="630">
      <c r="A630" s="2"/>
      <c r="B630" s="2"/>
      <c r="C630" s="2"/>
      <c r="D630" s="2"/>
      <c r="E630" s="2"/>
      <c r="F630" s="2"/>
      <c r="G630" s="2"/>
      <c r="H630" s="2"/>
      <c r="I630" s="2"/>
      <c r="J630" s="2"/>
      <c r="K630" s="2"/>
      <c r="L630" s="2"/>
      <c r="M630" s="2"/>
      <c r="N630" s="2"/>
      <c r="O630" s="2"/>
      <c r="P630" s="2"/>
      <c r="Q630" s="2"/>
      <c r="R630" s="2"/>
      <c r="S630" s="2"/>
    </row>
    <row r="631">
      <c r="A631" s="2"/>
      <c r="B631" s="2"/>
      <c r="C631" s="2"/>
      <c r="D631" s="2"/>
      <c r="E631" s="2"/>
      <c r="F631" s="2"/>
      <c r="G631" s="2"/>
      <c r="H631" s="2"/>
      <c r="I631" s="2"/>
      <c r="J631" s="2"/>
      <c r="K631" s="2"/>
      <c r="L631" s="2"/>
      <c r="M631" s="2"/>
      <c r="N631" s="2"/>
      <c r="O631" s="2"/>
      <c r="P631" s="2"/>
      <c r="Q631" s="2"/>
      <c r="R631" s="2"/>
      <c r="S631" s="2"/>
    </row>
    <row r="632">
      <c r="A632" s="2"/>
      <c r="B632" s="2"/>
      <c r="C632" s="2"/>
      <c r="D632" s="2"/>
      <c r="E632" s="2"/>
      <c r="F632" s="2"/>
      <c r="G632" s="2"/>
      <c r="H632" s="2"/>
      <c r="I632" s="2"/>
      <c r="J632" s="2"/>
      <c r="K632" s="2"/>
      <c r="L632" s="2"/>
      <c r="M632" s="2"/>
      <c r="N632" s="2"/>
      <c r="O632" s="2"/>
      <c r="P632" s="2"/>
      <c r="Q632" s="2"/>
      <c r="R632" s="2"/>
      <c r="S632" s="2"/>
    </row>
    <row r="633">
      <c r="A633" s="2"/>
      <c r="B633" s="2"/>
      <c r="C633" s="2"/>
      <c r="D633" s="2"/>
      <c r="E633" s="2"/>
      <c r="F633" s="2"/>
      <c r="G633" s="2"/>
      <c r="H633" s="2"/>
      <c r="I633" s="2"/>
      <c r="J633" s="2"/>
      <c r="K633" s="2"/>
      <c r="L633" s="2"/>
      <c r="M633" s="2"/>
      <c r="N633" s="2"/>
      <c r="O633" s="2"/>
      <c r="P633" s="2"/>
      <c r="Q633" s="2"/>
      <c r="R633" s="2"/>
      <c r="S633" s="2"/>
    </row>
    <row r="634">
      <c r="A634" s="2"/>
      <c r="B634" s="2"/>
      <c r="C634" s="2"/>
      <c r="D634" s="2"/>
      <c r="E634" s="2"/>
      <c r="F634" s="2"/>
      <c r="G634" s="2"/>
      <c r="H634" s="2"/>
      <c r="I634" s="2"/>
      <c r="J634" s="2"/>
      <c r="K634" s="2"/>
      <c r="L634" s="2"/>
      <c r="M634" s="2"/>
      <c r="N634" s="2"/>
      <c r="O634" s="2"/>
      <c r="P634" s="2"/>
      <c r="Q634" s="2"/>
      <c r="R634" s="2"/>
      <c r="S634" s="2"/>
    </row>
    <row r="635">
      <c r="A635" s="2"/>
      <c r="B635" s="2"/>
      <c r="C635" s="2"/>
      <c r="D635" s="2"/>
      <c r="E635" s="2"/>
      <c r="F635" s="2"/>
      <c r="G635" s="2"/>
      <c r="H635" s="2"/>
      <c r="I635" s="2"/>
      <c r="J635" s="2"/>
      <c r="K635" s="2"/>
      <c r="L635" s="2"/>
      <c r="M635" s="2"/>
      <c r="N635" s="2"/>
      <c r="O635" s="2"/>
      <c r="P635" s="2"/>
      <c r="Q635" s="2"/>
      <c r="R635" s="2"/>
      <c r="S635" s="2"/>
    </row>
    <row r="636">
      <c r="A636" s="2"/>
      <c r="B636" s="2"/>
      <c r="C636" s="2"/>
      <c r="D636" s="2"/>
      <c r="E636" s="2"/>
      <c r="F636" s="2"/>
      <c r="G636" s="2"/>
      <c r="H636" s="2"/>
      <c r="I636" s="2"/>
      <c r="J636" s="2"/>
      <c r="K636" s="2"/>
      <c r="L636" s="2"/>
      <c r="M636" s="2"/>
      <c r="N636" s="2"/>
      <c r="O636" s="2"/>
      <c r="P636" s="2"/>
      <c r="Q636" s="2"/>
      <c r="R636" s="2"/>
      <c r="S636" s="2"/>
    </row>
    <row r="637">
      <c r="A637" s="2"/>
      <c r="B637" s="2"/>
      <c r="C637" s="2"/>
      <c r="D637" s="2"/>
      <c r="E637" s="2"/>
      <c r="F637" s="2"/>
      <c r="G637" s="2"/>
      <c r="H637" s="2"/>
      <c r="I637" s="2"/>
      <c r="J637" s="2"/>
      <c r="K637" s="2"/>
      <c r="L637" s="2"/>
      <c r="M637" s="2"/>
      <c r="N637" s="2"/>
      <c r="O637" s="2"/>
      <c r="P637" s="2"/>
      <c r="Q637" s="2"/>
      <c r="R637" s="2"/>
      <c r="S637" s="2"/>
    </row>
    <row r="638">
      <c r="A638" s="2"/>
      <c r="B638" s="2"/>
      <c r="C638" s="2"/>
      <c r="D638" s="2"/>
      <c r="E638" s="2"/>
      <c r="F638" s="2"/>
      <c r="G638" s="2"/>
      <c r="H638" s="2"/>
      <c r="I638" s="2"/>
      <c r="J638" s="2"/>
      <c r="K638" s="2"/>
      <c r="L638" s="2"/>
      <c r="M638" s="2"/>
      <c r="N638" s="2"/>
      <c r="O638" s="2"/>
      <c r="P638" s="2"/>
      <c r="Q638" s="2"/>
      <c r="R638" s="2"/>
      <c r="S638" s="2"/>
    </row>
    <row r="639">
      <c r="A639" s="2"/>
      <c r="B639" s="2"/>
      <c r="C639" s="2"/>
      <c r="D639" s="2"/>
      <c r="E639" s="2"/>
      <c r="F639" s="2"/>
      <c r="G639" s="2"/>
      <c r="H639" s="2"/>
      <c r="I639" s="2"/>
      <c r="J639" s="2"/>
      <c r="K639" s="2"/>
      <c r="L639" s="2"/>
      <c r="M639" s="2"/>
      <c r="N639" s="2"/>
      <c r="O639" s="2"/>
      <c r="P639" s="2"/>
      <c r="Q639" s="2"/>
      <c r="R639" s="2"/>
      <c r="S639" s="2"/>
    </row>
    <row r="640">
      <c r="A640" s="2"/>
      <c r="B640" s="2"/>
      <c r="C640" s="2"/>
      <c r="D640" s="2"/>
      <c r="E640" s="2"/>
      <c r="F640" s="2"/>
      <c r="G640" s="2"/>
      <c r="H640" s="2"/>
      <c r="I640" s="2"/>
      <c r="J640" s="2"/>
      <c r="K640" s="2"/>
      <c r="L640" s="2"/>
      <c r="M640" s="2"/>
      <c r="N640" s="2"/>
      <c r="O640" s="2"/>
      <c r="P640" s="2"/>
      <c r="Q640" s="2"/>
      <c r="R640" s="2"/>
      <c r="S640" s="2"/>
    </row>
    <row r="641">
      <c r="A641" s="2"/>
      <c r="B641" s="2"/>
      <c r="C641" s="2"/>
      <c r="D641" s="2"/>
      <c r="E641" s="2"/>
      <c r="F641" s="2"/>
      <c r="G641" s="2"/>
      <c r="H641" s="2"/>
      <c r="I641" s="2"/>
      <c r="J641" s="2"/>
      <c r="K641" s="2"/>
      <c r="L641" s="2"/>
      <c r="M641" s="2"/>
      <c r="N641" s="2"/>
      <c r="O641" s="2"/>
      <c r="P641" s="2"/>
      <c r="Q641" s="2"/>
      <c r="R641" s="2"/>
      <c r="S641" s="2"/>
    </row>
    <row r="642">
      <c r="A642" s="2"/>
      <c r="B642" s="2"/>
      <c r="C642" s="2"/>
      <c r="D642" s="2"/>
      <c r="E642" s="2"/>
      <c r="F642" s="2"/>
      <c r="G642" s="2"/>
      <c r="H642" s="2"/>
      <c r="I642" s="2"/>
      <c r="J642" s="2"/>
      <c r="K642" s="2"/>
      <c r="L642" s="2"/>
      <c r="M642" s="2"/>
      <c r="N642" s="2"/>
      <c r="O642" s="2"/>
      <c r="P642" s="2"/>
      <c r="Q642" s="2"/>
      <c r="R642" s="2"/>
      <c r="S642" s="2"/>
    </row>
    <row r="643">
      <c r="A643" s="2"/>
      <c r="B643" s="2"/>
      <c r="C643" s="2"/>
      <c r="D643" s="2"/>
      <c r="E643" s="2"/>
      <c r="F643" s="2"/>
      <c r="G643" s="2"/>
      <c r="H643" s="2"/>
      <c r="I643" s="2"/>
      <c r="J643" s="2"/>
      <c r="K643" s="2"/>
      <c r="L643" s="2"/>
      <c r="M643" s="2"/>
      <c r="N643" s="2"/>
      <c r="O643" s="2"/>
      <c r="P643" s="2"/>
      <c r="Q643" s="2"/>
      <c r="R643" s="2"/>
      <c r="S643" s="2"/>
    </row>
    <row r="644">
      <c r="A644" s="2"/>
      <c r="B644" s="2"/>
      <c r="C644" s="2"/>
      <c r="D644" s="2"/>
      <c r="E644" s="2"/>
      <c r="F644" s="2"/>
      <c r="G644" s="2"/>
      <c r="H644" s="2"/>
      <c r="I644" s="2"/>
      <c r="J644" s="2"/>
      <c r="K644" s="2"/>
      <c r="L644" s="2"/>
      <c r="M644" s="2"/>
      <c r="N644" s="2"/>
      <c r="O644" s="2"/>
      <c r="P644" s="2"/>
      <c r="Q644" s="2"/>
      <c r="R644" s="2"/>
      <c r="S644" s="2"/>
    </row>
    <row r="645">
      <c r="A645" s="2"/>
      <c r="B645" s="2"/>
      <c r="C645" s="2"/>
      <c r="D645" s="2"/>
      <c r="E645" s="2"/>
      <c r="F645" s="2"/>
      <c r="G645" s="2"/>
      <c r="H645" s="2"/>
      <c r="I645" s="2"/>
      <c r="J645" s="2"/>
      <c r="K645" s="2"/>
      <c r="L645" s="2"/>
      <c r="M645" s="2"/>
      <c r="N645" s="2"/>
      <c r="O645" s="2"/>
      <c r="P645" s="2"/>
      <c r="Q645" s="2"/>
      <c r="R645" s="2"/>
      <c r="S645" s="2"/>
    </row>
    <row r="646">
      <c r="A646" s="2"/>
      <c r="B646" s="2"/>
      <c r="C646" s="2"/>
      <c r="D646" s="2"/>
      <c r="E646" s="2"/>
      <c r="F646" s="2"/>
      <c r="G646" s="2"/>
      <c r="H646" s="2"/>
      <c r="I646" s="2"/>
      <c r="J646" s="2"/>
      <c r="K646" s="2"/>
      <c r="L646" s="2"/>
      <c r="M646" s="2"/>
      <c r="N646" s="2"/>
      <c r="O646" s="2"/>
      <c r="P646" s="2"/>
      <c r="Q646" s="2"/>
      <c r="R646" s="2"/>
      <c r="S646" s="2"/>
    </row>
    <row r="647">
      <c r="A647" s="2"/>
      <c r="B647" s="2"/>
      <c r="C647" s="2"/>
      <c r="D647" s="2"/>
      <c r="E647" s="2"/>
      <c r="F647" s="2"/>
      <c r="G647" s="2"/>
      <c r="H647" s="2"/>
      <c r="I647" s="2"/>
      <c r="J647" s="2"/>
      <c r="K647" s="2"/>
      <c r="L647" s="2"/>
      <c r="M647" s="2"/>
      <c r="N647" s="2"/>
      <c r="O647" s="2"/>
      <c r="P647" s="2"/>
      <c r="Q647" s="2"/>
      <c r="R647" s="2"/>
      <c r="S647" s="2"/>
    </row>
    <row r="648">
      <c r="A648" s="2"/>
      <c r="B648" s="2"/>
      <c r="C648" s="2"/>
      <c r="D648" s="2"/>
      <c r="E648" s="2"/>
      <c r="F648" s="2"/>
      <c r="G648" s="2"/>
      <c r="H648" s="2"/>
      <c r="I648" s="2"/>
      <c r="J648" s="2"/>
      <c r="K648" s="2"/>
      <c r="L648" s="2"/>
      <c r="M648" s="2"/>
      <c r="N648" s="2"/>
      <c r="O648" s="2"/>
      <c r="P648" s="2"/>
      <c r="Q648" s="2"/>
      <c r="R648" s="2"/>
      <c r="S648" s="2"/>
    </row>
    <row r="649">
      <c r="A649" s="2"/>
      <c r="B649" s="2"/>
      <c r="C649" s="2"/>
      <c r="D649" s="2"/>
      <c r="E649" s="2"/>
      <c r="F649" s="2"/>
      <c r="G649" s="2"/>
      <c r="H649" s="2"/>
      <c r="I649" s="2"/>
      <c r="J649" s="2"/>
      <c r="K649" s="2"/>
      <c r="L649" s="2"/>
      <c r="M649" s="2"/>
      <c r="N649" s="2"/>
      <c r="O649" s="2"/>
      <c r="P649" s="2"/>
      <c r="Q649" s="2"/>
      <c r="R649" s="2"/>
      <c r="S649" s="2"/>
    </row>
    <row r="650">
      <c r="A650" s="2"/>
      <c r="B650" s="2"/>
      <c r="C650" s="2"/>
      <c r="D650" s="2"/>
      <c r="E650" s="2"/>
      <c r="F650" s="2"/>
      <c r="G650" s="2"/>
      <c r="H650" s="2"/>
      <c r="I650" s="2"/>
      <c r="J650" s="2"/>
      <c r="K650" s="2"/>
      <c r="L650" s="2"/>
      <c r="M650" s="2"/>
      <c r="N650" s="2"/>
      <c r="O650" s="2"/>
      <c r="P650" s="2"/>
      <c r="Q650" s="2"/>
      <c r="R650" s="2"/>
      <c r="S650" s="2"/>
    </row>
    <row r="651">
      <c r="A651" s="2"/>
      <c r="B651" s="2"/>
      <c r="C651" s="2"/>
      <c r="D651" s="2"/>
      <c r="E651" s="2"/>
      <c r="F651" s="2"/>
      <c r="G651" s="2"/>
      <c r="H651" s="2"/>
      <c r="I651" s="2"/>
      <c r="J651" s="2"/>
      <c r="K651" s="2"/>
      <c r="L651" s="2"/>
      <c r="M651" s="2"/>
      <c r="N651" s="2"/>
      <c r="O651" s="2"/>
      <c r="P651" s="2"/>
      <c r="Q651" s="2"/>
      <c r="R651" s="2"/>
      <c r="S651" s="2"/>
    </row>
    <row r="652">
      <c r="A652" s="2"/>
      <c r="B652" s="2"/>
      <c r="C652" s="2"/>
      <c r="D652" s="2"/>
      <c r="E652" s="2"/>
      <c r="F652" s="2"/>
      <c r="G652" s="2"/>
      <c r="H652" s="2"/>
      <c r="I652" s="2"/>
      <c r="J652" s="2"/>
      <c r="K652" s="2"/>
      <c r="L652" s="2"/>
      <c r="M652" s="2"/>
      <c r="N652" s="2"/>
      <c r="O652" s="2"/>
      <c r="P652" s="2"/>
      <c r="Q652" s="2"/>
      <c r="R652" s="2"/>
      <c r="S652" s="2"/>
    </row>
    <row r="653">
      <c r="A653" s="2"/>
      <c r="B653" s="2"/>
      <c r="C653" s="2"/>
      <c r="D653" s="2"/>
      <c r="E653" s="2"/>
      <c r="F653" s="2"/>
      <c r="G653" s="2"/>
      <c r="H653" s="2"/>
      <c r="I653" s="2"/>
      <c r="J653" s="2"/>
      <c r="K653" s="2"/>
      <c r="L653" s="2"/>
      <c r="M653" s="2"/>
      <c r="N653" s="2"/>
      <c r="O653" s="2"/>
      <c r="P653" s="2"/>
      <c r="Q653" s="2"/>
      <c r="R653" s="2"/>
      <c r="S653" s="2"/>
    </row>
    <row r="654">
      <c r="A654" s="2"/>
      <c r="B654" s="2"/>
      <c r="C654" s="2"/>
      <c r="D654" s="2"/>
      <c r="E654" s="2"/>
      <c r="F654" s="2"/>
      <c r="G654" s="2"/>
      <c r="H654" s="2"/>
      <c r="I654" s="2"/>
      <c r="J654" s="2"/>
      <c r="K654" s="2"/>
      <c r="L654" s="2"/>
      <c r="M654" s="2"/>
      <c r="N654" s="2"/>
      <c r="O654" s="2"/>
      <c r="P654" s="2"/>
      <c r="Q654" s="2"/>
      <c r="R654" s="2"/>
      <c r="S654" s="2"/>
    </row>
    <row r="655">
      <c r="A655" s="2"/>
      <c r="B655" s="2"/>
      <c r="C655" s="2"/>
      <c r="D655" s="2"/>
      <c r="E655" s="2"/>
      <c r="F655" s="2"/>
      <c r="G655" s="2"/>
      <c r="H655" s="2"/>
      <c r="I655" s="2"/>
      <c r="J655" s="2"/>
      <c r="K655" s="2"/>
      <c r="L655" s="2"/>
      <c r="M655" s="2"/>
      <c r="N655" s="2"/>
      <c r="O655" s="2"/>
      <c r="P655" s="2"/>
      <c r="Q655" s="2"/>
      <c r="R655" s="2"/>
      <c r="S655" s="2"/>
    </row>
    <row r="656">
      <c r="A656" s="2"/>
      <c r="B656" s="2"/>
      <c r="C656" s="2"/>
      <c r="D656" s="2"/>
      <c r="E656" s="2"/>
      <c r="F656" s="2"/>
      <c r="G656" s="2"/>
      <c r="H656" s="2"/>
      <c r="I656" s="2"/>
      <c r="J656" s="2"/>
      <c r="K656" s="2"/>
      <c r="L656" s="2"/>
      <c r="M656" s="2"/>
      <c r="N656" s="2"/>
      <c r="O656" s="2"/>
      <c r="P656" s="2"/>
      <c r="Q656" s="2"/>
      <c r="R656" s="2"/>
      <c r="S656" s="2"/>
    </row>
    <row r="657">
      <c r="A657" s="2"/>
      <c r="B657" s="2"/>
      <c r="C657" s="2"/>
      <c r="D657" s="2"/>
      <c r="E657" s="2"/>
      <c r="F657" s="2"/>
      <c r="G657" s="2"/>
      <c r="H657" s="2"/>
      <c r="I657" s="2"/>
      <c r="J657" s="2"/>
      <c r="K657" s="2"/>
      <c r="L657" s="2"/>
      <c r="M657" s="2"/>
      <c r="N657" s="2"/>
      <c r="O657" s="2"/>
      <c r="P657" s="2"/>
      <c r="Q657" s="2"/>
      <c r="R657" s="2"/>
      <c r="S657" s="2"/>
    </row>
    <row r="658">
      <c r="A658" s="2"/>
      <c r="B658" s="2"/>
      <c r="C658" s="2"/>
      <c r="D658" s="2"/>
      <c r="E658" s="2"/>
      <c r="F658" s="2"/>
      <c r="G658" s="2"/>
      <c r="H658" s="2"/>
      <c r="I658" s="2"/>
      <c r="J658" s="2"/>
      <c r="K658" s="2"/>
      <c r="L658" s="2"/>
      <c r="M658" s="2"/>
      <c r="N658" s="2"/>
      <c r="O658" s="2"/>
      <c r="P658" s="2"/>
      <c r="Q658" s="2"/>
      <c r="R658" s="2"/>
      <c r="S658" s="2"/>
    </row>
    <row r="659">
      <c r="A659" s="2"/>
      <c r="B659" s="2"/>
      <c r="C659" s="2"/>
      <c r="D659" s="2"/>
      <c r="E659" s="2"/>
      <c r="F659" s="2"/>
      <c r="G659" s="2"/>
      <c r="H659" s="2"/>
      <c r="I659" s="2"/>
      <c r="J659" s="2"/>
      <c r="K659" s="2"/>
      <c r="L659" s="2"/>
      <c r="M659" s="2"/>
      <c r="N659" s="2"/>
      <c r="O659" s="2"/>
      <c r="P659" s="2"/>
      <c r="Q659" s="2"/>
      <c r="R659" s="2"/>
      <c r="S659" s="2"/>
    </row>
    <row r="660">
      <c r="A660" s="2"/>
      <c r="B660" s="2"/>
      <c r="C660" s="2"/>
      <c r="D660" s="2"/>
      <c r="E660" s="2"/>
      <c r="F660" s="2"/>
      <c r="G660" s="2"/>
      <c r="H660" s="2"/>
      <c r="I660" s="2"/>
      <c r="J660" s="2"/>
      <c r="K660" s="2"/>
      <c r="L660" s="2"/>
      <c r="M660" s="2"/>
      <c r="N660" s="2"/>
      <c r="O660" s="2"/>
      <c r="P660" s="2"/>
      <c r="Q660" s="2"/>
      <c r="R660" s="2"/>
      <c r="S660" s="2"/>
    </row>
    <row r="661">
      <c r="A661" s="2"/>
      <c r="B661" s="2"/>
      <c r="C661" s="2"/>
      <c r="D661" s="2"/>
      <c r="E661" s="2"/>
      <c r="F661" s="2"/>
      <c r="G661" s="2"/>
      <c r="H661" s="2"/>
      <c r="I661" s="2"/>
      <c r="J661" s="2"/>
      <c r="K661" s="2"/>
      <c r="L661" s="2"/>
      <c r="M661" s="2"/>
      <c r="N661" s="2"/>
      <c r="O661" s="2"/>
      <c r="P661" s="2"/>
      <c r="Q661" s="2"/>
      <c r="R661" s="2"/>
      <c r="S661" s="2"/>
    </row>
    <row r="662">
      <c r="A662" s="2"/>
      <c r="B662" s="2"/>
      <c r="C662" s="2"/>
      <c r="D662" s="2"/>
      <c r="E662" s="2"/>
      <c r="F662" s="2"/>
      <c r="G662" s="2"/>
      <c r="H662" s="2"/>
      <c r="I662" s="2"/>
      <c r="J662" s="2"/>
      <c r="K662" s="2"/>
      <c r="L662" s="2"/>
      <c r="M662" s="2"/>
      <c r="N662" s="2"/>
      <c r="O662" s="2"/>
      <c r="P662" s="2"/>
      <c r="Q662" s="2"/>
      <c r="R662" s="2"/>
      <c r="S662" s="2"/>
    </row>
    <row r="663">
      <c r="A663" s="2"/>
      <c r="B663" s="2"/>
      <c r="C663" s="2"/>
      <c r="D663" s="2"/>
      <c r="E663" s="2"/>
      <c r="F663" s="2"/>
      <c r="G663" s="2"/>
      <c r="H663" s="2"/>
      <c r="I663" s="2"/>
      <c r="J663" s="2"/>
      <c r="K663" s="2"/>
      <c r="L663" s="2"/>
      <c r="M663" s="2"/>
      <c r="N663" s="2"/>
      <c r="O663" s="2"/>
      <c r="P663" s="2"/>
      <c r="Q663" s="2"/>
      <c r="R663" s="2"/>
      <c r="S663" s="2"/>
    </row>
    <row r="664">
      <c r="A664" s="2"/>
      <c r="B664" s="2"/>
      <c r="C664" s="2"/>
      <c r="D664" s="2"/>
      <c r="E664" s="2"/>
      <c r="F664" s="2"/>
      <c r="G664" s="2"/>
      <c r="H664" s="2"/>
      <c r="I664" s="2"/>
      <c r="J664" s="2"/>
      <c r="K664" s="2"/>
      <c r="L664" s="2"/>
      <c r="M664" s="2"/>
      <c r="N664" s="2"/>
      <c r="O664" s="2"/>
      <c r="P664" s="2"/>
      <c r="Q664" s="2"/>
      <c r="R664" s="2"/>
      <c r="S664" s="2"/>
    </row>
    <row r="665">
      <c r="A665" s="2"/>
      <c r="B665" s="2"/>
      <c r="C665" s="2"/>
      <c r="D665" s="2"/>
      <c r="E665" s="2"/>
      <c r="F665" s="2"/>
      <c r="G665" s="2"/>
      <c r="H665" s="2"/>
      <c r="I665" s="2"/>
      <c r="J665" s="2"/>
      <c r="K665" s="2"/>
      <c r="L665" s="2"/>
      <c r="M665" s="2"/>
      <c r="N665" s="2"/>
      <c r="O665" s="2"/>
      <c r="P665" s="2"/>
      <c r="Q665" s="2"/>
      <c r="R665" s="2"/>
      <c r="S665" s="2"/>
    </row>
    <row r="666">
      <c r="A666" s="2"/>
      <c r="B666" s="2"/>
      <c r="C666" s="2"/>
      <c r="D666" s="2"/>
      <c r="E666" s="2"/>
      <c r="F666" s="2"/>
      <c r="G666" s="2"/>
      <c r="H666" s="2"/>
      <c r="I666" s="2"/>
      <c r="J666" s="2"/>
      <c r="K666" s="2"/>
      <c r="L666" s="2"/>
      <c r="M666" s="2"/>
      <c r="N666" s="2"/>
      <c r="O666" s="2"/>
      <c r="P666" s="2"/>
      <c r="Q666" s="2"/>
      <c r="R666" s="2"/>
      <c r="S666" s="2"/>
    </row>
    <row r="667">
      <c r="A667" s="2"/>
      <c r="B667" s="2"/>
      <c r="C667" s="2"/>
      <c r="D667" s="2"/>
      <c r="E667" s="2"/>
      <c r="F667" s="2"/>
      <c r="G667" s="2"/>
      <c r="H667" s="2"/>
      <c r="I667" s="2"/>
      <c r="J667" s="2"/>
      <c r="K667" s="2"/>
      <c r="L667" s="2"/>
      <c r="M667" s="2"/>
      <c r="N667" s="2"/>
      <c r="O667" s="2"/>
      <c r="P667" s="2"/>
      <c r="Q667" s="2"/>
      <c r="R667" s="2"/>
      <c r="S667" s="2"/>
    </row>
    <row r="668">
      <c r="A668" s="2"/>
      <c r="B668" s="2"/>
      <c r="C668" s="2"/>
      <c r="D668" s="2"/>
      <c r="E668" s="2"/>
      <c r="F668" s="2"/>
      <c r="G668" s="2"/>
      <c r="H668" s="2"/>
      <c r="I668" s="2"/>
      <c r="J668" s="2"/>
      <c r="K668" s="2"/>
      <c r="L668" s="2"/>
      <c r="M668" s="2"/>
      <c r="N668" s="2"/>
      <c r="O668" s="2"/>
      <c r="P668" s="2"/>
      <c r="Q668" s="2"/>
      <c r="R668" s="2"/>
      <c r="S668" s="2"/>
    </row>
    <row r="669">
      <c r="A669" s="2"/>
      <c r="B669" s="2"/>
      <c r="C669" s="2"/>
      <c r="D669" s="2"/>
      <c r="E669" s="2"/>
      <c r="F669" s="2"/>
      <c r="G669" s="2"/>
      <c r="H669" s="2"/>
      <c r="I669" s="2"/>
      <c r="J669" s="2"/>
      <c r="K669" s="2"/>
      <c r="L669" s="2"/>
      <c r="M669" s="2"/>
      <c r="N669" s="2"/>
      <c r="O669" s="2"/>
      <c r="P669" s="2"/>
      <c r="Q669" s="2"/>
      <c r="R669" s="2"/>
      <c r="S669" s="2"/>
    </row>
    <row r="670">
      <c r="A670" s="2"/>
      <c r="B670" s="2"/>
      <c r="C670" s="2"/>
      <c r="D670" s="2"/>
      <c r="E670" s="2"/>
      <c r="F670" s="2"/>
      <c r="G670" s="2"/>
      <c r="H670" s="2"/>
      <c r="I670" s="2"/>
      <c r="J670" s="2"/>
      <c r="K670" s="2"/>
      <c r="L670" s="2"/>
      <c r="M670" s="2"/>
      <c r="N670" s="2"/>
      <c r="O670" s="2"/>
      <c r="P670" s="2"/>
      <c r="Q670" s="2"/>
      <c r="R670" s="2"/>
      <c r="S670" s="2"/>
    </row>
    <row r="671">
      <c r="A671" s="2"/>
      <c r="B671" s="2"/>
      <c r="C671" s="2"/>
      <c r="D671" s="2"/>
      <c r="E671" s="2"/>
      <c r="F671" s="2"/>
      <c r="G671" s="2"/>
      <c r="H671" s="2"/>
      <c r="I671" s="2"/>
      <c r="J671" s="2"/>
      <c r="K671" s="2"/>
      <c r="L671" s="2"/>
      <c r="M671" s="2"/>
      <c r="N671" s="2"/>
      <c r="O671" s="2"/>
      <c r="P671" s="2"/>
      <c r="Q671" s="2"/>
      <c r="R671" s="2"/>
      <c r="S671" s="2"/>
    </row>
    <row r="672">
      <c r="A672" s="2"/>
      <c r="B672" s="2"/>
      <c r="C672" s="2"/>
      <c r="D672" s="2"/>
      <c r="E672" s="2"/>
      <c r="F672" s="2"/>
      <c r="G672" s="2"/>
      <c r="H672" s="2"/>
      <c r="I672" s="2"/>
      <c r="J672" s="2"/>
      <c r="K672" s="2"/>
      <c r="L672" s="2"/>
      <c r="M672" s="2"/>
      <c r="N672" s="2"/>
      <c r="O672" s="2"/>
      <c r="P672" s="2"/>
      <c r="Q672" s="2"/>
      <c r="R672" s="2"/>
      <c r="S672" s="2"/>
    </row>
    <row r="673">
      <c r="A673" s="2"/>
      <c r="B673" s="2"/>
      <c r="C673" s="2"/>
      <c r="D673" s="2"/>
      <c r="E673" s="2"/>
      <c r="F673" s="2"/>
      <c r="G673" s="2"/>
      <c r="H673" s="2"/>
      <c r="I673" s="2"/>
      <c r="J673" s="2"/>
      <c r="K673" s="2"/>
      <c r="L673" s="2"/>
      <c r="M673" s="2"/>
      <c r="N673" s="2"/>
      <c r="O673" s="2"/>
      <c r="P673" s="2"/>
      <c r="Q673" s="2"/>
      <c r="R673" s="2"/>
      <c r="S673" s="2"/>
    </row>
    <row r="674">
      <c r="A674" s="2"/>
      <c r="B674" s="2"/>
      <c r="C674" s="2"/>
      <c r="D674" s="2"/>
      <c r="E674" s="2"/>
      <c r="F674" s="2"/>
      <c r="G674" s="2"/>
      <c r="H674" s="2"/>
      <c r="I674" s="2"/>
      <c r="J674" s="2"/>
      <c r="K674" s="2"/>
      <c r="L674" s="2"/>
      <c r="M674" s="2"/>
      <c r="N674" s="2"/>
      <c r="O674" s="2"/>
      <c r="P674" s="2"/>
      <c r="Q674" s="2"/>
      <c r="R674" s="2"/>
      <c r="S674" s="2"/>
    </row>
    <row r="675">
      <c r="A675" s="2"/>
      <c r="B675" s="2"/>
      <c r="C675" s="2"/>
      <c r="D675" s="2"/>
      <c r="E675" s="2"/>
      <c r="F675" s="2"/>
      <c r="G675" s="2"/>
      <c r="H675" s="2"/>
      <c r="I675" s="2"/>
      <c r="J675" s="2"/>
      <c r="K675" s="2"/>
      <c r="L675" s="2"/>
      <c r="M675" s="2"/>
      <c r="N675" s="2"/>
      <c r="O675" s="2"/>
      <c r="P675" s="2"/>
      <c r="Q675" s="2"/>
      <c r="R675" s="2"/>
      <c r="S675" s="2"/>
    </row>
    <row r="676">
      <c r="A676" s="2"/>
      <c r="B676" s="2"/>
      <c r="C676" s="2"/>
      <c r="D676" s="2"/>
      <c r="E676" s="2"/>
      <c r="F676" s="2"/>
      <c r="G676" s="2"/>
      <c r="H676" s="2"/>
      <c r="I676" s="2"/>
      <c r="J676" s="2"/>
      <c r="K676" s="2"/>
      <c r="L676" s="2"/>
      <c r="M676" s="2"/>
      <c r="N676" s="2"/>
      <c r="O676" s="2"/>
      <c r="P676" s="2"/>
      <c r="Q676" s="2"/>
      <c r="R676" s="2"/>
      <c r="S676" s="2"/>
    </row>
    <row r="677">
      <c r="A677" s="2"/>
      <c r="B677" s="2"/>
      <c r="C677" s="2"/>
      <c r="D677" s="2"/>
      <c r="E677" s="2"/>
      <c r="F677" s="2"/>
      <c r="G677" s="2"/>
      <c r="H677" s="2"/>
      <c r="I677" s="2"/>
      <c r="J677" s="2"/>
      <c r="K677" s="2"/>
      <c r="L677" s="2"/>
      <c r="M677" s="2"/>
      <c r="N677" s="2"/>
      <c r="O677" s="2"/>
      <c r="P677" s="2"/>
      <c r="Q677" s="2"/>
      <c r="R677" s="2"/>
      <c r="S677" s="2"/>
    </row>
    <row r="678">
      <c r="A678" s="2"/>
      <c r="B678" s="2"/>
      <c r="C678" s="2"/>
      <c r="D678" s="2"/>
      <c r="E678" s="2"/>
      <c r="F678" s="2"/>
      <c r="G678" s="2"/>
      <c r="H678" s="2"/>
      <c r="I678" s="2"/>
      <c r="J678" s="2"/>
      <c r="K678" s="2"/>
      <c r="L678" s="2"/>
      <c r="M678" s="2"/>
      <c r="N678" s="2"/>
      <c r="O678" s="2"/>
      <c r="P678" s="2"/>
      <c r="Q678" s="2"/>
      <c r="R678" s="2"/>
      <c r="S678" s="2"/>
    </row>
    <row r="679">
      <c r="A679" s="2"/>
      <c r="B679" s="2"/>
      <c r="C679" s="2"/>
      <c r="D679" s="2"/>
      <c r="E679" s="2"/>
      <c r="F679" s="2"/>
      <c r="G679" s="2"/>
      <c r="H679" s="2"/>
      <c r="I679" s="2"/>
      <c r="J679" s="2"/>
      <c r="K679" s="2"/>
      <c r="L679" s="2"/>
      <c r="M679" s="2"/>
      <c r="N679" s="2"/>
      <c r="O679" s="2"/>
      <c r="P679" s="2"/>
      <c r="Q679" s="2"/>
      <c r="R679" s="2"/>
      <c r="S679" s="2"/>
    </row>
    <row r="680">
      <c r="A680" s="2"/>
      <c r="B680" s="2"/>
      <c r="C680" s="2"/>
      <c r="D680" s="2"/>
      <c r="E680" s="2"/>
      <c r="F680" s="2"/>
      <c r="G680" s="2"/>
      <c r="H680" s="2"/>
      <c r="I680" s="2"/>
      <c r="J680" s="2"/>
      <c r="K680" s="2"/>
      <c r="L680" s="2"/>
      <c r="M680" s="2"/>
      <c r="N680" s="2"/>
      <c r="O680" s="2"/>
      <c r="P680" s="2"/>
      <c r="Q680" s="2"/>
      <c r="R680" s="2"/>
      <c r="S680" s="2"/>
    </row>
    <row r="681">
      <c r="A681" s="2"/>
      <c r="B681" s="2"/>
      <c r="C681" s="2"/>
      <c r="D681" s="2"/>
      <c r="E681" s="2"/>
      <c r="F681" s="2"/>
      <c r="G681" s="2"/>
      <c r="H681" s="2"/>
      <c r="I681" s="2"/>
      <c r="J681" s="2"/>
      <c r="K681" s="2"/>
      <c r="L681" s="2"/>
      <c r="M681" s="2"/>
      <c r="N681" s="2"/>
      <c r="O681" s="2"/>
      <c r="P681" s="2"/>
      <c r="Q681" s="2"/>
      <c r="R681" s="2"/>
      <c r="S681" s="2"/>
    </row>
    <row r="682">
      <c r="A682" s="2"/>
      <c r="B682" s="2"/>
      <c r="C682" s="2"/>
      <c r="D682" s="2"/>
      <c r="E682" s="2"/>
      <c r="F682" s="2"/>
      <c r="G682" s="2"/>
      <c r="H682" s="2"/>
      <c r="I682" s="2"/>
      <c r="J682" s="2"/>
      <c r="K682" s="2"/>
      <c r="L682" s="2"/>
      <c r="M682" s="2"/>
      <c r="N682" s="2"/>
      <c r="O682" s="2"/>
      <c r="P682" s="2"/>
      <c r="Q682" s="2"/>
      <c r="R682" s="2"/>
      <c r="S682" s="2"/>
    </row>
    <row r="683">
      <c r="A683" s="2"/>
      <c r="B683" s="2"/>
      <c r="C683" s="2"/>
      <c r="D683" s="2"/>
      <c r="E683" s="2"/>
      <c r="F683" s="2"/>
      <c r="G683" s="2"/>
      <c r="H683" s="2"/>
      <c r="I683" s="2"/>
      <c r="J683" s="2"/>
      <c r="K683" s="2"/>
      <c r="L683" s="2"/>
      <c r="M683" s="2"/>
      <c r="N683" s="2"/>
      <c r="O683" s="2"/>
      <c r="P683" s="2"/>
      <c r="Q683" s="2"/>
      <c r="R683" s="2"/>
      <c r="S683" s="2"/>
    </row>
    <row r="684">
      <c r="A684" s="2"/>
      <c r="B684" s="2"/>
      <c r="C684" s="2"/>
      <c r="D684" s="2"/>
      <c r="E684" s="2"/>
      <c r="F684" s="2"/>
      <c r="G684" s="2"/>
      <c r="H684" s="2"/>
      <c r="I684" s="2"/>
      <c r="J684" s="2"/>
      <c r="K684" s="2"/>
      <c r="L684" s="2"/>
      <c r="M684" s="2"/>
      <c r="N684" s="2"/>
      <c r="O684" s="2"/>
      <c r="P684" s="2"/>
      <c r="Q684" s="2"/>
      <c r="R684" s="2"/>
      <c r="S684" s="2"/>
    </row>
    <row r="685">
      <c r="A685" s="2"/>
      <c r="B685" s="2"/>
      <c r="C685" s="2"/>
      <c r="D685" s="2"/>
      <c r="E685" s="2"/>
      <c r="F685" s="2"/>
      <c r="G685" s="2"/>
      <c r="H685" s="2"/>
      <c r="I685" s="2"/>
      <c r="J685" s="2"/>
      <c r="K685" s="2"/>
      <c r="L685" s="2"/>
      <c r="M685" s="2"/>
      <c r="N685" s="2"/>
      <c r="O685" s="2"/>
      <c r="P685" s="2"/>
      <c r="Q685" s="2"/>
      <c r="R685" s="2"/>
      <c r="S685" s="2"/>
    </row>
    <row r="686">
      <c r="A686" s="2"/>
      <c r="B686" s="2"/>
      <c r="C686" s="2"/>
      <c r="D686" s="2"/>
      <c r="E686" s="2"/>
      <c r="F686" s="2"/>
      <c r="G686" s="2"/>
      <c r="H686" s="2"/>
      <c r="I686" s="2"/>
      <c r="J686" s="2"/>
      <c r="K686" s="2"/>
      <c r="L686" s="2"/>
      <c r="M686" s="2"/>
      <c r="N686" s="2"/>
      <c r="O686" s="2"/>
      <c r="P686" s="2"/>
      <c r="Q686" s="2"/>
      <c r="R686" s="2"/>
      <c r="S686" s="2"/>
    </row>
    <row r="687">
      <c r="A687" s="2"/>
      <c r="B687" s="2"/>
      <c r="C687" s="2"/>
      <c r="D687" s="2"/>
      <c r="E687" s="2"/>
      <c r="F687" s="2"/>
      <c r="G687" s="2"/>
      <c r="H687" s="2"/>
      <c r="I687" s="2"/>
      <c r="J687" s="2"/>
      <c r="K687" s="2"/>
      <c r="L687" s="2"/>
      <c r="M687" s="2"/>
      <c r="N687" s="2"/>
      <c r="O687" s="2"/>
      <c r="P687" s="2"/>
      <c r="Q687" s="2"/>
      <c r="R687" s="2"/>
      <c r="S687" s="2"/>
    </row>
    <row r="688">
      <c r="A688" s="2"/>
      <c r="B688" s="2"/>
      <c r="C688" s="2"/>
      <c r="D688" s="2"/>
      <c r="E688" s="2"/>
      <c r="F688" s="2"/>
      <c r="G688" s="2"/>
      <c r="H688" s="2"/>
      <c r="I688" s="2"/>
      <c r="J688" s="2"/>
      <c r="K688" s="2"/>
      <c r="L688" s="2"/>
      <c r="M688" s="2"/>
      <c r="N688" s="2"/>
      <c r="O688" s="2"/>
      <c r="P688" s="2"/>
      <c r="Q688" s="2"/>
      <c r="R688" s="2"/>
      <c r="S688" s="2"/>
    </row>
    <row r="689">
      <c r="A689" s="2"/>
      <c r="B689" s="2"/>
      <c r="C689" s="2"/>
      <c r="D689" s="2"/>
      <c r="E689" s="2"/>
      <c r="F689" s="2"/>
      <c r="G689" s="2"/>
      <c r="H689" s="2"/>
      <c r="I689" s="2"/>
      <c r="J689" s="2"/>
      <c r="K689" s="2"/>
      <c r="L689" s="2"/>
      <c r="M689" s="2"/>
      <c r="N689" s="2"/>
      <c r="O689" s="2"/>
      <c r="P689" s="2"/>
      <c r="Q689" s="2"/>
      <c r="R689" s="2"/>
      <c r="S689" s="2"/>
    </row>
    <row r="690">
      <c r="A690" s="2"/>
      <c r="B690" s="2"/>
      <c r="C690" s="2"/>
      <c r="D690" s="2"/>
      <c r="E690" s="2"/>
      <c r="F690" s="2"/>
      <c r="G690" s="2"/>
      <c r="H690" s="2"/>
      <c r="I690" s="2"/>
      <c r="J690" s="2"/>
      <c r="K690" s="2"/>
      <c r="L690" s="2"/>
      <c r="M690" s="2"/>
      <c r="N690" s="2"/>
      <c r="O690" s="2"/>
      <c r="P690" s="2"/>
      <c r="Q690" s="2"/>
      <c r="R690" s="2"/>
      <c r="S690" s="2"/>
    </row>
    <row r="691">
      <c r="A691" s="2"/>
      <c r="B691" s="2"/>
      <c r="C691" s="2"/>
      <c r="D691" s="2"/>
      <c r="E691" s="2"/>
      <c r="F691" s="2"/>
      <c r="G691" s="2"/>
      <c r="H691" s="2"/>
      <c r="I691" s="2"/>
      <c r="J691" s="2"/>
      <c r="K691" s="2"/>
      <c r="L691" s="2"/>
      <c r="M691" s="2"/>
      <c r="N691" s="2"/>
      <c r="O691" s="2"/>
      <c r="P691" s="2"/>
      <c r="Q691" s="2"/>
      <c r="R691" s="2"/>
      <c r="S691" s="2"/>
    </row>
    <row r="692">
      <c r="A692" s="2"/>
      <c r="B692" s="2"/>
      <c r="C692" s="2"/>
      <c r="D692" s="2"/>
      <c r="E692" s="2"/>
      <c r="F692" s="2"/>
      <c r="G692" s="2"/>
      <c r="H692" s="2"/>
      <c r="I692" s="2"/>
      <c r="J692" s="2"/>
      <c r="K692" s="2"/>
      <c r="L692" s="2"/>
      <c r="M692" s="2"/>
      <c r="N692" s="2"/>
      <c r="O692" s="2"/>
      <c r="P692" s="2"/>
      <c r="Q692" s="2"/>
      <c r="R692" s="2"/>
      <c r="S692" s="2"/>
    </row>
    <row r="693">
      <c r="A693" s="2"/>
      <c r="B693" s="2"/>
      <c r="C693" s="2"/>
      <c r="D693" s="2"/>
      <c r="E693" s="2"/>
      <c r="F693" s="2"/>
      <c r="G693" s="2"/>
      <c r="H693" s="2"/>
      <c r="I693" s="2"/>
      <c r="J693" s="2"/>
      <c r="K693" s="2"/>
      <c r="L693" s="2"/>
      <c r="M693" s="2"/>
      <c r="N693" s="2"/>
      <c r="O693" s="2"/>
      <c r="P693" s="2"/>
      <c r="Q693" s="2"/>
      <c r="R693" s="2"/>
      <c r="S693" s="2"/>
    </row>
    <row r="694">
      <c r="A694" s="2"/>
      <c r="B694" s="2"/>
      <c r="C694" s="2"/>
      <c r="D694" s="2"/>
      <c r="E694" s="2"/>
      <c r="F694" s="2"/>
      <c r="G694" s="2"/>
      <c r="H694" s="2"/>
      <c r="I694" s="2"/>
      <c r="J694" s="2"/>
      <c r="K694" s="2"/>
      <c r="L694" s="2"/>
      <c r="M694" s="2"/>
      <c r="N694" s="2"/>
      <c r="O694" s="2"/>
      <c r="P694" s="2"/>
      <c r="Q694" s="2"/>
      <c r="R694" s="2"/>
      <c r="S694" s="2"/>
    </row>
    <row r="695">
      <c r="A695" s="2"/>
      <c r="B695" s="2"/>
      <c r="C695" s="2"/>
      <c r="D695" s="2"/>
      <c r="E695" s="2"/>
      <c r="F695" s="2"/>
      <c r="G695" s="2"/>
      <c r="H695" s="2"/>
      <c r="I695" s="2"/>
      <c r="J695" s="2"/>
      <c r="K695" s="2"/>
      <c r="L695" s="2"/>
      <c r="M695" s="2"/>
      <c r="N695" s="2"/>
      <c r="O695" s="2"/>
      <c r="P695" s="2"/>
      <c r="Q695" s="2"/>
      <c r="R695" s="2"/>
      <c r="S695" s="2"/>
    </row>
    <row r="696">
      <c r="A696" s="2"/>
      <c r="B696" s="2"/>
      <c r="C696" s="2"/>
      <c r="D696" s="2"/>
      <c r="E696" s="2"/>
      <c r="F696" s="2"/>
      <c r="G696" s="2"/>
      <c r="H696" s="2"/>
      <c r="I696" s="2"/>
      <c r="J696" s="2"/>
      <c r="K696" s="2"/>
      <c r="L696" s="2"/>
      <c r="M696" s="2"/>
      <c r="N696" s="2"/>
      <c r="O696" s="2"/>
      <c r="P696" s="2"/>
      <c r="Q696" s="2"/>
      <c r="R696" s="2"/>
      <c r="S696" s="2"/>
    </row>
    <row r="697">
      <c r="A697" s="2"/>
      <c r="B697" s="2"/>
      <c r="C697" s="2"/>
      <c r="D697" s="2"/>
      <c r="E697" s="2"/>
      <c r="F697" s="2"/>
      <c r="G697" s="2"/>
      <c r="H697" s="2"/>
      <c r="I697" s="2"/>
      <c r="J697" s="2"/>
      <c r="K697" s="2"/>
      <c r="L697" s="2"/>
      <c r="M697" s="2"/>
      <c r="N697" s="2"/>
      <c r="O697" s="2"/>
      <c r="P697" s="2"/>
      <c r="Q697" s="2"/>
      <c r="R697" s="2"/>
      <c r="S697" s="2"/>
    </row>
    <row r="698">
      <c r="A698" s="2"/>
      <c r="B698" s="2"/>
      <c r="C698" s="2"/>
      <c r="D698" s="2"/>
      <c r="E698" s="2"/>
      <c r="F698" s="2"/>
      <c r="G698" s="2"/>
      <c r="H698" s="2"/>
      <c r="I698" s="2"/>
      <c r="J698" s="2"/>
      <c r="K698" s="2"/>
      <c r="L698" s="2"/>
      <c r="M698" s="2"/>
      <c r="N698" s="2"/>
      <c r="O698" s="2"/>
      <c r="P698" s="2"/>
      <c r="Q698" s="2"/>
      <c r="R698" s="2"/>
      <c r="S698" s="2"/>
    </row>
    <row r="699">
      <c r="A699" s="2"/>
      <c r="B699" s="2"/>
      <c r="C699" s="2"/>
      <c r="D699" s="2"/>
      <c r="E699" s="2"/>
      <c r="F699" s="2"/>
      <c r="G699" s="2"/>
      <c r="H699" s="2"/>
      <c r="I699" s="2"/>
      <c r="J699" s="2"/>
      <c r="K699" s="2"/>
      <c r="L699" s="2"/>
      <c r="M699" s="2"/>
      <c r="N699" s="2"/>
      <c r="O699" s="2"/>
      <c r="P699" s="2"/>
      <c r="Q699" s="2"/>
      <c r="R699" s="2"/>
      <c r="S699" s="2"/>
    </row>
    <row r="700">
      <c r="A700" s="2"/>
      <c r="B700" s="2"/>
      <c r="C700" s="2"/>
      <c r="D700" s="2"/>
      <c r="E700" s="2"/>
      <c r="F700" s="2"/>
      <c r="G700" s="2"/>
      <c r="H700" s="2"/>
      <c r="I700" s="2"/>
      <c r="J700" s="2"/>
      <c r="K700" s="2"/>
      <c r="L700" s="2"/>
      <c r="M700" s="2"/>
      <c r="N700" s="2"/>
      <c r="O700" s="2"/>
      <c r="P700" s="2"/>
      <c r="Q700" s="2"/>
      <c r="R700" s="2"/>
      <c r="S700" s="2"/>
    </row>
    <row r="701">
      <c r="A701" s="2"/>
      <c r="B701" s="2"/>
      <c r="C701" s="2"/>
      <c r="D701" s="2"/>
      <c r="E701" s="2"/>
      <c r="F701" s="2"/>
      <c r="G701" s="2"/>
      <c r="H701" s="2"/>
      <c r="I701" s="2"/>
      <c r="J701" s="2"/>
      <c r="K701" s="2"/>
      <c r="L701" s="2"/>
      <c r="M701" s="2"/>
      <c r="N701" s="2"/>
      <c r="O701" s="2"/>
      <c r="P701" s="2"/>
      <c r="Q701" s="2"/>
      <c r="R701" s="2"/>
      <c r="S701" s="2"/>
    </row>
    <row r="702">
      <c r="A702" s="2"/>
      <c r="B702" s="2"/>
      <c r="C702" s="2"/>
      <c r="D702" s="2"/>
      <c r="E702" s="2"/>
      <c r="F702" s="2"/>
      <c r="G702" s="2"/>
      <c r="H702" s="2"/>
      <c r="I702" s="2"/>
      <c r="J702" s="2"/>
      <c r="K702" s="2"/>
      <c r="L702" s="2"/>
      <c r="M702" s="2"/>
      <c r="N702" s="2"/>
      <c r="O702" s="2"/>
      <c r="P702" s="2"/>
      <c r="Q702" s="2"/>
      <c r="R702" s="2"/>
      <c r="S702" s="2"/>
    </row>
    <row r="703">
      <c r="A703" s="2"/>
      <c r="B703" s="2"/>
      <c r="C703" s="2"/>
      <c r="D703" s="2"/>
      <c r="E703" s="2"/>
      <c r="F703" s="2"/>
      <c r="G703" s="2"/>
      <c r="H703" s="2"/>
      <c r="I703" s="2"/>
      <c r="J703" s="2"/>
      <c r="K703" s="2"/>
      <c r="L703" s="2"/>
      <c r="M703" s="2"/>
      <c r="N703" s="2"/>
      <c r="O703" s="2"/>
      <c r="P703" s="2"/>
      <c r="Q703" s="2"/>
      <c r="R703" s="2"/>
      <c r="S703" s="2"/>
    </row>
    <row r="704">
      <c r="A704" s="2"/>
      <c r="B704" s="2"/>
      <c r="C704" s="2"/>
      <c r="D704" s="2"/>
      <c r="E704" s="2"/>
      <c r="F704" s="2"/>
      <c r="G704" s="2"/>
      <c r="H704" s="2"/>
      <c r="I704" s="2"/>
      <c r="J704" s="2"/>
      <c r="K704" s="2"/>
      <c r="L704" s="2"/>
      <c r="M704" s="2"/>
      <c r="N704" s="2"/>
      <c r="O704" s="2"/>
      <c r="P704" s="2"/>
      <c r="Q704" s="2"/>
      <c r="R704" s="2"/>
      <c r="S704" s="2"/>
    </row>
    <row r="705">
      <c r="A705" s="2"/>
      <c r="B705" s="2"/>
      <c r="C705" s="2"/>
      <c r="D705" s="2"/>
      <c r="E705" s="2"/>
      <c r="F705" s="2"/>
      <c r="G705" s="2"/>
      <c r="H705" s="2"/>
      <c r="I705" s="2"/>
      <c r="J705" s="2"/>
      <c r="K705" s="2"/>
      <c r="L705" s="2"/>
      <c r="M705" s="2"/>
      <c r="N705" s="2"/>
      <c r="O705" s="2"/>
      <c r="P705" s="2"/>
      <c r="Q705" s="2"/>
      <c r="R705" s="2"/>
      <c r="S705" s="2"/>
    </row>
    <row r="706">
      <c r="A706" s="2"/>
      <c r="B706" s="2"/>
      <c r="C706" s="2"/>
      <c r="D706" s="2"/>
      <c r="E706" s="2"/>
      <c r="F706" s="2"/>
      <c r="G706" s="2"/>
      <c r="H706" s="2"/>
      <c r="I706" s="2"/>
      <c r="J706" s="2"/>
      <c r="K706" s="2"/>
      <c r="L706" s="2"/>
      <c r="M706" s="2"/>
      <c r="N706" s="2"/>
      <c r="O706" s="2"/>
      <c r="P706" s="2"/>
      <c r="Q706" s="2"/>
      <c r="R706" s="2"/>
      <c r="S706" s="2"/>
    </row>
    <row r="707">
      <c r="A707" s="2"/>
      <c r="B707" s="2"/>
      <c r="C707" s="2"/>
      <c r="D707" s="2"/>
      <c r="E707" s="2"/>
      <c r="F707" s="2"/>
      <c r="G707" s="2"/>
      <c r="H707" s="2"/>
      <c r="I707" s="2"/>
      <c r="J707" s="2"/>
      <c r="K707" s="2"/>
      <c r="L707" s="2"/>
      <c r="M707" s="2"/>
      <c r="N707" s="2"/>
      <c r="O707" s="2"/>
      <c r="P707" s="2"/>
      <c r="Q707" s="2"/>
      <c r="R707" s="2"/>
      <c r="S707" s="2"/>
    </row>
    <row r="708">
      <c r="A708" s="2"/>
      <c r="B708" s="2"/>
      <c r="C708" s="2"/>
      <c r="D708" s="2"/>
      <c r="E708" s="2"/>
      <c r="F708" s="2"/>
      <c r="G708" s="2"/>
      <c r="H708" s="2"/>
      <c r="I708" s="2"/>
      <c r="J708" s="2"/>
      <c r="K708" s="2"/>
      <c r="L708" s="2"/>
      <c r="M708" s="2"/>
      <c r="N708" s="2"/>
      <c r="O708" s="2"/>
      <c r="P708" s="2"/>
      <c r="Q708" s="2"/>
      <c r="R708" s="2"/>
      <c r="S708" s="2"/>
    </row>
    <row r="709">
      <c r="A709" s="2"/>
      <c r="B709" s="2"/>
      <c r="C709" s="2"/>
      <c r="D709" s="2"/>
      <c r="E709" s="2"/>
      <c r="F709" s="2"/>
      <c r="G709" s="2"/>
      <c r="H709" s="2"/>
      <c r="I709" s="2"/>
      <c r="J709" s="2"/>
      <c r="K709" s="2"/>
      <c r="L709" s="2"/>
      <c r="M709" s="2"/>
      <c r="N709" s="2"/>
      <c r="O709" s="2"/>
      <c r="P709" s="2"/>
      <c r="Q709" s="2"/>
      <c r="R709" s="2"/>
      <c r="S709" s="2"/>
    </row>
    <row r="710">
      <c r="A710" s="2"/>
      <c r="B710" s="2"/>
      <c r="C710" s="2"/>
      <c r="D710" s="2"/>
      <c r="E710" s="2"/>
      <c r="F710" s="2"/>
      <c r="G710" s="2"/>
      <c r="H710" s="2"/>
      <c r="I710" s="2"/>
      <c r="J710" s="2"/>
      <c r="K710" s="2"/>
      <c r="L710" s="2"/>
      <c r="M710" s="2"/>
      <c r="N710" s="2"/>
      <c r="O710" s="2"/>
      <c r="P710" s="2"/>
      <c r="Q710" s="2"/>
      <c r="R710" s="2"/>
      <c r="S710" s="2"/>
    </row>
    <row r="711">
      <c r="A711" s="2"/>
      <c r="B711" s="2"/>
      <c r="C711" s="2"/>
      <c r="D711" s="2"/>
      <c r="E711" s="2"/>
      <c r="F711" s="2"/>
      <c r="G711" s="2"/>
      <c r="H711" s="2"/>
      <c r="I711" s="2"/>
      <c r="J711" s="2"/>
      <c r="K711" s="2"/>
      <c r="L711" s="2"/>
      <c r="M711" s="2"/>
      <c r="N711" s="2"/>
      <c r="O711" s="2"/>
      <c r="P711" s="2"/>
      <c r="Q711" s="2"/>
      <c r="R711" s="2"/>
      <c r="S711" s="2"/>
    </row>
    <row r="712">
      <c r="A712" s="2"/>
      <c r="B712" s="2"/>
      <c r="C712" s="2"/>
      <c r="D712" s="2"/>
      <c r="E712" s="2"/>
      <c r="F712" s="2"/>
      <c r="G712" s="2"/>
      <c r="H712" s="2"/>
      <c r="I712" s="2"/>
      <c r="J712" s="2"/>
      <c r="K712" s="2"/>
      <c r="L712" s="2"/>
      <c r="M712" s="2"/>
      <c r="N712" s="2"/>
      <c r="O712" s="2"/>
      <c r="P712" s="2"/>
      <c r="Q712" s="2"/>
      <c r="R712" s="2"/>
      <c r="S712" s="2"/>
    </row>
    <row r="713">
      <c r="A713" s="2"/>
      <c r="B713" s="2"/>
      <c r="C713" s="2"/>
      <c r="D713" s="2"/>
      <c r="E713" s="2"/>
      <c r="F713" s="2"/>
      <c r="G713" s="2"/>
      <c r="H713" s="2"/>
      <c r="I713" s="2"/>
      <c r="J713" s="2"/>
      <c r="K713" s="2"/>
      <c r="L713" s="2"/>
      <c r="M713" s="2"/>
      <c r="N713" s="2"/>
      <c r="O713" s="2"/>
      <c r="P713" s="2"/>
      <c r="Q713" s="2"/>
      <c r="R713" s="2"/>
      <c r="S713" s="2"/>
    </row>
    <row r="714">
      <c r="A714" s="2"/>
      <c r="B714" s="2"/>
      <c r="C714" s="2"/>
      <c r="D714" s="2"/>
      <c r="E714" s="2"/>
      <c r="F714" s="2"/>
      <c r="G714" s="2"/>
      <c r="H714" s="2"/>
      <c r="I714" s="2"/>
      <c r="J714" s="2"/>
      <c r="K714" s="2"/>
      <c r="L714" s="2"/>
      <c r="M714" s="2"/>
      <c r="N714" s="2"/>
      <c r="O714" s="2"/>
      <c r="P714" s="2"/>
      <c r="Q714" s="2"/>
      <c r="R714" s="2"/>
      <c r="S714" s="2"/>
    </row>
    <row r="715">
      <c r="A715" s="2"/>
      <c r="B715" s="2"/>
      <c r="C715" s="2"/>
      <c r="D715" s="2"/>
      <c r="E715" s="2"/>
      <c r="F715" s="2"/>
      <c r="G715" s="2"/>
      <c r="H715" s="2"/>
      <c r="I715" s="2"/>
      <c r="J715" s="2"/>
      <c r="K715" s="2"/>
      <c r="L715" s="2"/>
      <c r="M715" s="2"/>
      <c r="N715" s="2"/>
      <c r="O715" s="2"/>
      <c r="P715" s="2"/>
      <c r="Q715" s="2"/>
      <c r="R715" s="2"/>
      <c r="S715" s="2"/>
    </row>
    <row r="716">
      <c r="A716" s="2"/>
      <c r="B716" s="2"/>
      <c r="C716" s="2"/>
      <c r="D716" s="2"/>
      <c r="E716" s="2"/>
      <c r="F716" s="2"/>
      <c r="G716" s="2"/>
      <c r="H716" s="2"/>
      <c r="I716" s="2"/>
      <c r="J716" s="2"/>
      <c r="K716" s="2"/>
      <c r="L716" s="2"/>
      <c r="M716" s="2"/>
      <c r="N716" s="2"/>
      <c r="O716" s="2"/>
      <c r="P716" s="2"/>
      <c r="Q716" s="2"/>
      <c r="R716" s="2"/>
      <c r="S716" s="2"/>
    </row>
    <row r="717">
      <c r="A717" s="2"/>
      <c r="B717" s="2"/>
      <c r="C717" s="2"/>
      <c r="D717" s="2"/>
      <c r="E717" s="2"/>
      <c r="F717" s="2"/>
      <c r="G717" s="2"/>
      <c r="H717" s="2"/>
      <c r="I717" s="2"/>
      <c r="J717" s="2"/>
      <c r="K717" s="2"/>
      <c r="L717" s="2"/>
      <c r="M717" s="2"/>
      <c r="N717" s="2"/>
      <c r="O717" s="2"/>
      <c r="P717" s="2"/>
      <c r="Q717" s="2"/>
      <c r="R717" s="2"/>
      <c r="S717" s="2"/>
    </row>
    <row r="718">
      <c r="A718" s="2"/>
      <c r="B718" s="2"/>
      <c r="C718" s="2"/>
      <c r="D718" s="2"/>
      <c r="E718" s="2"/>
      <c r="F718" s="2"/>
      <c r="G718" s="2"/>
      <c r="H718" s="2"/>
      <c r="I718" s="2"/>
      <c r="J718" s="2"/>
      <c r="K718" s="2"/>
      <c r="L718" s="2"/>
      <c r="M718" s="2"/>
      <c r="N718" s="2"/>
      <c r="O718" s="2"/>
      <c r="P718" s="2"/>
      <c r="Q718" s="2"/>
      <c r="R718" s="2"/>
      <c r="S718" s="2"/>
    </row>
    <row r="719">
      <c r="A719" s="2"/>
      <c r="B719" s="2"/>
      <c r="C719" s="2"/>
      <c r="D719" s="2"/>
      <c r="E719" s="2"/>
      <c r="F719" s="2"/>
      <c r="G719" s="2"/>
      <c r="H719" s="2"/>
      <c r="I719" s="2"/>
      <c r="J719" s="2"/>
      <c r="K719" s="2"/>
      <c r="L719" s="2"/>
      <c r="M719" s="2"/>
      <c r="N719" s="2"/>
      <c r="O719" s="2"/>
      <c r="P719" s="2"/>
      <c r="Q719" s="2"/>
      <c r="R719" s="2"/>
      <c r="S719" s="2"/>
    </row>
    <row r="720">
      <c r="A720" s="2"/>
      <c r="B720" s="2"/>
      <c r="C720" s="2"/>
      <c r="D720" s="2"/>
      <c r="E720" s="2"/>
      <c r="F720" s="2"/>
      <c r="G720" s="2"/>
      <c r="H720" s="2"/>
      <c r="I720" s="2"/>
      <c r="J720" s="2"/>
      <c r="K720" s="2"/>
      <c r="L720" s="2"/>
      <c r="M720" s="2"/>
      <c r="N720" s="2"/>
      <c r="O720" s="2"/>
      <c r="P720" s="2"/>
      <c r="Q720" s="2"/>
      <c r="R720" s="2"/>
      <c r="S720" s="2"/>
    </row>
    <row r="721">
      <c r="A721" s="2"/>
      <c r="B721" s="2"/>
      <c r="C721" s="2"/>
      <c r="D721" s="2"/>
      <c r="E721" s="2"/>
      <c r="F721" s="2"/>
      <c r="G721" s="2"/>
      <c r="H721" s="2"/>
      <c r="I721" s="2"/>
      <c r="J721" s="2"/>
      <c r="K721" s="2"/>
      <c r="L721" s="2"/>
      <c r="M721" s="2"/>
      <c r="N721" s="2"/>
      <c r="O721" s="2"/>
      <c r="P721" s="2"/>
      <c r="Q721" s="2"/>
      <c r="R721" s="2"/>
      <c r="S721" s="2"/>
    </row>
    <row r="722">
      <c r="A722" s="2"/>
      <c r="B722" s="2"/>
      <c r="C722" s="2"/>
      <c r="D722" s="2"/>
      <c r="E722" s="2"/>
      <c r="F722" s="2"/>
      <c r="G722" s="2"/>
      <c r="H722" s="2"/>
      <c r="I722" s="2"/>
      <c r="J722" s="2"/>
      <c r="K722" s="2"/>
      <c r="L722" s="2"/>
      <c r="M722" s="2"/>
      <c r="N722" s="2"/>
      <c r="O722" s="2"/>
      <c r="P722" s="2"/>
      <c r="Q722" s="2"/>
      <c r="R722" s="2"/>
      <c r="S722" s="2"/>
    </row>
    <row r="723">
      <c r="A723" s="2"/>
      <c r="B723" s="2"/>
      <c r="C723" s="2"/>
      <c r="D723" s="2"/>
      <c r="E723" s="2"/>
      <c r="F723" s="2"/>
      <c r="G723" s="2"/>
      <c r="H723" s="2"/>
      <c r="I723" s="2"/>
      <c r="J723" s="2"/>
      <c r="K723" s="2"/>
      <c r="L723" s="2"/>
      <c r="M723" s="2"/>
      <c r="N723" s="2"/>
      <c r="O723" s="2"/>
      <c r="P723" s="2"/>
      <c r="Q723" s="2"/>
      <c r="R723" s="2"/>
      <c r="S723" s="2"/>
    </row>
    <row r="724">
      <c r="A724" s="2"/>
      <c r="B724" s="2"/>
      <c r="C724" s="2"/>
      <c r="D724" s="2"/>
      <c r="E724" s="2"/>
      <c r="F724" s="2"/>
      <c r="G724" s="2"/>
      <c r="H724" s="2"/>
      <c r="I724" s="2"/>
      <c r="J724" s="2"/>
      <c r="K724" s="2"/>
      <c r="L724" s="2"/>
      <c r="M724" s="2"/>
      <c r="N724" s="2"/>
      <c r="O724" s="2"/>
      <c r="P724" s="2"/>
      <c r="Q724" s="2"/>
      <c r="R724" s="2"/>
      <c r="S724" s="2"/>
    </row>
    <row r="725">
      <c r="A725" s="2"/>
      <c r="B725" s="2"/>
      <c r="C725" s="2"/>
      <c r="D725" s="2"/>
      <c r="E725" s="2"/>
      <c r="F725" s="2"/>
      <c r="G725" s="2"/>
      <c r="H725" s="2"/>
      <c r="I725" s="2"/>
      <c r="J725" s="2"/>
      <c r="K725" s="2"/>
      <c r="L725" s="2"/>
      <c r="M725" s="2"/>
      <c r="N725" s="2"/>
      <c r="O725" s="2"/>
      <c r="P725" s="2"/>
      <c r="Q725" s="2"/>
      <c r="R725" s="2"/>
      <c r="S725" s="2"/>
    </row>
    <row r="726">
      <c r="A726" s="2"/>
      <c r="B726" s="2"/>
      <c r="C726" s="2"/>
      <c r="D726" s="2"/>
      <c r="E726" s="2"/>
      <c r="F726" s="2"/>
      <c r="G726" s="2"/>
      <c r="H726" s="2"/>
      <c r="I726" s="2"/>
      <c r="J726" s="2"/>
      <c r="K726" s="2"/>
      <c r="L726" s="2"/>
      <c r="M726" s="2"/>
      <c r="N726" s="2"/>
      <c r="O726" s="2"/>
      <c r="P726" s="2"/>
      <c r="Q726" s="2"/>
      <c r="R726" s="2"/>
      <c r="S726" s="2"/>
    </row>
    <row r="727">
      <c r="A727" s="2"/>
      <c r="B727" s="2"/>
      <c r="C727" s="2"/>
      <c r="D727" s="2"/>
      <c r="E727" s="2"/>
      <c r="F727" s="2"/>
      <c r="G727" s="2"/>
      <c r="H727" s="2"/>
      <c r="I727" s="2"/>
      <c r="J727" s="2"/>
      <c r="K727" s="2"/>
      <c r="L727" s="2"/>
      <c r="M727" s="2"/>
      <c r="N727" s="2"/>
      <c r="O727" s="2"/>
      <c r="P727" s="2"/>
      <c r="Q727" s="2"/>
      <c r="R727" s="2"/>
      <c r="S727" s="2"/>
    </row>
    <row r="728">
      <c r="A728" s="2"/>
      <c r="B728" s="2"/>
      <c r="C728" s="2"/>
      <c r="D728" s="2"/>
      <c r="E728" s="2"/>
      <c r="F728" s="2"/>
      <c r="G728" s="2"/>
      <c r="H728" s="2"/>
      <c r="I728" s="2"/>
      <c r="J728" s="2"/>
      <c r="K728" s="2"/>
      <c r="L728" s="2"/>
      <c r="M728" s="2"/>
      <c r="N728" s="2"/>
      <c r="O728" s="2"/>
      <c r="P728" s="2"/>
      <c r="Q728" s="2"/>
      <c r="R728" s="2"/>
      <c r="S728" s="2"/>
    </row>
    <row r="729">
      <c r="A729" s="2"/>
      <c r="B729" s="2"/>
      <c r="C729" s="2"/>
      <c r="D729" s="2"/>
      <c r="E729" s="2"/>
      <c r="F729" s="2"/>
      <c r="G729" s="2"/>
      <c r="H729" s="2"/>
      <c r="I729" s="2"/>
      <c r="J729" s="2"/>
      <c r="K729" s="2"/>
      <c r="L729" s="2"/>
      <c r="M729" s="2"/>
      <c r="N729" s="2"/>
      <c r="O729" s="2"/>
      <c r="P729" s="2"/>
      <c r="Q729" s="2"/>
      <c r="R729" s="2"/>
      <c r="S729" s="2"/>
    </row>
    <row r="730">
      <c r="A730" s="2"/>
      <c r="B730" s="2"/>
      <c r="C730" s="2"/>
      <c r="D730" s="2"/>
      <c r="E730" s="2"/>
      <c r="F730" s="2"/>
      <c r="G730" s="2"/>
      <c r="H730" s="2"/>
      <c r="I730" s="2"/>
      <c r="J730" s="2"/>
      <c r="K730" s="2"/>
      <c r="L730" s="2"/>
      <c r="M730" s="2"/>
      <c r="N730" s="2"/>
      <c r="O730" s="2"/>
      <c r="P730" s="2"/>
      <c r="Q730" s="2"/>
      <c r="R730" s="2"/>
      <c r="S730" s="2"/>
    </row>
    <row r="731">
      <c r="A731" s="2"/>
      <c r="B731" s="2"/>
      <c r="C731" s="2"/>
      <c r="D731" s="2"/>
      <c r="E731" s="2"/>
      <c r="F731" s="2"/>
      <c r="G731" s="2"/>
      <c r="H731" s="2"/>
      <c r="I731" s="2"/>
      <c r="J731" s="2"/>
      <c r="K731" s="2"/>
      <c r="L731" s="2"/>
      <c r="M731" s="2"/>
      <c r="N731" s="2"/>
      <c r="O731" s="2"/>
      <c r="P731" s="2"/>
      <c r="Q731" s="2"/>
      <c r="R731" s="2"/>
      <c r="S731" s="2"/>
    </row>
    <row r="732">
      <c r="A732" s="2"/>
      <c r="B732" s="2"/>
      <c r="C732" s="2"/>
      <c r="D732" s="2"/>
      <c r="E732" s="2"/>
      <c r="F732" s="2"/>
      <c r="G732" s="2"/>
      <c r="H732" s="2"/>
      <c r="I732" s="2"/>
      <c r="J732" s="2"/>
      <c r="K732" s="2"/>
      <c r="L732" s="2"/>
      <c r="M732" s="2"/>
      <c r="N732" s="2"/>
      <c r="O732" s="2"/>
      <c r="P732" s="2"/>
      <c r="Q732" s="2"/>
      <c r="R732" s="2"/>
      <c r="S732" s="2"/>
    </row>
    <row r="733">
      <c r="A733" s="2"/>
      <c r="B733" s="2"/>
      <c r="C733" s="2"/>
      <c r="D733" s="2"/>
      <c r="E733" s="2"/>
      <c r="F733" s="2"/>
      <c r="G733" s="2"/>
      <c r="H733" s="2"/>
      <c r="I733" s="2"/>
      <c r="J733" s="2"/>
      <c r="K733" s="2"/>
      <c r="L733" s="2"/>
      <c r="M733" s="2"/>
      <c r="N733" s="2"/>
      <c r="O733" s="2"/>
      <c r="P733" s="2"/>
      <c r="Q733" s="2"/>
      <c r="R733" s="2"/>
      <c r="S733" s="2"/>
    </row>
    <row r="734">
      <c r="A734" s="2"/>
      <c r="B734" s="2"/>
      <c r="C734" s="2"/>
      <c r="D734" s="2"/>
      <c r="E734" s="2"/>
      <c r="F734" s="2"/>
      <c r="G734" s="2"/>
      <c r="H734" s="2"/>
      <c r="I734" s="2"/>
      <c r="J734" s="2"/>
      <c r="K734" s="2"/>
      <c r="L734" s="2"/>
      <c r="M734" s="2"/>
      <c r="N734" s="2"/>
      <c r="O734" s="2"/>
      <c r="P734" s="2"/>
      <c r="Q734" s="2"/>
      <c r="R734" s="2"/>
      <c r="S734" s="2"/>
    </row>
    <row r="735">
      <c r="A735" s="2"/>
      <c r="B735" s="2"/>
      <c r="C735" s="2"/>
      <c r="D735" s="2"/>
      <c r="E735" s="2"/>
      <c r="F735" s="2"/>
      <c r="G735" s="2"/>
      <c r="H735" s="2"/>
      <c r="I735" s="2"/>
      <c r="J735" s="2"/>
      <c r="K735" s="2"/>
      <c r="L735" s="2"/>
      <c r="M735" s="2"/>
      <c r="N735" s="2"/>
      <c r="O735" s="2"/>
      <c r="P735" s="2"/>
      <c r="Q735" s="2"/>
      <c r="R735" s="2"/>
      <c r="S735" s="2"/>
    </row>
    <row r="736">
      <c r="A736" s="2"/>
      <c r="B736" s="2"/>
      <c r="C736" s="2"/>
      <c r="D736" s="2"/>
      <c r="E736" s="2"/>
      <c r="F736" s="2"/>
      <c r="G736" s="2"/>
      <c r="H736" s="2"/>
      <c r="I736" s="2"/>
      <c r="J736" s="2"/>
      <c r="K736" s="2"/>
      <c r="L736" s="2"/>
      <c r="M736" s="2"/>
      <c r="N736" s="2"/>
      <c r="O736" s="2"/>
      <c r="P736" s="2"/>
      <c r="Q736" s="2"/>
      <c r="R736" s="2"/>
      <c r="S736" s="2"/>
    </row>
    <row r="737">
      <c r="A737" s="2"/>
      <c r="B737" s="2"/>
      <c r="C737" s="2"/>
      <c r="D737" s="2"/>
      <c r="E737" s="2"/>
      <c r="F737" s="2"/>
      <c r="G737" s="2"/>
      <c r="H737" s="2"/>
      <c r="I737" s="2"/>
      <c r="J737" s="2"/>
      <c r="K737" s="2"/>
      <c r="L737" s="2"/>
      <c r="M737" s="2"/>
      <c r="N737" s="2"/>
      <c r="O737" s="2"/>
      <c r="P737" s="2"/>
      <c r="Q737" s="2"/>
      <c r="R737" s="2"/>
      <c r="S737" s="2"/>
    </row>
    <row r="738">
      <c r="A738" s="2"/>
      <c r="B738" s="2"/>
      <c r="C738" s="2"/>
      <c r="D738" s="2"/>
      <c r="E738" s="2"/>
      <c r="F738" s="2"/>
      <c r="G738" s="2"/>
      <c r="H738" s="2"/>
      <c r="I738" s="2"/>
      <c r="J738" s="2"/>
      <c r="K738" s="2"/>
      <c r="L738" s="2"/>
      <c r="M738" s="2"/>
      <c r="N738" s="2"/>
      <c r="O738" s="2"/>
      <c r="P738" s="2"/>
      <c r="Q738" s="2"/>
      <c r="R738" s="2"/>
      <c r="S738" s="2"/>
    </row>
    <row r="739">
      <c r="A739" s="2"/>
      <c r="B739" s="2"/>
      <c r="C739" s="2"/>
      <c r="D739" s="2"/>
      <c r="E739" s="2"/>
      <c r="F739" s="2"/>
      <c r="G739" s="2"/>
      <c r="H739" s="2"/>
      <c r="I739" s="2"/>
      <c r="J739" s="2"/>
      <c r="K739" s="2"/>
      <c r="L739" s="2"/>
      <c r="M739" s="2"/>
      <c r="N739" s="2"/>
      <c r="O739" s="2"/>
      <c r="P739" s="2"/>
      <c r="Q739" s="2"/>
      <c r="R739" s="2"/>
      <c r="S739" s="2"/>
    </row>
    <row r="740">
      <c r="A740" s="2"/>
      <c r="B740" s="2"/>
      <c r="C740" s="2"/>
      <c r="D740" s="2"/>
      <c r="E740" s="2"/>
      <c r="F740" s="2"/>
      <c r="G740" s="2"/>
      <c r="H740" s="2"/>
      <c r="I740" s="2"/>
      <c r="J740" s="2"/>
      <c r="K740" s="2"/>
      <c r="L740" s="2"/>
      <c r="M740" s="2"/>
      <c r="N740" s="2"/>
      <c r="O740" s="2"/>
      <c r="P740" s="2"/>
      <c r="Q740" s="2"/>
      <c r="R740" s="2"/>
      <c r="S740" s="2"/>
    </row>
    <row r="741">
      <c r="A741" s="2"/>
      <c r="B741" s="2"/>
      <c r="C741" s="2"/>
      <c r="D741" s="2"/>
      <c r="E741" s="2"/>
      <c r="F741" s="2"/>
      <c r="G741" s="2"/>
      <c r="H741" s="2"/>
      <c r="I741" s="2"/>
      <c r="J741" s="2"/>
      <c r="K741" s="2"/>
      <c r="L741" s="2"/>
      <c r="M741" s="2"/>
      <c r="N741" s="2"/>
      <c r="O741" s="2"/>
      <c r="P741" s="2"/>
      <c r="Q741" s="2"/>
      <c r="R741" s="2"/>
      <c r="S741" s="2"/>
    </row>
    <row r="742">
      <c r="A742" s="2"/>
      <c r="B742" s="2"/>
      <c r="C742" s="2"/>
      <c r="D742" s="2"/>
      <c r="E742" s="2"/>
      <c r="F742" s="2"/>
      <c r="G742" s="2"/>
      <c r="H742" s="2"/>
      <c r="I742" s="2"/>
      <c r="J742" s="2"/>
      <c r="K742" s="2"/>
      <c r="L742" s="2"/>
      <c r="M742" s="2"/>
      <c r="N742" s="2"/>
      <c r="O742" s="2"/>
      <c r="P742" s="2"/>
      <c r="Q742" s="2"/>
      <c r="R742" s="2"/>
      <c r="S742" s="2"/>
    </row>
    <row r="743">
      <c r="A743" s="2"/>
      <c r="B743" s="2"/>
      <c r="C743" s="2"/>
      <c r="D743" s="2"/>
      <c r="E743" s="2"/>
      <c r="F743" s="2"/>
      <c r="G743" s="2"/>
      <c r="H743" s="2"/>
      <c r="I743" s="2"/>
      <c r="J743" s="2"/>
      <c r="K743" s="2"/>
      <c r="L743" s="2"/>
      <c r="M743" s="2"/>
      <c r="N743" s="2"/>
      <c r="O743" s="2"/>
      <c r="P743" s="2"/>
      <c r="Q743" s="2"/>
      <c r="R743" s="2"/>
      <c r="S743" s="2"/>
    </row>
    <row r="744">
      <c r="A744" s="2"/>
      <c r="B744" s="2"/>
      <c r="C744" s="2"/>
      <c r="D744" s="2"/>
      <c r="E744" s="2"/>
      <c r="F744" s="2"/>
      <c r="G744" s="2"/>
      <c r="H744" s="2"/>
      <c r="I744" s="2"/>
      <c r="J744" s="2"/>
      <c r="K744" s="2"/>
      <c r="L744" s="2"/>
      <c r="M744" s="2"/>
      <c r="N744" s="2"/>
      <c r="O744" s="2"/>
      <c r="P744" s="2"/>
      <c r="Q744" s="2"/>
      <c r="R744" s="2"/>
      <c r="S744" s="2"/>
    </row>
    <row r="745">
      <c r="A745" s="2"/>
      <c r="B745" s="2"/>
      <c r="C745" s="2"/>
      <c r="D745" s="2"/>
      <c r="E745" s="2"/>
      <c r="F745" s="2"/>
      <c r="G745" s="2"/>
      <c r="H745" s="2"/>
      <c r="I745" s="2"/>
      <c r="J745" s="2"/>
      <c r="K745" s="2"/>
      <c r="L745" s="2"/>
      <c r="M745" s="2"/>
      <c r="N745" s="2"/>
      <c r="O745" s="2"/>
      <c r="P745" s="2"/>
      <c r="Q745" s="2"/>
      <c r="R745" s="2"/>
      <c r="S745" s="2"/>
    </row>
    <row r="746">
      <c r="A746" s="2"/>
      <c r="B746" s="2"/>
      <c r="C746" s="2"/>
      <c r="D746" s="2"/>
      <c r="E746" s="2"/>
      <c r="F746" s="2"/>
      <c r="G746" s="2"/>
      <c r="H746" s="2"/>
      <c r="I746" s="2"/>
      <c r="J746" s="2"/>
      <c r="K746" s="2"/>
      <c r="L746" s="2"/>
      <c r="M746" s="2"/>
      <c r="N746" s="2"/>
      <c r="O746" s="2"/>
      <c r="P746" s="2"/>
      <c r="Q746" s="2"/>
      <c r="R746" s="2"/>
      <c r="S746" s="2"/>
    </row>
    <row r="747">
      <c r="A747" s="2"/>
      <c r="B747" s="2"/>
      <c r="C747" s="2"/>
      <c r="D747" s="2"/>
      <c r="E747" s="2"/>
      <c r="F747" s="2"/>
      <c r="G747" s="2"/>
      <c r="H747" s="2"/>
      <c r="I747" s="2"/>
      <c r="J747" s="2"/>
      <c r="K747" s="2"/>
      <c r="L747" s="2"/>
      <c r="M747" s="2"/>
      <c r="N747" s="2"/>
      <c r="O747" s="2"/>
      <c r="P747" s="2"/>
      <c r="Q747" s="2"/>
      <c r="R747" s="2"/>
      <c r="S747" s="2"/>
    </row>
    <row r="748">
      <c r="A748" s="2"/>
      <c r="B748" s="2"/>
      <c r="C748" s="2"/>
      <c r="D748" s="2"/>
      <c r="E748" s="2"/>
      <c r="F748" s="2"/>
      <c r="G748" s="2"/>
      <c r="H748" s="2"/>
      <c r="I748" s="2"/>
      <c r="J748" s="2"/>
      <c r="K748" s="2"/>
      <c r="L748" s="2"/>
      <c r="M748" s="2"/>
      <c r="N748" s="2"/>
      <c r="O748" s="2"/>
      <c r="P748" s="2"/>
      <c r="Q748" s="2"/>
      <c r="R748" s="2"/>
      <c r="S748" s="2"/>
    </row>
    <row r="749">
      <c r="A749" s="2"/>
      <c r="B749" s="2"/>
      <c r="C749" s="2"/>
      <c r="D749" s="2"/>
      <c r="E749" s="2"/>
      <c r="F749" s="2"/>
      <c r="G749" s="2"/>
      <c r="H749" s="2"/>
      <c r="I749" s="2"/>
      <c r="J749" s="2"/>
      <c r="K749" s="2"/>
      <c r="L749" s="2"/>
      <c r="M749" s="2"/>
      <c r="N749" s="2"/>
      <c r="O749" s="2"/>
      <c r="P749" s="2"/>
      <c r="Q749" s="2"/>
      <c r="R749" s="2"/>
      <c r="S749" s="2"/>
    </row>
    <row r="750">
      <c r="A750" s="2"/>
      <c r="B750" s="2"/>
      <c r="C750" s="2"/>
      <c r="D750" s="2"/>
      <c r="E750" s="2"/>
      <c r="F750" s="2"/>
      <c r="G750" s="2"/>
      <c r="H750" s="2"/>
      <c r="I750" s="2"/>
      <c r="J750" s="2"/>
      <c r="K750" s="2"/>
      <c r="L750" s="2"/>
      <c r="M750" s="2"/>
      <c r="N750" s="2"/>
      <c r="O750" s="2"/>
      <c r="P750" s="2"/>
      <c r="Q750" s="2"/>
      <c r="R750" s="2"/>
      <c r="S750" s="2"/>
    </row>
    <row r="751">
      <c r="A751" s="2"/>
      <c r="B751" s="2"/>
      <c r="C751" s="2"/>
      <c r="D751" s="2"/>
      <c r="E751" s="2"/>
      <c r="F751" s="2"/>
      <c r="G751" s="2"/>
      <c r="H751" s="2"/>
      <c r="I751" s="2"/>
      <c r="J751" s="2"/>
      <c r="K751" s="2"/>
      <c r="L751" s="2"/>
      <c r="M751" s="2"/>
      <c r="N751" s="2"/>
      <c r="O751" s="2"/>
      <c r="P751" s="2"/>
      <c r="Q751" s="2"/>
      <c r="R751" s="2"/>
      <c r="S751" s="2"/>
    </row>
    <row r="752">
      <c r="A752" s="2"/>
      <c r="B752" s="2"/>
      <c r="C752" s="2"/>
      <c r="D752" s="2"/>
      <c r="E752" s="2"/>
      <c r="F752" s="2"/>
      <c r="G752" s="2"/>
      <c r="H752" s="2"/>
      <c r="I752" s="2"/>
      <c r="J752" s="2"/>
      <c r="K752" s="2"/>
      <c r="L752" s="2"/>
      <c r="M752" s="2"/>
      <c r="N752" s="2"/>
      <c r="O752" s="2"/>
      <c r="P752" s="2"/>
      <c r="Q752" s="2"/>
      <c r="R752" s="2"/>
      <c r="S752" s="2"/>
    </row>
    <row r="753">
      <c r="A753" s="2"/>
      <c r="B753" s="2"/>
      <c r="C753" s="2"/>
      <c r="D753" s="2"/>
      <c r="E753" s="2"/>
      <c r="F753" s="2"/>
      <c r="G753" s="2"/>
      <c r="H753" s="2"/>
      <c r="I753" s="2"/>
      <c r="J753" s="2"/>
      <c r="K753" s="2"/>
      <c r="L753" s="2"/>
      <c r="M753" s="2"/>
      <c r="N753" s="2"/>
      <c r="O753" s="2"/>
      <c r="P753" s="2"/>
      <c r="Q753" s="2"/>
      <c r="R753" s="2"/>
      <c r="S753" s="2"/>
    </row>
    <row r="754">
      <c r="A754" s="2"/>
      <c r="B754" s="2"/>
      <c r="C754" s="2"/>
      <c r="D754" s="2"/>
      <c r="E754" s="2"/>
      <c r="F754" s="2"/>
      <c r="G754" s="2"/>
      <c r="H754" s="2"/>
      <c r="I754" s="2"/>
      <c r="J754" s="2"/>
      <c r="K754" s="2"/>
      <c r="L754" s="2"/>
      <c r="M754" s="2"/>
      <c r="N754" s="2"/>
      <c r="O754" s="2"/>
      <c r="P754" s="2"/>
      <c r="Q754" s="2"/>
      <c r="R754" s="2"/>
      <c r="S754" s="2"/>
    </row>
    <row r="755">
      <c r="A755" s="2"/>
      <c r="B755" s="2"/>
      <c r="C755" s="2"/>
      <c r="D755" s="2"/>
      <c r="E755" s="2"/>
      <c r="F755" s="2"/>
      <c r="G755" s="2"/>
      <c r="H755" s="2"/>
      <c r="I755" s="2"/>
      <c r="J755" s="2"/>
      <c r="K755" s="2"/>
      <c r="L755" s="2"/>
      <c r="M755" s="2"/>
      <c r="N755" s="2"/>
      <c r="O755" s="2"/>
      <c r="P755" s="2"/>
      <c r="Q755" s="2"/>
      <c r="R755" s="2"/>
      <c r="S755" s="2"/>
    </row>
    <row r="756">
      <c r="A756" s="2"/>
      <c r="B756" s="2"/>
      <c r="C756" s="2"/>
      <c r="D756" s="2"/>
      <c r="E756" s="2"/>
      <c r="F756" s="2"/>
      <c r="G756" s="2"/>
      <c r="H756" s="2"/>
      <c r="I756" s="2"/>
      <c r="J756" s="2"/>
      <c r="K756" s="2"/>
      <c r="L756" s="2"/>
      <c r="M756" s="2"/>
      <c r="N756" s="2"/>
      <c r="O756" s="2"/>
      <c r="P756" s="2"/>
      <c r="Q756" s="2"/>
      <c r="R756" s="2"/>
      <c r="S756" s="2"/>
    </row>
    <row r="757">
      <c r="A757" s="2"/>
      <c r="B757" s="2"/>
      <c r="C757" s="2"/>
      <c r="D757" s="2"/>
      <c r="E757" s="2"/>
      <c r="F757" s="2"/>
      <c r="G757" s="2"/>
      <c r="H757" s="2"/>
      <c r="I757" s="2"/>
      <c r="J757" s="2"/>
      <c r="K757" s="2"/>
      <c r="L757" s="2"/>
      <c r="M757" s="2"/>
      <c r="N757" s="2"/>
      <c r="O757" s="2"/>
      <c r="P757" s="2"/>
      <c r="Q757" s="2"/>
      <c r="R757" s="2"/>
      <c r="S757" s="2"/>
    </row>
    <row r="758">
      <c r="A758" s="2"/>
      <c r="B758" s="2"/>
      <c r="C758" s="2"/>
      <c r="D758" s="2"/>
      <c r="E758" s="2"/>
      <c r="F758" s="2"/>
      <c r="G758" s="2"/>
      <c r="H758" s="2"/>
      <c r="I758" s="2"/>
      <c r="J758" s="2"/>
      <c r="K758" s="2"/>
      <c r="L758" s="2"/>
      <c r="M758" s="2"/>
      <c r="N758" s="2"/>
      <c r="O758" s="2"/>
      <c r="P758" s="2"/>
      <c r="Q758" s="2"/>
      <c r="R758" s="2"/>
      <c r="S758" s="2"/>
    </row>
    <row r="759">
      <c r="A759" s="2"/>
      <c r="B759" s="2"/>
      <c r="C759" s="2"/>
      <c r="D759" s="2"/>
      <c r="E759" s="2"/>
      <c r="F759" s="2"/>
      <c r="G759" s="2"/>
      <c r="H759" s="2"/>
      <c r="I759" s="2"/>
      <c r="J759" s="2"/>
      <c r="K759" s="2"/>
      <c r="L759" s="2"/>
      <c r="M759" s="2"/>
      <c r="N759" s="2"/>
      <c r="O759" s="2"/>
      <c r="P759" s="2"/>
      <c r="Q759" s="2"/>
      <c r="R759" s="2"/>
      <c r="S759" s="2"/>
    </row>
    <row r="760">
      <c r="A760" s="2"/>
      <c r="B760" s="2"/>
      <c r="C760" s="2"/>
      <c r="D760" s="2"/>
      <c r="E760" s="2"/>
      <c r="F760" s="2"/>
      <c r="G760" s="2"/>
      <c r="H760" s="2"/>
      <c r="I760" s="2"/>
      <c r="J760" s="2"/>
      <c r="K760" s="2"/>
      <c r="L760" s="2"/>
      <c r="M760" s="2"/>
      <c r="N760" s="2"/>
      <c r="O760" s="2"/>
      <c r="P760" s="2"/>
      <c r="Q760" s="2"/>
      <c r="R760" s="2"/>
      <c r="S760" s="2"/>
    </row>
    <row r="761">
      <c r="A761" s="2"/>
      <c r="B761" s="2"/>
      <c r="C761" s="2"/>
      <c r="D761" s="2"/>
      <c r="E761" s="2"/>
      <c r="F761" s="2"/>
      <c r="G761" s="2"/>
      <c r="H761" s="2"/>
      <c r="I761" s="2"/>
      <c r="J761" s="2"/>
      <c r="K761" s="2"/>
      <c r="L761" s="2"/>
      <c r="M761" s="2"/>
      <c r="N761" s="2"/>
      <c r="O761" s="2"/>
      <c r="P761" s="2"/>
      <c r="Q761" s="2"/>
      <c r="R761" s="2"/>
      <c r="S761" s="2"/>
    </row>
    <row r="762">
      <c r="A762" s="2"/>
      <c r="B762" s="2"/>
      <c r="C762" s="2"/>
      <c r="D762" s="2"/>
      <c r="E762" s="2"/>
      <c r="F762" s="2"/>
      <c r="G762" s="2"/>
      <c r="H762" s="2"/>
      <c r="I762" s="2"/>
      <c r="J762" s="2"/>
      <c r="K762" s="2"/>
      <c r="L762" s="2"/>
      <c r="M762" s="2"/>
      <c r="N762" s="2"/>
      <c r="O762" s="2"/>
      <c r="P762" s="2"/>
      <c r="Q762" s="2"/>
      <c r="R762" s="2"/>
      <c r="S762" s="2"/>
    </row>
    <row r="763">
      <c r="A763" s="2"/>
      <c r="B763" s="2"/>
      <c r="C763" s="2"/>
      <c r="D763" s="2"/>
      <c r="E763" s="2"/>
      <c r="F763" s="2"/>
      <c r="G763" s="2"/>
      <c r="H763" s="2"/>
      <c r="I763" s="2"/>
      <c r="J763" s="2"/>
      <c r="K763" s="2"/>
      <c r="L763" s="2"/>
      <c r="M763" s="2"/>
      <c r="N763" s="2"/>
      <c r="O763" s="2"/>
      <c r="P763" s="2"/>
      <c r="Q763" s="2"/>
      <c r="R763" s="2"/>
      <c r="S763" s="2"/>
    </row>
    <row r="764">
      <c r="A764" s="2"/>
      <c r="B764" s="2"/>
      <c r="C764" s="2"/>
      <c r="D764" s="2"/>
      <c r="E764" s="2"/>
      <c r="F764" s="2"/>
      <c r="G764" s="2"/>
      <c r="H764" s="2"/>
      <c r="I764" s="2"/>
      <c r="J764" s="2"/>
      <c r="K764" s="2"/>
      <c r="L764" s="2"/>
      <c r="M764" s="2"/>
      <c r="N764" s="2"/>
      <c r="O764" s="2"/>
      <c r="P764" s="2"/>
      <c r="Q764" s="2"/>
      <c r="R764" s="2"/>
      <c r="S764" s="2"/>
    </row>
    <row r="765">
      <c r="A765" s="2"/>
      <c r="B765" s="2"/>
      <c r="C765" s="2"/>
      <c r="D765" s="2"/>
      <c r="E765" s="2"/>
      <c r="F765" s="2"/>
      <c r="G765" s="2"/>
      <c r="H765" s="2"/>
      <c r="I765" s="2"/>
      <c r="J765" s="2"/>
      <c r="K765" s="2"/>
      <c r="L765" s="2"/>
      <c r="M765" s="2"/>
      <c r="N765" s="2"/>
      <c r="O765" s="2"/>
      <c r="P765" s="2"/>
      <c r="Q765" s="2"/>
      <c r="R765" s="2"/>
      <c r="S765" s="2"/>
    </row>
    <row r="766">
      <c r="A766" s="2"/>
      <c r="B766" s="2"/>
      <c r="C766" s="2"/>
      <c r="D766" s="2"/>
      <c r="E766" s="2"/>
      <c r="F766" s="2"/>
      <c r="G766" s="2"/>
      <c r="H766" s="2"/>
      <c r="I766" s="2"/>
      <c r="J766" s="2"/>
      <c r="K766" s="2"/>
      <c r="L766" s="2"/>
      <c r="M766" s="2"/>
      <c r="N766" s="2"/>
      <c r="O766" s="2"/>
      <c r="P766" s="2"/>
      <c r="Q766" s="2"/>
      <c r="R766" s="2"/>
      <c r="S766" s="2"/>
    </row>
    <row r="767">
      <c r="A767" s="2"/>
      <c r="B767" s="2"/>
      <c r="C767" s="2"/>
      <c r="D767" s="2"/>
      <c r="E767" s="2"/>
      <c r="F767" s="2"/>
      <c r="G767" s="2"/>
      <c r="H767" s="2"/>
      <c r="I767" s="2"/>
      <c r="J767" s="2"/>
      <c r="K767" s="2"/>
      <c r="L767" s="2"/>
      <c r="M767" s="2"/>
      <c r="N767" s="2"/>
      <c r="O767" s="2"/>
      <c r="P767" s="2"/>
      <c r="Q767" s="2"/>
      <c r="R767" s="2"/>
      <c r="S767" s="2"/>
    </row>
    <row r="768">
      <c r="A768" s="2"/>
      <c r="B768" s="2"/>
      <c r="C768" s="2"/>
      <c r="D768" s="2"/>
      <c r="E768" s="2"/>
      <c r="F768" s="2"/>
      <c r="G768" s="2"/>
      <c r="H768" s="2"/>
      <c r="I768" s="2"/>
      <c r="J768" s="2"/>
      <c r="K768" s="2"/>
      <c r="L768" s="2"/>
      <c r="M768" s="2"/>
      <c r="N768" s="2"/>
      <c r="O768" s="2"/>
      <c r="P768" s="2"/>
      <c r="Q768" s="2"/>
      <c r="R768" s="2"/>
      <c r="S768" s="2"/>
    </row>
    <row r="769">
      <c r="A769" s="2"/>
      <c r="B769" s="2"/>
      <c r="C769" s="2"/>
      <c r="D769" s="2"/>
      <c r="E769" s="2"/>
      <c r="F769" s="2"/>
      <c r="G769" s="2"/>
      <c r="H769" s="2"/>
      <c r="I769" s="2"/>
      <c r="J769" s="2"/>
      <c r="K769" s="2"/>
      <c r="L769" s="2"/>
      <c r="M769" s="2"/>
      <c r="N769" s="2"/>
      <c r="O769" s="2"/>
      <c r="P769" s="2"/>
      <c r="Q769" s="2"/>
      <c r="R769" s="2"/>
      <c r="S769" s="2"/>
    </row>
    <row r="770">
      <c r="A770" s="2"/>
      <c r="B770" s="2"/>
      <c r="C770" s="2"/>
      <c r="D770" s="2"/>
      <c r="E770" s="2"/>
      <c r="F770" s="2"/>
      <c r="G770" s="2"/>
      <c r="H770" s="2"/>
      <c r="I770" s="2"/>
      <c r="J770" s="2"/>
      <c r="K770" s="2"/>
      <c r="L770" s="2"/>
      <c r="M770" s="2"/>
      <c r="N770" s="2"/>
      <c r="O770" s="2"/>
      <c r="P770" s="2"/>
      <c r="Q770" s="2"/>
      <c r="R770" s="2"/>
      <c r="S770" s="2"/>
    </row>
    <row r="771">
      <c r="A771" s="2"/>
      <c r="B771" s="2"/>
      <c r="C771" s="2"/>
      <c r="D771" s="2"/>
      <c r="E771" s="2"/>
      <c r="F771" s="2"/>
      <c r="G771" s="2"/>
      <c r="H771" s="2"/>
      <c r="I771" s="2"/>
      <c r="J771" s="2"/>
      <c r="K771" s="2"/>
      <c r="L771" s="2"/>
      <c r="M771" s="2"/>
      <c r="N771" s="2"/>
      <c r="O771" s="2"/>
      <c r="P771" s="2"/>
      <c r="Q771" s="2"/>
      <c r="R771" s="2"/>
      <c r="S771" s="2"/>
    </row>
    <row r="772">
      <c r="A772" s="2"/>
      <c r="B772" s="2"/>
      <c r="C772" s="2"/>
      <c r="D772" s="2"/>
      <c r="E772" s="2"/>
      <c r="F772" s="2"/>
      <c r="G772" s="2"/>
      <c r="H772" s="2"/>
      <c r="I772" s="2"/>
      <c r="J772" s="2"/>
      <c r="K772" s="2"/>
      <c r="L772" s="2"/>
      <c r="M772" s="2"/>
      <c r="N772" s="2"/>
      <c r="O772" s="2"/>
      <c r="P772" s="2"/>
      <c r="Q772" s="2"/>
      <c r="R772" s="2"/>
      <c r="S772" s="2"/>
    </row>
    <row r="773">
      <c r="A773" s="2"/>
      <c r="B773" s="2"/>
      <c r="C773" s="2"/>
      <c r="D773" s="2"/>
      <c r="E773" s="2"/>
      <c r="F773" s="2"/>
      <c r="G773" s="2"/>
      <c r="H773" s="2"/>
      <c r="I773" s="2"/>
      <c r="J773" s="2"/>
      <c r="K773" s="2"/>
      <c r="L773" s="2"/>
      <c r="M773" s="2"/>
      <c r="N773" s="2"/>
      <c r="O773" s="2"/>
      <c r="P773" s="2"/>
      <c r="Q773" s="2"/>
      <c r="R773" s="2"/>
      <c r="S773" s="2"/>
    </row>
    <row r="774">
      <c r="A774" s="2"/>
      <c r="B774" s="2"/>
      <c r="C774" s="2"/>
      <c r="D774" s="2"/>
      <c r="E774" s="2"/>
      <c r="F774" s="2"/>
      <c r="G774" s="2"/>
      <c r="H774" s="2"/>
      <c r="I774" s="2"/>
      <c r="J774" s="2"/>
      <c r="K774" s="2"/>
      <c r="L774" s="2"/>
      <c r="M774" s="2"/>
      <c r="N774" s="2"/>
      <c r="O774" s="2"/>
      <c r="P774" s="2"/>
      <c r="Q774" s="2"/>
      <c r="R774" s="2"/>
      <c r="S774" s="2"/>
    </row>
    <row r="775">
      <c r="A775" s="2"/>
      <c r="B775" s="2"/>
      <c r="C775" s="2"/>
      <c r="D775" s="2"/>
      <c r="E775" s="2"/>
      <c r="F775" s="2"/>
      <c r="G775" s="2"/>
      <c r="H775" s="2"/>
      <c r="I775" s="2"/>
      <c r="J775" s="2"/>
      <c r="K775" s="2"/>
      <c r="L775" s="2"/>
      <c r="M775" s="2"/>
      <c r="N775" s="2"/>
      <c r="O775" s="2"/>
      <c r="P775" s="2"/>
      <c r="Q775" s="2"/>
      <c r="R775" s="2"/>
      <c r="S775" s="2"/>
    </row>
    <row r="776">
      <c r="A776" s="2"/>
      <c r="B776" s="2"/>
      <c r="C776" s="2"/>
      <c r="D776" s="2"/>
      <c r="E776" s="2"/>
      <c r="F776" s="2"/>
      <c r="G776" s="2"/>
      <c r="H776" s="2"/>
      <c r="I776" s="2"/>
      <c r="J776" s="2"/>
      <c r="K776" s="2"/>
      <c r="L776" s="2"/>
      <c r="M776" s="2"/>
      <c r="N776" s="2"/>
      <c r="O776" s="2"/>
      <c r="P776" s="2"/>
      <c r="Q776" s="2"/>
      <c r="R776" s="2"/>
      <c r="S776" s="2"/>
    </row>
    <row r="777">
      <c r="A777" s="2"/>
      <c r="B777" s="2"/>
      <c r="C777" s="2"/>
      <c r="D777" s="2"/>
      <c r="E777" s="2"/>
      <c r="F777" s="2"/>
      <c r="G777" s="2"/>
      <c r="H777" s="2"/>
      <c r="I777" s="2"/>
      <c r="J777" s="2"/>
      <c r="K777" s="2"/>
      <c r="L777" s="2"/>
      <c r="M777" s="2"/>
      <c r="N777" s="2"/>
      <c r="O777" s="2"/>
      <c r="P777" s="2"/>
      <c r="Q777" s="2"/>
      <c r="R777" s="2"/>
      <c r="S777" s="2"/>
    </row>
    <row r="778">
      <c r="A778" s="2"/>
      <c r="B778" s="2"/>
      <c r="C778" s="2"/>
      <c r="D778" s="2"/>
      <c r="E778" s="2"/>
      <c r="F778" s="2"/>
      <c r="G778" s="2"/>
      <c r="H778" s="2"/>
      <c r="I778" s="2"/>
      <c r="J778" s="2"/>
      <c r="K778" s="2"/>
      <c r="L778" s="2"/>
      <c r="M778" s="2"/>
      <c r="N778" s="2"/>
      <c r="O778" s="2"/>
      <c r="P778" s="2"/>
      <c r="Q778" s="2"/>
      <c r="R778" s="2"/>
      <c r="S778" s="2"/>
    </row>
    <row r="779">
      <c r="A779" s="2"/>
      <c r="B779" s="2"/>
      <c r="C779" s="2"/>
      <c r="D779" s="2"/>
      <c r="E779" s="2"/>
      <c r="F779" s="2"/>
      <c r="G779" s="2"/>
      <c r="H779" s="2"/>
      <c r="I779" s="2"/>
      <c r="J779" s="2"/>
      <c r="K779" s="2"/>
      <c r="L779" s="2"/>
      <c r="M779" s="2"/>
      <c r="N779" s="2"/>
      <c r="O779" s="2"/>
      <c r="P779" s="2"/>
      <c r="Q779" s="2"/>
      <c r="R779" s="2"/>
      <c r="S779" s="2"/>
    </row>
    <row r="780">
      <c r="A780" s="2"/>
      <c r="B780" s="2"/>
      <c r="C780" s="2"/>
      <c r="D780" s="2"/>
      <c r="E780" s="2"/>
      <c r="F780" s="2"/>
      <c r="G780" s="2"/>
      <c r="H780" s="2"/>
      <c r="I780" s="2"/>
      <c r="J780" s="2"/>
      <c r="K780" s="2"/>
      <c r="L780" s="2"/>
      <c r="M780" s="2"/>
      <c r="N780" s="2"/>
      <c r="O780" s="2"/>
      <c r="P780" s="2"/>
      <c r="Q780" s="2"/>
      <c r="R780" s="2"/>
      <c r="S780" s="2"/>
    </row>
    <row r="781">
      <c r="A781" s="2"/>
      <c r="B781" s="2"/>
      <c r="C781" s="2"/>
      <c r="D781" s="2"/>
      <c r="E781" s="2"/>
      <c r="F781" s="2"/>
      <c r="G781" s="2"/>
      <c r="H781" s="2"/>
      <c r="I781" s="2"/>
      <c r="J781" s="2"/>
      <c r="K781" s="2"/>
      <c r="L781" s="2"/>
      <c r="M781" s="2"/>
      <c r="N781" s="2"/>
      <c r="O781" s="2"/>
      <c r="P781" s="2"/>
      <c r="Q781" s="2"/>
      <c r="R781" s="2"/>
      <c r="S781" s="2"/>
    </row>
    <row r="782">
      <c r="A782" s="2"/>
      <c r="B782" s="2"/>
      <c r="C782" s="2"/>
      <c r="D782" s="2"/>
      <c r="E782" s="2"/>
      <c r="F782" s="2"/>
      <c r="G782" s="2"/>
      <c r="H782" s="2"/>
      <c r="I782" s="2"/>
      <c r="J782" s="2"/>
      <c r="K782" s="2"/>
      <c r="L782" s="2"/>
      <c r="M782" s="2"/>
      <c r="N782" s="2"/>
      <c r="O782" s="2"/>
      <c r="P782" s="2"/>
      <c r="Q782" s="2"/>
      <c r="R782" s="2"/>
      <c r="S782" s="2"/>
    </row>
    <row r="783">
      <c r="A783" s="2"/>
      <c r="B783" s="2"/>
      <c r="C783" s="2"/>
      <c r="D783" s="2"/>
      <c r="E783" s="2"/>
      <c r="F783" s="2"/>
      <c r="G783" s="2"/>
      <c r="H783" s="2"/>
      <c r="I783" s="2"/>
      <c r="J783" s="2"/>
      <c r="K783" s="2"/>
      <c r="L783" s="2"/>
      <c r="M783" s="2"/>
      <c r="N783" s="2"/>
      <c r="O783" s="2"/>
      <c r="P783" s="2"/>
      <c r="Q783" s="2"/>
      <c r="R783" s="2"/>
      <c r="S783" s="2"/>
    </row>
    <row r="784">
      <c r="A784" s="2"/>
      <c r="B784" s="2"/>
      <c r="C784" s="2"/>
      <c r="D784" s="2"/>
      <c r="E784" s="2"/>
      <c r="F784" s="2"/>
      <c r="G784" s="2"/>
      <c r="H784" s="2"/>
      <c r="I784" s="2"/>
      <c r="J784" s="2"/>
      <c r="K784" s="2"/>
      <c r="L784" s="2"/>
      <c r="M784" s="2"/>
      <c r="N784" s="2"/>
      <c r="O784" s="2"/>
      <c r="P784" s="2"/>
      <c r="Q784" s="2"/>
      <c r="R784" s="2"/>
      <c r="S784" s="2"/>
    </row>
    <row r="785">
      <c r="A785" s="2"/>
      <c r="B785" s="2"/>
      <c r="C785" s="2"/>
      <c r="D785" s="2"/>
      <c r="E785" s="2"/>
      <c r="F785" s="2"/>
      <c r="G785" s="2"/>
      <c r="H785" s="2"/>
      <c r="I785" s="2"/>
      <c r="J785" s="2"/>
      <c r="K785" s="2"/>
      <c r="L785" s="2"/>
      <c r="M785" s="2"/>
      <c r="N785" s="2"/>
      <c r="O785" s="2"/>
      <c r="P785" s="2"/>
      <c r="Q785" s="2"/>
      <c r="R785" s="2"/>
      <c r="S785" s="2"/>
    </row>
    <row r="786">
      <c r="A786" s="2"/>
      <c r="B786" s="2"/>
      <c r="C786" s="2"/>
      <c r="D786" s="2"/>
      <c r="E786" s="2"/>
      <c r="F786" s="2"/>
      <c r="G786" s="2"/>
      <c r="H786" s="2"/>
      <c r="I786" s="2"/>
      <c r="J786" s="2"/>
      <c r="K786" s="2"/>
      <c r="L786" s="2"/>
      <c r="M786" s="2"/>
      <c r="N786" s="2"/>
      <c r="O786" s="2"/>
      <c r="P786" s="2"/>
      <c r="Q786" s="2"/>
      <c r="R786" s="2"/>
      <c r="S786" s="2"/>
    </row>
    <row r="787">
      <c r="A787" s="2"/>
      <c r="B787" s="2"/>
      <c r="C787" s="2"/>
      <c r="D787" s="2"/>
      <c r="E787" s="2"/>
      <c r="F787" s="2"/>
      <c r="G787" s="2"/>
      <c r="H787" s="2"/>
      <c r="I787" s="2"/>
      <c r="J787" s="2"/>
      <c r="K787" s="2"/>
      <c r="L787" s="2"/>
      <c r="M787" s="2"/>
      <c r="N787" s="2"/>
      <c r="O787" s="2"/>
      <c r="P787" s="2"/>
      <c r="Q787" s="2"/>
      <c r="R787" s="2"/>
      <c r="S787" s="2"/>
    </row>
    <row r="788">
      <c r="A788" s="2"/>
      <c r="B788" s="2"/>
      <c r="C788" s="2"/>
      <c r="D788" s="2"/>
      <c r="E788" s="2"/>
      <c r="F788" s="2"/>
      <c r="G788" s="2"/>
      <c r="H788" s="2"/>
      <c r="I788" s="2"/>
      <c r="J788" s="2"/>
      <c r="K788" s="2"/>
      <c r="L788" s="2"/>
      <c r="M788" s="2"/>
      <c r="N788" s="2"/>
      <c r="O788" s="2"/>
      <c r="P788" s="2"/>
      <c r="Q788" s="2"/>
      <c r="R788" s="2"/>
      <c r="S788" s="2"/>
    </row>
    <row r="789">
      <c r="A789" s="2"/>
      <c r="B789" s="2"/>
      <c r="C789" s="2"/>
      <c r="D789" s="2"/>
      <c r="E789" s="2"/>
      <c r="F789" s="2"/>
      <c r="G789" s="2"/>
      <c r="H789" s="2"/>
      <c r="I789" s="2"/>
      <c r="J789" s="2"/>
      <c r="K789" s="2"/>
      <c r="L789" s="2"/>
      <c r="M789" s="2"/>
      <c r="N789" s="2"/>
      <c r="O789" s="2"/>
      <c r="P789" s="2"/>
      <c r="Q789" s="2"/>
      <c r="R789" s="2"/>
      <c r="S789" s="2"/>
    </row>
    <row r="790">
      <c r="A790" s="2"/>
      <c r="B790" s="2"/>
      <c r="C790" s="2"/>
      <c r="D790" s="2"/>
      <c r="E790" s="2"/>
      <c r="F790" s="2"/>
      <c r="G790" s="2"/>
      <c r="H790" s="2"/>
      <c r="I790" s="2"/>
      <c r="J790" s="2"/>
      <c r="K790" s="2"/>
      <c r="L790" s="2"/>
      <c r="M790" s="2"/>
      <c r="N790" s="2"/>
      <c r="O790" s="2"/>
      <c r="P790" s="2"/>
      <c r="Q790" s="2"/>
      <c r="R790" s="2"/>
      <c r="S790" s="2"/>
    </row>
    <row r="791">
      <c r="A791" s="2"/>
      <c r="B791" s="2"/>
      <c r="C791" s="2"/>
      <c r="D791" s="2"/>
      <c r="E791" s="2"/>
      <c r="F791" s="2"/>
      <c r="G791" s="2"/>
      <c r="H791" s="2"/>
      <c r="I791" s="2"/>
      <c r="J791" s="2"/>
      <c r="K791" s="2"/>
      <c r="L791" s="2"/>
      <c r="M791" s="2"/>
      <c r="N791" s="2"/>
      <c r="O791" s="2"/>
      <c r="P791" s="2"/>
      <c r="Q791" s="2"/>
      <c r="R791" s="2"/>
      <c r="S791" s="2"/>
    </row>
    <row r="792">
      <c r="A792" s="2"/>
      <c r="B792" s="2"/>
      <c r="C792" s="2"/>
      <c r="D792" s="2"/>
      <c r="E792" s="2"/>
      <c r="F792" s="2"/>
      <c r="G792" s="2"/>
      <c r="H792" s="2"/>
      <c r="I792" s="2"/>
      <c r="J792" s="2"/>
      <c r="K792" s="2"/>
      <c r="L792" s="2"/>
      <c r="M792" s="2"/>
      <c r="N792" s="2"/>
      <c r="O792" s="2"/>
      <c r="P792" s="2"/>
      <c r="Q792" s="2"/>
      <c r="R792" s="2"/>
      <c r="S792" s="2"/>
    </row>
    <row r="793">
      <c r="A793" s="2"/>
      <c r="B793" s="2"/>
      <c r="C793" s="2"/>
      <c r="D793" s="2"/>
      <c r="E793" s="2"/>
      <c r="F793" s="2"/>
      <c r="G793" s="2"/>
      <c r="H793" s="2"/>
      <c r="I793" s="2"/>
      <c r="J793" s="2"/>
      <c r="K793" s="2"/>
      <c r="L793" s="2"/>
      <c r="M793" s="2"/>
      <c r="N793" s="2"/>
      <c r="O793" s="2"/>
      <c r="P793" s="2"/>
      <c r="Q793" s="2"/>
      <c r="R793" s="2"/>
      <c r="S793" s="2"/>
    </row>
    <row r="794">
      <c r="A794" s="2"/>
      <c r="B794" s="2"/>
      <c r="C794" s="2"/>
      <c r="D794" s="2"/>
      <c r="E794" s="2"/>
      <c r="F794" s="2"/>
      <c r="G794" s="2"/>
      <c r="H794" s="2"/>
      <c r="I794" s="2"/>
      <c r="J794" s="2"/>
      <c r="K794" s="2"/>
      <c r="L794" s="2"/>
      <c r="M794" s="2"/>
      <c r="N794" s="2"/>
      <c r="O794" s="2"/>
      <c r="P794" s="2"/>
      <c r="Q794" s="2"/>
      <c r="R794" s="2"/>
      <c r="S794" s="2"/>
    </row>
    <row r="795">
      <c r="A795" s="2"/>
      <c r="B795" s="2"/>
      <c r="C795" s="2"/>
      <c r="D795" s="2"/>
      <c r="E795" s="2"/>
      <c r="F795" s="2"/>
      <c r="G795" s="2"/>
      <c r="H795" s="2"/>
      <c r="I795" s="2"/>
      <c r="J795" s="2"/>
      <c r="K795" s="2"/>
      <c r="L795" s="2"/>
      <c r="M795" s="2"/>
      <c r="N795" s="2"/>
      <c r="O795" s="2"/>
      <c r="P795" s="2"/>
      <c r="Q795" s="2"/>
      <c r="R795" s="2"/>
      <c r="S795" s="2"/>
    </row>
    <row r="796">
      <c r="A796" s="2"/>
      <c r="B796" s="2"/>
      <c r="C796" s="2"/>
      <c r="D796" s="2"/>
      <c r="E796" s="2"/>
      <c r="F796" s="2"/>
      <c r="G796" s="2"/>
      <c r="H796" s="2"/>
      <c r="I796" s="2"/>
      <c r="J796" s="2"/>
      <c r="K796" s="2"/>
      <c r="L796" s="2"/>
      <c r="M796" s="2"/>
      <c r="N796" s="2"/>
      <c r="O796" s="2"/>
      <c r="P796" s="2"/>
      <c r="Q796" s="2"/>
      <c r="R796" s="2"/>
      <c r="S796" s="2"/>
    </row>
    <row r="797">
      <c r="A797" s="2"/>
      <c r="B797" s="2"/>
      <c r="C797" s="2"/>
      <c r="D797" s="2"/>
      <c r="E797" s="2"/>
      <c r="F797" s="2"/>
      <c r="G797" s="2"/>
      <c r="H797" s="2"/>
      <c r="I797" s="2"/>
      <c r="J797" s="2"/>
      <c r="K797" s="2"/>
      <c r="L797" s="2"/>
      <c r="M797" s="2"/>
      <c r="N797" s="2"/>
      <c r="O797" s="2"/>
      <c r="P797" s="2"/>
      <c r="Q797" s="2"/>
      <c r="R797" s="2"/>
      <c r="S797" s="2"/>
    </row>
    <row r="798">
      <c r="A798" s="2"/>
      <c r="B798" s="2"/>
      <c r="C798" s="2"/>
      <c r="D798" s="2"/>
      <c r="E798" s="2"/>
      <c r="F798" s="2"/>
      <c r="G798" s="2"/>
      <c r="H798" s="2"/>
      <c r="I798" s="2"/>
      <c r="J798" s="2"/>
      <c r="K798" s="2"/>
      <c r="L798" s="2"/>
      <c r="M798" s="2"/>
      <c r="N798" s="2"/>
      <c r="O798" s="2"/>
      <c r="P798" s="2"/>
      <c r="Q798" s="2"/>
      <c r="R798" s="2"/>
      <c r="S798" s="2"/>
    </row>
    <row r="799">
      <c r="A799" s="2"/>
      <c r="B799" s="2"/>
      <c r="C799" s="2"/>
      <c r="D799" s="2"/>
      <c r="E799" s="2"/>
      <c r="F799" s="2"/>
      <c r="G799" s="2"/>
      <c r="H799" s="2"/>
      <c r="I799" s="2"/>
      <c r="J799" s="2"/>
      <c r="K799" s="2"/>
      <c r="L799" s="2"/>
      <c r="M799" s="2"/>
      <c r="N799" s="2"/>
      <c r="O799" s="2"/>
      <c r="P799" s="2"/>
      <c r="Q799" s="2"/>
      <c r="R799" s="2"/>
      <c r="S799" s="2"/>
    </row>
    <row r="800">
      <c r="A800" s="2"/>
      <c r="B800" s="2"/>
      <c r="C800" s="2"/>
      <c r="D800" s="2"/>
      <c r="E800" s="2"/>
      <c r="F800" s="2"/>
      <c r="G800" s="2"/>
      <c r="H800" s="2"/>
      <c r="I800" s="2"/>
      <c r="J800" s="2"/>
      <c r="K800" s="2"/>
      <c r="L800" s="2"/>
      <c r="M800" s="2"/>
      <c r="N800" s="2"/>
      <c r="O800" s="2"/>
      <c r="P800" s="2"/>
      <c r="Q800" s="2"/>
      <c r="R800" s="2"/>
      <c r="S800" s="2"/>
    </row>
    <row r="801">
      <c r="A801" s="2"/>
      <c r="B801" s="2"/>
      <c r="C801" s="2"/>
      <c r="D801" s="2"/>
      <c r="E801" s="2"/>
      <c r="F801" s="2"/>
      <c r="G801" s="2"/>
      <c r="H801" s="2"/>
      <c r="I801" s="2"/>
      <c r="J801" s="2"/>
      <c r="K801" s="2"/>
      <c r="L801" s="2"/>
      <c r="M801" s="2"/>
      <c r="N801" s="2"/>
      <c r="O801" s="2"/>
      <c r="P801" s="2"/>
      <c r="Q801" s="2"/>
      <c r="R801" s="2"/>
      <c r="S801" s="2"/>
    </row>
    <row r="802">
      <c r="A802" s="2"/>
      <c r="B802" s="2"/>
      <c r="C802" s="2"/>
      <c r="D802" s="2"/>
      <c r="E802" s="2"/>
      <c r="F802" s="2"/>
      <c r="G802" s="2"/>
      <c r="H802" s="2"/>
      <c r="I802" s="2"/>
      <c r="J802" s="2"/>
      <c r="K802" s="2"/>
      <c r="L802" s="2"/>
      <c r="M802" s="2"/>
      <c r="N802" s="2"/>
      <c r="O802" s="2"/>
      <c r="P802" s="2"/>
      <c r="Q802" s="2"/>
      <c r="R802" s="2"/>
      <c r="S802" s="2"/>
    </row>
    <row r="803">
      <c r="A803" s="2"/>
      <c r="B803" s="2"/>
      <c r="C803" s="2"/>
      <c r="D803" s="2"/>
      <c r="E803" s="2"/>
      <c r="F803" s="2"/>
      <c r="G803" s="2"/>
      <c r="H803" s="2"/>
      <c r="I803" s="2"/>
      <c r="J803" s="2"/>
      <c r="K803" s="2"/>
      <c r="L803" s="2"/>
      <c r="M803" s="2"/>
      <c r="N803" s="2"/>
      <c r="O803" s="2"/>
      <c r="P803" s="2"/>
      <c r="Q803" s="2"/>
      <c r="R803" s="2"/>
      <c r="S803" s="2"/>
    </row>
    <row r="804">
      <c r="A804" s="2"/>
      <c r="B804" s="2"/>
      <c r="C804" s="2"/>
      <c r="D804" s="2"/>
      <c r="E804" s="2"/>
      <c r="F804" s="2"/>
      <c r="G804" s="2"/>
      <c r="H804" s="2"/>
      <c r="I804" s="2"/>
      <c r="J804" s="2"/>
      <c r="K804" s="2"/>
      <c r="L804" s="2"/>
      <c r="M804" s="2"/>
      <c r="N804" s="2"/>
      <c r="O804" s="2"/>
      <c r="P804" s="2"/>
      <c r="Q804" s="2"/>
      <c r="R804" s="2"/>
      <c r="S804" s="2"/>
    </row>
    <row r="805">
      <c r="A805" s="2"/>
      <c r="B805" s="2"/>
      <c r="C805" s="2"/>
      <c r="D805" s="2"/>
      <c r="E805" s="2"/>
      <c r="F805" s="2"/>
      <c r="G805" s="2"/>
      <c r="H805" s="2"/>
      <c r="I805" s="2"/>
      <c r="J805" s="2"/>
      <c r="K805" s="2"/>
      <c r="L805" s="2"/>
      <c r="M805" s="2"/>
      <c r="N805" s="2"/>
      <c r="O805" s="2"/>
      <c r="P805" s="2"/>
      <c r="Q805" s="2"/>
      <c r="R805" s="2"/>
      <c r="S805" s="2"/>
    </row>
    <row r="806">
      <c r="A806" s="2"/>
      <c r="B806" s="2"/>
      <c r="C806" s="2"/>
      <c r="D806" s="2"/>
      <c r="E806" s="2"/>
      <c r="F806" s="2"/>
      <c r="G806" s="2"/>
      <c r="H806" s="2"/>
      <c r="I806" s="2"/>
      <c r="J806" s="2"/>
      <c r="K806" s="2"/>
      <c r="L806" s="2"/>
      <c r="M806" s="2"/>
      <c r="N806" s="2"/>
      <c r="O806" s="2"/>
      <c r="P806" s="2"/>
      <c r="Q806" s="2"/>
      <c r="R806" s="2"/>
      <c r="S806" s="2"/>
    </row>
    <row r="807">
      <c r="A807" s="2"/>
      <c r="B807" s="2"/>
      <c r="C807" s="2"/>
      <c r="D807" s="2"/>
      <c r="E807" s="2"/>
      <c r="F807" s="2"/>
      <c r="G807" s="2"/>
      <c r="H807" s="2"/>
      <c r="I807" s="2"/>
      <c r="J807" s="2"/>
      <c r="K807" s="2"/>
      <c r="L807" s="2"/>
      <c r="M807" s="2"/>
      <c r="N807" s="2"/>
      <c r="O807" s="2"/>
      <c r="P807" s="2"/>
      <c r="Q807" s="2"/>
      <c r="R807" s="2"/>
      <c r="S807" s="2"/>
    </row>
    <row r="808">
      <c r="A808" s="2"/>
      <c r="B808" s="2"/>
      <c r="C808" s="2"/>
      <c r="D808" s="2"/>
      <c r="E808" s="2"/>
      <c r="F808" s="2"/>
      <c r="G808" s="2"/>
      <c r="H808" s="2"/>
      <c r="I808" s="2"/>
      <c r="J808" s="2"/>
      <c r="K808" s="2"/>
      <c r="L808" s="2"/>
      <c r="M808" s="2"/>
      <c r="N808" s="2"/>
      <c r="O808" s="2"/>
      <c r="P808" s="2"/>
      <c r="Q808" s="2"/>
      <c r="R808" s="2"/>
      <c r="S808" s="2"/>
    </row>
    <row r="809">
      <c r="A809" s="2"/>
      <c r="B809" s="2"/>
      <c r="C809" s="2"/>
      <c r="D809" s="2"/>
      <c r="E809" s="2"/>
      <c r="F809" s="2"/>
      <c r="G809" s="2"/>
      <c r="H809" s="2"/>
      <c r="I809" s="2"/>
      <c r="J809" s="2"/>
      <c r="K809" s="2"/>
      <c r="L809" s="2"/>
      <c r="M809" s="2"/>
      <c r="N809" s="2"/>
      <c r="O809" s="2"/>
      <c r="P809" s="2"/>
      <c r="Q809" s="2"/>
      <c r="R809" s="2"/>
      <c r="S809" s="2"/>
    </row>
    <row r="810">
      <c r="A810" s="2"/>
      <c r="B810" s="2"/>
      <c r="C810" s="2"/>
      <c r="D810" s="2"/>
      <c r="E810" s="2"/>
      <c r="F810" s="2"/>
      <c r="G810" s="2"/>
      <c r="H810" s="2"/>
      <c r="I810" s="2"/>
      <c r="J810" s="2"/>
      <c r="K810" s="2"/>
      <c r="L810" s="2"/>
      <c r="M810" s="2"/>
      <c r="N810" s="2"/>
      <c r="O810" s="2"/>
      <c r="P810" s="2"/>
      <c r="Q810" s="2"/>
      <c r="R810" s="2"/>
      <c r="S810" s="2"/>
    </row>
    <row r="811">
      <c r="A811" s="2"/>
      <c r="B811" s="2"/>
      <c r="C811" s="2"/>
      <c r="D811" s="2"/>
      <c r="E811" s="2"/>
      <c r="F811" s="2"/>
      <c r="G811" s="2"/>
      <c r="H811" s="2"/>
      <c r="I811" s="2"/>
      <c r="J811" s="2"/>
      <c r="K811" s="2"/>
      <c r="L811" s="2"/>
      <c r="M811" s="2"/>
      <c r="N811" s="2"/>
      <c r="O811" s="2"/>
      <c r="P811" s="2"/>
      <c r="Q811" s="2"/>
      <c r="R811" s="2"/>
      <c r="S811" s="2"/>
    </row>
    <row r="812">
      <c r="A812" s="2"/>
      <c r="B812" s="2"/>
      <c r="C812" s="2"/>
      <c r="D812" s="2"/>
      <c r="E812" s="2"/>
      <c r="F812" s="2"/>
      <c r="G812" s="2"/>
      <c r="H812" s="2"/>
      <c r="I812" s="2"/>
      <c r="J812" s="2"/>
      <c r="K812" s="2"/>
      <c r="L812" s="2"/>
      <c r="M812" s="2"/>
      <c r="N812" s="2"/>
      <c r="O812" s="2"/>
      <c r="P812" s="2"/>
      <c r="Q812" s="2"/>
      <c r="R812" s="2"/>
      <c r="S812" s="2"/>
    </row>
    <row r="813">
      <c r="A813" s="2"/>
      <c r="B813" s="2"/>
      <c r="C813" s="2"/>
      <c r="D813" s="2"/>
      <c r="E813" s="2"/>
      <c r="F813" s="2"/>
      <c r="G813" s="2"/>
      <c r="H813" s="2"/>
      <c r="I813" s="2"/>
      <c r="J813" s="2"/>
      <c r="K813" s="2"/>
      <c r="L813" s="2"/>
      <c r="M813" s="2"/>
      <c r="N813" s="2"/>
      <c r="O813" s="2"/>
      <c r="P813" s="2"/>
      <c r="Q813" s="2"/>
      <c r="R813" s="2"/>
      <c r="S813" s="2"/>
    </row>
    <row r="814">
      <c r="A814" s="2"/>
      <c r="B814" s="2"/>
      <c r="C814" s="2"/>
      <c r="D814" s="2"/>
      <c r="E814" s="2"/>
      <c r="F814" s="2"/>
      <c r="G814" s="2"/>
      <c r="H814" s="2"/>
      <c r="I814" s="2"/>
      <c r="J814" s="2"/>
      <c r="K814" s="2"/>
      <c r="L814" s="2"/>
      <c r="M814" s="2"/>
      <c r="N814" s="2"/>
      <c r="O814" s="2"/>
      <c r="P814" s="2"/>
      <c r="Q814" s="2"/>
      <c r="R814" s="2"/>
      <c r="S814" s="2"/>
    </row>
    <row r="815">
      <c r="A815" s="2"/>
      <c r="B815" s="2"/>
      <c r="C815" s="2"/>
      <c r="D815" s="2"/>
      <c r="E815" s="2"/>
      <c r="F815" s="2"/>
      <c r="G815" s="2"/>
      <c r="H815" s="2"/>
      <c r="I815" s="2"/>
      <c r="J815" s="2"/>
      <c r="K815" s="2"/>
      <c r="L815" s="2"/>
      <c r="M815" s="2"/>
      <c r="N815" s="2"/>
      <c r="O815" s="2"/>
      <c r="P815" s="2"/>
      <c r="Q815" s="2"/>
      <c r="R815" s="2"/>
      <c r="S815" s="2"/>
    </row>
    <row r="816">
      <c r="A816" s="2"/>
      <c r="B816" s="2"/>
      <c r="C816" s="2"/>
      <c r="D816" s="2"/>
      <c r="E816" s="2"/>
      <c r="F816" s="2"/>
      <c r="G816" s="2"/>
      <c r="H816" s="2"/>
      <c r="I816" s="2"/>
      <c r="J816" s="2"/>
      <c r="K816" s="2"/>
      <c r="L816" s="2"/>
      <c r="M816" s="2"/>
      <c r="N816" s="2"/>
      <c r="O816" s="2"/>
      <c r="P816" s="2"/>
      <c r="Q816" s="2"/>
      <c r="R816" s="2"/>
      <c r="S816" s="2"/>
    </row>
    <row r="817">
      <c r="A817" s="2"/>
      <c r="B817" s="2"/>
      <c r="C817" s="2"/>
      <c r="D817" s="2"/>
      <c r="E817" s="2"/>
      <c r="F817" s="2"/>
      <c r="G817" s="2"/>
      <c r="H817" s="2"/>
      <c r="I817" s="2"/>
      <c r="J817" s="2"/>
      <c r="K817" s="2"/>
      <c r="L817" s="2"/>
      <c r="M817" s="2"/>
      <c r="N817" s="2"/>
      <c r="O817" s="2"/>
      <c r="P817" s="2"/>
      <c r="Q817" s="2"/>
      <c r="R817" s="2"/>
      <c r="S817" s="2"/>
    </row>
    <row r="818">
      <c r="A818" s="2"/>
      <c r="B818" s="2"/>
      <c r="C818" s="2"/>
      <c r="D818" s="2"/>
      <c r="E818" s="2"/>
      <c r="F818" s="2"/>
      <c r="G818" s="2"/>
      <c r="H818" s="2"/>
      <c r="I818" s="2"/>
      <c r="J818" s="2"/>
      <c r="K818" s="2"/>
      <c r="L818" s="2"/>
      <c r="M818" s="2"/>
      <c r="N818" s="2"/>
      <c r="O818" s="2"/>
      <c r="P818" s="2"/>
      <c r="Q818" s="2"/>
      <c r="R818" s="2"/>
      <c r="S818" s="2"/>
    </row>
    <row r="819">
      <c r="A819" s="2"/>
      <c r="B819" s="2"/>
      <c r="C819" s="2"/>
      <c r="D819" s="2"/>
      <c r="E819" s="2"/>
      <c r="F819" s="2"/>
      <c r="G819" s="2"/>
      <c r="H819" s="2"/>
      <c r="I819" s="2"/>
      <c r="J819" s="2"/>
      <c r="K819" s="2"/>
      <c r="L819" s="2"/>
      <c r="M819" s="2"/>
      <c r="N819" s="2"/>
      <c r="O819" s="2"/>
      <c r="P819" s="2"/>
      <c r="Q819" s="2"/>
      <c r="R819" s="2"/>
      <c r="S819" s="2"/>
    </row>
    <row r="820">
      <c r="A820" s="2"/>
      <c r="B820" s="2"/>
      <c r="C820" s="2"/>
      <c r="D820" s="2"/>
      <c r="E820" s="2"/>
      <c r="F820" s="2"/>
      <c r="G820" s="2"/>
      <c r="H820" s="2"/>
      <c r="I820" s="2"/>
      <c r="J820" s="2"/>
      <c r="K820" s="2"/>
      <c r="L820" s="2"/>
      <c r="M820" s="2"/>
      <c r="N820" s="2"/>
      <c r="O820" s="2"/>
      <c r="P820" s="2"/>
      <c r="Q820" s="2"/>
      <c r="R820" s="2"/>
      <c r="S820" s="2"/>
    </row>
    <row r="821">
      <c r="A821" s="2"/>
      <c r="B821" s="2"/>
      <c r="C821" s="2"/>
      <c r="D821" s="2"/>
      <c r="E821" s="2"/>
      <c r="F821" s="2"/>
      <c r="G821" s="2"/>
      <c r="H821" s="2"/>
      <c r="I821" s="2"/>
      <c r="J821" s="2"/>
      <c r="K821" s="2"/>
      <c r="L821" s="2"/>
      <c r="M821" s="2"/>
      <c r="N821" s="2"/>
      <c r="O821" s="2"/>
      <c r="P821" s="2"/>
      <c r="Q821" s="2"/>
      <c r="R821" s="2"/>
      <c r="S821" s="2"/>
    </row>
    <row r="822">
      <c r="A822" s="2"/>
      <c r="B822" s="2"/>
      <c r="C822" s="2"/>
      <c r="D822" s="2"/>
      <c r="E822" s="2"/>
      <c r="F822" s="2"/>
      <c r="G822" s="2"/>
      <c r="H822" s="2"/>
      <c r="I822" s="2"/>
      <c r="J822" s="2"/>
      <c r="K822" s="2"/>
      <c r="L822" s="2"/>
      <c r="M822" s="2"/>
      <c r="N822" s="2"/>
      <c r="O822" s="2"/>
      <c r="P822" s="2"/>
      <c r="Q822" s="2"/>
      <c r="R822" s="2"/>
      <c r="S822" s="2"/>
    </row>
    <row r="823">
      <c r="A823" s="2"/>
      <c r="B823" s="2"/>
      <c r="C823" s="2"/>
      <c r="D823" s="2"/>
      <c r="E823" s="2"/>
      <c r="F823" s="2"/>
      <c r="G823" s="2"/>
      <c r="H823" s="2"/>
      <c r="I823" s="2"/>
      <c r="J823" s="2"/>
      <c r="K823" s="2"/>
      <c r="L823" s="2"/>
      <c r="M823" s="2"/>
      <c r="N823" s="2"/>
      <c r="O823" s="2"/>
      <c r="P823" s="2"/>
      <c r="Q823" s="2"/>
      <c r="R823" s="2"/>
      <c r="S823" s="2"/>
    </row>
    <row r="824">
      <c r="A824" s="2"/>
      <c r="B824" s="2"/>
      <c r="C824" s="2"/>
      <c r="D824" s="2"/>
      <c r="E824" s="2"/>
      <c r="F824" s="2"/>
      <c r="G824" s="2"/>
      <c r="H824" s="2"/>
      <c r="I824" s="2"/>
      <c r="J824" s="2"/>
      <c r="K824" s="2"/>
      <c r="L824" s="2"/>
      <c r="M824" s="2"/>
      <c r="N824" s="2"/>
      <c r="O824" s="2"/>
      <c r="P824" s="2"/>
      <c r="Q824" s="2"/>
      <c r="R824" s="2"/>
      <c r="S824" s="2"/>
    </row>
    <row r="825">
      <c r="A825" s="2"/>
      <c r="B825" s="2"/>
      <c r="C825" s="2"/>
      <c r="D825" s="2"/>
      <c r="E825" s="2"/>
      <c r="F825" s="2"/>
      <c r="G825" s="2"/>
      <c r="H825" s="2"/>
      <c r="I825" s="2"/>
      <c r="J825" s="2"/>
      <c r="K825" s="2"/>
      <c r="L825" s="2"/>
      <c r="M825" s="2"/>
      <c r="N825" s="2"/>
      <c r="O825" s="2"/>
      <c r="P825" s="2"/>
      <c r="Q825" s="2"/>
      <c r="R825" s="2"/>
      <c r="S825" s="2"/>
    </row>
    <row r="826">
      <c r="A826" s="2"/>
      <c r="B826" s="2"/>
      <c r="C826" s="2"/>
      <c r="D826" s="2"/>
      <c r="E826" s="2"/>
      <c r="F826" s="2"/>
      <c r="G826" s="2"/>
      <c r="H826" s="2"/>
      <c r="I826" s="2"/>
      <c r="J826" s="2"/>
      <c r="K826" s="2"/>
      <c r="L826" s="2"/>
      <c r="M826" s="2"/>
      <c r="N826" s="2"/>
      <c r="O826" s="2"/>
      <c r="P826" s="2"/>
      <c r="Q826" s="2"/>
      <c r="R826" s="2"/>
      <c r="S826" s="2"/>
    </row>
    <row r="827">
      <c r="A827" s="2"/>
      <c r="B827" s="2"/>
      <c r="C827" s="2"/>
      <c r="D827" s="2"/>
      <c r="E827" s="2"/>
      <c r="F827" s="2"/>
      <c r="G827" s="2"/>
      <c r="H827" s="2"/>
      <c r="I827" s="2"/>
      <c r="J827" s="2"/>
      <c r="K827" s="2"/>
      <c r="L827" s="2"/>
      <c r="M827" s="2"/>
      <c r="N827" s="2"/>
      <c r="O827" s="2"/>
      <c r="P827" s="2"/>
      <c r="Q827" s="2"/>
      <c r="R827" s="2"/>
      <c r="S827" s="2"/>
    </row>
    <row r="828">
      <c r="A828" s="2"/>
      <c r="B828" s="2"/>
      <c r="C828" s="2"/>
      <c r="D828" s="2"/>
      <c r="E828" s="2"/>
      <c r="F828" s="2"/>
      <c r="G828" s="2"/>
      <c r="H828" s="2"/>
      <c r="I828" s="2"/>
      <c r="J828" s="2"/>
      <c r="K828" s="2"/>
      <c r="L828" s="2"/>
      <c r="M828" s="2"/>
      <c r="N828" s="2"/>
      <c r="O828" s="2"/>
      <c r="P828" s="2"/>
      <c r="Q828" s="2"/>
      <c r="R828" s="2"/>
      <c r="S828" s="2"/>
    </row>
    <row r="829">
      <c r="A829" s="2"/>
      <c r="B829" s="2"/>
      <c r="C829" s="2"/>
      <c r="D829" s="2"/>
      <c r="E829" s="2"/>
      <c r="F829" s="2"/>
      <c r="G829" s="2"/>
      <c r="H829" s="2"/>
      <c r="I829" s="2"/>
      <c r="J829" s="2"/>
      <c r="K829" s="2"/>
      <c r="L829" s="2"/>
      <c r="M829" s="2"/>
      <c r="N829" s="2"/>
      <c r="O829" s="2"/>
      <c r="P829" s="2"/>
      <c r="Q829" s="2"/>
      <c r="R829" s="2"/>
      <c r="S829" s="2"/>
    </row>
    <row r="830">
      <c r="A830" s="2"/>
      <c r="B830" s="2"/>
      <c r="C830" s="2"/>
      <c r="D830" s="2"/>
      <c r="E830" s="2"/>
      <c r="F830" s="2"/>
      <c r="G830" s="2"/>
      <c r="H830" s="2"/>
      <c r="I830" s="2"/>
      <c r="J830" s="2"/>
      <c r="K830" s="2"/>
      <c r="L830" s="2"/>
      <c r="M830" s="2"/>
      <c r="N830" s="2"/>
      <c r="O830" s="2"/>
      <c r="P830" s="2"/>
      <c r="Q830" s="2"/>
      <c r="R830" s="2"/>
      <c r="S830" s="2"/>
    </row>
    <row r="831">
      <c r="A831" s="2"/>
      <c r="B831" s="2"/>
      <c r="C831" s="2"/>
      <c r="D831" s="2"/>
      <c r="E831" s="2"/>
      <c r="F831" s="2"/>
      <c r="G831" s="2"/>
      <c r="H831" s="2"/>
      <c r="I831" s="2"/>
      <c r="J831" s="2"/>
      <c r="K831" s="2"/>
      <c r="L831" s="2"/>
      <c r="M831" s="2"/>
      <c r="N831" s="2"/>
      <c r="O831" s="2"/>
      <c r="P831" s="2"/>
      <c r="Q831" s="2"/>
      <c r="R831" s="2"/>
      <c r="S831" s="2"/>
    </row>
    <row r="832">
      <c r="A832" s="2"/>
      <c r="B832" s="2"/>
      <c r="C832" s="2"/>
      <c r="D832" s="2"/>
      <c r="E832" s="2"/>
      <c r="F832" s="2"/>
      <c r="G832" s="2"/>
      <c r="H832" s="2"/>
      <c r="I832" s="2"/>
      <c r="J832" s="2"/>
      <c r="K832" s="2"/>
      <c r="L832" s="2"/>
      <c r="M832" s="2"/>
      <c r="N832" s="2"/>
      <c r="O832" s="2"/>
      <c r="P832" s="2"/>
      <c r="Q832" s="2"/>
      <c r="R832" s="2"/>
      <c r="S832" s="2"/>
    </row>
    <row r="833">
      <c r="A833" s="2"/>
      <c r="B833" s="2"/>
      <c r="C833" s="2"/>
      <c r="D833" s="2"/>
      <c r="E833" s="2"/>
      <c r="F833" s="2"/>
      <c r="G833" s="2"/>
      <c r="H833" s="2"/>
      <c r="I833" s="2"/>
      <c r="J833" s="2"/>
      <c r="K833" s="2"/>
      <c r="L833" s="2"/>
      <c r="M833" s="2"/>
      <c r="N833" s="2"/>
      <c r="O833" s="2"/>
      <c r="P833" s="2"/>
      <c r="Q833" s="2"/>
      <c r="R833" s="2"/>
      <c r="S833" s="2"/>
    </row>
    <row r="834">
      <c r="A834" s="2"/>
      <c r="B834" s="2"/>
      <c r="C834" s="2"/>
      <c r="D834" s="2"/>
      <c r="E834" s="2"/>
      <c r="F834" s="2"/>
      <c r="G834" s="2"/>
      <c r="H834" s="2"/>
      <c r="I834" s="2"/>
      <c r="J834" s="2"/>
      <c r="K834" s="2"/>
      <c r="L834" s="2"/>
      <c r="M834" s="2"/>
      <c r="N834" s="2"/>
      <c r="O834" s="2"/>
      <c r="P834" s="2"/>
      <c r="Q834" s="2"/>
      <c r="R834" s="2"/>
      <c r="S834" s="2"/>
    </row>
    <row r="835">
      <c r="A835" s="2"/>
      <c r="B835" s="2"/>
      <c r="C835" s="2"/>
      <c r="D835" s="2"/>
      <c r="E835" s="2"/>
      <c r="F835" s="2"/>
      <c r="G835" s="2"/>
      <c r="H835" s="2"/>
      <c r="I835" s="2"/>
      <c r="J835" s="2"/>
      <c r="K835" s="2"/>
      <c r="L835" s="2"/>
      <c r="M835" s="2"/>
      <c r="N835" s="2"/>
      <c r="O835" s="2"/>
      <c r="P835" s="2"/>
      <c r="Q835" s="2"/>
      <c r="R835" s="2"/>
      <c r="S835" s="2"/>
    </row>
    <row r="836">
      <c r="A836" s="2"/>
      <c r="B836" s="2"/>
      <c r="C836" s="2"/>
      <c r="D836" s="2"/>
      <c r="E836" s="2"/>
      <c r="F836" s="2"/>
      <c r="G836" s="2"/>
      <c r="H836" s="2"/>
      <c r="I836" s="2"/>
      <c r="J836" s="2"/>
      <c r="K836" s="2"/>
      <c r="L836" s="2"/>
      <c r="M836" s="2"/>
      <c r="N836" s="2"/>
      <c r="O836" s="2"/>
      <c r="P836" s="2"/>
      <c r="Q836" s="2"/>
      <c r="R836" s="2"/>
      <c r="S836" s="2"/>
    </row>
    <row r="837">
      <c r="A837" s="2"/>
      <c r="B837" s="2"/>
      <c r="C837" s="2"/>
      <c r="D837" s="2"/>
      <c r="E837" s="2"/>
      <c r="F837" s="2"/>
      <c r="G837" s="2"/>
      <c r="H837" s="2"/>
      <c r="I837" s="2"/>
      <c r="J837" s="2"/>
      <c r="K837" s="2"/>
      <c r="L837" s="2"/>
      <c r="M837" s="2"/>
      <c r="N837" s="2"/>
      <c r="O837" s="2"/>
      <c r="P837" s="2"/>
      <c r="Q837" s="2"/>
      <c r="R837" s="2"/>
      <c r="S837" s="2"/>
    </row>
    <row r="838">
      <c r="A838" s="2"/>
      <c r="B838" s="2"/>
      <c r="C838" s="2"/>
      <c r="D838" s="2"/>
      <c r="E838" s="2"/>
      <c r="F838" s="2"/>
      <c r="G838" s="2"/>
      <c r="H838" s="2"/>
      <c r="I838" s="2"/>
      <c r="J838" s="2"/>
      <c r="K838" s="2"/>
      <c r="L838" s="2"/>
      <c r="M838" s="2"/>
      <c r="N838" s="2"/>
      <c r="O838" s="2"/>
      <c r="P838" s="2"/>
      <c r="Q838" s="2"/>
      <c r="R838" s="2"/>
      <c r="S838" s="2"/>
    </row>
    <row r="839">
      <c r="A839" s="2"/>
      <c r="B839" s="2"/>
      <c r="C839" s="2"/>
      <c r="D839" s="2"/>
      <c r="E839" s="2"/>
      <c r="F839" s="2"/>
      <c r="G839" s="2"/>
      <c r="H839" s="2"/>
      <c r="I839" s="2"/>
      <c r="J839" s="2"/>
      <c r="K839" s="2"/>
      <c r="L839" s="2"/>
      <c r="M839" s="2"/>
      <c r="N839" s="2"/>
      <c r="O839" s="2"/>
      <c r="P839" s="2"/>
      <c r="Q839" s="2"/>
      <c r="R839" s="2"/>
      <c r="S839" s="2"/>
    </row>
    <row r="840">
      <c r="A840" s="2"/>
      <c r="B840" s="2"/>
      <c r="C840" s="2"/>
      <c r="D840" s="2"/>
      <c r="E840" s="2"/>
      <c r="F840" s="2"/>
      <c r="G840" s="2"/>
      <c r="H840" s="2"/>
      <c r="I840" s="2"/>
      <c r="J840" s="2"/>
      <c r="K840" s="2"/>
      <c r="L840" s="2"/>
      <c r="M840" s="2"/>
      <c r="N840" s="2"/>
      <c r="O840" s="2"/>
      <c r="P840" s="2"/>
      <c r="Q840" s="2"/>
      <c r="R840" s="2"/>
      <c r="S840" s="2"/>
    </row>
    <row r="841">
      <c r="A841" s="2"/>
      <c r="B841" s="2"/>
      <c r="C841" s="2"/>
      <c r="D841" s="2"/>
      <c r="E841" s="2"/>
      <c r="F841" s="2"/>
      <c r="G841" s="2"/>
      <c r="H841" s="2"/>
      <c r="I841" s="2"/>
      <c r="J841" s="2"/>
      <c r="K841" s="2"/>
      <c r="L841" s="2"/>
      <c r="M841" s="2"/>
      <c r="N841" s="2"/>
      <c r="O841" s="2"/>
      <c r="P841" s="2"/>
      <c r="Q841" s="2"/>
      <c r="R841" s="2"/>
      <c r="S841" s="2"/>
    </row>
    <row r="842">
      <c r="A842" s="2"/>
      <c r="B842" s="2"/>
      <c r="C842" s="2"/>
      <c r="D842" s="2"/>
      <c r="E842" s="2"/>
      <c r="F842" s="2"/>
      <c r="G842" s="2"/>
      <c r="H842" s="2"/>
      <c r="I842" s="2"/>
      <c r="J842" s="2"/>
      <c r="K842" s="2"/>
      <c r="L842" s="2"/>
      <c r="M842" s="2"/>
      <c r="N842" s="2"/>
      <c r="O842" s="2"/>
      <c r="P842" s="2"/>
      <c r="Q842" s="2"/>
      <c r="R842" s="2"/>
      <c r="S842" s="2"/>
    </row>
    <row r="843">
      <c r="A843" s="2"/>
      <c r="B843" s="2"/>
      <c r="C843" s="2"/>
      <c r="D843" s="2"/>
      <c r="E843" s="2"/>
      <c r="F843" s="2"/>
      <c r="G843" s="2"/>
      <c r="H843" s="2"/>
      <c r="I843" s="2"/>
      <c r="J843" s="2"/>
      <c r="K843" s="2"/>
      <c r="L843" s="2"/>
      <c r="M843" s="2"/>
      <c r="N843" s="2"/>
      <c r="O843" s="2"/>
      <c r="P843" s="2"/>
      <c r="Q843" s="2"/>
      <c r="R843" s="2"/>
      <c r="S843" s="2"/>
    </row>
    <row r="844">
      <c r="A844" s="2"/>
      <c r="B844" s="2"/>
      <c r="C844" s="2"/>
      <c r="D844" s="2"/>
      <c r="E844" s="2"/>
      <c r="F844" s="2"/>
      <c r="G844" s="2"/>
      <c r="H844" s="2"/>
      <c r="I844" s="2"/>
      <c r="J844" s="2"/>
      <c r="K844" s="2"/>
      <c r="L844" s="2"/>
      <c r="M844" s="2"/>
      <c r="N844" s="2"/>
      <c r="O844" s="2"/>
      <c r="P844" s="2"/>
      <c r="Q844" s="2"/>
      <c r="R844" s="2"/>
      <c r="S844" s="2"/>
    </row>
    <row r="845">
      <c r="A845" s="2"/>
      <c r="B845" s="2"/>
      <c r="C845" s="2"/>
      <c r="D845" s="2"/>
      <c r="E845" s="2"/>
      <c r="F845" s="2"/>
      <c r="G845" s="2"/>
      <c r="H845" s="2"/>
      <c r="I845" s="2"/>
      <c r="J845" s="2"/>
      <c r="K845" s="2"/>
      <c r="L845" s="2"/>
      <c r="M845" s="2"/>
      <c r="N845" s="2"/>
      <c r="O845" s="2"/>
      <c r="P845" s="2"/>
      <c r="Q845" s="2"/>
      <c r="R845" s="2"/>
      <c r="S845" s="2"/>
    </row>
    <row r="846">
      <c r="A846" s="2"/>
      <c r="B846" s="2"/>
      <c r="C846" s="2"/>
      <c r="D846" s="2"/>
      <c r="E846" s="2"/>
      <c r="F846" s="2"/>
      <c r="G846" s="2"/>
      <c r="H846" s="2"/>
      <c r="I846" s="2"/>
      <c r="J846" s="2"/>
      <c r="K846" s="2"/>
      <c r="L846" s="2"/>
      <c r="M846" s="2"/>
      <c r="N846" s="2"/>
      <c r="O846" s="2"/>
      <c r="P846" s="2"/>
      <c r="Q846" s="2"/>
      <c r="R846" s="2"/>
      <c r="S846" s="2"/>
    </row>
    <row r="847">
      <c r="A847" s="2"/>
      <c r="B847" s="2"/>
      <c r="C847" s="2"/>
      <c r="D847" s="2"/>
      <c r="E847" s="2"/>
      <c r="F847" s="2"/>
      <c r="G847" s="2"/>
      <c r="H847" s="2"/>
      <c r="I847" s="2"/>
      <c r="J847" s="2"/>
      <c r="K847" s="2"/>
      <c r="L847" s="2"/>
      <c r="M847" s="2"/>
      <c r="N847" s="2"/>
      <c r="O847" s="2"/>
      <c r="P847" s="2"/>
      <c r="Q847" s="2"/>
      <c r="R847" s="2"/>
      <c r="S847" s="2"/>
    </row>
    <row r="848">
      <c r="A848" s="2"/>
      <c r="B848" s="2"/>
      <c r="C848" s="2"/>
      <c r="D848" s="2"/>
      <c r="E848" s="2"/>
      <c r="F848" s="2"/>
      <c r="G848" s="2"/>
      <c r="H848" s="2"/>
      <c r="I848" s="2"/>
      <c r="J848" s="2"/>
      <c r="K848" s="2"/>
      <c r="L848" s="2"/>
      <c r="M848" s="2"/>
      <c r="N848" s="2"/>
      <c r="O848" s="2"/>
      <c r="P848" s="2"/>
      <c r="Q848" s="2"/>
      <c r="R848" s="2"/>
      <c r="S848" s="2"/>
    </row>
    <row r="849">
      <c r="A849" s="2"/>
      <c r="B849" s="2"/>
      <c r="C849" s="2"/>
      <c r="D849" s="2"/>
      <c r="E849" s="2"/>
      <c r="F849" s="2"/>
      <c r="G849" s="2"/>
      <c r="H849" s="2"/>
      <c r="I849" s="2"/>
      <c r="J849" s="2"/>
      <c r="K849" s="2"/>
      <c r="L849" s="2"/>
      <c r="M849" s="2"/>
      <c r="N849" s="2"/>
      <c r="O849" s="2"/>
      <c r="P849" s="2"/>
      <c r="Q849" s="2"/>
      <c r="R849" s="2"/>
      <c r="S849" s="2"/>
    </row>
    <row r="850">
      <c r="A850" s="2"/>
      <c r="B850" s="2"/>
      <c r="C850" s="2"/>
      <c r="D850" s="2"/>
      <c r="E850" s="2"/>
      <c r="F850" s="2"/>
      <c r="G850" s="2"/>
      <c r="H850" s="2"/>
      <c r="I850" s="2"/>
      <c r="J850" s="2"/>
      <c r="K850" s="2"/>
      <c r="L850" s="2"/>
      <c r="M850" s="2"/>
      <c r="N850" s="2"/>
      <c r="O850" s="2"/>
      <c r="P850" s="2"/>
      <c r="Q850" s="2"/>
      <c r="R850" s="2"/>
      <c r="S850" s="2"/>
    </row>
    <row r="851">
      <c r="A851" s="2"/>
      <c r="B851" s="2"/>
      <c r="C851" s="2"/>
      <c r="D851" s="2"/>
      <c r="E851" s="2"/>
      <c r="F851" s="2"/>
      <c r="G851" s="2"/>
      <c r="H851" s="2"/>
      <c r="I851" s="2"/>
      <c r="J851" s="2"/>
      <c r="K851" s="2"/>
      <c r="L851" s="2"/>
      <c r="M851" s="2"/>
      <c r="N851" s="2"/>
      <c r="O851" s="2"/>
      <c r="P851" s="2"/>
      <c r="Q851" s="2"/>
      <c r="R851" s="2"/>
      <c r="S851" s="2"/>
    </row>
    <row r="852">
      <c r="A852" s="2"/>
      <c r="B852" s="2"/>
      <c r="C852" s="2"/>
      <c r="D852" s="2"/>
      <c r="E852" s="2"/>
      <c r="F852" s="2"/>
      <c r="G852" s="2"/>
      <c r="H852" s="2"/>
      <c r="I852" s="2"/>
      <c r="J852" s="2"/>
      <c r="K852" s="2"/>
      <c r="L852" s="2"/>
      <c r="M852" s="2"/>
      <c r="N852" s="2"/>
      <c r="O852" s="2"/>
      <c r="P852" s="2"/>
      <c r="Q852" s="2"/>
      <c r="R852" s="2"/>
      <c r="S852" s="2"/>
    </row>
    <row r="853">
      <c r="A853" s="2"/>
      <c r="B853" s="2"/>
      <c r="C853" s="2"/>
      <c r="D853" s="2"/>
      <c r="E853" s="2"/>
      <c r="F853" s="2"/>
      <c r="G853" s="2"/>
      <c r="H853" s="2"/>
      <c r="I853" s="2"/>
      <c r="J853" s="2"/>
      <c r="K853" s="2"/>
      <c r="L853" s="2"/>
      <c r="M853" s="2"/>
      <c r="N853" s="2"/>
      <c r="O853" s="2"/>
      <c r="P853" s="2"/>
      <c r="Q853" s="2"/>
      <c r="R853" s="2"/>
      <c r="S853" s="2"/>
    </row>
    <row r="854">
      <c r="A854" s="2"/>
      <c r="B854" s="2"/>
      <c r="C854" s="2"/>
      <c r="D854" s="2"/>
      <c r="E854" s="2"/>
      <c r="F854" s="2"/>
      <c r="G854" s="2"/>
      <c r="H854" s="2"/>
      <c r="I854" s="2"/>
      <c r="J854" s="2"/>
      <c r="K854" s="2"/>
      <c r="L854" s="2"/>
      <c r="M854" s="2"/>
      <c r="N854" s="2"/>
      <c r="O854" s="2"/>
      <c r="P854" s="2"/>
      <c r="Q854" s="2"/>
      <c r="R854" s="2"/>
      <c r="S854" s="2"/>
    </row>
    <row r="855">
      <c r="A855" s="2"/>
      <c r="B855" s="2"/>
      <c r="C855" s="2"/>
      <c r="D855" s="2"/>
      <c r="E855" s="2"/>
      <c r="F855" s="2"/>
      <c r="G855" s="2"/>
      <c r="H855" s="2"/>
      <c r="I855" s="2"/>
      <c r="J855" s="2"/>
      <c r="K855" s="2"/>
      <c r="L855" s="2"/>
      <c r="M855" s="2"/>
      <c r="N855" s="2"/>
      <c r="O855" s="2"/>
      <c r="P855" s="2"/>
      <c r="Q855" s="2"/>
      <c r="R855" s="2"/>
      <c r="S855" s="2"/>
    </row>
    <row r="856">
      <c r="A856" s="2"/>
      <c r="B856" s="2"/>
      <c r="C856" s="2"/>
      <c r="D856" s="2"/>
      <c r="E856" s="2"/>
      <c r="F856" s="2"/>
      <c r="G856" s="2"/>
      <c r="H856" s="2"/>
      <c r="I856" s="2"/>
      <c r="J856" s="2"/>
      <c r="K856" s="2"/>
      <c r="L856" s="2"/>
      <c r="M856" s="2"/>
      <c r="N856" s="2"/>
      <c r="O856" s="2"/>
      <c r="P856" s="2"/>
      <c r="Q856" s="2"/>
      <c r="R856" s="2"/>
      <c r="S856" s="2"/>
    </row>
    <row r="857">
      <c r="A857" s="2"/>
      <c r="B857" s="2"/>
      <c r="C857" s="2"/>
      <c r="D857" s="2"/>
      <c r="E857" s="2"/>
      <c r="F857" s="2"/>
      <c r="G857" s="2"/>
      <c r="H857" s="2"/>
      <c r="I857" s="2"/>
      <c r="J857" s="2"/>
      <c r="K857" s="2"/>
      <c r="L857" s="2"/>
      <c r="M857" s="2"/>
      <c r="N857" s="2"/>
      <c r="O857" s="2"/>
      <c r="P857" s="2"/>
      <c r="Q857" s="2"/>
      <c r="R857" s="2"/>
      <c r="S857" s="2"/>
    </row>
    <row r="858">
      <c r="A858" s="2"/>
      <c r="B858" s="2"/>
      <c r="C858" s="2"/>
      <c r="D858" s="2"/>
      <c r="E858" s="2"/>
      <c r="F858" s="2"/>
      <c r="G858" s="2"/>
      <c r="H858" s="2"/>
      <c r="I858" s="2"/>
      <c r="J858" s="2"/>
      <c r="K858" s="2"/>
      <c r="L858" s="2"/>
      <c r="M858" s="2"/>
      <c r="N858" s="2"/>
      <c r="O858" s="2"/>
      <c r="P858" s="2"/>
      <c r="Q858" s="2"/>
      <c r="R858" s="2"/>
      <c r="S858" s="2"/>
    </row>
    <row r="859">
      <c r="A859" s="2"/>
      <c r="B859" s="2"/>
      <c r="C859" s="2"/>
      <c r="D859" s="2"/>
      <c r="E859" s="2"/>
      <c r="F859" s="2"/>
      <c r="G859" s="2"/>
      <c r="H859" s="2"/>
      <c r="I859" s="2"/>
      <c r="J859" s="2"/>
      <c r="K859" s="2"/>
      <c r="L859" s="2"/>
      <c r="M859" s="2"/>
      <c r="N859" s="2"/>
      <c r="O859" s="2"/>
      <c r="P859" s="2"/>
      <c r="Q859" s="2"/>
      <c r="R859" s="2"/>
      <c r="S859" s="2"/>
    </row>
    <row r="860">
      <c r="A860" s="2"/>
      <c r="B860" s="2"/>
      <c r="C860" s="2"/>
      <c r="D860" s="2"/>
      <c r="E860" s="2"/>
      <c r="F860" s="2"/>
      <c r="G860" s="2"/>
      <c r="H860" s="2"/>
      <c r="I860" s="2"/>
      <c r="J860" s="2"/>
      <c r="K860" s="2"/>
      <c r="L860" s="2"/>
      <c r="M860" s="2"/>
      <c r="N860" s="2"/>
      <c r="O860" s="2"/>
      <c r="P860" s="2"/>
      <c r="Q860" s="2"/>
      <c r="R860" s="2"/>
      <c r="S860" s="2"/>
    </row>
    <row r="861">
      <c r="A861" s="2"/>
      <c r="B861" s="2"/>
      <c r="C861" s="2"/>
      <c r="D861" s="2"/>
      <c r="E861" s="2"/>
      <c r="F861" s="2"/>
      <c r="G861" s="2"/>
      <c r="H861" s="2"/>
      <c r="I861" s="2"/>
      <c r="J861" s="2"/>
      <c r="K861" s="2"/>
      <c r="L861" s="2"/>
      <c r="M861" s="2"/>
      <c r="N861" s="2"/>
      <c r="O861" s="2"/>
      <c r="P861" s="2"/>
      <c r="Q861" s="2"/>
      <c r="R861" s="2"/>
      <c r="S861" s="2"/>
    </row>
    <row r="862">
      <c r="A862" s="2"/>
      <c r="B862" s="2"/>
      <c r="C862" s="2"/>
      <c r="D862" s="2"/>
      <c r="E862" s="2"/>
      <c r="F862" s="2"/>
      <c r="G862" s="2"/>
      <c r="H862" s="2"/>
      <c r="I862" s="2"/>
      <c r="J862" s="2"/>
      <c r="K862" s="2"/>
      <c r="L862" s="2"/>
      <c r="M862" s="2"/>
      <c r="N862" s="2"/>
      <c r="O862" s="2"/>
      <c r="P862" s="2"/>
      <c r="Q862" s="2"/>
      <c r="R862" s="2"/>
      <c r="S862" s="2"/>
    </row>
    <row r="863">
      <c r="A863" s="2"/>
      <c r="B863" s="2"/>
      <c r="C863" s="2"/>
      <c r="D863" s="2"/>
      <c r="E863" s="2"/>
      <c r="F863" s="2"/>
      <c r="G863" s="2"/>
      <c r="H863" s="2"/>
      <c r="I863" s="2"/>
      <c r="J863" s="2"/>
      <c r="K863" s="2"/>
      <c r="L863" s="2"/>
      <c r="M863" s="2"/>
      <c r="N863" s="2"/>
      <c r="O863" s="2"/>
      <c r="P863" s="2"/>
      <c r="Q863" s="2"/>
      <c r="R863" s="2"/>
      <c r="S863" s="2"/>
    </row>
    <row r="864">
      <c r="A864" s="2"/>
      <c r="B864" s="2"/>
      <c r="C864" s="2"/>
      <c r="D864" s="2"/>
      <c r="E864" s="2"/>
      <c r="F864" s="2"/>
      <c r="G864" s="2"/>
      <c r="H864" s="2"/>
      <c r="I864" s="2"/>
      <c r="J864" s="2"/>
      <c r="K864" s="2"/>
      <c r="L864" s="2"/>
      <c r="M864" s="2"/>
      <c r="N864" s="2"/>
      <c r="O864" s="2"/>
      <c r="P864" s="2"/>
      <c r="Q864" s="2"/>
      <c r="R864" s="2"/>
      <c r="S864" s="2"/>
    </row>
    <row r="865">
      <c r="A865" s="2"/>
      <c r="B865" s="2"/>
      <c r="C865" s="2"/>
      <c r="D865" s="2"/>
      <c r="E865" s="2"/>
      <c r="F865" s="2"/>
      <c r="G865" s="2"/>
      <c r="H865" s="2"/>
      <c r="I865" s="2"/>
      <c r="J865" s="2"/>
      <c r="K865" s="2"/>
      <c r="L865" s="2"/>
      <c r="M865" s="2"/>
      <c r="N865" s="2"/>
      <c r="O865" s="2"/>
      <c r="P865" s="2"/>
      <c r="Q865" s="2"/>
      <c r="R865" s="2"/>
      <c r="S865" s="2"/>
    </row>
    <row r="866">
      <c r="A866" s="2"/>
      <c r="B866" s="2"/>
      <c r="C866" s="2"/>
      <c r="D866" s="2"/>
      <c r="E866" s="2"/>
      <c r="F866" s="2"/>
      <c r="G866" s="2"/>
      <c r="H866" s="2"/>
      <c r="I866" s="2"/>
      <c r="J866" s="2"/>
      <c r="K866" s="2"/>
      <c r="L866" s="2"/>
      <c r="M866" s="2"/>
      <c r="N866" s="2"/>
      <c r="O866" s="2"/>
      <c r="P866" s="2"/>
      <c r="Q866" s="2"/>
      <c r="R866" s="2"/>
      <c r="S866" s="2"/>
    </row>
    <row r="867">
      <c r="A867" s="2"/>
      <c r="B867" s="2"/>
      <c r="C867" s="2"/>
      <c r="D867" s="2"/>
      <c r="E867" s="2"/>
      <c r="F867" s="2"/>
      <c r="G867" s="2"/>
      <c r="H867" s="2"/>
      <c r="I867" s="2"/>
      <c r="J867" s="2"/>
      <c r="K867" s="2"/>
      <c r="L867" s="2"/>
      <c r="M867" s="2"/>
      <c r="N867" s="2"/>
      <c r="O867" s="2"/>
      <c r="P867" s="2"/>
      <c r="Q867" s="2"/>
      <c r="R867" s="2"/>
      <c r="S867" s="2"/>
    </row>
    <row r="868">
      <c r="A868" s="2"/>
      <c r="B868" s="2"/>
      <c r="C868" s="2"/>
      <c r="D868" s="2"/>
      <c r="E868" s="2"/>
      <c r="F868" s="2"/>
      <c r="G868" s="2"/>
      <c r="H868" s="2"/>
      <c r="I868" s="2"/>
      <c r="J868" s="2"/>
      <c r="K868" s="2"/>
      <c r="L868" s="2"/>
      <c r="M868" s="2"/>
      <c r="N868" s="2"/>
      <c r="O868" s="2"/>
      <c r="P868" s="2"/>
      <c r="Q868" s="2"/>
      <c r="R868" s="2"/>
      <c r="S868" s="2"/>
    </row>
    <row r="869">
      <c r="A869" s="2"/>
      <c r="B869" s="2"/>
      <c r="C869" s="2"/>
      <c r="D869" s="2"/>
      <c r="E869" s="2"/>
      <c r="F869" s="2"/>
      <c r="G869" s="2"/>
      <c r="H869" s="2"/>
      <c r="I869" s="2"/>
      <c r="J869" s="2"/>
      <c r="K869" s="2"/>
      <c r="L869" s="2"/>
      <c r="M869" s="2"/>
      <c r="N869" s="2"/>
      <c r="O869" s="2"/>
      <c r="P869" s="2"/>
      <c r="Q869" s="2"/>
      <c r="R869" s="2"/>
      <c r="S869" s="2"/>
    </row>
    <row r="870">
      <c r="A870" s="2"/>
      <c r="B870" s="2"/>
      <c r="C870" s="2"/>
      <c r="D870" s="2"/>
      <c r="E870" s="2"/>
      <c r="F870" s="2"/>
      <c r="G870" s="2"/>
      <c r="H870" s="2"/>
      <c r="I870" s="2"/>
      <c r="J870" s="2"/>
      <c r="K870" s="2"/>
      <c r="L870" s="2"/>
      <c r="M870" s="2"/>
      <c r="N870" s="2"/>
      <c r="O870" s="2"/>
      <c r="P870" s="2"/>
      <c r="Q870" s="2"/>
      <c r="R870" s="2"/>
      <c r="S870" s="2"/>
    </row>
    <row r="871">
      <c r="A871" s="2"/>
      <c r="B871" s="2"/>
      <c r="C871" s="2"/>
      <c r="D871" s="2"/>
      <c r="E871" s="2"/>
      <c r="F871" s="2"/>
      <c r="G871" s="2"/>
      <c r="H871" s="2"/>
      <c r="I871" s="2"/>
      <c r="J871" s="2"/>
      <c r="K871" s="2"/>
      <c r="L871" s="2"/>
      <c r="M871" s="2"/>
      <c r="N871" s="2"/>
      <c r="O871" s="2"/>
      <c r="P871" s="2"/>
      <c r="Q871" s="2"/>
      <c r="R871" s="2"/>
      <c r="S871" s="2"/>
    </row>
    <row r="872">
      <c r="A872" s="2"/>
      <c r="B872" s="2"/>
      <c r="C872" s="2"/>
      <c r="D872" s="2"/>
      <c r="E872" s="2"/>
      <c r="F872" s="2"/>
      <c r="G872" s="2"/>
      <c r="H872" s="2"/>
      <c r="I872" s="2"/>
      <c r="J872" s="2"/>
      <c r="K872" s="2"/>
      <c r="L872" s="2"/>
      <c r="M872" s="2"/>
      <c r="N872" s="2"/>
      <c r="O872" s="2"/>
      <c r="P872" s="2"/>
      <c r="Q872" s="2"/>
      <c r="R872" s="2"/>
      <c r="S872" s="2"/>
    </row>
    <row r="873">
      <c r="A873" s="2"/>
      <c r="B873" s="2"/>
      <c r="C873" s="2"/>
      <c r="D873" s="2"/>
      <c r="E873" s="2"/>
      <c r="F873" s="2"/>
      <c r="G873" s="2"/>
      <c r="H873" s="2"/>
      <c r="I873" s="2"/>
      <c r="J873" s="2"/>
      <c r="K873" s="2"/>
      <c r="L873" s="2"/>
      <c r="M873" s="2"/>
      <c r="N873" s="2"/>
      <c r="O873" s="2"/>
      <c r="P873" s="2"/>
      <c r="Q873" s="2"/>
      <c r="R873" s="2"/>
      <c r="S873" s="2"/>
    </row>
    <row r="874">
      <c r="A874" s="2"/>
      <c r="B874" s="2"/>
      <c r="C874" s="2"/>
      <c r="D874" s="2"/>
      <c r="E874" s="2"/>
      <c r="F874" s="2"/>
      <c r="G874" s="2"/>
      <c r="H874" s="2"/>
      <c r="I874" s="2"/>
      <c r="J874" s="2"/>
      <c r="K874" s="2"/>
      <c r="L874" s="2"/>
      <c r="M874" s="2"/>
      <c r="N874" s="2"/>
      <c r="O874" s="2"/>
      <c r="P874" s="2"/>
      <c r="Q874" s="2"/>
      <c r="R874" s="2"/>
      <c r="S874" s="2"/>
    </row>
    <row r="875">
      <c r="A875" s="2"/>
      <c r="B875" s="2"/>
      <c r="C875" s="2"/>
      <c r="D875" s="2"/>
      <c r="E875" s="2"/>
      <c r="F875" s="2"/>
      <c r="G875" s="2"/>
      <c r="H875" s="2"/>
      <c r="I875" s="2"/>
      <c r="J875" s="2"/>
      <c r="K875" s="2"/>
      <c r="L875" s="2"/>
      <c r="M875" s="2"/>
      <c r="N875" s="2"/>
      <c r="O875" s="2"/>
      <c r="P875" s="2"/>
      <c r="Q875" s="2"/>
      <c r="R875" s="2"/>
      <c r="S875" s="2"/>
    </row>
    <row r="876">
      <c r="A876" s="2"/>
      <c r="B876" s="2"/>
      <c r="C876" s="2"/>
      <c r="D876" s="2"/>
      <c r="E876" s="2"/>
      <c r="F876" s="2"/>
      <c r="G876" s="2"/>
      <c r="H876" s="2"/>
      <c r="I876" s="2"/>
      <c r="J876" s="2"/>
      <c r="K876" s="2"/>
      <c r="L876" s="2"/>
      <c r="M876" s="2"/>
      <c r="N876" s="2"/>
      <c r="O876" s="2"/>
      <c r="P876" s="2"/>
      <c r="Q876" s="2"/>
      <c r="R876" s="2"/>
      <c r="S876" s="2"/>
    </row>
    <row r="877">
      <c r="A877" s="2"/>
      <c r="B877" s="2"/>
      <c r="C877" s="2"/>
      <c r="D877" s="2"/>
      <c r="E877" s="2"/>
      <c r="F877" s="2"/>
      <c r="G877" s="2"/>
      <c r="H877" s="2"/>
      <c r="I877" s="2"/>
      <c r="J877" s="2"/>
      <c r="K877" s="2"/>
      <c r="L877" s="2"/>
      <c r="M877" s="2"/>
      <c r="N877" s="2"/>
      <c r="O877" s="2"/>
      <c r="P877" s="2"/>
      <c r="Q877" s="2"/>
      <c r="R877" s="2"/>
      <c r="S877" s="2"/>
    </row>
    <row r="878">
      <c r="A878" s="2"/>
      <c r="B878" s="2"/>
      <c r="C878" s="2"/>
      <c r="D878" s="2"/>
      <c r="E878" s="2"/>
      <c r="F878" s="2"/>
      <c r="G878" s="2"/>
      <c r="H878" s="2"/>
      <c r="I878" s="2"/>
      <c r="J878" s="2"/>
      <c r="K878" s="2"/>
      <c r="L878" s="2"/>
      <c r="M878" s="2"/>
      <c r="N878" s="2"/>
      <c r="O878" s="2"/>
      <c r="P878" s="2"/>
      <c r="Q878" s="2"/>
      <c r="R878" s="2"/>
      <c r="S878" s="2"/>
    </row>
    <row r="879">
      <c r="A879" s="2"/>
      <c r="B879" s="2"/>
      <c r="C879" s="2"/>
      <c r="D879" s="2"/>
      <c r="E879" s="2"/>
      <c r="F879" s="2"/>
      <c r="G879" s="2"/>
      <c r="H879" s="2"/>
      <c r="I879" s="2"/>
      <c r="J879" s="2"/>
      <c r="K879" s="2"/>
      <c r="L879" s="2"/>
      <c r="M879" s="2"/>
      <c r="N879" s="2"/>
      <c r="O879" s="2"/>
      <c r="P879" s="2"/>
      <c r="Q879" s="2"/>
      <c r="R879" s="2"/>
      <c r="S879" s="2"/>
    </row>
    <row r="880">
      <c r="A880" s="2"/>
      <c r="B880" s="2"/>
      <c r="C880" s="2"/>
      <c r="D880" s="2"/>
      <c r="E880" s="2"/>
      <c r="F880" s="2"/>
      <c r="G880" s="2"/>
      <c r="H880" s="2"/>
      <c r="I880" s="2"/>
      <c r="J880" s="2"/>
      <c r="K880" s="2"/>
      <c r="L880" s="2"/>
      <c r="M880" s="2"/>
      <c r="N880" s="2"/>
      <c r="O880" s="2"/>
      <c r="P880" s="2"/>
      <c r="Q880" s="2"/>
      <c r="R880" s="2"/>
      <c r="S880" s="2"/>
    </row>
    <row r="881">
      <c r="A881" s="2"/>
      <c r="B881" s="2"/>
      <c r="C881" s="2"/>
      <c r="D881" s="2"/>
      <c r="E881" s="2"/>
      <c r="F881" s="2"/>
      <c r="G881" s="2"/>
      <c r="H881" s="2"/>
      <c r="I881" s="2"/>
      <c r="J881" s="2"/>
      <c r="K881" s="2"/>
      <c r="L881" s="2"/>
      <c r="M881" s="2"/>
      <c r="N881" s="2"/>
      <c r="O881" s="2"/>
      <c r="P881" s="2"/>
      <c r="Q881" s="2"/>
      <c r="R881" s="2"/>
      <c r="S881" s="2"/>
    </row>
    <row r="882">
      <c r="A882" s="2"/>
      <c r="B882" s="2"/>
      <c r="C882" s="2"/>
      <c r="D882" s="2"/>
      <c r="E882" s="2"/>
      <c r="F882" s="2"/>
      <c r="G882" s="2"/>
      <c r="H882" s="2"/>
      <c r="I882" s="2"/>
      <c r="J882" s="2"/>
      <c r="K882" s="2"/>
      <c r="L882" s="2"/>
      <c r="M882" s="2"/>
      <c r="N882" s="2"/>
      <c r="O882" s="2"/>
      <c r="P882" s="2"/>
      <c r="Q882" s="2"/>
      <c r="R882" s="2"/>
      <c r="S882" s="2"/>
    </row>
    <row r="883">
      <c r="A883" s="2"/>
      <c r="B883" s="2"/>
      <c r="C883" s="2"/>
      <c r="D883" s="2"/>
      <c r="E883" s="2"/>
      <c r="F883" s="2"/>
      <c r="G883" s="2"/>
      <c r="H883" s="2"/>
      <c r="I883" s="2"/>
      <c r="J883" s="2"/>
      <c r="K883" s="2"/>
      <c r="L883" s="2"/>
      <c r="M883" s="2"/>
      <c r="N883" s="2"/>
      <c r="O883" s="2"/>
      <c r="P883" s="2"/>
      <c r="Q883" s="2"/>
      <c r="R883" s="2"/>
      <c r="S883" s="2"/>
    </row>
    <row r="884">
      <c r="A884" s="2"/>
      <c r="B884" s="2"/>
      <c r="C884" s="2"/>
      <c r="D884" s="2"/>
      <c r="E884" s="2"/>
      <c r="F884" s="2"/>
      <c r="G884" s="2"/>
      <c r="H884" s="2"/>
      <c r="I884" s="2"/>
      <c r="J884" s="2"/>
      <c r="K884" s="2"/>
      <c r="L884" s="2"/>
      <c r="M884" s="2"/>
      <c r="N884" s="2"/>
      <c r="O884" s="2"/>
      <c r="P884" s="2"/>
      <c r="Q884" s="2"/>
      <c r="R884" s="2"/>
      <c r="S884" s="2"/>
    </row>
    <row r="885">
      <c r="A885" s="2"/>
      <c r="B885" s="2"/>
      <c r="C885" s="2"/>
      <c r="D885" s="2"/>
      <c r="E885" s="2"/>
      <c r="F885" s="2"/>
      <c r="G885" s="2"/>
      <c r="H885" s="2"/>
      <c r="I885" s="2"/>
      <c r="J885" s="2"/>
      <c r="K885" s="2"/>
      <c r="L885" s="2"/>
      <c r="M885" s="2"/>
      <c r="N885" s="2"/>
      <c r="O885" s="2"/>
      <c r="P885" s="2"/>
      <c r="Q885" s="2"/>
      <c r="R885" s="2"/>
      <c r="S885" s="2"/>
    </row>
    <row r="886">
      <c r="A886" s="2"/>
      <c r="B886" s="2"/>
      <c r="C886" s="2"/>
      <c r="D886" s="2"/>
      <c r="E886" s="2"/>
      <c r="F886" s="2"/>
      <c r="G886" s="2"/>
      <c r="H886" s="2"/>
      <c r="I886" s="2"/>
      <c r="J886" s="2"/>
      <c r="K886" s="2"/>
      <c r="L886" s="2"/>
      <c r="M886" s="2"/>
      <c r="N886" s="2"/>
      <c r="O886" s="2"/>
      <c r="P886" s="2"/>
      <c r="Q886" s="2"/>
      <c r="R886" s="2"/>
      <c r="S886" s="2"/>
    </row>
    <row r="887">
      <c r="A887" s="2"/>
      <c r="B887" s="2"/>
      <c r="C887" s="2"/>
      <c r="D887" s="2"/>
      <c r="E887" s="2"/>
      <c r="F887" s="2"/>
      <c r="G887" s="2"/>
      <c r="H887" s="2"/>
      <c r="I887" s="2"/>
      <c r="J887" s="2"/>
      <c r="K887" s="2"/>
      <c r="L887" s="2"/>
      <c r="M887" s="2"/>
      <c r="N887" s="2"/>
      <c r="O887" s="2"/>
      <c r="P887" s="2"/>
      <c r="Q887" s="2"/>
      <c r="R887" s="2"/>
      <c r="S887" s="2"/>
    </row>
    <row r="888">
      <c r="A888" s="2"/>
      <c r="B888" s="2"/>
      <c r="C888" s="2"/>
      <c r="D888" s="2"/>
      <c r="E888" s="2"/>
      <c r="F888" s="2"/>
      <c r="G888" s="2"/>
      <c r="H888" s="2"/>
      <c r="I888" s="2"/>
      <c r="J888" s="2"/>
      <c r="K888" s="2"/>
      <c r="L888" s="2"/>
      <c r="M888" s="2"/>
      <c r="N888" s="2"/>
      <c r="O888" s="2"/>
      <c r="P888" s="2"/>
      <c r="Q888" s="2"/>
      <c r="R888" s="2"/>
      <c r="S888" s="2"/>
    </row>
    <row r="889">
      <c r="A889" s="2"/>
      <c r="B889" s="2"/>
      <c r="C889" s="2"/>
      <c r="D889" s="2"/>
      <c r="E889" s="2"/>
      <c r="F889" s="2"/>
      <c r="G889" s="2"/>
      <c r="H889" s="2"/>
      <c r="I889" s="2"/>
      <c r="J889" s="2"/>
      <c r="K889" s="2"/>
      <c r="L889" s="2"/>
      <c r="M889" s="2"/>
      <c r="N889" s="2"/>
      <c r="O889" s="2"/>
      <c r="P889" s="2"/>
      <c r="Q889" s="2"/>
      <c r="R889" s="2"/>
      <c r="S889" s="2"/>
    </row>
    <row r="890">
      <c r="A890" s="2"/>
      <c r="B890" s="2"/>
      <c r="C890" s="2"/>
      <c r="D890" s="2"/>
      <c r="E890" s="2"/>
      <c r="F890" s="2"/>
      <c r="G890" s="2"/>
      <c r="H890" s="2"/>
      <c r="I890" s="2"/>
      <c r="J890" s="2"/>
      <c r="K890" s="2"/>
      <c r="L890" s="2"/>
      <c r="M890" s="2"/>
      <c r="N890" s="2"/>
      <c r="O890" s="2"/>
      <c r="P890" s="2"/>
      <c r="Q890" s="2"/>
      <c r="R890" s="2"/>
      <c r="S890" s="2"/>
    </row>
    <row r="891">
      <c r="A891" s="2"/>
      <c r="B891" s="2"/>
      <c r="C891" s="2"/>
      <c r="D891" s="2"/>
      <c r="E891" s="2"/>
      <c r="F891" s="2"/>
      <c r="G891" s="2"/>
      <c r="H891" s="2"/>
      <c r="I891" s="2"/>
      <c r="J891" s="2"/>
      <c r="K891" s="2"/>
      <c r="L891" s="2"/>
      <c r="M891" s="2"/>
      <c r="N891" s="2"/>
      <c r="O891" s="2"/>
      <c r="P891" s="2"/>
      <c r="Q891" s="2"/>
      <c r="R891" s="2"/>
      <c r="S891" s="2"/>
    </row>
    <row r="892">
      <c r="A892" s="2"/>
      <c r="B892" s="2"/>
      <c r="C892" s="2"/>
      <c r="D892" s="2"/>
      <c r="E892" s="2"/>
      <c r="F892" s="2"/>
      <c r="G892" s="2"/>
      <c r="H892" s="2"/>
      <c r="I892" s="2"/>
      <c r="J892" s="2"/>
      <c r="K892" s="2"/>
      <c r="L892" s="2"/>
      <c r="M892" s="2"/>
      <c r="N892" s="2"/>
      <c r="O892" s="2"/>
      <c r="P892" s="2"/>
      <c r="Q892" s="2"/>
      <c r="R892" s="2"/>
      <c r="S892" s="2"/>
    </row>
    <row r="893">
      <c r="A893" s="2"/>
      <c r="B893" s="2"/>
      <c r="C893" s="2"/>
      <c r="D893" s="2"/>
      <c r="E893" s="2"/>
      <c r="F893" s="2"/>
      <c r="G893" s="2"/>
      <c r="H893" s="2"/>
      <c r="I893" s="2"/>
      <c r="J893" s="2"/>
      <c r="K893" s="2"/>
      <c r="L893" s="2"/>
      <c r="M893" s="2"/>
      <c r="N893" s="2"/>
      <c r="O893" s="2"/>
      <c r="P893" s="2"/>
      <c r="Q893" s="2"/>
      <c r="R893" s="2"/>
      <c r="S893" s="2"/>
    </row>
    <row r="894">
      <c r="A894" s="2"/>
      <c r="B894" s="2"/>
      <c r="C894" s="2"/>
      <c r="D894" s="2"/>
      <c r="E894" s="2"/>
      <c r="F894" s="2"/>
      <c r="G894" s="2"/>
      <c r="H894" s="2"/>
      <c r="I894" s="2"/>
      <c r="J894" s="2"/>
      <c r="K894" s="2"/>
      <c r="L894" s="2"/>
      <c r="M894" s="2"/>
      <c r="N894" s="2"/>
      <c r="O894" s="2"/>
      <c r="P894" s="2"/>
      <c r="Q894" s="2"/>
      <c r="R894" s="2"/>
      <c r="S894" s="2"/>
    </row>
    <row r="895">
      <c r="A895" s="2"/>
      <c r="B895" s="2"/>
      <c r="C895" s="2"/>
      <c r="D895" s="2"/>
      <c r="E895" s="2"/>
      <c r="F895" s="2"/>
      <c r="G895" s="2"/>
      <c r="H895" s="2"/>
      <c r="I895" s="2"/>
      <c r="J895" s="2"/>
      <c r="K895" s="2"/>
      <c r="L895" s="2"/>
      <c r="M895" s="2"/>
      <c r="N895" s="2"/>
      <c r="O895" s="2"/>
      <c r="P895" s="2"/>
      <c r="Q895" s="2"/>
      <c r="R895" s="2"/>
      <c r="S895" s="2"/>
    </row>
    <row r="896">
      <c r="A896" s="2"/>
      <c r="B896" s="2"/>
      <c r="C896" s="2"/>
      <c r="D896" s="2"/>
      <c r="E896" s="2"/>
      <c r="F896" s="2"/>
      <c r="G896" s="2"/>
      <c r="H896" s="2"/>
      <c r="I896" s="2"/>
      <c r="J896" s="2"/>
      <c r="K896" s="2"/>
      <c r="L896" s="2"/>
      <c r="M896" s="2"/>
      <c r="N896" s="2"/>
      <c r="O896" s="2"/>
      <c r="P896" s="2"/>
      <c r="Q896" s="2"/>
      <c r="R896" s="2"/>
      <c r="S896" s="2"/>
    </row>
    <row r="897">
      <c r="A897" s="2"/>
      <c r="B897" s="2"/>
      <c r="C897" s="2"/>
      <c r="D897" s="2"/>
      <c r="E897" s="2"/>
      <c r="F897" s="2"/>
      <c r="G897" s="2"/>
      <c r="H897" s="2"/>
      <c r="I897" s="2"/>
      <c r="J897" s="2"/>
      <c r="K897" s="2"/>
      <c r="L897" s="2"/>
      <c r="M897" s="2"/>
      <c r="N897" s="2"/>
      <c r="O897" s="2"/>
      <c r="P897" s="2"/>
      <c r="Q897" s="2"/>
      <c r="R897" s="2"/>
      <c r="S897" s="2"/>
    </row>
    <row r="898">
      <c r="A898" s="2"/>
      <c r="B898" s="2"/>
      <c r="C898" s="2"/>
      <c r="D898" s="2"/>
      <c r="E898" s="2"/>
      <c r="F898" s="2"/>
      <c r="G898" s="2"/>
      <c r="H898" s="2"/>
      <c r="I898" s="2"/>
      <c r="J898" s="2"/>
      <c r="K898" s="2"/>
      <c r="L898" s="2"/>
      <c r="M898" s="2"/>
      <c r="N898" s="2"/>
      <c r="O898" s="2"/>
      <c r="P898" s="2"/>
      <c r="Q898" s="2"/>
      <c r="R898" s="2"/>
      <c r="S898" s="2"/>
    </row>
    <row r="899">
      <c r="A899" s="2"/>
      <c r="B899" s="2"/>
      <c r="C899" s="2"/>
      <c r="D899" s="2"/>
      <c r="E899" s="2"/>
      <c r="F899" s="2"/>
      <c r="G899" s="2"/>
      <c r="H899" s="2"/>
      <c r="I899" s="2"/>
      <c r="J899" s="2"/>
      <c r="K899" s="2"/>
      <c r="L899" s="2"/>
      <c r="M899" s="2"/>
      <c r="N899" s="2"/>
      <c r="O899" s="2"/>
      <c r="P899" s="2"/>
      <c r="Q899" s="2"/>
      <c r="R899" s="2"/>
      <c r="S899" s="2"/>
    </row>
    <row r="900">
      <c r="A900" s="2"/>
      <c r="B900" s="2"/>
      <c r="C900" s="2"/>
      <c r="D900" s="2"/>
      <c r="E900" s="2"/>
      <c r="F900" s="2"/>
      <c r="G900" s="2"/>
      <c r="H900" s="2"/>
      <c r="I900" s="2"/>
      <c r="J900" s="2"/>
      <c r="K900" s="2"/>
      <c r="L900" s="2"/>
      <c r="M900" s="2"/>
      <c r="N900" s="2"/>
      <c r="O900" s="2"/>
      <c r="P900" s="2"/>
      <c r="Q900" s="2"/>
      <c r="R900" s="2"/>
      <c r="S900" s="2"/>
    </row>
    <row r="901">
      <c r="A901" s="2"/>
      <c r="B901" s="2"/>
      <c r="C901" s="2"/>
      <c r="D901" s="2"/>
      <c r="E901" s="2"/>
      <c r="F901" s="2"/>
      <c r="G901" s="2"/>
      <c r="H901" s="2"/>
      <c r="I901" s="2"/>
      <c r="J901" s="2"/>
      <c r="K901" s="2"/>
      <c r="L901" s="2"/>
      <c r="M901" s="2"/>
      <c r="N901" s="2"/>
      <c r="O901" s="2"/>
      <c r="P901" s="2"/>
      <c r="Q901" s="2"/>
      <c r="R901" s="2"/>
      <c r="S901" s="2"/>
    </row>
    <row r="902">
      <c r="A902" s="2"/>
      <c r="B902" s="2"/>
      <c r="C902" s="2"/>
      <c r="D902" s="2"/>
      <c r="E902" s="2"/>
      <c r="F902" s="2"/>
      <c r="G902" s="2"/>
      <c r="H902" s="2"/>
      <c r="I902" s="2"/>
      <c r="J902" s="2"/>
      <c r="K902" s="2"/>
      <c r="L902" s="2"/>
      <c r="M902" s="2"/>
      <c r="N902" s="2"/>
      <c r="O902" s="2"/>
      <c r="P902" s="2"/>
      <c r="Q902" s="2"/>
      <c r="R902" s="2"/>
      <c r="S902" s="2"/>
    </row>
    <row r="903">
      <c r="A903" s="2"/>
      <c r="B903" s="2"/>
      <c r="C903" s="2"/>
      <c r="D903" s="2"/>
      <c r="E903" s="2"/>
      <c r="F903" s="2"/>
      <c r="G903" s="2"/>
      <c r="H903" s="2"/>
      <c r="I903" s="2"/>
      <c r="J903" s="2"/>
      <c r="K903" s="2"/>
      <c r="L903" s="2"/>
      <c r="M903" s="2"/>
      <c r="N903" s="2"/>
      <c r="O903" s="2"/>
      <c r="P903" s="2"/>
      <c r="Q903" s="2"/>
      <c r="R903" s="2"/>
      <c r="S903" s="2"/>
    </row>
    <row r="904">
      <c r="A904" s="2"/>
      <c r="B904" s="2"/>
      <c r="C904" s="2"/>
      <c r="D904" s="2"/>
      <c r="E904" s="2"/>
      <c r="F904" s="2"/>
      <c r="G904" s="2"/>
      <c r="H904" s="2"/>
      <c r="I904" s="2"/>
      <c r="J904" s="2"/>
      <c r="K904" s="2"/>
      <c r="L904" s="2"/>
      <c r="M904" s="2"/>
      <c r="N904" s="2"/>
      <c r="O904" s="2"/>
      <c r="P904" s="2"/>
      <c r="Q904" s="2"/>
      <c r="R904" s="2"/>
      <c r="S904" s="2"/>
    </row>
    <row r="905">
      <c r="A905" s="2"/>
      <c r="B905" s="2"/>
      <c r="C905" s="2"/>
      <c r="D905" s="2"/>
      <c r="E905" s="2"/>
      <c r="F905" s="2"/>
      <c r="G905" s="2"/>
      <c r="H905" s="2"/>
      <c r="I905" s="2"/>
      <c r="J905" s="2"/>
      <c r="K905" s="2"/>
      <c r="L905" s="2"/>
      <c r="M905" s="2"/>
      <c r="N905" s="2"/>
      <c r="O905" s="2"/>
      <c r="P905" s="2"/>
      <c r="Q905" s="2"/>
      <c r="R905" s="2"/>
      <c r="S905" s="2"/>
    </row>
    <row r="906">
      <c r="A906" s="2"/>
      <c r="B906" s="2"/>
      <c r="C906" s="2"/>
      <c r="D906" s="2"/>
      <c r="E906" s="2"/>
      <c r="F906" s="2"/>
      <c r="G906" s="2"/>
      <c r="H906" s="2"/>
      <c r="I906" s="2"/>
      <c r="J906" s="2"/>
      <c r="K906" s="2"/>
      <c r="L906" s="2"/>
      <c r="M906" s="2"/>
      <c r="N906" s="2"/>
      <c r="O906" s="2"/>
      <c r="P906" s="2"/>
      <c r="Q906" s="2"/>
      <c r="R906" s="2"/>
      <c r="S906" s="2"/>
    </row>
    <row r="907">
      <c r="A907" s="2"/>
      <c r="B907" s="2"/>
      <c r="C907" s="2"/>
      <c r="D907" s="2"/>
      <c r="E907" s="2"/>
      <c r="F907" s="2"/>
      <c r="G907" s="2"/>
      <c r="H907" s="2"/>
      <c r="I907" s="2"/>
      <c r="J907" s="2"/>
      <c r="K907" s="2"/>
      <c r="L907" s="2"/>
      <c r="M907" s="2"/>
      <c r="N907" s="2"/>
      <c r="O907" s="2"/>
      <c r="P907" s="2"/>
      <c r="Q907" s="2"/>
      <c r="R907" s="2"/>
      <c r="S907" s="2"/>
    </row>
    <row r="908">
      <c r="A908" s="2"/>
      <c r="B908" s="2"/>
      <c r="C908" s="2"/>
      <c r="D908" s="2"/>
      <c r="E908" s="2"/>
      <c r="F908" s="2"/>
      <c r="G908" s="2"/>
      <c r="H908" s="2"/>
      <c r="I908" s="2"/>
      <c r="J908" s="2"/>
      <c r="K908" s="2"/>
      <c r="L908" s="2"/>
      <c r="M908" s="2"/>
      <c r="N908" s="2"/>
      <c r="O908" s="2"/>
      <c r="P908" s="2"/>
      <c r="Q908" s="2"/>
      <c r="R908" s="2"/>
      <c r="S908" s="2"/>
    </row>
    <row r="909">
      <c r="A909" s="2"/>
      <c r="B909" s="2"/>
      <c r="C909" s="2"/>
      <c r="D909" s="2"/>
      <c r="E909" s="2"/>
      <c r="F909" s="2"/>
      <c r="G909" s="2"/>
      <c r="H909" s="2"/>
      <c r="I909" s="2"/>
      <c r="J909" s="2"/>
      <c r="K909" s="2"/>
      <c r="L909" s="2"/>
      <c r="M909" s="2"/>
      <c r="N909" s="2"/>
      <c r="O909" s="2"/>
      <c r="P909" s="2"/>
      <c r="Q909" s="2"/>
      <c r="R909" s="2"/>
      <c r="S909" s="2"/>
    </row>
    <row r="910">
      <c r="A910" s="2"/>
      <c r="B910" s="2"/>
      <c r="C910" s="2"/>
      <c r="D910" s="2"/>
      <c r="E910" s="2"/>
      <c r="F910" s="2"/>
      <c r="G910" s="2"/>
      <c r="H910" s="2"/>
      <c r="I910" s="2"/>
      <c r="J910" s="2"/>
      <c r="K910" s="2"/>
      <c r="L910" s="2"/>
      <c r="M910" s="2"/>
      <c r="N910" s="2"/>
      <c r="O910" s="2"/>
      <c r="P910" s="2"/>
      <c r="Q910" s="2"/>
      <c r="R910" s="2"/>
      <c r="S910" s="2"/>
    </row>
    <row r="911">
      <c r="A911" s="2"/>
      <c r="B911" s="2"/>
      <c r="C911" s="2"/>
      <c r="D911" s="2"/>
      <c r="E911" s="2"/>
      <c r="F911" s="2"/>
      <c r="G911" s="2"/>
      <c r="H911" s="2"/>
      <c r="I911" s="2"/>
      <c r="J911" s="2"/>
      <c r="K911" s="2"/>
      <c r="L911" s="2"/>
      <c r="M911" s="2"/>
      <c r="N911" s="2"/>
      <c r="O911" s="2"/>
      <c r="P911" s="2"/>
      <c r="Q911" s="2"/>
      <c r="R911" s="2"/>
      <c r="S911" s="2"/>
    </row>
    <row r="912">
      <c r="A912" s="2"/>
      <c r="B912" s="2"/>
      <c r="C912" s="2"/>
      <c r="D912" s="2"/>
      <c r="E912" s="2"/>
      <c r="F912" s="2"/>
      <c r="G912" s="2"/>
      <c r="H912" s="2"/>
      <c r="I912" s="2"/>
      <c r="J912" s="2"/>
      <c r="K912" s="2"/>
      <c r="L912" s="2"/>
      <c r="M912" s="2"/>
      <c r="N912" s="2"/>
      <c r="O912" s="2"/>
      <c r="P912" s="2"/>
      <c r="Q912" s="2"/>
      <c r="R912" s="2"/>
      <c r="S912" s="2"/>
    </row>
    <row r="913">
      <c r="A913" s="2"/>
      <c r="B913" s="2"/>
      <c r="C913" s="2"/>
      <c r="D913" s="2"/>
      <c r="E913" s="2"/>
      <c r="F913" s="2"/>
      <c r="G913" s="2"/>
      <c r="H913" s="2"/>
      <c r="I913" s="2"/>
      <c r="J913" s="2"/>
      <c r="K913" s="2"/>
      <c r="L913" s="2"/>
      <c r="M913" s="2"/>
      <c r="N913" s="2"/>
      <c r="O913" s="2"/>
      <c r="P913" s="2"/>
      <c r="Q913" s="2"/>
      <c r="R913" s="2"/>
      <c r="S913" s="2"/>
    </row>
    <row r="914">
      <c r="A914" s="2"/>
      <c r="B914" s="2"/>
      <c r="C914" s="2"/>
      <c r="D914" s="2"/>
      <c r="E914" s="2"/>
      <c r="F914" s="2"/>
      <c r="G914" s="2"/>
      <c r="H914" s="2"/>
      <c r="I914" s="2"/>
      <c r="J914" s="2"/>
      <c r="K914" s="2"/>
      <c r="L914" s="2"/>
      <c r="M914" s="2"/>
      <c r="N914" s="2"/>
      <c r="O914" s="2"/>
      <c r="P914" s="2"/>
      <c r="Q914" s="2"/>
      <c r="R914" s="2"/>
      <c r="S914" s="2"/>
    </row>
    <row r="915">
      <c r="A915" s="2"/>
      <c r="B915" s="2"/>
      <c r="C915" s="2"/>
      <c r="D915" s="2"/>
      <c r="E915" s="2"/>
      <c r="F915" s="2"/>
      <c r="G915" s="2"/>
      <c r="H915" s="2"/>
      <c r="I915" s="2"/>
      <c r="J915" s="2"/>
      <c r="K915" s="2"/>
      <c r="L915" s="2"/>
      <c r="M915" s="2"/>
      <c r="N915" s="2"/>
      <c r="O915" s="2"/>
      <c r="P915" s="2"/>
      <c r="Q915" s="2"/>
      <c r="R915" s="2"/>
      <c r="S915" s="2"/>
    </row>
    <row r="916">
      <c r="A916" s="2"/>
      <c r="B916" s="2"/>
      <c r="C916" s="2"/>
      <c r="D916" s="2"/>
      <c r="E916" s="2"/>
      <c r="F916" s="2"/>
      <c r="G916" s="2"/>
      <c r="H916" s="2"/>
      <c r="I916" s="2"/>
      <c r="J916" s="2"/>
      <c r="K916" s="2"/>
      <c r="L916" s="2"/>
      <c r="M916" s="2"/>
      <c r="N916" s="2"/>
      <c r="O916" s="2"/>
      <c r="P916" s="2"/>
      <c r="Q916" s="2"/>
      <c r="R916" s="2"/>
      <c r="S916" s="2"/>
    </row>
    <row r="917">
      <c r="A917" s="2"/>
      <c r="B917" s="2"/>
      <c r="C917" s="2"/>
      <c r="D917" s="2"/>
      <c r="E917" s="2"/>
      <c r="F917" s="2"/>
      <c r="G917" s="2"/>
      <c r="H917" s="2"/>
      <c r="I917" s="2"/>
      <c r="J917" s="2"/>
      <c r="K917" s="2"/>
      <c r="L917" s="2"/>
      <c r="M917" s="2"/>
      <c r="N917" s="2"/>
      <c r="O917" s="2"/>
      <c r="P917" s="2"/>
      <c r="Q917" s="2"/>
      <c r="R917" s="2"/>
      <c r="S917" s="2"/>
    </row>
    <row r="918">
      <c r="A918" s="2"/>
      <c r="B918" s="2"/>
      <c r="C918" s="2"/>
      <c r="D918" s="2"/>
      <c r="E918" s="2"/>
      <c r="F918" s="2"/>
      <c r="G918" s="2"/>
      <c r="H918" s="2"/>
      <c r="I918" s="2"/>
      <c r="J918" s="2"/>
      <c r="K918" s="2"/>
      <c r="L918" s="2"/>
      <c r="M918" s="2"/>
      <c r="N918" s="2"/>
      <c r="O918" s="2"/>
      <c r="P918" s="2"/>
      <c r="Q918" s="2"/>
      <c r="R918" s="2"/>
      <c r="S918" s="2"/>
    </row>
    <row r="919">
      <c r="A919" s="2"/>
      <c r="B919" s="2"/>
      <c r="C919" s="2"/>
      <c r="D919" s="2"/>
      <c r="E919" s="2"/>
      <c r="F919" s="2"/>
      <c r="G919" s="2"/>
      <c r="H919" s="2"/>
      <c r="I919" s="2"/>
      <c r="J919" s="2"/>
      <c r="K919" s="2"/>
      <c r="L919" s="2"/>
      <c r="M919" s="2"/>
      <c r="N919" s="2"/>
      <c r="O919" s="2"/>
      <c r="P919" s="2"/>
      <c r="Q919" s="2"/>
      <c r="R919" s="2"/>
      <c r="S919" s="2"/>
    </row>
    <row r="920">
      <c r="A920" s="2"/>
      <c r="B920" s="2"/>
      <c r="C920" s="2"/>
      <c r="D920" s="2"/>
      <c r="E920" s="2"/>
      <c r="F920" s="2"/>
      <c r="G920" s="2"/>
      <c r="H920" s="2"/>
      <c r="I920" s="2"/>
      <c r="J920" s="2"/>
      <c r="K920" s="2"/>
      <c r="L920" s="2"/>
      <c r="M920" s="2"/>
      <c r="N920" s="2"/>
      <c r="O920" s="2"/>
      <c r="P920" s="2"/>
      <c r="Q920" s="2"/>
      <c r="R920" s="2"/>
      <c r="S920" s="2"/>
    </row>
    <row r="921">
      <c r="A921" s="2"/>
      <c r="B921" s="2"/>
      <c r="C921" s="2"/>
      <c r="D921" s="2"/>
      <c r="E921" s="2"/>
      <c r="F921" s="2"/>
      <c r="G921" s="2"/>
      <c r="H921" s="2"/>
      <c r="I921" s="2"/>
      <c r="J921" s="2"/>
      <c r="K921" s="2"/>
      <c r="L921" s="2"/>
      <c r="M921" s="2"/>
      <c r="N921" s="2"/>
      <c r="O921" s="2"/>
      <c r="P921" s="2"/>
      <c r="Q921" s="2"/>
      <c r="R921" s="2"/>
      <c r="S921" s="2"/>
    </row>
    <row r="922">
      <c r="A922" s="2"/>
      <c r="B922" s="2"/>
      <c r="C922" s="2"/>
      <c r="D922" s="2"/>
      <c r="E922" s="2"/>
      <c r="F922" s="2"/>
      <c r="G922" s="2"/>
      <c r="H922" s="2"/>
      <c r="I922" s="2"/>
      <c r="J922" s="2"/>
      <c r="K922" s="2"/>
      <c r="L922" s="2"/>
      <c r="M922" s="2"/>
      <c r="N922" s="2"/>
      <c r="O922" s="2"/>
      <c r="P922" s="2"/>
      <c r="Q922" s="2"/>
      <c r="R922" s="2"/>
      <c r="S922" s="2"/>
    </row>
    <row r="923">
      <c r="A923" s="2"/>
      <c r="B923" s="2"/>
      <c r="C923" s="2"/>
      <c r="D923" s="2"/>
      <c r="E923" s="2"/>
      <c r="F923" s="2"/>
      <c r="G923" s="2"/>
      <c r="H923" s="2"/>
      <c r="I923" s="2"/>
      <c r="J923" s="2"/>
      <c r="K923" s="2"/>
      <c r="L923" s="2"/>
      <c r="M923" s="2"/>
      <c r="N923" s="2"/>
      <c r="O923" s="2"/>
      <c r="P923" s="2"/>
      <c r="Q923" s="2"/>
      <c r="R923" s="2"/>
      <c r="S923" s="2"/>
    </row>
    <row r="924">
      <c r="A924" s="2"/>
      <c r="B924" s="2"/>
      <c r="C924" s="2"/>
      <c r="D924" s="2"/>
      <c r="E924" s="2"/>
      <c r="F924" s="2"/>
      <c r="G924" s="2"/>
      <c r="H924" s="2"/>
      <c r="I924" s="2"/>
      <c r="J924" s="2"/>
      <c r="K924" s="2"/>
      <c r="L924" s="2"/>
      <c r="M924" s="2"/>
      <c r="N924" s="2"/>
      <c r="O924" s="2"/>
      <c r="P924" s="2"/>
      <c r="Q924" s="2"/>
      <c r="R924" s="2"/>
      <c r="S924" s="2"/>
    </row>
    <row r="925">
      <c r="A925" s="2"/>
      <c r="B925" s="2"/>
      <c r="C925" s="2"/>
      <c r="D925" s="2"/>
      <c r="E925" s="2"/>
      <c r="F925" s="2"/>
      <c r="G925" s="2"/>
      <c r="H925" s="2"/>
      <c r="I925" s="2"/>
      <c r="J925" s="2"/>
      <c r="K925" s="2"/>
      <c r="L925" s="2"/>
      <c r="M925" s="2"/>
      <c r="N925" s="2"/>
      <c r="O925" s="2"/>
      <c r="P925" s="2"/>
      <c r="Q925" s="2"/>
      <c r="R925" s="2"/>
      <c r="S925" s="2"/>
    </row>
    <row r="926">
      <c r="A926" s="2"/>
      <c r="B926" s="2"/>
      <c r="C926" s="2"/>
      <c r="D926" s="2"/>
      <c r="E926" s="2"/>
      <c r="F926" s="2"/>
      <c r="G926" s="2"/>
      <c r="H926" s="2"/>
      <c r="I926" s="2"/>
      <c r="J926" s="2"/>
      <c r="K926" s="2"/>
      <c r="L926" s="2"/>
      <c r="M926" s="2"/>
      <c r="N926" s="2"/>
      <c r="O926" s="2"/>
      <c r="P926" s="2"/>
      <c r="Q926" s="2"/>
      <c r="R926" s="2"/>
      <c r="S926" s="2"/>
    </row>
    <row r="927">
      <c r="A927" s="2"/>
      <c r="B927" s="2"/>
      <c r="C927" s="2"/>
      <c r="D927" s="2"/>
      <c r="E927" s="2"/>
      <c r="F927" s="2"/>
      <c r="G927" s="2"/>
      <c r="H927" s="2"/>
      <c r="I927" s="2"/>
      <c r="J927" s="2"/>
      <c r="K927" s="2"/>
      <c r="L927" s="2"/>
      <c r="M927" s="2"/>
      <c r="N927" s="2"/>
      <c r="O927" s="2"/>
      <c r="P927" s="2"/>
      <c r="Q927" s="2"/>
      <c r="R927" s="2"/>
      <c r="S927" s="2"/>
    </row>
    <row r="928">
      <c r="A928" s="2"/>
      <c r="B928" s="2"/>
      <c r="C928" s="2"/>
      <c r="D928" s="2"/>
      <c r="E928" s="2"/>
      <c r="F928" s="2"/>
      <c r="G928" s="2"/>
      <c r="H928" s="2"/>
      <c r="I928" s="2"/>
      <c r="J928" s="2"/>
      <c r="K928" s="2"/>
      <c r="L928" s="2"/>
      <c r="M928" s="2"/>
      <c r="N928" s="2"/>
      <c r="O928" s="2"/>
      <c r="P928" s="2"/>
      <c r="Q928" s="2"/>
      <c r="R928" s="2"/>
      <c r="S928" s="2"/>
    </row>
    <row r="929">
      <c r="A929" s="2"/>
      <c r="B929" s="2"/>
      <c r="C929" s="2"/>
      <c r="D929" s="2"/>
      <c r="E929" s="2"/>
      <c r="F929" s="2"/>
      <c r="G929" s="2"/>
      <c r="H929" s="2"/>
      <c r="I929" s="2"/>
      <c r="J929" s="2"/>
      <c r="K929" s="2"/>
      <c r="L929" s="2"/>
      <c r="M929" s="2"/>
      <c r="N929" s="2"/>
      <c r="O929" s="2"/>
      <c r="P929" s="2"/>
      <c r="Q929" s="2"/>
      <c r="R929" s="2"/>
      <c r="S929" s="2"/>
    </row>
    <row r="930">
      <c r="A930" s="2"/>
      <c r="B930" s="2"/>
      <c r="C930" s="2"/>
      <c r="D930" s="2"/>
      <c r="E930" s="2"/>
      <c r="F930" s="2"/>
      <c r="G930" s="2"/>
      <c r="H930" s="2"/>
      <c r="I930" s="2"/>
      <c r="J930" s="2"/>
      <c r="K930" s="2"/>
      <c r="L930" s="2"/>
      <c r="M930" s="2"/>
      <c r="N930" s="2"/>
      <c r="O930" s="2"/>
      <c r="P930" s="2"/>
      <c r="Q930" s="2"/>
      <c r="R930" s="2"/>
      <c r="S930" s="2"/>
    </row>
    <row r="931">
      <c r="A931" s="2"/>
      <c r="B931" s="2"/>
      <c r="C931" s="2"/>
      <c r="D931" s="2"/>
      <c r="E931" s="2"/>
      <c r="F931" s="2"/>
      <c r="G931" s="2"/>
      <c r="H931" s="2"/>
      <c r="I931" s="2"/>
      <c r="J931" s="2"/>
      <c r="K931" s="2"/>
      <c r="L931" s="2"/>
      <c r="M931" s="2"/>
      <c r="N931" s="2"/>
      <c r="O931" s="2"/>
      <c r="P931" s="2"/>
      <c r="Q931" s="2"/>
      <c r="R931" s="2"/>
      <c r="S931" s="2"/>
    </row>
    <row r="932">
      <c r="A932" s="2"/>
      <c r="B932" s="2"/>
      <c r="C932" s="2"/>
      <c r="D932" s="2"/>
      <c r="E932" s="2"/>
      <c r="F932" s="2"/>
      <c r="G932" s="2"/>
      <c r="H932" s="2"/>
      <c r="I932" s="2"/>
      <c r="J932" s="2"/>
      <c r="K932" s="2"/>
      <c r="L932" s="2"/>
      <c r="M932" s="2"/>
      <c r="N932" s="2"/>
      <c r="O932" s="2"/>
      <c r="P932" s="2"/>
      <c r="Q932" s="2"/>
      <c r="R932" s="2"/>
      <c r="S932" s="2"/>
    </row>
    <row r="933">
      <c r="A933" s="2"/>
      <c r="B933" s="2"/>
      <c r="C933" s="2"/>
      <c r="D933" s="2"/>
      <c r="E933" s="2"/>
      <c r="F933" s="2"/>
      <c r="G933" s="2"/>
      <c r="H933" s="2"/>
      <c r="I933" s="2"/>
      <c r="J933" s="2"/>
      <c r="K933" s="2"/>
      <c r="L933" s="2"/>
      <c r="M933" s="2"/>
      <c r="N933" s="2"/>
      <c r="O933" s="2"/>
      <c r="P933" s="2"/>
      <c r="Q933" s="2"/>
      <c r="R933" s="2"/>
      <c r="S933" s="2"/>
    </row>
    <row r="934">
      <c r="A934" s="2"/>
      <c r="B934" s="2"/>
      <c r="C934" s="2"/>
      <c r="D934" s="2"/>
      <c r="E934" s="2"/>
      <c r="F934" s="2"/>
      <c r="G934" s="2"/>
      <c r="H934" s="2"/>
      <c r="I934" s="2"/>
      <c r="J934" s="2"/>
      <c r="K934" s="2"/>
      <c r="L934" s="2"/>
      <c r="M934" s="2"/>
      <c r="N934" s="2"/>
      <c r="O934" s="2"/>
      <c r="P934" s="2"/>
      <c r="Q934" s="2"/>
      <c r="R934" s="2"/>
      <c r="S934" s="2"/>
    </row>
    <row r="935">
      <c r="A935" s="2"/>
      <c r="B935" s="2"/>
      <c r="C935" s="2"/>
      <c r="D935" s="2"/>
      <c r="E935" s="2"/>
      <c r="F935" s="2"/>
      <c r="G935" s="2"/>
      <c r="H935" s="2"/>
      <c r="I935" s="2"/>
      <c r="J935" s="2"/>
      <c r="K935" s="2"/>
      <c r="L935" s="2"/>
      <c r="M935" s="2"/>
      <c r="N935" s="2"/>
      <c r="O935" s="2"/>
      <c r="P935" s="2"/>
      <c r="Q935" s="2"/>
      <c r="R935" s="2"/>
      <c r="S935" s="2"/>
    </row>
    <row r="936">
      <c r="A936" s="2"/>
      <c r="B936" s="2"/>
      <c r="C936" s="2"/>
      <c r="D936" s="2"/>
      <c r="E936" s="2"/>
      <c r="F936" s="2"/>
      <c r="G936" s="2"/>
      <c r="H936" s="2"/>
      <c r="I936" s="2"/>
      <c r="J936" s="2"/>
      <c r="K936" s="2"/>
      <c r="L936" s="2"/>
      <c r="M936" s="2"/>
      <c r="N936" s="2"/>
      <c r="O936" s="2"/>
      <c r="P936" s="2"/>
      <c r="Q936" s="2"/>
      <c r="R936" s="2"/>
      <c r="S936" s="2"/>
    </row>
    <row r="937">
      <c r="A937" s="2"/>
      <c r="B937" s="2"/>
      <c r="C937" s="2"/>
      <c r="D937" s="2"/>
      <c r="E937" s="2"/>
      <c r="F937" s="2"/>
      <c r="G937" s="2"/>
      <c r="H937" s="2"/>
      <c r="I937" s="2"/>
      <c r="J937" s="2"/>
      <c r="K937" s="2"/>
      <c r="L937" s="2"/>
      <c r="M937" s="2"/>
      <c r="N937" s="2"/>
      <c r="O937" s="2"/>
      <c r="P937" s="2"/>
      <c r="Q937" s="2"/>
      <c r="R937" s="2"/>
      <c r="S937" s="2"/>
    </row>
    <row r="938">
      <c r="A938" s="2"/>
      <c r="B938" s="2"/>
      <c r="C938" s="2"/>
      <c r="D938" s="2"/>
      <c r="E938" s="2"/>
      <c r="F938" s="2"/>
      <c r="G938" s="2"/>
      <c r="H938" s="2"/>
      <c r="I938" s="2"/>
      <c r="J938" s="2"/>
      <c r="K938" s="2"/>
      <c r="L938" s="2"/>
      <c r="M938" s="2"/>
      <c r="N938" s="2"/>
      <c r="O938" s="2"/>
      <c r="P938" s="2"/>
      <c r="Q938" s="2"/>
      <c r="R938" s="2"/>
      <c r="S938" s="2"/>
    </row>
    <row r="939">
      <c r="A939" s="2"/>
      <c r="B939" s="2"/>
      <c r="C939" s="2"/>
      <c r="D939" s="2"/>
      <c r="E939" s="2"/>
      <c r="F939" s="2"/>
      <c r="G939" s="2"/>
      <c r="H939" s="2"/>
      <c r="I939" s="2"/>
      <c r="J939" s="2"/>
      <c r="K939" s="2"/>
      <c r="L939" s="2"/>
      <c r="M939" s="2"/>
      <c r="N939" s="2"/>
      <c r="O939" s="2"/>
      <c r="P939" s="2"/>
      <c r="Q939" s="2"/>
      <c r="R939" s="2"/>
      <c r="S939" s="2"/>
    </row>
    <row r="940">
      <c r="A940" s="2"/>
      <c r="B940" s="2"/>
      <c r="C940" s="2"/>
      <c r="D940" s="2"/>
      <c r="E940" s="2"/>
      <c r="F940" s="2"/>
      <c r="G940" s="2"/>
      <c r="H940" s="2"/>
      <c r="I940" s="2"/>
      <c r="J940" s="2"/>
      <c r="K940" s="2"/>
      <c r="L940" s="2"/>
      <c r="M940" s="2"/>
      <c r="N940" s="2"/>
      <c r="O940" s="2"/>
      <c r="P940" s="2"/>
      <c r="Q940" s="2"/>
      <c r="R940" s="2"/>
      <c r="S940" s="2"/>
    </row>
    <row r="941">
      <c r="A941" s="2"/>
      <c r="B941" s="2"/>
      <c r="C941" s="2"/>
      <c r="D941" s="2"/>
      <c r="E941" s="2"/>
      <c r="F941" s="2"/>
      <c r="G941" s="2"/>
      <c r="H941" s="2"/>
      <c r="I941" s="2"/>
      <c r="J941" s="2"/>
      <c r="K941" s="2"/>
      <c r="L941" s="2"/>
      <c r="M941" s="2"/>
      <c r="N941" s="2"/>
      <c r="O941" s="2"/>
      <c r="P941" s="2"/>
      <c r="Q941" s="2"/>
      <c r="R941" s="2"/>
      <c r="S941" s="2"/>
    </row>
    <row r="942">
      <c r="A942" s="2"/>
      <c r="B942" s="2"/>
      <c r="C942" s="2"/>
      <c r="D942" s="2"/>
      <c r="E942" s="2"/>
      <c r="F942" s="2"/>
      <c r="G942" s="2"/>
      <c r="H942" s="2"/>
      <c r="I942" s="2"/>
      <c r="J942" s="2"/>
      <c r="K942" s="2"/>
      <c r="L942" s="2"/>
      <c r="M942" s="2"/>
      <c r="N942" s="2"/>
      <c r="O942" s="2"/>
      <c r="P942" s="2"/>
      <c r="Q942" s="2"/>
      <c r="R942" s="2"/>
      <c r="S942" s="2"/>
    </row>
    <row r="943">
      <c r="A943" s="2"/>
      <c r="B943" s="2"/>
      <c r="C943" s="2"/>
      <c r="D943" s="2"/>
      <c r="E943" s="2"/>
      <c r="F943" s="2"/>
      <c r="G943" s="2"/>
      <c r="H943" s="2"/>
      <c r="I943" s="2"/>
      <c r="J943" s="2"/>
      <c r="K943" s="2"/>
      <c r="L943" s="2"/>
      <c r="M943" s="2"/>
      <c r="N943" s="2"/>
      <c r="O943" s="2"/>
      <c r="P943" s="2"/>
      <c r="Q943" s="2"/>
      <c r="R943" s="2"/>
      <c r="S943" s="2"/>
    </row>
    <row r="944">
      <c r="A944" s="2"/>
      <c r="B944" s="2"/>
      <c r="C944" s="2"/>
      <c r="D944" s="2"/>
      <c r="E944" s="2"/>
      <c r="F944" s="2"/>
      <c r="G944" s="2"/>
      <c r="H944" s="2"/>
      <c r="I944" s="2"/>
      <c r="J944" s="2"/>
      <c r="K944" s="2"/>
      <c r="L944" s="2"/>
      <c r="M944" s="2"/>
      <c r="N944" s="2"/>
      <c r="O944" s="2"/>
      <c r="P944" s="2"/>
      <c r="Q944" s="2"/>
      <c r="R944" s="2"/>
      <c r="S944" s="2"/>
    </row>
    <row r="945">
      <c r="A945" s="2"/>
      <c r="B945" s="2"/>
      <c r="C945" s="2"/>
      <c r="D945" s="2"/>
      <c r="E945" s="2"/>
      <c r="F945" s="2"/>
      <c r="G945" s="2"/>
      <c r="H945" s="2"/>
      <c r="I945" s="2"/>
      <c r="J945" s="2"/>
      <c r="K945" s="2"/>
      <c r="L945" s="2"/>
      <c r="M945" s="2"/>
      <c r="N945" s="2"/>
      <c r="O945" s="2"/>
      <c r="P945" s="2"/>
      <c r="Q945" s="2"/>
      <c r="R945" s="2"/>
      <c r="S945" s="2"/>
    </row>
    <row r="946">
      <c r="A946" s="2"/>
      <c r="B946" s="2"/>
      <c r="C946" s="2"/>
      <c r="D946" s="2"/>
      <c r="E946" s="2"/>
      <c r="F946" s="2"/>
      <c r="G946" s="2"/>
      <c r="H946" s="2"/>
      <c r="I946" s="2"/>
      <c r="J946" s="2"/>
      <c r="K946" s="2"/>
      <c r="L946" s="2"/>
      <c r="M946" s="2"/>
      <c r="N946" s="2"/>
      <c r="O946" s="2"/>
      <c r="P946" s="2"/>
      <c r="Q946" s="2"/>
      <c r="R946" s="2"/>
      <c r="S946" s="2"/>
    </row>
    <row r="947">
      <c r="A947" s="2"/>
      <c r="B947" s="2"/>
      <c r="C947" s="2"/>
      <c r="D947" s="2"/>
      <c r="E947" s="2"/>
      <c r="F947" s="2"/>
      <c r="G947" s="2"/>
      <c r="H947" s="2"/>
      <c r="I947" s="2"/>
      <c r="J947" s="2"/>
      <c r="K947" s="2"/>
      <c r="L947" s="2"/>
      <c r="M947" s="2"/>
      <c r="N947" s="2"/>
      <c r="O947" s="2"/>
      <c r="P947" s="2"/>
      <c r="Q947" s="2"/>
      <c r="R947" s="2"/>
      <c r="S947" s="2"/>
    </row>
    <row r="948">
      <c r="A948" s="2"/>
      <c r="B948" s="2"/>
      <c r="C948" s="2"/>
      <c r="D948" s="2"/>
      <c r="E948" s="2"/>
      <c r="F948" s="2"/>
      <c r="G948" s="2"/>
      <c r="H948" s="2"/>
      <c r="I948" s="2"/>
      <c r="J948" s="2"/>
      <c r="K948" s="2"/>
      <c r="L948" s="2"/>
      <c r="M948" s="2"/>
      <c r="N948" s="2"/>
      <c r="O948" s="2"/>
      <c r="P948" s="2"/>
      <c r="Q948" s="2"/>
      <c r="R948" s="2"/>
      <c r="S948" s="2"/>
    </row>
    <row r="949">
      <c r="A949" s="2"/>
      <c r="B949" s="2"/>
      <c r="C949" s="2"/>
      <c r="D949" s="2"/>
      <c r="E949" s="2"/>
      <c r="F949" s="2"/>
      <c r="G949" s="2"/>
      <c r="H949" s="2"/>
      <c r="I949" s="2"/>
      <c r="J949" s="2"/>
      <c r="K949" s="2"/>
      <c r="L949" s="2"/>
      <c r="M949" s="2"/>
      <c r="N949" s="2"/>
      <c r="O949" s="2"/>
      <c r="P949" s="2"/>
      <c r="Q949" s="2"/>
      <c r="R949" s="2"/>
      <c r="S949" s="2"/>
    </row>
    <row r="950">
      <c r="A950" s="2"/>
      <c r="B950" s="2"/>
      <c r="C950" s="2"/>
      <c r="D950" s="2"/>
      <c r="E950" s="2"/>
      <c r="F950" s="2"/>
      <c r="G950" s="2"/>
      <c r="H950" s="2"/>
      <c r="I950" s="2"/>
      <c r="J950" s="2"/>
      <c r="K950" s="2"/>
      <c r="L950" s="2"/>
      <c r="M950" s="2"/>
      <c r="N950" s="2"/>
      <c r="O950" s="2"/>
      <c r="P950" s="2"/>
      <c r="Q950" s="2"/>
      <c r="R950" s="2"/>
      <c r="S950" s="2"/>
    </row>
    <row r="951">
      <c r="A951" s="2"/>
      <c r="B951" s="2"/>
      <c r="C951" s="2"/>
      <c r="D951" s="2"/>
      <c r="E951" s="2"/>
      <c r="F951" s="2"/>
      <c r="G951" s="2"/>
      <c r="H951" s="2"/>
      <c r="I951" s="2"/>
      <c r="J951" s="2"/>
      <c r="K951" s="2"/>
      <c r="L951" s="2"/>
      <c r="M951" s="2"/>
      <c r="N951" s="2"/>
      <c r="O951" s="2"/>
      <c r="P951" s="2"/>
      <c r="Q951" s="2"/>
      <c r="R951" s="2"/>
      <c r="S951" s="2"/>
    </row>
    <row r="952">
      <c r="A952" s="2"/>
      <c r="B952" s="2"/>
      <c r="C952" s="2"/>
      <c r="D952" s="2"/>
      <c r="E952" s="2"/>
      <c r="F952" s="2"/>
      <c r="G952" s="2"/>
      <c r="H952" s="2"/>
      <c r="I952" s="2"/>
      <c r="J952" s="2"/>
      <c r="K952" s="2"/>
      <c r="L952" s="2"/>
      <c r="M952" s="2"/>
      <c r="N952" s="2"/>
      <c r="O952" s="2"/>
      <c r="P952" s="2"/>
      <c r="Q952" s="2"/>
      <c r="R952" s="2"/>
      <c r="S952" s="2"/>
    </row>
    <row r="953">
      <c r="A953" s="2"/>
      <c r="B953" s="2"/>
      <c r="C953" s="2"/>
      <c r="D953" s="2"/>
      <c r="E953" s="2"/>
      <c r="F953" s="2"/>
      <c r="G953" s="2"/>
      <c r="H953" s="2"/>
      <c r="I953" s="2"/>
      <c r="J953" s="2"/>
      <c r="K953" s="2"/>
      <c r="L953" s="2"/>
      <c r="M953" s="2"/>
      <c r="N953" s="2"/>
      <c r="O953" s="2"/>
      <c r="P953" s="2"/>
      <c r="Q953" s="2"/>
      <c r="R953" s="2"/>
      <c r="S953" s="2"/>
    </row>
    <row r="954">
      <c r="A954" s="2"/>
      <c r="B954" s="2"/>
      <c r="C954" s="2"/>
      <c r="D954" s="2"/>
      <c r="E954" s="2"/>
      <c r="F954" s="2"/>
      <c r="G954" s="2"/>
      <c r="H954" s="2"/>
      <c r="I954" s="2"/>
      <c r="J954" s="2"/>
      <c r="K954" s="2"/>
      <c r="L954" s="2"/>
      <c r="M954" s="2"/>
      <c r="N954" s="2"/>
      <c r="O954" s="2"/>
      <c r="P954" s="2"/>
      <c r="Q954" s="2"/>
      <c r="R954" s="2"/>
      <c r="S954" s="2"/>
    </row>
    <row r="955">
      <c r="A955" s="2"/>
      <c r="B955" s="2"/>
      <c r="C955" s="2"/>
      <c r="D955" s="2"/>
      <c r="E955" s="2"/>
      <c r="F955" s="2"/>
      <c r="G955" s="2"/>
      <c r="H955" s="2"/>
      <c r="I955" s="2"/>
      <c r="J955" s="2"/>
      <c r="K955" s="2"/>
      <c r="L955" s="2"/>
      <c r="M955" s="2"/>
      <c r="N955" s="2"/>
      <c r="O955" s="2"/>
      <c r="P955" s="2"/>
      <c r="Q955" s="2"/>
      <c r="R955" s="2"/>
      <c r="S955" s="2"/>
    </row>
    <row r="956">
      <c r="A956" s="2"/>
      <c r="B956" s="2"/>
      <c r="C956" s="2"/>
      <c r="D956" s="2"/>
      <c r="E956" s="2"/>
      <c r="F956" s="2"/>
      <c r="G956" s="2"/>
      <c r="H956" s="2"/>
      <c r="I956" s="2"/>
      <c r="J956" s="2"/>
      <c r="K956" s="2"/>
      <c r="L956" s="2"/>
      <c r="M956" s="2"/>
      <c r="N956" s="2"/>
      <c r="O956" s="2"/>
      <c r="P956" s="2"/>
      <c r="Q956" s="2"/>
      <c r="R956" s="2"/>
      <c r="S956" s="2"/>
    </row>
    <row r="957">
      <c r="A957" s="2"/>
      <c r="B957" s="2"/>
      <c r="C957" s="2"/>
      <c r="D957" s="2"/>
      <c r="E957" s="2"/>
      <c r="F957" s="2"/>
      <c r="G957" s="2"/>
      <c r="H957" s="2"/>
      <c r="I957" s="2"/>
      <c r="J957" s="2"/>
      <c r="K957" s="2"/>
      <c r="L957" s="2"/>
      <c r="M957" s="2"/>
      <c r="N957" s="2"/>
      <c r="O957" s="2"/>
      <c r="P957" s="2"/>
      <c r="Q957" s="2"/>
      <c r="R957" s="2"/>
      <c r="S957" s="2"/>
    </row>
    <row r="958">
      <c r="A958" s="2"/>
      <c r="B958" s="2"/>
      <c r="C958" s="2"/>
      <c r="D958" s="2"/>
      <c r="E958" s="2"/>
      <c r="F958" s="2"/>
      <c r="G958" s="2"/>
      <c r="H958" s="2"/>
      <c r="I958" s="2"/>
      <c r="J958" s="2"/>
      <c r="K958" s="2"/>
      <c r="L958" s="2"/>
      <c r="M958" s="2"/>
      <c r="N958" s="2"/>
      <c r="O958" s="2"/>
      <c r="P958" s="2"/>
      <c r="Q958" s="2"/>
      <c r="R958" s="2"/>
      <c r="S958" s="2"/>
    </row>
    <row r="959">
      <c r="A959" s="2"/>
      <c r="B959" s="2"/>
      <c r="C959" s="2"/>
      <c r="D959" s="2"/>
      <c r="E959" s="2"/>
      <c r="F959" s="2"/>
      <c r="G959" s="2"/>
      <c r="H959" s="2"/>
      <c r="I959" s="2"/>
      <c r="J959" s="2"/>
      <c r="K959" s="2"/>
      <c r="L959" s="2"/>
      <c r="M959" s="2"/>
      <c r="N959" s="2"/>
      <c r="O959" s="2"/>
      <c r="P959" s="2"/>
      <c r="Q959" s="2"/>
      <c r="R959" s="2"/>
      <c r="S959" s="2"/>
    </row>
    <row r="960">
      <c r="A960" s="2"/>
      <c r="B960" s="2"/>
      <c r="C960" s="2"/>
      <c r="D960" s="2"/>
      <c r="E960" s="2"/>
      <c r="F960" s="2"/>
      <c r="G960" s="2"/>
      <c r="H960" s="2"/>
      <c r="I960" s="2"/>
      <c r="J960" s="2"/>
      <c r="K960" s="2"/>
      <c r="L960" s="2"/>
      <c r="M960" s="2"/>
      <c r="N960" s="2"/>
      <c r="O960" s="2"/>
      <c r="P960" s="2"/>
      <c r="Q960" s="2"/>
      <c r="R960" s="2"/>
      <c r="S960" s="2"/>
    </row>
    <row r="961">
      <c r="A961" s="2"/>
      <c r="B961" s="2"/>
      <c r="C961" s="2"/>
      <c r="D961" s="2"/>
      <c r="E961" s="2"/>
      <c r="F961" s="2"/>
      <c r="G961" s="2"/>
      <c r="H961" s="2"/>
      <c r="I961" s="2"/>
      <c r="J961" s="2"/>
      <c r="K961" s="2"/>
      <c r="L961" s="2"/>
      <c r="M961" s="2"/>
      <c r="N961" s="2"/>
      <c r="O961" s="2"/>
      <c r="P961" s="2"/>
      <c r="Q961" s="2"/>
      <c r="R961" s="2"/>
      <c r="S961" s="2"/>
    </row>
    <row r="962">
      <c r="A962" s="2"/>
      <c r="B962" s="2"/>
      <c r="C962" s="2"/>
      <c r="D962" s="2"/>
      <c r="E962" s="2"/>
      <c r="F962" s="2"/>
      <c r="G962" s="2"/>
      <c r="H962" s="2"/>
      <c r="I962" s="2"/>
      <c r="J962" s="2"/>
      <c r="K962" s="2"/>
      <c r="L962" s="2"/>
      <c r="M962" s="2"/>
      <c r="N962" s="2"/>
      <c r="O962" s="2"/>
      <c r="P962" s="2"/>
      <c r="Q962" s="2"/>
      <c r="R962" s="2"/>
      <c r="S962" s="2"/>
    </row>
    <row r="963">
      <c r="A963" s="2"/>
      <c r="B963" s="2"/>
      <c r="C963" s="2"/>
      <c r="D963" s="2"/>
      <c r="E963" s="2"/>
      <c r="F963" s="2"/>
      <c r="G963" s="2"/>
      <c r="H963" s="2"/>
      <c r="I963" s="2"/>
      <c r="J963" s="2"/>
      <c r="K963" s="2"/>
      <c r="L963" s="2"/>
      <c r="M963" s="2"/>
      <c r="N963" s="2"/>
      <c r="O963" s="2"/>
      <c r="P963" s="2"/>
      <c r="Q963" s="2"/>
      <c r="R963" s="2"/>
      <c r="S963" s="2"/>
    </row>
    <row r="964">
      <c r="A964" s="2"/>
      <c r="B964" s="2"/>
      <c r="C964" s="2"/>
      <c r="D964" s="2"/>
      <c r="E964" s="2"/>
      <c r="F964" s="2"/>
      <c r="G964" s="2"/>
      <c r="H964" s="2"/>
      <c r="I964" s="2"/>
      <c r="J964" s="2"/>
      <c r="K964" s="2"/>
      <c r="L964" s="2"/>
      <c r="M964" s="2"/>
      <c r="N964" s="2"/>
      <c r="O964" s="2"/>
      <c r="P964" s="2"/>
      <c r="Q964" s="2"/>
      <c r="R964" s="2"/>
      <c r="S964" s="2"/>
    </row>
    <row r="965">
      <c r="A965" s="2"/>
      <c r="B965" s="2"/>
      <c r="C965" s="2"/>
      <c r="D965" s="2"/>
      <c r="E965" s="2"/>
      <c r="F965" s="2"/>
      <c r="G965" s="2"/>
      <c r="H965" s="2"/>
      <c r="I965" s="2"/>
      <c r="J965" s="2"/>
      <c r="K965" s="2"/>
      <c r="L965" s="2"/>
      <c r="M965" s="2"/>
      <c r="N965" s="2"/>
      <c r="O965" s="2"/>
      <c r="P965" s="2"/>
      <c r="Q965" s="2"/>
      <c r="R965" s="2"/>
      <c r="S965" s="2"/>
    </row>
    <row r="966">
      <c r="A966" s="2"/>
      <c r="B966" s="2"/>
      <c r="C966" s="2"/>
      <c r="D966" s="2"/>
      <c r="E966" s="2"/>
      <c r="F966" s="2"/>
      <c r="G966" s="2"/>
      <c r="H966" s="2"/>
      <c r="I966" s="2"/>
      <c r="J966" s="2"/>
      <c r="K966" s="2"/>
      <c r="L966" s="2"/>
      <c r="M966" s="2"/>
      <c r="N966" s="2"/>
      <c r="O966" s="2"/>
      <c r="P966" s="2"/>
      <c r="Q966" s="2"/>
      <c r="R966" s="2"/>
      <c r="S966" s="2"/>
    </row>
    <row r="967">
      <c r="A967" s="2"/>
      <c r="B967" s="2"/>
      <c r="C967" s="2"/>
      <c r="D967" s="2"/>
      <c r="E967" s="2"/>
      <c r="F967" s="2"/>
      <c r="G967" s="2"/>
      <c r="H967" s="2"/>
      <c r="I967" s="2"/>
      <c r="J967" s="2"/>
      <c r="K967" s="2"/>
      <c r="L967" s="2"/>
      <c r="M967" s="2"/>
      <c r="N967" s="2"/>
      <c r="O967" s="2"/>
      <c r="P967" s="2"/>
      <c r="Q967" s="2"/>
      <c r="R967" s="2"/>
      <c r="S967" s="2"/>
    </row>
    <row r="968">
      <c r="A968" s="2"/>
      <c r="B968" s="2"/>
      <c r="C968" s="2"/>
      <c r="D968" s="2"/>
      <c r="E968" s="2"/>
      <c r="F968" s="2"/>
      <c r="G968" s="2"/>
      <c r="H968" s="2"/>
      <c r="I968" s="2"/>
      <c r="J968" s="2"/>
      <c r="K968" s="2"/>
      <c r="L968" s="2"/>
      <c r="M968" s="2"/>
      <c r="N968" s="2"/>
      <c r="O968" s="2"/>
      <c r="P968" s="2"/>
      <c r="Q968" s="2"/>
      <c r="R968" s="2"/>
      <c r="S968" s="2"/>
    </row>
    <row r="969">
      <c r="A969" s="2"/>
      <c r="B969" s="2"/>
      <c r="C969" s="2"/>
      <c r="D969" s="2"/>
      <c r="E969" s="2"/>
      <c r="F969" s="2"/>
      <c r="G969" s="2"/>
      <c r="H969" s="2"/>
      <c r="I969" s="2"/>
      <c r="J969" s="2"/>
      <c r="K969" s="2"/>
      <c r="L969" s="2"/>
      <c r="M969" s="2"/>
      <c r="N969" s="2"/>
      <c r="O969" s="2"/>
      <c r="P969" s="2"/>
      <c r="Q969" s="2"/>
      <c r="R969" s="2"/>
      <c r="S969" s="2"/>
    </row>
    <row r="970">
      <c r="A970" s="2"/>
      <c r="B970" s="2"/>
      <c r="C970" s="2"/>
      <c r="D970" s="2"/>
      <c r="E970" s="2"/>
      <c r="F970" s="2"/>
      <c r="G970" s="2"/>
      <c r="H970" s="2"/>
      <c r="I970" s="2"/>
      <c r="J970" s="2"/>
      <c r="K970" s="2"/>
      <c r="L970" s="2"/>
      <c r="M970" s="2"/>
      <c r="N970" s="2"/>
      <c r="O970" s="2"/>
      <c r="P970" s="2"/>
      <c r="Q970" s="2"/>
      <c r="R970" s="2"/>
      <c r="S970" s="2"/>
    </row>
    <row r="971">
      <c r="A971" s="2"/>
      <c r="B971" s="2"/>
      <c r="C971" s="2"/>
      <c r="D971" s="2"/>
      <c r="E971" s="2"/>
      <c r="F971" s="2"/>
      <c r="G971" s="2"/>
      <c r="H971" s="2"/>
      <c r="I971" s="2"/>
      <c r="J971" s="2"/>
      <c r="K971" s="2"/>
      <c r="L971" s="2"/>
      <c r="M971" s="2"/>
      <c r="N971" s="2"/>
      <c r="O971" s="2"/>
      <c r="P971" s="2"/>
      <c r="Q971" s="2"/>
      <c r="R971" s="2"/>
      <c r="S971" s="2"/>
    </row>
    <row r="972">
      <c r="A972" s="2"/>
      <c r="B972" s="2"/>
      <c r="C972" s="2"/>
      <c r="D972" s="2"/>
      <c r="E972" s="2"/>
      <c r="F972" s="2"/>
      <c r="G972" s="2"/>
      <c r="H972" s="2"/>
      <c r="I972" s="2"/>
      <c r="J972" s="2"/>
      <c r="K972" s="2"/>
      <c r="L972" s="2"/>
      <c r="M972" s="2"/>
      <c r="N972" s="2"/>
      <c r="O972" s="2"/>
      <c r="P972" s="2"/>
      <c r="Q972" s="2"/>
      <c r="R972" s="2"/>
      <c r="S972" s="2"/>
    </row>
    <row r="973">
      <c r="A973" s="2"/>
      <c r="B973" s="2"/>
      <c r="C973" s="2"/>
      <c r="D973" s="2"/>
      <c r="E973" s="2"/>
      <c r="F973" s="2"/>
      <c r="G973" s="2"/>
      <c r="H973" s="2"/>
      <c r="I973" s="2"/>
      <c r="J973" s="2"/>
      <c r="K973" s="2"/>
      <c r="L973" s="2"/>
      <c r="M973" s="2"/>
      <c r="N973" s="2"/>
      <c r="O973" s="2"/>
      <c r="P973" s="2"/>
      <c r="Q973" s="2"/>
      <c r="R973" s="2"/>
      <c r="S973" s="2"/>
    </row>
    <row r="974">
      <c r="A974" s="2"/>
      <c r="B974" s="2"/>
      <c r="C974" s="2"/>
      <c r="D974" s="2"/>
      <c r="E974" s="2"/>
      <c r="F974" s="2"/>
      <c r="G974" s="2"/>
      <c r="H974" s="2"/>
      <c r="I974" s="2"/>
      <c r="J974" s="2"/>
      <c r="K974" s="2"/>
      <c r="L974" s="2"/>
      <c r="M974" s="2"/>
      <c r="N974" s="2"/>
      <c r="O974" s="2"/>
      <c r="P974" s="2"/>
      <c r="Q974" s="2"/>
      <c r="R974" s="2"/>
      <c r="S974" s="2"/>
    </row>
    <row r="975">
      <c r="A975" s="2"/>
      <c r="B975" s="2"/>
      <c r="C975" s="2"/>
      <c r="D975" s="2"/>
      <c r="E975" s="2"/>
      <c r="F975" s="2"/>
      <c r="G975" s="2"/>
      <c r="H975" s="2"/>
      <c r="I975" s="2"/>
      <c r="J975" s="2"/>
      <c r="K975" s="2"/>
      <c r="L975" s="2"/>
      <c r="M975" s="2"/>
      <c r="N975" s="2"/>
      <c r="O975" s="2"/>
      <c r="P975" s="2"/>
      <c r="Q975" s="2"/>
      <c r="R975" s="2"/>
      <c r="S975" s="2"/>
    </row>
    <row r="976">
      <c r="A976" s="2"/>
      <c r="B976" s="2"/>
      <c r="C976" s="2"/>
      <c r="D976" s="2"/>
      <c r="E976" s="2"/>
      <c r="F976" s="2"/>
      <c r="G976" s="2"/>
      <c r="H976" s="2"/>
      <c r="I976" s="2"/>
      <c r="J976" s="2"/>
      <c r="K976" s="2"/>
      <c r="L976" s="2"/>
      <c r="M976" s="2"/>
      <c r="N976" s="2"/>
      <c r="O976" s="2"/>
      <c r="P976" s="2"/>
      <c r="Q976" s="2"/>
      <c r="R976" s="2"/>
      <c r="S976" s="2"/>
    </row>
    <row r="977">
      <c r="A977" s="2"/>
      <c r="B977" s="2"/>
      <c r="C977" s="2"/>
      <c r="D977" s="2"/>
      <c r="E977" s="2"/>
      <c r="F977" s="2"/>
      <c r="G977" s="2"/>
      <c r="H977" s="2"/>
      <c r="I977" s="2"/>
      <c r="J977" s="2"/>
      <c r="K977" s="2"/>
      <c r="L977" s="2"/>
      <c r="M977" s="2"/>
      <c r="N977" s="2"/>
      <c r="O977" s="2"/>
      <c r="P977" s="2"/>
      <c r="Q977" s="2"/>
      <c r="R977" s="2"/>
      <c r="S977" s="2"/>
    </row>
    <row r="978">
      <c r="A978" s="2"/>
      <c r="B978" s="2"/>
      <c r="C978" s="2"/>
      <c r="D978" s="2"/>
      <c r="E978" s="2"/>
      <c r="F978" s="2"/>
      <c r="G978" s="2"/>
      <c r="H978" s="2"/>
      <c r="I978" s="2"/>
      <c r="J978" s="2"/>
      <c r="K978" s="2"/>
      <c r="L978" s="2"/>
      <c r="M978" s="2"/>
      <c r="N978" s="2"/>
      <c r="O978" s="2"/>
      <c r="P978" s="2"/>
      <c r="Q978" s="2"/>
      <c r="R978" s="2"/>
      <c r="S978" s="2"/>
    </row>
    <row r="979">
      <c r="A979" s="2"/>
      <c r="B979" s="2"/>
      <c r="C979" s="2"/>
      <c r="D979" s="2"/>
      <c r="E979" s="2"/>
      <c r="F979" s="2"/>
      <c r="G979" s="2"/>
      <c r="H979" s="2"/>
      <c r="I979" s="2"/>
      <c r="J979" s="2"/>
      <c r="K979" s="2"/>
      <c r="L979" s="2"/>
      <c r="M979" s="2"/>
      <c r="N979" s="2"/>
      <c r="O979" s="2"/>
      <c r="P979" s="2"/>
      <c r="Q979" s="2"/>
      <c r="R979" s="2"/>
      <c r="S979" s="2"/>
    </row>
    <row r="980">
      <c r="A980" s="2"/>
      <c r="B980" s="2"/>
      <c r="C980" s="2"/>
      <c r="D980" s="2"/>
      <c r="E980" s="2"/>
      <c r="F980" s="2"/>
      <c r="G980" s="2"/>
      <c r="H980" s="2"/>
      <c r="I980" s="2"/>
      <c r="J980" s="2"/>
      <c r="K980" s="2"/>
      <c r="L980" s="2"/>
      <c r="M980" s="2"/>
      <c r="N980" s="2"/>
      <c r="O980" s="2"/>
      <c r="P980" s="2"/>
      <c r="Q980" s="2"/>
      <c r="R980" s="2"/>
      <c r="S980" s="2"/>
    </row>
    <row r="981">
      <c r="A981" s="2"/>
      <c r="B981" s="2"/>
      <c r="C981" s="2"/>
      <c r="D981" s="2"/>
      <c r="E981" s="2"/>
      <c r="F981" s="2"/>
      <c r="G981" s="2"/>
      <c r="H981" s="2"/>
      <c r="I981" s="2"/>
      <c r="J981" s="2"/>
      <c r="K981" s="2"/>
      <c r="L981" s="2"/>
      <c r="M981" s="2"/>
      <c r="N981" s="2"/>
      <c r="O981" s="2"/>
      <c r="P981" s="2"/>
      <c r="Q981" s="2"/>
      <c r="R981" s="2"/>
      <c r="S981" s="2"/>
    </row>
    <row r="982">
      <c r="A982" s="2"/>
      <c r="B982" s="2"/>
      <c r="C982" s="2"/>
      <c r="D982" s="2"/>
      <c r="E982" s="2"/>
      <c r="F982" s="2"/>
      <c r="G982" s="2"/>
      <c r="H982" s="2"/>
      <c r="I982" s="2"/>
      <c r="J982" s="2"/>
      <c r="K982" s="2"/>
      <c r="L982" s="2"/>
      <c r="M982" s="2"/>
      <c r="N982" s="2"/>
      <c r="O982" s="2"/>
      <c r="P982" s="2"/>
      <c r="Q982" s="2"/>
      <c r="R982" s="2"/>
      <c r="S982" s="2"/>
    </row>
    <row r="983">
      <c r="A983" s="2"/>
      <c r="B983" s="2"/>
      <c r="C983" s="2"/>
      <c r="D983" s="2"/>
      <c r="E983" s="2"/>
      <c r="F983" s="2"/>
      <c r="G983" s="2"/>
      <c r="H983" s="2"/>
      <c r="I983" s="2"/>
      <c r="J983" s="2"/>
      <c r="K983" s="2"/>
      <c r="L983" s="2"/>
      <c r="M983" s="2"/>
      <c r="N983" s="2"/>
      <c r="O983" s="2"/>
      <c r="P983" s="2"/>
      <c r="Q983" s="2"/>
      <c r="R983" s="2"/>
      <c r="S983" s="2"/>
    </row>
    <row r="984">
      <c r="A984" s="2"/>
      <c r="B984" s="2"/>
      <c r="C984" s="2"/>
      <c r="D984" s="2"/>
      <c r="E984" s="2"/>
      <c r="F984" s="2"/>
      <c r="G984" s="2"/>
      <c r="H984" s="2"/>
      <c r="I984" s="2"/>
      <c r="J984" s="2"/>
      <c r="K984" s="2"/>
      <c r="L984" s="2"/>
      <c r="M984" s="2"/>
      <c r="N984" s="2"/>
      <c r="O984" s="2"/>
      <c r="P984" s="2"/>
      <c r="Q984" s="2"/>
      <c r="R984" s="2"/>
      <c r="S984" s="2"/>
    </row>
    <row r="985">
      <c r="A985" s="2"/>
      <c r="B985" s="2"/>
      <c r="C985" s="2"/>
      <c r="D985" s="2"/>
      <c r="E985" s="2"/>
      <c r="F985" s="2"/>
      <c r="G985" s="2"/>
      <c r="H985" s="2"/>
      <c r="I985" s="2"/>
      <c r="J985" s="2"/>
      <c r="K985" s="2"/>
      <c r="L985" s="2"/>
      <c r="M985" s="2"/>
      <c r="N985" s="2"/>
      <c r="O985" s="2"/>
      <c r="P985" s="2"/>
      <c r="Q985" s="2"/>
      <c r="R985" s="2"/>
      <c r="S985" s="2"/>
    </row>
    <row r="986">
      <c r="A986" s="2"/>
      <c r="B986" s="2"/>
      <c r="C986" s="2"/>
      <c r="D986" s="2"/>
      <c r="E986" s="2"/>
      <c r="F986" s="2"/>
      <c r="G986" s="2"/>
      <c r="H986" s="2"/>
      <c r="I986" s="2"/>
      <c r="J986" s="2"/>
      <c r="K986" s="2"/>
      <c r="L986" s="2"/>
      <c r="M986" s="2"/>
      <c r="N986" s="2"/>
      <c r="O986" s="2"/>
      <c r="P986" s="2"/>
      <c r="Q986" s="2"/>
      <c r="R986" s="2"/>
      <c r="S986" s="2"/>
    </row>
    <row r="987">
      <c r="A987" s="2"/>
      <c r="B987" s="2"/>
      <c r="C987" s="2"/>
      <c r="D987" s="2"/>
      <c r="E987" s="2"/>
      <c r="F987" s="2"/>
      <c r="G987" s="2"/>
      <c r="H987" s="2"/>
      <c r="I987" s="2"/>
      <c r="J987" s="2"/>
      <c r="K987" s="2"/>
      <c r="L987" s="2"/>
      <c r="M987" s="2"/>
      <c r="N987" s="2"/>
      <c r="O987" s="2"/>
      <c r="P987" s="2"/>
      <c r="Q987" s="2"/>
      <c r="R987" s="2"/>
      <c r="S987" s="2"/>
    </row>
    <row r="988">
      <c r="A988" s="2"/>
      <c r="B988" s="2"/>
      <c r="C988" s="2"/>
      <c r="D988" s="2"/>
      <c r="E988" s="2"/>
      <c r="F988" s="2"/>
      <c r="G988" s="2"/>
      <c r="H988" s="2"/>
      <c r="I988" s="2"/>
      <c r="J988" s="2"/>
      <c r="K988" s="2"/>
      <c r="L988" s="2"/>
      <c r="M988" s="2"/>
      <c r="N988" s="2"/>
      <c r="O988" s="2"/>
      <c r="P988" s="2"/>
      <c r="Q988" s="2"/>
      <c r="R988" s="2"/>
      <c r="S988" s="2"/>
    </row>
    <row r="989">
      <c r="A989" s="2"/>
      <c r="B989" s="2"/>
      <c r="C989" s="2"/>
      <c r="D989" s="2"/>
      <c r="E989" s="2"/>
      <c r="F989" s="2"/>
      <c r="G989" s="2"/>
      <c r="H989" s="2"/>
      <c r="I989" s="2"/>
      <c r="J989" s="2"/>
      <c r="K989" s="2"/>
      <c r="L989" s="2"/>
      <c r="M989" s="2"/>
      <c r="N989" s="2"/>
      <c r="O989" s="2"/>
      <c r="P989" s="2"/>
      <c r="Q989" s="2"/>
      <c r="R989" s="2"/>
      <c r="S989" s="2"/>
    </row>
    <row r="990">
      <c r="A990" s="2"/>
      <c r="B990" s="2"/>
      <c r="C990" s="2"/>
      <c r="D990" s="2"/>
      <c r="E990" s="2"/>
      <c r="F990" s="2"/>
      <c r="G990" s="2"/>
      <c r="H990" s="2"/>
      <c r="I990" s="2"/>
      <c r="J990" s="2"/>
      <c r="K990" s="2"/>
      <c r="L990" s="2"/>
      <c r="M990" s="2"/>
      <c r="N990" s="2"/>
      <c r="O990" s="2"/>
      <c r="P990" s="2"/>
      <c r="Q990" s="2"/>
      <c r="R990" s="2"/>
      <c r="S990" s="2"/>
    </row>
    <row r="991">
      <c r="A991" s="2"/>
      <c r="B991" s="2"/>
      <c r="C991" s="2"/>
      <c r="D991" s="2"/>
      <c r="E991" s="2"/>
      <c r="F991" s="2"/>
      <c r="G991" s="2"/>
      <c r="H991" s="2"/>
      <c r="I991" s="2"/>
      <c r="J991" s="2"/>
      <c r="K991" s="2"/>
      <c r="L991" s="2"/>
      <c r="M991" s="2"/>
      <c r="N991" s="2"/>
      <c r="O991" s="2"/>
      <c r="P991" s="2"/>
      <c r="Q991" s="2"/>
      <c r="R991" s="2"/>
      <c r="S991" s="2"/>
    </row>
    <row r="992">
      <c r="A992" s="2"/>
      <c r="B992" s="2"/>
      <c r="C992" s="2"/>
      <c r="D992" s="2"/>
      <c r="E992" s="2"/>
      <c r="F992" s="2"/>
      <c r="G992" s="2"/>
      <c r="H992" s="2"/>
      <c r="I992" s="2"/>
      <c r="J992" s="2"/>
      <c r="K992" s="2"/>
      <c r="L992" s="2"/>
      <c r="M992" s="2"/>
      <c r="N992" s="2"/>
      <c r="O992" s="2"/>
      <c r="P992" s="2"/>
      <c r="Q992" s="2"/>
      <c r="R992" s="2"/>
      <c r="S992" s="2"/>
    </row>
    <row r="993">
      <c r="A993" s="2"/>
      <c r="B993" s="2"/>
      <c r="C993" s="2"/>
      <c r="D993" s="2"/>
      <c r="E993" s="2"/>
      <c r="F993" s="2"/>
      <c r="G993" s="2"/>
      <c r="H993" s="2"/>
      <c r="I993" s="2"/>
      <c r="J993" s="2"/>
      <c r="K993" s="2"/>
      <c r="L993" s="2"/>
      <c r="M993" s="2"/>
      <c r="N993" s="2"/>
      <c r="O993" s="2"/>
      <c r="P993" s="2"/>
      <c r="Q993" s="2"/>
      <c r="R993" s="2"/>
      <c r="S993" s="2"/>
    </row>
    <row r="994">
      <c r="A994" s="2"/>
      <c r="B994" s="2"/>
      <c r="C994" s="2"/>
      <c r="D994" s="2"/>
      <c r="E994" s="2"/>
      <c r="F994" s="2"/>
      <c r="G994" s="2"/>
      <c r="H994" s="2"/>
      <c r="I994" s="2"/>
      <c r="J994" s="2"/>
      <c r="K994" s="2"/>
      <c r="L994" s="2"/>
      <c r="M994" s="2"/>
      <c r="N994" s="2"/>
      <c r="O994" s="2"/>
      <c r="P994" s="2"/>
      <c r="Q994" s="2"/>
      <c r="R994" s="2"/>
      <c r="S994" s="2"/>
    </row>
    <row r="995">
      <c r="A995" s="2"/>
      <c r="B995" s="2"/>
      <c r="C995" s="2"/>
      <c r="D995" s="2"/>
      <c r="E995" s="2"/>
      <c r="F995" s="2"/>
      <c r="G995" s="2"/>
      <c r="H995" s="2"/>
      <c r="I995" s="2"/>
      <c r="J995" s="2"/>
      <c r="K995" s="2"/>
      <c r="L995" s="2"/>
      <c r="M995" s="2"/>
      <c r="N995" s="2"/>
      <c r="O995" s="2"/>
      <c r="P995" s="2"/>
      <c r="Q995" s="2"/>
      <c r="R995" s="2"/>
      <c r="S995" s="2"/>
    </row>
    <row r="996">
      <c r="A996" s="2"/>
      <c r="B996" s="2"/>
      <c r="C996" s="2"/>
      <c r="D996" s="2"/>
      <c r="E996" s="2"/>
      <c r="F996" s="2"/>
      <c r="G996" s="2"/>
      <c r="H996" s="2"/>
      <c r="I996" s="2"/>
      <c r="J996" s="2"/>
      <c r="K996" s="2"/>
      <c r="L996" s="2"/>
      <c r="M996" s="2"/>
      <c r="N996" s="2"/>
      <c r="O996" s="2"/>
      <c r="P996" s="2"/>
      <c r="Q996" s="2"/>
      <c r="R996" s="2"/>
      <c r="S996" s="2"/>
    </row>
    <row r="997">
      <c r="A997" s="2"/>
      <c r="B997" s="2"/>
      <c r="C997" s="2"/>
      <c r="D997" s="2"/>
      <c r="E997" s="2"/>
      <c r="F997" s="2"/>
      <c r="G997" s="2"/>
      <c r="H997" s="2"/>
      <c r="I997" s="2"/>
      <c r="J997" s="2"/>
      <c r="K997" s="2"/>
      <c r="L997" s="2"/>
      <c r="M997" s="2"/>
      <c r="N997" s="2"/>
      <c r="O997" s="2"/>
      <c r="P997" s="2"/>
      <c r="Q997" s="2"/>
      <c r="R997" s="2"/>
      <c r="S997" s="2"/>
    </row>
    <row r="998">
      <c r="A998" s="2"/>
      <c r="B998" s="2"/>
      <c r="C998" s="2"/>
      <c r="D998" s="2"/>
      <c r="E998" s="2"/>
      <c r="F998" s="2"/>
      <c r="G998" s="2"/>
      <c r="H998" s="2"/>
      <c r="I998" s="2"/>
      <c r="J998" s="2"/>
      <c r="K998" s="2"/>
      <c r="L998" s="2"/>
      <c r="M998" s="2"/>
      <c r="N998" s="2"/>
      <c r="O998" s="2"/>
      <c r="P998" s="2"/>
      <c r="Q998" s="2"/>
      <c r="R998" s="2"/>
      <c r="S998" s="2"/>
    </row>
    <row r="999">
      <c r="A999" s="2"/>
      <c r="B999" s="2"/>
      <c r="C999" s="2"/>
      <c r="D999" s="2"/>
      <c r="E999" s="2"/>
      <c r="F999" s="2"/>
      <c r="G999" s="2"/>
      <c r="H999" s="2"/>
      <c r="I999" s="2"/>
      <c r="J999" s="2"/>
      <c r="K999" s="2"/>
      <c r="L999" s="2"/>
      <c r="M999" s="2"/>
      <c r="N999" s="2"/>
      <c r="O999" s="2"/>
      <c r="P999" s="2"/>
      <c r="Q999" s="2"/>
      <c r="R999" s="2"/>
      <c r="S999" s="2"/>
    </row>
    <row r="1000">
      <c r="A1000" s="2"/>
      <c r="B1000" s="2"/>
      <c r="C1000" s="2"/>
      <c r="D1000" s="2"/>
      <c r="E1000" s="2"/>
      <c r="F1000" s="2"/>
      <c r="G1000" s="2"/>
      <c r="H1000" s="2"/>
      <c r="I1000" s="2"/>
      <c r="J1000" s="2"/>
      <c r="K1000" s="2"/>
      <c r="L1000" s="2"/>
      <c r="M1000" s="2"/>
      <c r="N1000" s="2"/>
      <c r="O1000" s="2"/>
      <c r="P1000" s="2"/>
      <c r="Q1000" s="2"/>
      <c r="R1000" s="2"/>
      <c r="S1000" s="2"/>
    </row>
    <row r="1001">
      <c r="A1001" s="2"/>
      <c r="B1001" s="2"/>
      <c r="C1001" s="2"/>
      <c r="D1001" s="2"/>
      <c r="E1001" s="2"/>
      <c r="F1001" s="2"/>
      <c r="G1001" s="2"/>
      <c r="H1001" s="2"/>
      <c r="I1001" s="2"/>
      <c r="J1001" s="2"/>
      <c r="K1001" s="2"/>
      <c r="L1001" s="2"/>
      <c r="M1001" s="2"/>
      <c r="N1001" s="2"/>
      <c r="O1001" s="2"/>
      <c r="P1001" s="2"/>
      <c r="Q1001" s="2"/>
      <c r="R1001" s="2"/>
      <c r="S1001" s="2"/>
    </row>
  </sheetData>
  <hyperlinks>
    <hyperlink r:id="rId1" ref="B475"/>
    <hyperlink r:id="rId2" ref="B476"/>
    <hyperlink r:id="rId3" ref="B477"/>
    <hyperlink r:id="rId4" ref="B503"/>
    <hyperlink r:id="rId5" ref="B506"/>
    <hyperlink r:id="rId6" ref="B513"/>
    <hyperlink r:id="rId7" ref="B524"/>
    <hyperlink r:id="rId8" ref="B525"/>
    <hyperlink r:id="rId9" ref="C533"/>
    <hyperlink r:id="rId10" ref="C534"/>
    <hyperlink r:id="rId11" ref="D541"/>
  </hyperlinks>
  <drawing r:id="rId1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2" max="2" width="19.63"/>
    <col customWidth="1" min="3" max="3" width="18.0"/>
    <col customWidth="1" min="4" max="4" width="26.75"/>
    <col customWidth="1" min="5" max="5" width="20.63"/>
  </cols>
  <sheetData>
    <row r="1">
      <c r="E1" s="6"/>
    </row>
    <row r="2">
      <c r="B2" s="6" t="s">
        <v>2251</v>
      </c>
      <c r="C2" s="6" t="s">
        <v>2137</v>
      </c>
      <c r="E2" s="6"/>
    </row>
    <row r="3">
      <c r="C3" s="6" t="s">
        <v>2252</v>
      </c>
    </row>
    <row r="4">
      <c r="C4" s="6" t="s">
        <v>2253</v>
      </c>
    </row>
    <row r="5">
      <c r="C5" s="6" t="s">
        <v>2254</v>
      </c>
    </row>
    <row r="6">
      <c r="B6" s="6" t="s">
        <v>428</v>
      </c>
      <c r="C6" s="6" t="s">
        <v>2137</v>
      </c>
    </row>
    <row r="7">
      <c r="C7" s="6" t="s">
        <v>2252</v>
      </c>
    </row>
    <row r="8">
      <c r="C8" s="6" t="s">
        <v>2254</v>
      </c>
      <c r="F8" s="6" t="s">
        <v>2255</v>
      </c>
    </row>
    <row r="9">
      <c r="C9" s="6" t="s">
        <v>2256</v>
      </c>
    </row>
    <row r="10">
      <c r="B10" s="6" t="s">
        <v>2257</v>
      </c>
      <c r="C10" s="6" t="s">
        <v>2137</v>
      </c>
    </row>
    <row r="11">
      <c r="C11" s="6" t="s">
        <v>2252</v>
      </c>
    </row>
    <row r="12">
      <c r="C12" s="6" t="s">
        <v>2258</v>
      </c>
      <c r="D12" s="6" t="s">
        <v>2259</v>
      </c>
    </row>
    <row r="13">
      <c r="D13" s="6" t="s">
        <v>2260</v>
      </c>
    </row>
    <row r="14">
      <c r="D14" s="6" t="s">
        <v>2261</v>
      </c>
    </row>
    <row r="15">
      <c r="D15" s="6" t="s">
        <v>2262</v>
      </c>
    </row>
    <row r="17">
      <c r="C17" s="6" t="s">
        <v>2263</v>
      </c>
      <c r="D17" s="6" t="s">
        <v>2264</v>
      </c>
    </row>
    <row r="18">
      <c r="D18" s="6" t="s">
        <v>2265</v>
      </c>
    </row>
    <row r="19">
      <c r="D19" s="6" t="s">
        <v>2259</v>
      </c>
    </row>
    <row r="20">
      <c r="D20" s="6" t="s">
        <v>2262</v>
      </c>
    </row>
    <row r="21">
      <c r="C21" s="6" t="s">
        <v>2265</v>
      </c>
      <c r="E21" s="6" t="s">
        <v>986</v>
      </c>
    </row>
    <row r="22">
      <c r="C22" s="6" t="s">
        <v>2266</v>
      </c>
    </row>
    <row r="23">
      <c r="C23" s="6" t="s">
        <v>2267</v>
      </c>
      <c r="D23" s="6" t="s">
        <v>2268</v>
      </c>
    </row>
    <row r="24">
      <c r="D24" s="6" t="s">
        <v>2269</v>
      </c>
    </row>
    <row r="25">
      <c r="B25" s="6" t="s">
        <v>2270</v>
      </c>
      <c r="C25" s="6" t="s">
        <v>2137</v>
      </c>
    </row>
    <row r="26">
      <c r="C26" s="6" t="s">
        <v>2252</v>
      </c>
    </row>
    <row r="27">
      <c r="C27" s="6" t="s">
        <v>2271</v>
      </c>
      <c r="D27" s="6" t="s">
        <v>2137</v>
      </c>
    </row>
    <row r="28">
      <c r="D28" s="6" t="s">
        <v>2252</v>
      </c>
    </row>
    <row r="29">
      <c r="D29" s="6" t="s">
        <v>2253</v>
      </c>
    </row>
    <row r="30">
      <c r="D30" s="6" t="s">
        <v>2272</v>
      </c>
    </row>
    <row r="31">
      <c r="C31" s="6" t="s">
        <v>2273</v>
      </c>
      <c r="D31" s="6" t="s">
        <v>2274</v>
      </c>
    </row>
    <row r="32">
      <c r="D32" s="6" t="s">
        <v>2275</v>
      </c>
    </row>
    <row r="33">
      <c r="D33" s="6" t="s">
        <v>2276</v>
      </c>
    </row>
    <row r="34">
      <c r="D34" s="6" t="s">
        <v>2277</v>
      </c>
    </row>
    <row r="35">
      <c r="D35" s="6" t="s">
        <v>2278</v>
      </c>
    </row>
    <row r="36">
      <c r="C36" s="6" t="s">
        <v>2279</v>
      </c>
      <c r="D36" s="6" t="s">
        <v>2280</v>
      </c>
    </row>
    <row r="37">
      <c r="D37" s="6" t="s">
        <v>2272</v>
      </c>
    </row>
    <row r="38">
      <c r="C38" s="6" t="s">
        <v>2281</v>
      </c>
    </row>
    <row r="39">
      <c r="B39" s="6" t="s">
        <v>2282</v>
      </c>
      <c r="C39" s="6" t="s">
        <v>2283</v>
      </c>
    </row>
    <row r="41">
      <c r="C41" s="6" t="s">
        <v>2284</v>
      </c>
      <c r="D41" s="6" t="s">
        <v>2285</v>
      </c>
    </row>
    <row r="42">
      <c r="D42" s="6" t="s">
        <v>2286</v>
      </c>
    </row>
    <row r="43">
      <c r="D43" s="6" t="s">
        <v>2287</v>
      </c>
    </row>
    <row r="44">
      <c r="D44" s="6" t="s">
        <v>2288</v>
      </c>
    </row>
    <row r="45">
      <c r="C45" s="6" t="s">
        <v>2289</v>
      </c>
      <c r="D45" s="6" t="s">
        <v>2290</v>
      </c>
    </row>
    <row r="46">
      <c r="D46" s="6" t="s">
        <v>2291</v>
      </c>
    </row>
    <row r="47">
      <c r="D47" s="6" t="s">
        <v>2292</v>
      </c>
    </row>
    <row r="48">
      <c r="D48" s="6" t="s">
        <v>2293</v>
      </c>
    </row>
    <row r="49">
      <c r="D49" s="6" t="s">
        <v>2294</v>
      </c>
    </row>
    <row r="50">
      <c r="D50" s="6" t="s">
        <v>2295</v>
      </c>
    </row>
    <row r="51">
      <c r="D51" s="6" t="s">
        <v>2296</v>
      </c>
    </row>
    <row r="52">
      <c r="D52" s="6" t="s">
        <v>2297</v>
      </c>
    </row>
    <row r="53">
      <c r="D53" s="6" t="s">
        <v>2298</v>
      </c>
    </row>
    <row r="54">
      <c r="B54" s="6" t="s">
        <v>2299</v>
      </c>
      <c r="C54" s="6" t="s">
        <v>2300</v>
      </c>
    </row>
    <row r="55">
      <c r="C55" s="6" t="s">
        <v>2301</v>
      </c>
    </row>
    <row r="57">
      <c r="B57" s="6" t="s">
        <v>2302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3.25"/>
  </cols>
  <sheetData>
    <row r="1">
      <c r="A1" s="6" t="s">
        <v>2303</v>
      </c>
    </row>
    <row r="2">
      <c r="B2" s="6" t="s">
        <v>2304</v>
      </c>
    </row>
    <row r="3">
      <c r="B3" s="6" t="s">
        <v>2305</v>
      </c>
    </row>
    <row r="4">
      <c r="B4" s="6" t="s">
        <v>2306</v>
      </c>
    </row>
    <row r="5">
      <c r="B5" s="6" t="s">
        <v>2307</v>
      </c>
    </row>
    <row r="6">
      <c r="B6" s="6" t="s">
        <v>2308</v>
      </c>
    </row>
    <row r="7">
      <c r="B7" s="6" t="s">
        <v>2309</v>
      </c>
    </row>
    <row r="8">
      <c r="C8" s="6" t="s">
        <v>2310</v>
      </c>
    </row>
    <row r="9">
      <c r="D9" s="6" t="s">
        <v>2311</v>
      </c>
    </row>
    <row r="10">
      <c r="E10" s="6" t="s">
        <v>2312</v>
      </c>
    </row>
    <row r="11">
      <c r="D11" s="6" t="s">
        <v>2313</v>
      </c>
    </row>
    <row r="12">
      <c r="E12" s="6" t="s">
        <v>2314</v>
      </c>
    </row>
    <row r="14">
      <c r="A14" s="6" t="s">
        <v>2315</v>
      </c>
    </row>
    <row r="15">
      <c r="B15" s="6" t="s">
        <v>2316</v>
      </c>
    </row>
    <row r="16">
      <c r="B16" s="6" t="s">
        <v>2317</v>
      </c>
    </row>
    <row r="17">
      <c r="B17" s="6" t="s">
        <v>2318</v>
      </c>
    </row>
    <row r="18">
      <c r="C18" s="6" t="s">
        <v>2319</v>
      </c>
    </row>
    <row r="19">
      <c r="D19" s="6" t="s">
        <v>2320</v>
      </c>
    </row>
    <row r="20">
      <c r="C20" s="6" t="s">
        <v>2321</v>
      </c>
    </row>
    <row r="21">
      <c r="D21" s="6" t="s">
        <v>2322</v>
      </c>
    </row>
    <row r="22">
      <c r="D22" s="6" t="s">
        <v>2323</v>
      </c>
    </row>
    <row r="23">
      <c r="D23" s="6" t="s">
        <v>2324</v>
      </c>
    </row>
    <row r="24">
      <c r="C24" s="6" t="s">
        <v>2325</v>
      </c>
    </row>
    <row r="25">
      <c r="D25" s="6" t="s">
        <v>2326</v>
      </c>
    </row>
    <row r="26">
      <c r="D26" s="6"/>
      <c r="E26" s="6" t="s">
        <v>2327</v>
      </c>
    </row>
    <row r="27">
      <c r="D27" s="6" t="s">
        <v>390</v>
      </c>
    </row>
    <row r="28">
      <c r="D28" s="6"/>
      <c r="E28" s="6" t="s">
        <v>2328</v>
      </c>
    </row>
    <row r="29">
      <c r="D29" s="6" t="s">
        <v>2329</v>
      </c>
    </row>
    <row r="30">
      <c r="D30" s="6"/>
      <c r="E30" s="6" t="s">
        <v>2330</v>
      </c>
    </row>
    <row r="31">
      <c r="D31" s="6"/>
    </row>
    <row r="32">
      <c r="D32" s="6" t="s">
        <v>2331</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5" width="2.63"/>
    <col customWidth="1" min="6" max="6" width="10.38"/>
    <col customWidth="1" min="7" max="7" width="20.88"/>
    <col customWidth="1" min="8" max="8" width="19.38"/>
    <col customWidth="1" min="9" max="26" width="8.0"/>
  </cols>
  <sheetData>
    <row r="1" ht="17.25" customHeight="1">
      <c r="A1" s="86" t="s">
        <v>2473</v>
      </c>
      <c r="B1" s="87"/>
      <c r="C1" s="87"/>
      <c r="D1" s="87"/>
      <c r="E1" s="87"/>
      <c r="F1" s="87"/>
      <c r="G1" s="2"/>
      <c r="H1" s="87"/>
      <c r="I1" s="2"/>
      <c r="J1" s="2"/>
      <c r="K1" s="2"/>
      <c r="L1" s="2"/>
      <c r="M1" s="2"/>
      <c r="N1" s="2"/>
      <c r="O1" s="2"/>
      <c r="P1" s="2"/>
      <c r="Q1" s="2"/>
      <c r="R1" s="2"/>
      <c r="S1" s="2"/>
      <c r="T1" s="2"/>
      <c r="U1" s="2"/>
      <c r="V1" s="2"/>
      <c r="W1" s="2"/>
      <c r="X1" s="2"/>
      <c r="Y1" s="2"/>
      <c r="Z1" s="2"/>
    </row>
    <row r="2" ht="13.5" customHeight="1">
      <c r="A2" s="65"/>
      <c r="B2" s="87"/>
      <c r="C2" s="87"/>
      <c r="D2" s="87"/>
      <c r="E2" s="87"/>
      <c r="F2" s="87"/>
      <c r="G2" s="2"/>
      <c r="H2" s="87"/>
      <c r="I2" s="2"/>
      <c r="J2" s="88" t="s">
        <v>2475</v>
      </c>
      <c r="K2" s="2"/>
      <c r="L2" s="2"/>
      <c r="M2" s="2"/>
      <c r="N2" s="2"/>
      <c r="O2" s="2"/>
      <c r="P2" s="2"/>
      <c r="Q2" s="2"/>
      <c r="R2" s="2"/>
      <c r="S2" s="2"/>
      <c r="T2" s="2"/>
      <c r="U2" s="2"/>
      <c r="V2" s="2"/>
      <c r="W2" s="2"/>
      <c r="X2" s="2"/>
      <c r="Y2" s="2"/>
      <c r="Z2" s="2"/>
    </row>
    <row r="3" ht="13.5" customHeight="1">
      <c r="A3" s="65" t="s">
        <v>1108</v>
      </c>
      <c r="B3" s="87"/>
      <c r="C3" s="87"/>
      <c r="D3" s="87"/>
      <c r="E3" s="87"/>
      <c r="F3" s="87"/>
      <c r="G3" s="2"/>
      <c r="H3" s="87"/>
      <c r="I3" s="2"/>
      <c r="J3" s="2"/>
      <c r="K3" s="2"/>
      <c r="L3" s="2"/>
      <c r="M3" s="2"/>
      <c r="N3" s="2"/>
      <c r="O3" s="2"/>
      <c r="P3" s="2"/>
      <c r="Q3" s="2"/>
      <c r="R3" s="2"/>
      <c r="S3" s="2"/>
      <c r="T3" s="2"/>
      <c r="U3" s="2"/>
      <c r="V3" s="2"/>
      <c r="W3" s="2"/>
      <c r="X3" s="2"/>
      <c r="Y3" s="2"/>
      <c r="Z3" s="2"/>
    </row>
    <row r="4" ht="13.5" customHeight="1">
      <c r="A4" s="65"/>
      <c r="B4" s="87" t="s">
        <v>2517</v>
      </c>
      <c r="C4" s="87"/>
      <c r="D4" s="87"/>
      <c r="E4" s="87"/>
      <c r="F4" s="87"/>
      <c r="G4" s="2"/>
      <c r="H4" s="87"/>
      <c r="I4" s="2"/>
      <c r="J4" s="2"/>
      <c r="K4" s="2"/>
      <c r="L4" s="2"/>
      <c r="M4" s="2"/>
      <c r="N4" s="2"/>
      <c r="O4" s="2"/>
      <c r="P4" s="2"/>
      <c r="Q4" s="2"/>
      <c r="R4" s="2"/>
      <c r="S4" s="2"/>
      <c r="T4" s="2"/>
      <c r="U4" s="2"/>
      <c r="V4" s="2"/>
      <c r="W4" s="2"/>
      <c r="X4" s="2"/>
      <c r="Y4" s="2"/>
      <c r="Z4" s="2"/>
    </row>
    <row r="5" ht="13.5" customHeight="1">
      <c r="A5" s="65"/>
      <c r="B5" s="87"/>
      <c r="C5" s="87"/>
      <c r="D5" s="87"/>
      <c r="E5" s="87"/>
      <c r="F5" s="87"/>
      <c r="G5" s="2"/>
      <c r="H5" s="87"/>
      <c r="I5" s="2"/>
      <c r="J5" s="2"/>
      <c r="K5" s="2"/>
      <c r="L5" s="2"/>
      <c r="M5" s="2"/>
      <c r="N5" s="2"/>
      <c r="O5" s="2"/>
      <c r="P5" s="2"/>
      <c r="Q5" s="2"/>
      <c r="R5" s="2"/>
      <c r="S5" s="2"/>
      <c r="T5" s="2"/>
      <c r="U5" s="2"/>
      <c r="V5" s="2"/>
      <c r="W5" s="2"/>
      <c r="X5" s="2"/>
      <c r="Y5" s="2"/>
      <c r="Z5" s="2"/>
    </row>
    <row r="6" ht="13.5" customHeight="1">
      <c r="A6" s="65" t="s">
        <v>2520</v>
      </c>
      <c r="B6" s="87"/>
      <c r="C6" s="87"/>
      <c r="D6" s="87"/>
      <c r="E6" s="87"/>
      <c r="F6" s="87"/>
      <c r="G6" s="2"/>
      <c r="H6" s="87"/>
      <c r="I6" s="2"/>
      <c r="J6" s="2"/>
      <c r="K6" s="2"/>
      <c r="L6" s="2"/>
      <c r="M6" s="2"/>
      <c r="N6" s="2"/>
      <c r="O6" s="2"/>
      <c r="P6" s="2"/>
      <c r="Q6" s="2"/>
      <c r="R6" s="2"/>
      <c r="S6" s="2"/>
      <c r="T6" s="2"/>
      <c r="U6" s="2"/>
      <c r="V6" s="2"/>
      <c r="W6" s="2"/>
      <c r="X6" s="2"/>
      <c r="Y6" s="2"/>
      <c r="Z6" s="2"/>
    </row>
    <row r="7" ht="13.5" customHeight="1">
      <c r="A7" s="65"/>
      <c r="B7" s="87" t="s">
        <v>2523</v>
      </c>
      <c r="C7" s="87"/>
      <c r="D7" s="87"/>
      <c r="E7" s="87"/>
      <c r="F7" s="87"/>
      <c r="G7" s="2"/>
      <c r="H7" s="87"/>
      <c r="I7" s="2"/>
      <c r="J7" s="2"/>
      <c r="K7" s="2"/>
      <c r="L7" s="2"/>
      <c r="M7" s="2"/>
      <c r="N7" s="2"/>
      <c r="O7" s="2"/>
      <c r="P7" s="2"/>
      <c r="Q7" s="2"/>
      <c r="R7" s="2"/>
      <c r="S7" s="2"/>
      <c r="T7" s="2"/>
      <c r="U7" s="2"/>
      <c r="V7" s="2"/>
      <c r="W7" s="2"/>
      <c r="X7" s="2"/>
      <c r="Y7" s="2"/>
      <c r="Z7" s="2"/>
    </row>
    <row r="8" ht="13.5" customHeight="1">
      <c r="A8" s="65"/>
      <c r="B8" s="87" t="s">
        <v>2525</v>
      </c>
      <c r="C8" s="87"/>
      <c r="D8" s="87"/>
      <c r="E8" s="87"/>
      <c r="F8" s="87"/>
      <c r="G8" s="2"/>
      <c r="H8" s="87"/>
      <c r="I8" s="2"/>
      <c r="J8" s="2"/>
      <c r="K8" s="2"/>
      <c r="L8" s="2"/>
      <c r="M8" s="2"/>
      <c r="N8" s="2"/>
      <c r="O8" s="2"/>
      <c r="P8" s="2"/>
      <c r="Q8" s="2"/>
      <c r="R8" s="2"/>
      <c r="S8" s="2"/>
      <c r="T8" s="2"/>
      <c r="U8" s="2"/>
      <c r="V8" s="2"/>
      <c r="W8" s="2"/>
      <c r="X8" s="2"/>
      <c r="Y8" s="2"/>
      <c r="Z8" s="2"/>
    </row>
    <row r="9" ht="13.5" customHeight="1">
      <c r="A9" s="65"/>
      <c r="B9" s="87" t="s">
        <v>2527</v>
      </c>
      <c r="C9" s="87"/>
      <c r="D9" s="87"/>
      <c r="E9" s="87"/>
      <c r="F9" s="87"/>
      <c r="G9" s="2"/>
      <c r="H9" s="87"/>
      <c r="I9" s="2"/>
      <c r="J9" s="2"/>
      <c r="K9" s="2"/>
      <c r="L9" s="2"/>
      <c r="M9" s="2"/>
      <c r="N9" s="2"/>
      <c r="O9" s="2"/>
      <c r="P9" s="2"/>
      <c r="Q9" s="2"/>
      <c r="R9" s="2"/>
      <c r="S9" s="2"/>
      <c r="T9" s="2"/>
      <c r="U9" s="2"/>
      <c r="V9" s="2"/>
      <c r="W9" s="2"/>
      <c r="X9" s="2"/>
      <c r="Y9" s="2"/>
      <c r="Z9" s="2"/>
    </row>
    <row r="10" ht="13.5" customHeight="1">
      <c r="A10" s="65"/>
      <c r="B10" s="87"/>
      <c r="C10" s="87"/>
      <c r="D10" s="87" t="s">
        <v>2529</v>
      </c>
      <c r="E10" s="87"/>
      <c r="F10" s="87"/>
      <c r="G10" s="2"/>
      <c r="H10" s="87"/>
      <c r="I10" s="2"/>
      <c r="J10" s="2"/>
      <c r="K10" s="2"/>
      <c r="L10" s="2"/>
      <c r="M10" s="2"/>
      <c r="N10" s="2"/>
      <c r="O10" s="2"/>
      <c r="P10" s="2"/>
      <c r="Q10" s="2"/>
      <c r="R10" s="2"/>
      <c r="S10" s="2"/>
      <c r="T10" s="2"/>
      <c r="U10" s="2"/>
      <c r="V10" s="2"/>
      <c r="W10" s="2"/>
      <c r="X10" s="2"/>
      <c r="Y10" s="2"/>
      <c r="Z10" s="2"/>
    </row>
    <row r="11" ht="13.5" customHeight="1">
      <c r="A11" s="65"/>
      <c r="B11" s="87"/>
      <c r="C11" s="87"/>
      <c r="D11" s="87" t="s">
        <v>2530</v>
      </c>
      <c r="E11" s="87"/>
      <c r="F11" s="87"/>
      <c r="G11" s="2"/>
      <c r="H11" s="87"/>
      <c r="I11" s="2"/>
      <c r="J11" s="2"/>
      <c r="K11" s="2"/>
      <c r="L11" s="2"/>
      <c r="M11" s="2"/>
      <c r="N11" s="2"/>
      <c r="O11" s="2"/>
      <c r="P11" s="2"/>
      <c r="Q11" s="2"/>
      <c r="R11" s="2"/>
      <c r="S11" s="2"/>
      <c r="T11" s="2"/>
      <c r="U11" s="2"/>
      <c r="V11" s="2"/>
      <c r="W11" s="2"/>
      <c r="X11" s="2"/>
      <c r="Y11" s="2"/>
      <c r="Z11" s="2"/>
    </row>
    <row r="12" ht="13.5" customHeight="1">
      <c r="A12" s="65"/>
      <c r="B12" s="87"/>
      <c r="C12" s="87"/>
      <c r="D12" s="87" t="s">
        <v>2532</v>
      </c>
      <c r="E12" s="87"/>
      <c r="F12" s="87"/>
      <c r="G12" s="2"/>
      <c r="H12" s="87"/>
      <c r="I12" s="2"/>
      <c r="J12" s="2"/>
      <c r="K12" s="2"/>
      <c r="L12" s="2"/>
      <c r="M12" s="2"/>
      <c r="N12" s="2"/>
      <c r="O12" s="2"/>
      <c r="P12" s="2"/>
      <c r="Q12" s="2"/>
      <c r="R12" s="2"/>
      <c r="S12" s="2"/>
      <c r="T12" s="2"/>
      <c r="U12" s="2"/>
      <c r="V12" s="2"/>
      <c r="W12" s="2"/>
      <c r="X12" s="2"/>
      <c r="Y12" s="2"/>
      <c r="Z12" s="2"/>
    </row>
    <row r="13" ht="13.5" customHeight="1">
      <c r="A13" s="65"/>
      <c r="B13" s="87" t="s">
        <v>2534</v>
      </c>
      <c r="C13" s="87"/>
      <c r="D13" s="87"/>
      <c r="E13" s="87"/>
      <c r="F13" s="87"/>
      <c r="G13" s="2"/>
      <c r="H13" s="87"/>
      <c r="I13" s="2"/>
      <c r="J13" s="2"/>
      <c r="K13" s="2"/>
      <c r="L13" s="2"/>
      <c r="M13" s="2"/>
      <c r="N13" s="2"/>
      <c r="O13" s="2"/>
      <c r="P13" s="2"/>
      <c r="Q13" s="2"/>
      <c r="R13" s="2"/>
      <c r="S13" s="2"/>
      <c r="T13" s="2"/>
      <c r="U13" s="2"/>
      <c r="V13" s="2"/>
      <c r="W13" s="2"/>
      <c r="X13" s="2"/>
      <c r="Y13" s="2"/>
      <c r="Z13" s="2"/>
    </row>
    <row r="14" ht="13.5" customHeight="1">
      <c r="A14" s="65"/>
      <c r="B14" s="87"/>
      <c r="C14" s="87"/>
      <c r="D14" s="87"/>
      <c r="E14" s="87"/>
      <c r="F14" s="91" t="s">
        <v>2536</v>
      </c>
      <c r="G14" s="91" t="s">
        <v>2537</v>
      </c>
      <c r="H14" s="91" t="s">
        <v>1960</v>
      </c>
      <c r="I14" s="2"/>
      <c r="J14" s="2"/>
      <c r="K14" s="2"/>
      <c r="L14" s="2"/>
      <c r="M14" s="2"/>
      <c r="N14" s="2"/>
      <c r="O14" s="2"/>
      <c r="P14" s="2"/>
      <c r="Q14" s="2"/>
      <c r="R14" s="2"/>
      <c r="S14" s="2"/>
      <c r="T14" s="2"/>
      <c r="U14" s="2"/>
      <c r="V14" s="2"/>
      <c r="W14" s="2"/>
      <c r="X14" s="2"/>
      <c r="Y14" s="2"/>
      <c r="Z14" s="2"/>
    </row>
    <row r="15" ht="13.5" customHeight="1">
      <c r="A15" s="65"/>
      <c r="B15" s="87"/>
      <c r="C15" s="87"/>
      <c r="D15" s="87"/>
      <c r="E15" s="87"/>
      <c r="F15" s="91" t="s">
        <v>2538</v>
      </c>
      <c r="G15" s="91" t="s">
        <v>2539</v>
      </c>
      <c r="H15" s="91">
        <v>1500.0</v>
      </c>
      <c r="I15" s="87" t="s">
        <v>2540</v>
      </c>
      <c r="J15" s="2"/>
      <c r="K15" s="2"/>
      <c r="L15" s="2"/>
      <c r="M15" s="2"/>
      <c r="N15" s="1">
        <v>20.0</v>
      </c>
      <c r="O15" s="1">
        <v>2000.0</v>
      </c>
      <c r="P15" s="2">
        <f>O15*N15*10000</f>
        <v>400000000</v>
      </c>
      <c r="Q15" s="2"/>
      <c r="R15" s="2"/>
      <c r="S15" s="2"/>
      <c r="T15" s="2"/>
      <c r="U15" s="2"/>
      <c r="V15" s="2"/>
      <c r="W15" s="2"/>
      <c r="X15" s="2"/>
      <c r="Y15" s="2"/>
      <c r="Z15" s="2"/>
    </row>
    <row r="16" ht="13.5" customHeight="1">
      <c r="A16" s="65"/>
      <c r="B16" s="87"/>
      <c r="C16" s="87"/>
      <c r="D16" s="87"/>
      <c r="E16" s="87"/>
      <c r="F16" s="91" t="s">
        <v>2543</v>
      </c>
      <c r="G16" s="91" t="s">
        <v>2544</v>
      </c>
      <c r="H16" s="91">
        <v>1500.0</v>
      </c>
      <c r="I16" s="2"/>
      <c r="J16" s="2"/>
      <c r="K16" s="2"/>
      <c r="L16" s="2"/>
      <c r="M16" s="2"/>
      <c r="N16" s="2"/>
      <c r="O16" s="2"/>
      <c r="P16" s="2"/>
      <c r="Q16" s="2"/>
      <c r="R16" s="2"/>
      <c r="S16" s="2"/>
      <c r="T16" s="2"/>
      <c r="U16" s="2"/>
      <c r="V16" s="2"/>
      <c r="W16" s="2"/>
      <c r="X16" s="2"/>
      <c r="Y16" s="2"/>
      <c r="Z16" s="2"/>
    </row>
    <row r="17" ht="13.5" customHeight="1">
      <c r="A17" s="65"/>
      <c r="B17" s="87"/>
      <c r="C17" s="87"/>
      <c r="D17" s="87"/>
      <c r="E17" s="87"/>
      <c r="F17" s="91" t="s">
        <v>2545</v>
      </c>
      <c r="G17" s="91" t="s">
        <v>2546</v>
      </c>
      <c r="H17" s="87"/>
      <c r="I17" s="2"/>
      <c r="J17" s="2"/>
      <c r="K17" s="2"/>
      <c r="L17" s="2"/>
      <c r="M17" s="2"/>
      <c r="N17" s="2"/>
      <c r="O17" s="2"/>
      <c r="P17" s="2"/>
      <c r="Q17" s="2"/>
      <c r="R17" s="2"/>
      <c r="S17" s="2"/>
      <c r="T17" s="2"/>
      <c r="U17" s="2"/>
      <c r="V17" s="2"/>
      <c r="W17" s="2"/>
      <c r="X17" s="2"/>
      <c r="Y17" s="2"/>
      <c r="Z17" s="2"/>
    </row>
    <row r="18" ht="13.5" customHeight="1">
      <c r="A18" s="65"/>
      <c r="B18" s="87"/>
      <c r="C18" s="87"/>
      <c r="D18" s="87"/>
      <c r="E18" s="87"/>
      <c r="F18" s="87"/>
      <c r="G18" s="2"/>
      <c r="H18" s="87"/>
      <c r="I18" s="2"/>
      <c r="J18" s="2"/>
      <c r="K18" s="2"/>
      <c r="L18" s="2"/>
      <c r="M18" s="2"/>
      <c r="N18" s="2"/>
      <c r="O18" s="2"/>
      <c r="P18" s="2"/>
      <c r="Q18" s="2"/>
      <c r="R18" s="2"/>
      <c r="S18" s="2"/>
      <c r="T18" s="2"/>
      <c r="U18" s="2"/>
      <c r="V18" s="2"/>
      <c r="W18" s="2"/>
      <c r="X18" s="2"/>
      <c r="Y18" s="2"/>
      <c r="Z18" s="2"/>
    </row>
    <row r="19" ht="13.5" customHeight="1">
      <c r="A19" s="65" t="s">
        <v>2548</v>
      </c>
      <c r="B19" s="87"/>
      <c r="C19" s="87"/>
      <c r="D19" s="87"/>
      <c r="E19" s="87"/>
      <c r="F19" s="87"/>
      <c r="G19" s="2"/>
      <c r="H19" s="87"/>
      <c r="I19" s="2"/>
      <c r="J19" s="2"/>
      <c r="K19" s="2"/>
      <c r="L19" s="2"/>
      <c r="M19" s="2"/>
      <c r="N19" s="2"/>
      <c r="O19" s="2"/>
      <c r="P19" s="2"/>
      <c r="Q19" s="2"/>
      <c r="R19" s="2"/>
      <c r="S19" s="2"/>
      <c r="T19" s="2"/>
      <c r="U19" s="2"/>
      <c r="V19" s="2"/>
      <c r="W19" s="2"/>
      <c r="X19" s="2"/>
      <c r="Y19" s="2"/>
      <c r="Z19" s="2"/>
    </row>
    <row r="20" ht="13.5" customHeight="1">
      <c r="A20" s="65"/>
      <c r="B20" s="87" t="s">
        <v>2550</v>
      </c>
      <c r="C20" s="87"/>
      <c r="D20" s="87"/>
      <c r="E20" s="87"/>
      <c r="F20" s="87"/>
      <c r="G20" s="2"/>
      <c r="H20" s="87"/>
      <c r="I20" s="2"/>
      <c r="J20" s="2"/>
      <c r="K20" s="2"/>
      <c r="L20" s="2"/>
      <c r="M20" s="2"/>
      <c r="N20" s="2"/>
      <c r="O20" s="2"/>
      <c r="P20" s="2"/>
      <c r="Q20" s="2"/>
      <c r="R20" s="2"/>
      <c r="S20" s="2"/>
      <c r="T20" s="2"/>
      <c r="U20" s="2"/>
      <c r="V20" s="2"/>
      <c r="W20" s="2"/>
      <c r="X20" s="2"/>
      <c r="Y20" s="2"/>
      <c r="Z20" s="2"/>
    </row>
    <row r="21" ht="13.5" customHeight="1">
      <c r="A21" s="65"/>
      <c r="B21" s="87"/>
      <c r="C21" s="87" t="s">
        <v>2551</v>
      </c>
      <c r="D21" s="87"/>
      <c r="E21" s="87"/>
      <c r="F21" s="87"/>
      <c r="G21" s="2"/>
      <c r="H21" s="87"/>
      <c r="I21" s="2"/>
      <c r="J21" s="2"/>
      <c r="K21" s="2"/>
      <c r="L21" s="2"/>
      <c r="M21" s="2"/>
      <c r="N21" s="2"/>
      <c r="O21" s="2"/>
      <c r="P21" s="2"/>
      <c r="Q21" s="2"/>
      <c r="R21" s="2"/>
      <c r="S21" s="2"/>
      <c r="T21" s="2"/>
      <c r="U21" s="2"/>
      <c r="V21" s="2"/>
      <c r="W21" s="2"/>
      <c r="X21" s="2"/>
      <c r="Y21" s="2"/>
      <c r="Z21" s="2"/>
    </row>
    <row r="22" ht="13.5" customHeight="1">
      <c r="A22" s="65"/>
      <c r="B22" s="87"/>
      <c r="C22" s="87" t="s">
        <v>2553</v>
      </c>
      <c r="D22" s="87"/>
      <c r="E22" s="87"/>
      <c r="F22" s="87"/>
      <c r="G22" s="2"/>
      <c r="H22" s="87"/>
      <c r="I22" s="2"/>
      <c r="J22" s="2"/>
      <c r="K22" s="2"/>
      <c r="L22" s="2"/>
      <c r="M22" s="2"/>
      <c r="N22" s="2"/>
      <c r="O22" s="2"/>
      <c r="P22" s="2"/>
      <c r="Q22" s="2"/>
      <c r="R22" s="2"/>
      <c r="S22" s="2"/>
      <c r="T22" s="2"/>
      <c r="U22" s="2"/>
      <c r="V22" s="2"/>
      <c r="W22" s="2"/>
      <c r="X22" s="2"/>
      <c r="Y22" s="2"/>
      <c r="Z22" s="2"/>
    </row>
    <row r="23" ht="13.5" customHeight="1">
      <c r="A23" s="65"/>
      <c r="B23" s="87"/>
      <c r="C23" s="87" t="s">
        <v>2554</v>
      </c>
      <c r="D23" s="87"/>
      <c r="E23" s="87"/>
      <c r="F23" s="87"/>
      <c r="G23" s="2"/>
      <c r="H23" s="87"/>
      <c r="I23" s="2"/>
      <c r="J23" s="2"/>
      <c r="K23" s="2"/>
      <c r="L23" s="2"/>
      <c r="M23" s="2"/>
      <c r="N23" s="2"/>
      <c r="O23" s="2"/>
      <c r="P23" s="2"/>
      <c r="Q23" s="2"/>
      <c r="R23" s="2"/>
      <c r="S23" s="2"/>
      <c r="T23" s="2"/>
      <c r="U23" s="2"/>
      <c r="V23" s="2"/>
      <c r="W23" s="2"/>
      <c r="X23" s="2"/>
      <c r="Y23" s="2"/>
      <c r="Z23" s="2"/>
    </row>
    <row r="24" ht="13.5" customHeight="1">
      <c r="A24" s="65"/>
      <c r="B24" s="87"/>
      <c r="C24" s="87" t="s">
        <v>2555</v>
      </c>
      <c r="D24" s="87"/>
      <c r="E24" s="87"/>
      <c r="F24" s="87"/>
      <c r="G24" s="2"/>
      <c r="H24" s="87"/>
      <c r="I24" s="2"/>
      <c r="J24" s="2"/>
      <c r="K24" s="2"/>
      <c r="L24" s="2"/>
      <c r="M24" s="2"/>
      <c r="N24" s="2"/>
      <c r="O24" s="2"/>
      <c r="P24" s="2"/>
      <c r="Q24" s="2"/>
      <c r="R24" s="2"/>
      <c r="S24" s="2"/>
      <c r="T24" s="2"/>
      <c r="U24" s="2"/>
      <c r="V24" s="2"/>
      <c r="W24" s="2"/>
      <c r="X24" s="2"/>
      <c r="Y24" s="2"/>
      <c r="Z24" s="2"/>
    </row>
    <row r="25" ht="13.5" customHeight="1">
      <c r="A25" s="65"/>
      <c r="B25" s="87" t="s">
        <v>2556</v>
      </c>
      <c r="C25" s="87"/>
      <c r="D25" s="87"/>
      <c r="E25" s="87"/>
      <c r="F25" s="87"/>
      <c r="G25" s="2"/>
      <c r="H25" s="87"/>
      <c r="I25" s="2"/>
      <c r="J25" s="2"/>
      <c r="K25" s="2"/>
      <c r="L25" s="2"/>
      <c r="M25" s="2"/>
      <c r="N25" s="2"/>
      <c r="O25" s="2"/>
      <c r="P25" s="2"/>
      <c r="Q25" s="2"/>
      <c r="R25" s="2"/>
      <c r="S25" s="2"/>
      <c r="T25" s="2"/>
      <c r="U25" s="2"/>
      <c r="V25" s="2"/>
      <c r="W25" s="2"/>
      <c r="X25" s="2"/>
      <c r="Y25" s="2"/>
      <c r="Z25" s="2"/>
    </row>
    <row r="26" ht="13.5" customHeight="1">
      <c r="A26" s="65"/>
      <c r="B26" s="87" t="s">
        <v>2558</v>
      </c>
      <c r="C26" s="87"/>
      <c r="D26" s="87"/>
      <c r="E26" s="87"/>
      <c r="F26" s="87"/>
      <c r="G26" s="2"/>
      <c r="H26" s="87"/>
      <c r="I26" s="2"/>
      <c r="J26" s="2"/>
      <c r="K26" s="2"/>
      <c r="L26" s="2"/>
      <c r="M26" s="2"/>
      <c r="N26" s="2"/>
      <c r="O26" s="2"/>
      <c r="P26" s="2"/>
      <c r="Q26" s="2"/>
      <c r="R26" s="2"/>
      <c r="S26" s="2"/>
      <c r="T26" s="2"/>
      <c r="U26" s="2"/>
      <c r="V26" s="2"/>
      <c r="W26" s="2"/>
      <c r="X26" s="2"/>
      <c r="Y26" s="2"/>
      <c r="Z26" s="2"/>
    </row>
    <row r="27" ht="13.5" customHeight="1">
      <c r="A27" s="65"/>
      <c r="B27" s="87" t="s">
        <v>2560</v>
      </c>
      <c r="C27" s="87"/>
      <c r="D27" s="87"/>
      <c r="E27" s="87"/>
      <c r="F27" s="87"/>
      <c r="G27" s="2"/>
      <c r="H27" s="87"/>
      <c r="I27" s="2"/>
      <c r="J27" s="2"/>
      <c r="K27" s="2"/>
      <c r="L27" s="2"/>
      <c r="M27" s="2"/>
      <c r="N27" s="2"/>
      <c r="O27" s="2"/>
      <c r="P27" s="2"/>
      <c r="Q27" s="2"/>
      <c r="R27" s="2"/>
      <c r="S27" s="2"/>
      <c r="T27" s="2"/>
      <c r="U27" s="2"/>
      <c r="V27" s="2"/>
      <c r="W27" s="2"/>
      <c r="X27" s="2"/>
      <c r="Y27" s="2"/>
      <c r="Z27" s="2"/>
    </row>
    <row r="28" ht="13.5" customHeight="1">
      <c r="A28" s="65"/>
      <c r="B28" s="87" t="s">
        <v>2561</v>
      </c>
      <c r="C28" s="87"/>
      <c r="D28" s="87"/>
      <c r="E28" s="87"/>
      <c r="F28" s="87"/>
      <c r="G28" s="2"/>
      <c r="H28" s="87"/>
      <c r="I28" s="2"/>
      <c r="J28" s="2"/>
      <c r="K28" s="2"/>
      <c r="L28" s="2"/>
      <c r="M28" s="2"/>
      <c r="N28" s="2"/>
      <c r="O28" s="2"/>
      <c r="P28" s="2"/>
      <c r="Q28" s="2"/>
      <c r="R28" s="2"/>
      <c r="S28" s="2"/>
      <c r="T28" s="2"/>
      <c r="U28" s="2"/>
      <c r="V28" s="2"/>
      <c r="W28" s="2"/>
      <c r="X28" s="2"/>
      <c r="Y28" s="2"/>
      <c r="Z28" s="2"/>
    </row>
    <row r="29" ht="13.5" customHeight="1">
      <c r="A29" s="65"/>
      <c r="B29" s="87"/>
      <c r="C29" s="87"/>
      <c r="D29" s="87"/>
      <c r="E29" s="87"/>
      <c r="F29" s="87"/>
      <c r="G29" s="2"/>
      <c r="H29" s="87"/>
      <c r="I29" s="2"/>
      <c r="J29" s="2"/>
      <c r="K29" s="2"/>
      <c r="L29" s="2"/>
      <c r="M29" s="2"/>
      <c r="N29" s="2"/>
      <c r="O29" s="2"/>
      <c r="P29" s="2"/>
      <c r="Q29" s="2"/>
      <c r="R29" s="2"/>
      <c r="S29" s="2"/>
      <c r="T29" s="2"/>
      <c r="U29" s="2"/>
      <c r="V29" s="2"/>
      <c r="W29" s="2"/>
      <c r="X29" s="2"/>
      <c r="Y29" s="2"/>
      <c r="Z29" s="2"/>
    </row>
    <row r="30" ht="13.5" customHeight="1">
      <c r="A30" s="65" t="s">
        <v>2564</v>
      </c>
      <c r="B30" s="87"/>
      <c r="C30" s="87"/>
      <c r="D30" s="87"/>
      <c r="E30" s="87"/>
      <c r="F30" s="87"/>
      <c r="G30" s="2"/>
      <c r="H30" s="87"/>
      <c r="I30" s="2"/>
      <c r="J30" s="2"/>
      <c r="K30" s="2"/>
      <c r="L30" s="2"/>
      <c r="M30" s="2"/>
      <c r="N30" s="2"/>
      <c r="O30" s="2"/>
      <c r="P30" s="2"/>
      <c r="Q30" s="2"/>
      <c r="R30" s="2"/>
      <c r="S30" s="2"/>
      <c r="T30" s="2"/>
      <c r="U30" s="2"/>
      <c r="V30" s="2"/>
      <c r="W30" s="2"/>
      <c r="X30" s="2"/>
      <c r="Y30" s="2"/>
      <c r="Z30" s="2"/>
    </row>
    <row r="31" ht="13.5" customHeight="1">
      <c r="A31" s="65"/>
      <c r="B31" s="87" t="s">
        <v>2566</v>
      </c>
      <c r="C31" s="87"/>
      <c r="D31" s="87"/>
      <c r="E31" s="87"/>
      <c r="F31" s="87"/>
      <c r="G31" s="2"/>
      <c r="H31" s="87"/>
      <c r="I31" s="2"/>
      <c r="J31" s="2"/>
      <c r="K31" s="2"/>
      <c r="L31" s="2"/>
      <c r="M31" s="2"/>
      <c r="N31" s="2"/>
      <c r="O31" s="2"/>
      <c r="P31" s="2"/>
      <c r="Q31" s="2"/>
      <c r="R31" s="2"/>
      <c r="S31" s="2"/>
      <c r="T31" s="2"/>
      <c r="U31" s="2"/>
      <c r="V31" s="2"/>
      <c r="W31" s="2"/>
      <c r="X31" s="2"/>
      <c r="Y31" s="2"/>
      <c r="Z31" s="2"/>
    </row>
    <row r="32" ht="13.5" customHeight="1">
      <c r="A32" s="65"/>
      <c r="B32" s="87" t="s">
        <v>2567</v>
      </c>
      <c r="C32" s="87"/>
      <c r="D32" s="87"/>
      <c r="E32" s="87"/>
      <c r="F32" s="87"/>
      <c r="G32" s="2"/>
      <c r="H32" s="87"/>
      <c r="I32" s="2"/>
      <c r="J32" s="2"/>
      <c r="K32" s="2"/>
      <c r="L32" s="2"/>
      <c r="M32" s="2"/>
      <c r="N32" s="2"/>
      <c r="O32" s="2"/>
      <c r="P32" s="2"/>
      <c r="Q32" s="2"/>
      <c r="R32" s="2"/>
      <c r="S32" s="2"/>
      <c r="T32" s="2"/>
      <c r="U32" s="2"/>
      <c r="V32" s="2"/>
      <c r="W32" s="2"/>
      <c r="X32" s="2"/>
      <c r="Y32" s="2"/>
      <c r="Z32" s="2"/>
    </row>
    <row r="33" ht="13.5" customHeight="1">
      <c r="A33" s="65"/>
      <c r="B33" s="87" t="s">
        <v>2568</v>
      </c>
      <c r="C33" s="87"/>
      <c r="D33" s="87"/>
      <c r="E33" s="87"/>
      <c r="F33" s="87"/>
      <c r="G33" s="2"/>
      <c r="H33" s="87"/>
      <c r="I33" s="2"/>
      <c r="J33" s="2"/>
      <c r="K33" s="2"/>
      <c r="L33" s="2"/>
      <c r="M33" s="2"/>
      <c r="N33" s="2"/>
      <c r="O33" s="2"/>
      <c r="P33" s="2"/>
      <c r="Q33" s="2"/>
      <c r="R33" s="2"/>
      <c r="S33" s="2"/>
      <c r="T33" s="2"/>
      <c r="U33" s="2"/>
      <c r="V33" s="2"/>
      <c r="W33" s="2"/>
      <c r="X33" s="2"/>
      <c r="Y33" s="2"/>
      <c r="Z33" s="2"/>
    </row>
    <row r="34" ht="13.5" customHeight="1">
      <c r="A34" s="65"/>
      <c r="B34" s="87" t="s">
        <v>2569</v>
      </c>
      <c r="C34" s="87"/>
      <c r="D34" s="87"/>
      <c r="E34" s="87"/>
      <c r="F34" s="87"/>
      <c r="G34" s="2"/>
      <c r="H34" s="87"/>
      <c r="I34" s="2"/>
      <c r="J34" s="2"/>
      <c r="K34" s="2"/>
      <c r="L34" s="2"/>
      <c r="M34" s="2"/>
      <c r="N34" s="2"/>
      <c r="O34" s="2"/>
      <c r="P34" s="2"/>
      <c r="Q34" s="2"/>
      <c r="R34" s="2"/>
      <c r="S34" s="2"/>
      <c r="T34" s="2"/>
      <c r="U34" s="2"/>
      <c r="V34" s="2"/>
      <c r="W34" s="2"/>
      <c r="X34" s="2"/>
      <c r="Y34" s="2"/>
      <c r="Z34" s="2"/>
    </row>
    <row r="35" ht="13.5" customHeight="1">
      <c r="A35" s="65"/>
      <c r="B35" s="87" t="s">
        <v>2570</v>
      </c>
      <c r="C35" s="87"/>
      <c r="D35" s="87"/>
      <c r="E35" s="87"/>
      <c r="F35" s="87"/>
      <c r="G35" s="2"/>
      <c r="H35" s="87"/>
      <c r="I35" s="2"/>
      <c r="J35" s="2"/>
      <c r="K35" s="2"/>
      <c r="L35" s="2"/>
      <c r="M35" s="2"/>
      <c r="N35" s="2"/>
      <c r="O35" s="2"/>
      <c r="P35" s="2"/>
      <c r="Q35" s="2"/>
      <c r="R35" s="2"/>
      <c r="S35" s="2"/>
      <c r="T35" s="2"/>
      <c r="U35" s="2"/>
      <c r="V35" s="2"/>
      <c r="W35" s="2"/>
      <c r="X35" s="2"/>
      <c r="Y35" s="2"/>
      <c r="Z35" s="2"/>
    </row>
    <row r="36" ht="13.5" customHeight="1">
      <c r="A36" s="65"/>
      <c r="B36" s="87"/>
      <c r="C36" s="87" t="s">
        <v>2571</v>
      </c>
      <c r="D36" s="87"/>
      <c r="E36" s="87"/>
      <c r="F36" s="87"/>
      <c r="G36" s="2"/>
      <c r="H36" s="87"/>
      <c r="I36" s="2"/>
      <c r="J36" s="2"/>
      <c r="K36" s="2"/>
      <c r="L36" s="2"/>
      <c r="M36" s="2"/>
      <c r="N36" s="2"/>
      <c r="O36" s="2"/>
      <c r="P36" s="2"/>
      <c r="Q36" s="2"/>
      <c r="R36" s="2"/>
      <c r="S36" s="2"/>
      <c r="T36" s="2"/>
      <c r="U36" s="2"/>
      <c r="V36" s="2"/>
      <c r="W36" s="2"/>
      <c r="X36" s="2"/>
      <c r="Y36" s="2"/>
      <c r="Z36" s="2"/>
    </row>
    <row r="37" ht="13.5" customHeight="1">
      <c r="A37" s="65"/>
      <c r="B37" s="87"/>
      <c r="C37" s="87"/>
      <c r="D37" s="93" t="str">
        <f>HYPERLINK("https://www.youtube.com/watch?v=Fi8HTEB1V-Y","https://www.youtube.com/watch?v=Fi8HTEB1V-Y")</f>
        <v>https://www.youtube.com/watch?v=Fi8HTEB1V-Y</v>
      </c>
      <c r="E37" s="87"/>
      <c r="F37" s="87"/>
      <c r="G37" s="2"/>
      <c r="H37" s="87"/>
      <c r="I37" s="2"/>
      <c r="J37" s="2"/>
      <c r="K37" s="2"/>
      <c r="L37" s="2"/>
      <c r="M37" s="2"/>
      <c r="N37" s="2"/>
      <c r="O37" s="2"/>
      <c r="P37" s="2"/>
      <c r="Q37" s="2"/>
      <c r="R37" s="2"/>
      <c r="S37" s="2"/>
      <c r="T37" s="2"/>
      <c r="U37" s="2"/>
      <c r="V37" s="2"/>
      <c r="W37" s="2"/>
      <c r="X37" s="2"/>
      <c r="Y37" s="2"/>
      <c r="Z37" s="2"/>
    </row>
    <row r="38" ht="13.5" customHeight="1">
      <c r="A38" s="65"/>
      <c r="B38" s="87"/>
      <c r="C38" s="87" t="s">
        <v>2586</v>
      </c>
      <c r="D38" s="87"/>
      <c r="E38" s="87"/>
      <c r="F38" s="87"/>
      <c r="G38" s="2"/>
      <c r="H38" s="87"/>
      <c r="I38" s="2"/>
      <c r="J38" s="2"/>
      <c r="K38" s="2"/>
      <c r="L38" s="2"/>
      <c r="M38" s="2"/>
      <c r="N38" s="2"/>
      <c r="O38" s="2"/>
      <c r="P38" s="2"/>
      <c r="Q38" s="2"/>
      <c r="R38" s="2"/>
      <c r="S38" s="2"/>
      <c r="T38" s="2"/>
      <c r="U38" s="2"/>
      <c r="V38" s="2"/>
      <c r="W38" s="2"/>
      <c r="X38" s="2"/>
      <c r="Y38" s="2"/>
      <c r="Z38" s="2"/>
    </row>
    <row r="39" ht="13.5" customHeight="1">
      <c r="A39" s="65"/>
      <c r="B39" s="87"/>
      <c r="C39" s="87"/>
      <c r="D39" s="87" t="s">
        <v>2587</v>
      </c>
      <c r="E39" s="87"/>
      <c r="F39" s="87"/>
      <c r="G39" s="2"/>
      <c r="H39" s="87"/>
      <c r="I39" s="2"/>
      <c r="J39" s="2"/>
      <c r="K39" s="2"/>
      <c r="L39" s="2"/>
      <c r="M39" s="2"/>
      <c r="N39" s="2"/>
      <c r="O39" s="2"/>
      <c r="P39" s="2"/>
      <c r="Q39" s="2"/>
      <c r="R39" s="2"/>
      <c r="S39" s="2"/>
      <c r="T39" s="2"/>
      <c r="U39" s="2"/>
      <c r="V39" s="2"/>
      <c r="W39" s="2"/>
      <c r="X39" s="2"/>
      <c r="Y39" s="2"/>
      <c r="Z39" s="2"/>
    </row>
    <row r="40" ht="13.5" customHeight="1">
      <c r="A40" s="65"/>
      <c r="B40" s="87"/>
      <c r="C40" s="87" t="s">
        <v>2588</v>
      </c>
      <c r="D40" s="87"/>
      <c r="E40" s="87"/>
      <c r="F40" s="87"/>
      <c r="G40" s="2"/>
      <c r="H40" s="87"/>
      <c r="I40" s="2"/>
      <c r="J40" s="2"/>
      <c r="K40" s="2"/>
      <c r="L40" s="2"/>
      <c r="M40" s="2"/>
      <c r="N40" s="2"/>
      <c r="O40" s="2"/>
      <c r="P40" s="2"/>
      <c r="Q40" s="2"/>
      <c r="R40" s="2"/>
      <c r="S40" s="2"/>
      <c r="T40" s="2"/>
      <c r="U40" s="2"/>
      <c r="V40" s="2"/>
      <c r="W40" s="2"/>
      <c r="X40" s="2"/>
      <c r="Y40" s="2"/>
      <c r="Z40" s="2"/>
    </row>
    <row r="41" ht="13.5" customHeight="1">
      <c r="A41" s="65"/>
      <c r="B41" s="87"/>
      <c r="C41" s="87"/>
      <c r="D41" s="87" t="s">
        <v>143</v>
      </c>
      <c r="E41" s="87"/>
      <c r="F41" s="87"/>
      <c r="G41" s="2"/>
      <c r="H41" s="87"/>
      <c r="I41" s="2"/>
      <c r="J41" s="2"/>
      <c r="K41" s="2"/>
      <c r="L41" s="2"/>
      <c r="M41" s="2"/>
      <c r="N41" s="2"/>
      <c r="O41" s="2"/>
      <c r="P41" s="2"/>
      <c r="Q41" s="2"/>
      <c r="R41" s="2"/>
      <c r="S41" s="2"/>
      <c r="T41" s="2"/>
      <c r="U41" s="2"/>
      <c r="V41" s="2"/>
      <c r="W41" s="2"/>
      <c r="X41" s="2"/>
      <c r="Y41" s="2"/>
      <c r="Z41" s="2"/>
    </row>
    <row r="42" ht="13.5" customHeight="1">
      <c r="A42" s="65"/>
      <c r="B42" s="87"/>
      <c r="C42" s="87" t="s">
        <v>2589</v>
      </c>
      <c r="D42" s="87"/>
      <c r="E42" s="87"/>
      <c r="F42" s="87"/>
      <c r="G42" s="2"/>
      <c r="H42" s="87"/>
      <c r="I42" s="2"/>
      <c r="J42" s="2"/>
      <c r="K42" s="2"/>
      <c r="L42" s="2"/>
      <c r="M42" s="2"/>
      <c r="N42" s="2"/>
      <c r="O42" s="2"/>
      <c r="P42" s="2"/>
      <c r="Q42" s="2"/>
      <c r="R42" s="2"/>
      <c r="S42" s="2"/>
      <c r="T42" s="2"/>
      <c r="U42" s="2"/>
      <c r="V42" s="2"/>
      <c r="W42" s="2"/>
      <c r="X42" s="2"/>
      <c r="Y42" s="2"/>
      <c r="Z42" s="2"/>
    </row>
    <row r="43" ht="13.5" customHeight="1">
      <c r="A43" s="65"/>
      <c r="B43" s="87"/>
      <c r="C43" s="87"/>
      <c r="D43" s="87" t="s">
        <v>2590</v>
      </c>
      <c r="E43" s="87"/>
      <c r="F43" s="87"/>
      <c r="G43" s="2"/>
      <c r="H43" s="87"/>
      <c r="I43" s="2"/>
      <c r="J43" s="2"/>
      <c r="K43" s="2"/>
      <c r="L43" s="2"/>
      <c r="M43" s="2"/>
      <c r="N43" s="2"/>
      <c r="O43" s="2"/>
      <c r="P43" s="2"/>
      <c r="Q43" s="2"/>
      <c r="R43" s="2"/>
      <c r="S43" s="2"/>
      <c r="T43" s="2"/>
      <c r="U43" s="2"/>
      <c r="V43" s="2"/>
      <c r="W43" s="2"/>
      <c r="X43" s="2"/>
      <c r="Y43" s="2"/>
      <c r="Z43" s="2"/>
    </row>
    <row r="44" ht="13.5" customHeight="1">
      <c r="A44" s="65"/>
      <c r="B44" s="87"/>
      <c r="C44" s="87" t="s">
        <v>2591</v>
      </c>
      <c r="D44" s="87"/>
      <c r="E44" s="87"/>
      <c r="F44" s="87"/>
      <c r="G44" s="2"/>
      <c r="H44" s="87"/>
      <c r="I44" s="2"/>
      <c r="J44" s="2"/>
      <c r="K44" s="2"/>
      <c r="L44" s="2"/>
      <c r="M44" s="2"/>
      <c r="N44" s="2"/>
      <c r="O44" s="2"/>
      <c r="P44" s="2"/>
      <c r="Q44" s="2"/>
      <c r="R44" s="2"/>
      <c r="S44" s="2"/>
      <c r="T44" s="2"/>
      <c r="U44" s="2"/>
      <c r="V44" s="2"/>
      <c r="W44" s="2"/>
      <c r="X44" s="2"/>
      <c r="Y44" s="2"/>
      <c r="Z44" s="2"/>
    </row>
    <row r="45" ht="13.5" customHeight="1">
      <c r="A45" s="65"/>
      <c r="B45" s="87"/>
      <c r="C45" s="87"/>
      <c r="D45" s="87" t="s">
        <v>2592</v>
      </c>
      <c r="E45" s="87"/>
      <c r="F45" s="87"/>
      <c r="G45" s="2"/>
      <c r="H45" s="87"/>
      <c r="I45" s="2"/>
      <c r="J45" s="2"/>
      <c r="K45" s="2"/>
      <c r="L45" s="2"/>
      <c r="M45" s="2"/>
      <c r="N45" s="2"/>
      <c r="O45" s="2"/>
      <c r="P45" s="2"/>
      <c r="Q45" s="2"/>
      <c r="R45" s="2"/>
      <c r="S45" s="2"/>
      <c r="T45" s="2"/>
      <c r="U45" s="2"/>
      <c r="V45" s="2"/>
      <c r="W45" s="2"/>
      <c r="X45" s="2"/>
      <c r="Y45" s="2"/>
      <c r="Z45" s="2"/>
    </row>
    <row r="46" ht="13.5" customHeight="1">
      <c r="A46" s="65"/>
      <c r="B46" s="87"/>
      <c r="C46" s="87" t="s">
        <v>2593</v>
      </c>
      <c r="D46" s="87"/>
      <c r="E46" s="87"/>
      <c r="F46" s="87"/>
      <c r="G46" s="2"/>
      <c r="H46" s="87"/>
      <c r="I46" s="2"/>
      <c r="J46" s="94"/>
      <c r="K46" s="2"/>
      <c r="L46" s="2"/>
      <c r="M46" s="2"/>
      <c r="N46" s="2"/>
      <c r="O46" s="2"/>
      <c r="P46" s="2"/>
      <c r="Q46" s="2"/>
      <c r="R46" s="2"/>
      <c r="S46" s="2"/>
      <c r="T46" s="2"/>
      <c r="U46" s="2"/>
      <c r="V46" s="2"/>
      <c r="W46" s="2"/>
      <c r="X46" s="2"/>
      <c r="Y46" s="2"/>
      <c r="Z46" s="2"/>
    </row>
    <row r="47" ht="13.5" customHeight="1">
      <c r="A47" s="65"/>
      <c r="B47" s="87"/>
      <c r="C47" s="87"/>
      <c r="D47" s="87" t="s">
        <v>2594</v>
      </c>
      <c r="E47" s="87"/>
      <c r="F47" s="87"/>
      <c r="G47" s="2"/>
      <c r="H47" s="87"/>
      <c r="I47" s="2"/>
      <c r="J47" s="2"/>
      <c r="K47" s="2"/>
      <c r="L47" s="2"/>
      <c r="M47" s="2"/>
      <c r="N47" s="2"/>
      <c r="O47" s="2"/>
      <c r="P47" s="2"/>
      <c r="Q47" s="2"/>
      <c r="R47" s="2"/>
      <c r="S47" s="2"/>
      <c r="T47" s="2"/>
      <c r="U47" s="2"/>
      <c r="V47" s="2"/>
      <c r="W47" s="2"/>
      <c r="X47" s="2"/>
      <c r="Y47" s="2"/>
      <c r="Z47" s="2"/>
    </row>
    <row r="48" ht="13.5" customHeight="1">
      <c r="A48" s="65"/>
      <c r="B48" s="87"/>
      <c r="C48" s="87"/>
      <c r="D48" s="87"/>
      <c r="E48" s="87"/>
      <c r="F48" s="87"/>
      <c r="G48" s="2"/>
      <c r="H48" s="87"/>
      <c r="I48" s="2"/>
      <c r="J48" s="2"/>
      <c r="K48" s="2"/>
      <c r="L48" s="2"/>
      <c r="M48" s="2"/>
      <c r="N48" s="2"/>
      <c r="O48" s="2"/>
      <c r="P48" s="2"/>
      <c r="Q48" s="2"/>
      <c r="R48" s="2"/>
      <c r="S48" s="2"/>
      <c r="T48" s="2"/>
      <c r="U48" s="2"/>
      <c r="V48" s="2"/>
      <c r="W48" s="2"/>
      <c r="X48" s="2"/>
      <c r="Y48" s="2"/>
      <c r="Z48" s="2"/>
    </row>
    <row r="49" ht="13.5" customHeight="1">
      <c r="A49" s="65"/>
      <c r="B49" s="87"/>
      <c r="C49" s="87"/>
      <c r="D49" s="87"/>
      <c r="E49" s="87"/>
      <c r="F49" s="87"/>
      <c r="G49" s="2"/>
      <c r="H49" s="87"/>
      <c r="I49" s="2"/>
      <c r="J49" s="2"/>
      <c r="K49" s="2"/>
      <c r="L49" s="2"/>
      <c r="M49" s="2"/>
      <c r="N49" s="2"/>
      <c r="O49" s="2"/>
      <c r="P49" s="2"/>
      <c r="Q49" s="2"/>
      <c r="R49" s="2"/>
      <c r="S49" s="2"/>
      <c r="T49" s="2"/>
      <c r="U49" s="2"/>
      <c r="V49" s="2"/>
      <c r="W49" s="2"/>
      <c r="X49" s="2"/>
      <c r="Y49" s="2"/>
      <c r="Z49" s="2"/>
    </row>
    <row r="50" ht="13.5" customHeight="1">
      <c r="A50" s="65"/>
      <c r="B50" s="87"/>
      <c r="C50" s="87"/>
      <c r="D50" s="87"/>
      <c r="E50" s="87"/>
      <c r="F50" s="87"/>
      <c r="G50" s="2"/>
      <c r="H50" s="87"/>
      <c r="I50" s="2"/>
      <c r="J50" s="2"/>
      <c r="K50" s="2"/>
      <c r="L50" s="2"/>
      <c r="M50" s="2"/>
      <c r="N50" s="2"/>
      <c r="O50" s="2"/>
      <c r="P50" s="2"/>
      <c r="Q50" s="2"/>
      <c r="R50" s="2"/>
      <c r="S50" s="2"/>
      <c r="T50" s="2"/>
      <c r="U50" s="2"/>
      <c r="V50" s="2"/>
      <c r="W50" s="2"/>
      <c r="X50" s="2"/>
      <c r="Y50" s="2"/>
      <c r="Z50" s="2"/>
    </row>
    <row r="51" ht="13.5" customHeight="1">
      <c r="A51" s="65"/>
      <c r="B51" s="87"/>
      <c r="C51" s="87"/>
      <c r="D51" s="87"/>
      <c r="E51" s="87"/>
      <c r="F51" s="87"/>
      <c r="G51" s="2"/>
      <c r="H51" s="87"/>
      <c r="I51" s="2"/>
      <c r="J51" s="2"/>
      <c r="K51" s="2"/>
      <c r="L51" s="2"/>
      <c r="M51" s="2"/>
      <c r="N51" s="2"/>
      <c r="O51" s="2"/>
      <c r="P51" s="2"/>
      <c r="Q51" s="2"/>
      <c r="R51" s="2"/>
      <c r="S51" s="2"/>
      <c r="T51" s="2"/>
      <c r="U51" s="2"/>
      <c r="V51" s="2"/>
      <c r="W51" s="2"/>
      <c r="X51" s="2"/>
      <c r="Y51" s="2"/>
      <c r="Z51" s="2"/>
    </row>
    <row r="52" ht="13.5" customHeight="1">
      <c r="A52" s="65"/>
      <c r="B52" s="87"/>
      <c r="C52" s="87"/>
      <c r="D52" s="87"/>
      <c r="E52" s="87"/>
      <c r="F52" s="87"/>
      <c r="G52" s="2"/>
      <c r="H52" s="87"/>
      <c r="I52" s="2"/>
      <c r="J52" s="2"/>
      <c r="K52" s="2"/>
      <c r="L52" s="2"/>
      <c r="M52" s="2"/>
      <c r="N52" s="2"/>
      <c r="O52" s="2"/>
      <c r="P52" s="2"/>
      <c r="Q52" s="2"/>
      <c r="R52" s="2"/>
      <c r="S52" s="2"/>
      <c r="T52" s="2"/>
      <c r="U52" s="2"/>
      <c r="V52" s="2"/>
      <c r="W52" s="2"/>
      <c r="X52" s="2"/>
      <c r="Y52" s="2"/>
      <c r="Z52" s="2"/>
    </row>
    <row r="53" ht="13.5" customHeight="1">
      <c r="A53" s="65"/>
      <c r="B53" s="87"/>
      <c r="C53" s="87"/>
      <c r="D53" s="87"/>
      <c r="E53" s="87"/>
      <c r="F53" s="87"/>
      <c r="G53" s="2"/>
      <c r="H53" s="87"/>
      <c r="I53" s="2"/>
      <c r="J53" s="2"/>
      <c r="K53" s="2"/>
      <c r="L53" s="2"/>
      <c r="M53" s="2"/>
      <c r="N53" s="2"/>
      <c r="O53" s="2"/>
      <c r="P53" s="2"/>
      <c r="Q53" s="2"/>
      <c r="R53" s="2"/>
      <c r="S53" s="2"/>
      <c r="T53" s="2"/>
      <c r="U53" s="2"/>
      <c r="V53" s="2"/>
      <c r="W53" s="2"/>
      <c r="X53" s="2"/>
      <c r="Y53" s="2"/>
      <c r="Z53" s="2"/>
    </row>
    <row r="54" ht="13.5" customHeight="1">
      <c r="A54" s="65"/>
      <c r="B54" s="87"/>
      <c r="C54" s="87"/>
      <c r="D54" s="87"/>
      <c r="E54" s="87"/>
      <c r="F54" s="87"/>
      <c r="G54" s="2"/>
      <c r="H54" s="87"/>
      <c r="I54" s="2"/>
      <c r="J54" s="2"/>
      <c r="K54" s="2"/>
      <c r="L54" s="2"/>
      <c r="M54" s="2"/>
      <c r="N54" s="2"/>
      <c r="O54" s="2"/>
      <c r="P54" s="2"/>
      <c r="Q54" s="2"/>
      <c r="R54" s="2"/>
      <c r="S54" s="2"/>
      <c r="T54" s="2"/>
      <c r="U54" s="2"/>
      <c r="V54" s="2"/>
      <c r="W54" s="2"/>
      <c r="X54" s="2"/>
      <c r="Y54" s="2"/>
      <c r="Z54" s="2"/>
    </row>
    <row r="55" ht="13.5" customHeight="1">
      <c r="A55" s="65"/>
      <c r="B55" s="87"/>
      <c r="C55" s="87"/>
      <c r="D55" s="87"/>
      <c r="E55" s="87"/>
      <c r="F55" s="87"/>
      <c r="G55" s="2"/>
      <c r="H55" s="87"/>
      <c r="I55" s="2"/>
      <c r="J55" s="2"/>
      <c r="K55" s="2"/>
      <c r="L55" s="2"/>
      <c r="M55" s="2"/>
      <c r="N55" s="2"/>
      <c r="O55" s="2"/>
      <c r="P55" s="2"/>
      <c r="Q55" s="2"/>
      <c r="R55" s="2"/>
      <c r="S55" s="2"/>
      <c r="T55" s="2"/>
      <c r="U55" s="2"/>
      <c r="V55" s="2"/>
      <c r="W55" s="2"/>
      <c r="X55" s="2"/>
      <c r="Y55" s="2"/>
      <c r="Z55" s="2"/>
    </row>
    <row r="56" ht="13.5" customHeight="1">
      <c r="A56" s="65"/>
      <c r="B56" s="87"/>
      <c r="C56" s="87"/>
      <c r="D56" s="87"/>
      <c r="E56" s="87"/>
      <c r="F56" s="87"/>
      <c r="G56" s="2"/>
      <c r="H56" s="87"/>
      <c r="I56" s="2"/>
      <c r="J56" s="2"/>
      <c r="K56" s="2"/>
      <c r="L56" s="2"/>
      <c r="M56" s="2"/>
      <c r="N56" s="2"/>
      <c r="O56" s="2"/>
      <c r="P56" s="2"/>
      <c r="Q56" s="2"/>
      <c r="R56" s="2"/>
      <c r="S56" s="2"/>
      <c r="T56" s="2"/>
      <c r="U56" s="2"/>
      <c r="V56" s="2"/>
      <c r="W56" s="2"/>
      <c r="X56" s="2"/>
      <c r="Y56" s="2"/>
      <c r="Z56" s="2"/>
    </row>
    <row r="57" ht="13.5" customHeight="1">
      <c r="A57" s="65"/>
      <c r="B57" s="87"/>
      <c r="C57" s="87"/>
      <c r="D57" s="87"/>
      <c r="E57" s="87"/>
      <c r="F57" s="87"/>
      <c r="G57" s="2"/>
      <c r="H57" s="87"/>
      <c r="I57" s="2"/>
      <c r="J57" s="2"/>
      <c r="K57" s="2"/>
      <c r="L57" s="2"/>
      <c r="M57" s="2"/>
      <c r="N57" s="2"/>
      <c r="O57" s="2"/>
      <c r="P57" s="2"/>
      <c r="Q57" s="2"/>
      <c r="R57" s="2"/>
      <c r="S57" s="2"/>
      <c r="T57" s="2"/>
      <c r="U57" s="2"/>
      <c r="V57" s="2"/>
      <c r="W57" s="2"/>
      <c r="X57" s="2"/>
      <c r="Y57" s="2"/>
      <c r="Z57" s="2"/>
    </row>
    <row r="58" ht="13.5" customHeight="1">
      <c r="A58" s="65"/>
      <c r="B58" s="87"/>
      <c r="C58" s="87"/>
      <c r="D58" s="87"/>
      <c r="E58" s="87"/>
      <c r="F58" s="87"/>
      <c r="G58" s="2"/>
      <c r="H58" s="87"/>
      <c r="I58" s="2"/>
      <c r="J58" s="2"/>
      <c r="K58" s="2"/>
      <c r="L58" s="2"/>
      <c r="M58" s="2"/>
      <c r="N58" s="2"/>
      <c r="O58" s="2"/>
      <c r="P58" s="2"/>
      <c r="Q58" s="2"/>
      <c r="R58" s="2"/>
      <c r="S58" s="2"/>
      <c r="T58" s="2"/>
      <c r="U58" s="2"/>
      <c r="V58" s="2"/>
      <c r="W58" s="2"/>
      <c r="X58" s="2"/>
      <c r="Y58" s="2"/>
      <c r="Z58" s="2"/>
    </row>
    <row r="59" ht="13.5" customHeight="1">
      <c r="A59" s="65"/>
      <c r="B59" s="87"/>
      <c r="C59" s="87"/>
      <c r="D59" s="87"/>
      <c r="E59" s="87"/>
      <c r="F59" s="87"/>
      <c r="G59" s="2"/>
      <c r="H59" s="87"/>
      <c r="I59" s="2"/>
      <c r="J59" s="2"/>
      <c r="K59" s="2"/>
      <c r="L59" s="2"/>
      <c r="M59" s="2"/>
      <c r="N59" s="2"/>
      <c r="O59" s="2"/>
      <c r="P59" s="2"/>
      <c r="Q59" s="2"/>
      <c r="R59" s="2"/>
      <c r="S59" s="2"/>
      <c r="T59" s="2"/>
      <c r="U59" s="2"/>
      <c r="V59" s="2"/>
      <c r="W59" s="2"/>
      <c r="X59" s="2"/>
      <c r="Y59" s="2"/>
      <c r="Z59" s="2"/>
    </row>
    <row r="60" ht="13.5" customHeight="1">
      <c r="A60" s="65"/>
      <c r="B60" s="87"/>
      <c r="C60" s="87"/>
      <c r="D60" s="87"/>
      <c r="E60" s="87"/>
      <c r="F60" s="87"/>
      <c r="G60" s="2"/>
      <c r="H60" s="87"/>
      <c r="I60" s="2"/>
      <c r="J60" s="2"/>
      <c r="K60" s="2"/>
      <c r="L60" s="2"/>
      <c r="M60" s="2"/>
      <c r="N60" s="2"/>
      <c r="O60" s="2"/>
      <c r="P60" s="2"/>
      <c r="Q60" s="2"/>
      <c r="R60" s="2"/>
      <c r="S60" s="2"/>
      <c r="T60" s="2"/>
      <c r="U60" s="2"/>
      <c r="V60" s="2"/>
      <c r="W60" s="2"/>
      <c r="X60" s="2"/>
      <c r="Y60" s="2"/>
      <c r="Z60" s="2"/>
    </row>
    <row r="61" ht="13.5" customHeight="1">
      <c r="A61" s="65"/>
      <c r="B61" s="87"/>
      <c r="C61" s="87"/>
      <c r="D61" s="87"/>
      <c r="E61" s="87"/>
      <c r="F61" s="87"/>
      <c r="G61" s="2"/>
      <c r="H61" s="87"/>
      <c r="I61" s="2"/>
      <c r="J61" s="2"/>
      <c r="K61" s="2"/>
      <c r="L61" s="2"/>
      <c r="M61" s="2"/>
      <c r="N61" s="2"/>
      <c r="O61" s="2"/>
      <c r="P61" s="2"/>
      <c r="Q61" s="2"/>
      <c r="R61" s="2"/>
      <c r="S61" s="2"/>
      <c r="T61" s="2"/>
      <c r="U61" s="2"/>
      <c r="V61" s="2"/>
      <c r="W61" s="2"/>
      <c r="X61" s="2"/>
      <c r="Y61" s="2"/>
      <c r="Z61" s="2"/>
    </row>
    <row r="62" ht="13.5" customHeight="1">
      <c r="A62" s="65" t="s">
        <v>2595</v>
      </c>
      <c r="B62" s="87"/>
      <c r="C62" s="87"/>
      <c r="D62" s="87"/>
      <c r="E62" s="87"/>
      <c r="F62" s="87"/>
      <c r="G62" s="2"/>
      <c r="H62" s="87"/>
      <c r="I62" s="2"/>
      <c r="J62" s="2"/>
      <c r="K62" s="2"/>
      <c r="L62" s="2"/>
      <c r="M62" s="2"/>
      <c r="N62" s="2"/>
      <c r="O62" s="2"/>
      <c r="P62" s="2"/>
      <c r="Q62" s="2"/>
      <c r="R62" s="2"/>
      <c r="S62" s="2"/>
      <c r="T62" s="2"/>
      <c r="U62" s="2"/>
      <c r="V62" s="2"/>
      <c r="W62" s="2"/>
      <c r="X62" s="2"/>
      <c r="Y62" s="2"/>
      <c r="Z62" s="2"/>
    </row>
    <row r="63" ht="13.5" customHeight="1">
      <c r="A63" s="65"/>
      <c r="B63" s="87" t="s">
        <v>2596</v>
      </c>
      <c r="C63" s="87"/>
      <c r="D63" s="87"/>
      <c r="E63" s="87"/>
      <c r="F63" s="87"/>
      <c r="G63" s="2"/>
      <c r="H63" s="87"/>
      <c r="I63" s="2"/>
      <c r="J63" s="2"/>
      <c r="K63" s="2"/>
      <c r="L63" s="2"/>
      <c r="M63" s="2"/>
      <c r="N63" s="2"/>
      <c r="O63" s="2"/>
      <c r="P63" s="2"/>
      <c r="Q63" s="2"/>
      <c r="R63" s="2"/>
      <c r="S63" s="2"/>
      <c r="T63" s="2"/>
      <c r="U63" s="2"/>
      <c r="V63" s="2"/>
      <c r="W63" s="2"/>
      <c r="X63" s="2"/>
      <c r="Y63" s="2"/>
      <c r="Z63" s="2"/>
    </row>
    <row r="64" ht="13.5" customHeight="1">
      <c r="A64" s="65"/>
      <c r="B64" s="87" t="s">
        <v>2597</v>
      </c>
      <c r="C64" s="87"/>
      <c r="D64" s="87"/>
      <c r="E64" s="87"/>
      <c r="F64" s="87"/>
      <c r="G64" s="2"/>
      <c r="H64" s="87"/>
      <c r="I64" s="2"/>
      <c r="J64" s="2"/>
      <c r="K64" s="2"/>
      <c r="L64" s="2"/>
      <c r="M64" s="2"/>
      <c r="N64" s="2"/>
      <c r="O64" s="2"/>
      <c r="P64" s="2"/>
      <c r="Q64" s="2"/>
      <c r="R64" s="2"/>
      <c r="S64" s="2"/>
      <c r="T64" s="2"/>
      <c r="U64" s="2"/>
      <c r="V64" s="2"/>
      <c r="W64" s="2"/>
      <c r="X64" s="2"/>
      <c r="Y64" s="2"/>
      <c r="Z64" s="2"/>
    </row>
    <row r="65" ht="13.5" customHeight="1">
      <c r="A65" s="65"/>
      <c r="B65" s="87"/>
      <c r="C65" s="87" t="s">
        <v>2598</v>
      </c>
      <c r="D65" s="87"/>
      <c r="E65" s="87"/>
      <c r="F65" s="87"/>
      <c r="G65" s="2"/>
      <c r="H65" s="87"/>
      <c r="I65" s="2"/>
      <c r="J65" s="2"/>
      <c r="K65" s="2"/>
      <c r="L65" s="2"/>
      <c r="M65" s="2"/>
      <c r="N65" s="2"/>
      <c r="O65" s="2"/>
      <c r="P65" s="2"/>
      <c r="Q65" s="2"/>
      <c r="R65" s="2"/>
      <c r="S65" s="2"/>
      <c r="T65" s="2"/>
      <c r="U65" s="2"/>
      <c r="V65" s="2"/>
      <c r="W65" s="2"/>
      <c r="X65" s="2"/>
      <c r="Y65" s="2"/>
      <c r="Z65" s="2"/>
    </row>
    <row r="66" ht="13.5" customHeight="1">
      <c r="A66" s="65"/>
      <c r="B66" s="87"/>
      <c r="C66" s="87"/>
      <c r="D66" s="87" t="s">
        <v>2599</v>
      </c>
      <c r="E66" s="87"/>
      <c r="F66" s="87"/>
      <c r="G66" s="2"/>
      <c r="H66" s="87"/>
      <c r="I66" s="2"/>
      <c r="J66" s="2"/>
      <c r="K66" s="2"/>
      <c r="L66" s="2"/>
      <c r="M66" s="2"/>
      <c r="N66" s="2"/>
      <c r="O66" s="2"/>
      <c r="P66" s="2"/>
      <c r="Q66" s="2"/>
      <c r="R66" s="2"/>
      <c r="S66" s="2"/>
      <c r="T66" s="2"/>
      <c r="U66" s="2"/>
      <c r="V66" s="2"/>
      <c r="W66" s="2"/>
      <c r="X66" s="2"/>
      <c r="Y66" s="2"/>
      <c r="Z66" s="2"/>
    </row>
    <row r="67" ht="13.5" customHeight="1">
      <c r="A67" s="65"/>
      <c r="B67" s="87"/>
      <c r="C67" s="87"/>
      <c r="D67" s="87" t="s">
        <v>2600</v>
      </c>
      <c r="E67" s="87"/>
      <c r="F67" s="87"/>
      <c r="G67" s="2"/>
      <c r="H67" s="87"/>
      <c r="I67" s="2"/>
      <c r="J67" s="2"/>
      <c r="K67" s="2"/>
      <c r="L67" s="2"/>
      <c r="M67" s="2"/>
      <c r="N67" s="2"/>
      <c r="O67" s="2"/>
      <c r="P67" s="2"/>
      <c r="Q67" s="2"/>
      <c r="R67" s="2"/>
      <c r="S67" s="2"/>
      <c r="T67" s="2"/>
      <c r="U67" s="2"/>
      <c r="V67" s="2"/>
      <c r="W67" s="2"/>
      <c r="X67" s="2"/>
      <c r="Y67" s="2"/>
      <c r="Z67" s="2"/>
    </row>
    <row r="68" ht="13.5" customHeight="1">
      <c r="A68" s="65"/>
      <c r="B68" s="87"/>
      <c r="C68" s="87" t="s">
        <v>2601</v>
      </c>
      <c r="D68" s="87"/>
      <c r="E68" s="87"/>
      <c r="F68" s="87"/>
      <c r="G68" s="2"/>
      <c r="H68" s="87"/>
      <c r="I68" s="2"/>
      <c r="J68" s="2"/>
      <c r="K68" s="2"/>
      <c r="L68" s="2"/>
      <c r="M68" s="2"/>
      <c r="N68" s="2"/>
      <c r="O68" s="2"/>
      <c r="P68" s="2"/>
      <c r="Q68" s="2"/>
      <c r="R68" s="2"/>
      <c r="S68" s="2"/>
      <c r="T68" s="2"/>
      <c r="U68" s="2"/>
      <c r="V68" s="2"/>
      <c r="W68" s="2"/>
      <c r="X68" s="2"/>
      <c r="Y68" s="2"/>
      <c r="Z68" s="2"/>
    </row>
    <row r="69" ht="13.5" customHeight="1">
      <c r="A69" s="65"/>
      <c r="B69" s="87"/>
      <c r="C69" s="87"/>
      <c r="D69" s="87" t="s">
        <v>2602</v>
      </c>
      <c r="E69" s="87"/>
      <c r="F69" s="87"/>
      <c r="G69" s="2"/>
      <c r="H69" s="87"/>
      <c r="I69" s="2"/>
      <c r="J69" s="2"/>
      <c r="K69" s="2"/>
      <c r="L69" s="2"/>
      <c r="M69" s="2"/>
      <c r="N69" s="2"/>
      <c r="O69" s="2"/>
      <c r="P69" s="2"/>
      <c r="Q69" s="2"/>
      <c r="R69" s="2"/>
      <c r="S69" s="2"/>
      <c r="T69" s="2"/>
      <c r="U69" s="2"/>
      <c r="V69" s="2"/>
      <c r="W69" s="2"/>
      <c r="X69" s="2"/>
      <c r="Y69" s="2"/>
      <c r="Z69" s="2"/>
    </row>
    <row r="70" ht="13.5" customHeight="1">
      <c r="A70" s="65"/>
      <c r="B70" s="87"/>
      <c r="C70" s="87"/>
      <c r="D70" s="87" t="s">
        <v>2603</v>
      </c>
      <c r="E70" s="87"/>
      <c r="F70" s="87"/>
      <c r="G70" s="2"/>
      <c r="H70" s="87"/>
      <c r="I70" s="2"/>
      <c r="J70" s="2"/>
      <c r="K70" s="2"/>
      <c r="L70" s="2"/>
      <c r="M70" s="2"/>
      <c r="N70" s="2"/>
      <c r="O70" s="2"/>
      <c r="P70" s="2"/>
      <c r="Q70" s="2"/>
      <c r="R70" s="2"/>
      <c r="S70" s="2"/>
      <c r="T70" s="2"/>
      <c r="U70" s="2"/>
      <c r="V70" s="2"/>
      <c r="W70" s="2"/>
      <c r="X70" s="2"/>
      <c r="Y70" s="2"/>
      <c r="Z70" s="2"/>
    </row>
    <row r="71" ht="13.5" customHeight="1">
      <c r="A71" s="65"/>
      <c r="B71" s="87"/>
      <c r="C71" s="87" t="s">
        <v>2604</v>
      </c>
      <c r="D71" s="87"/>
      <c r="E71" s="87"/>
      <c r="F71" s="94"/>
      <c r="G71" s="2"/>
      <c r="H71" s="87"/>
      <c r="I71" s="2"/>
      <c r="J71" s="2"/>
      <c r="K71" s="2"/>
      <c r="L71" s="2"/>
      <c r="M71" s="2"/>
      <c r="N71" s="2"/>
      <c r="O71" s="2"/>
      <c r="P71" s="2"/>
      <c r="Q71" s="2"/>
      <c r="R71" s="2"/>
      <c r="S71" s="2"/>
      <c r="T71" s="2"/>
      <c r="U71" s="2"/>
      <c r="V71" s="2"/>
      <c r="W71" s="2"/>
      <c r="X71" s="2"/>
      <c r="Y71" s="2"/>
      <c r="Z71" s="2"/>
    </row>
    <row r="72" ht="13.5" customHeight="1">
      <c r="A72" s="65"/>
      <c r="B72" s="87"/>
      <c r="C72" s="87"/>
      <c r="D72" s="87" t="s">
        <v>2605</v>
      </c>
      <c r="E72" s="87"/>
      <c r="F72" s="94"/>
      <c r="G72" s="2"/>
      <c r="H72" s="87"/>
      <c r="I72" s="2"/>
      <c r="J72" s="2"/>
      <c r="K72" s="2"/>
      <c r="L72" s="2"/>
      <c r="M72" s="2"/>
      <c r="N72" s="2"/>
      <c r="O72" s="2"/>
      <c r="P72" s="2"/>
      <c r="Q72" s="2"/>
      <c r="R72" s="2"/>
      <c r="S72" s="2"/>
      <c r="T72" s="2"/>
      <c r="U72" s="2"/>
      <c r="V72" s="2"/>
      <c r="W72" s="2"/>
      <c r="X72" s="2"/>
      <c r="Y72" s="2"/>
      <c r="Z72" s="2"/>
    </row>
    <row r="73" ht="13.5" customHeight="1">
      <c r="A73" s="65"/>
      <c r="B73" s="87"/>
      <c r="C73" s="87"/>
      <c r="D73" s="87"/>
      <c r="E73" s="87"/>
      <c r="F73" s="95"/>
      <c r="G73" s="96" t="s">
        <v>2606</v>
      </c>
      <c r="H73" s="95" t="s">
        <v>2607</v>
      </c>
      <c r="I73" s="2"/>
      <c r="J73" s="2"/>
      <c r="K73" s="2"/>
      <c r="L73" s="2"/>
      <c r="M73" s="2"/>
      <c r="N73" s="2"/>
      <c r="O73" s="2"/>
      <c r="P73" s="2"/>
      <c r="Q73" s="2"/>
      <c r="R73" s="2"/>
      <c r="S73" s="2"/>
      <c r="T73" s="2"/>
      <c r="U73" s="2"/>
      <c r="V73" s="2"/>
      <c r="W73" s="2"/>
      <c r="X73" s="2"/>
      <c r="Y73" s="2"/>
      <c r="Z73" s="2"/>
    </row>
    <row r="74" ht="13.5" customHeight="1">
      <c r="A74" s="65"/>
      <c r="B74" s="87"/>
      <c r="C74" s="87"/>
      <c r="D74" s="87"/>
      <c r="E74" s="87"/>
      <c r="F74" s="95" t="s">
        <v>2608</v>
      </c>
      <c r="G74" s="97">
        <f>(G85+G88+G91)/3</f>
        <v>12.51111111</v>
      </c>
      <c r="H74" s="91">
        <f>33/18</f>
        <v>1.833333333</v>
      </c>
      <c r="I74" s="2"/>
      <c r="J74" s="2">
        <f>G74/H74</f>
        <v>6.824242424</v>
      </c>
      <c r="K74" s="2"/>
      <c r="L74" s="2"/>
      <c r="M74" s="2"/>
      <c r="N74" s="2"/>
      <c r="O74" s="2"/>
      <c r="P74" s="2"/>
      <c r="Q74" s="2"/>
      <c r="R74" s="2"/>
      <c r="S74" s="2"/>
      <c r="T74" s="2"/>
      <c r="U74" s="2"/>
      <c r="V74" s="2"/>
      <c r="W74" s="2"/>
      <c r="X74" s="2"/>
      <c r="Y74" s="2"/>
      <c r="Z74" s="2"/>
    </row>
    <row r="75" ht="13.5" customHeight="1">
      <c r="A75" s="65"/>
      <c r="B75" s="87"/>
      <c r="C75" s="87"/>
      <c r="D75" s="87"/>
      <c r="E75" s="87"/>
      <c r="F75" s="94" t="s">
        <v>2609</v>
      </c>
      <c r="G75" s="1" t="s">
        <v>1153</v>
      </c>
      <c r="H75" s="87">
        <f>(G74-H74)/G74*100</f>
        <v>85.34635879</v>
      </c>
      <c r="I75" s="2"/>
      <c r="J75" s="2"/>
      <c r="K75" s="2"/>
      <c r="L75" s="2"/>
      <c r="M75" s="2"/>
      <c r="N75" s="2"/>
      <c r="O75" s="2"/>
      <c r="P75" s="2"/>
      <c r="Q75" s="2"/>
      <c r="R75" s="2"/>
      <c r="S75" s="2"/>
      <c r="T75" s="2"/>
      <c r="U75" s="2"/>
      <c r="V75" s="2"/>
      <c r="W75" s="2"/>
      <c r="X75" s="2"/>
      <c r="Y75" s="2"/>
      <c r="Z75" s="2"/>
    </row>
    <row r="76" ht="13.5" customHeight="1">
      <c r="A76" s="65"/>
      <c r="B76" s="87"/>
      <c r="C76" s="87"/>
      <c r="D76" s="87"/>
      <c r="E76" s="87"/>
      <c r="F76" s="94" t="s">
        <v>2610</v>
      </c>
      <c r="G76" s="2"/>
      <c r="H76" s="87"/>
      <c r="I76" s="2"/>
      <c r="J76" s="2"/>
      <c r="K76" s="2"/>
      <c r="L76" s="2"/>
      <c r="M76" s="2"/>
      <c r="N76" s="2"/>
      <c r="O76" s="2"/>
      <c r="P76" s="2"/>
      <c r="Q76" s="2"/>
      <c r="R76" s="2"/>
      <c r="S76" s="2"/>
      <c r="T76" s="2"/>
      <c r="U76" s="2"/>
      <c r="V76" s="2"/>
      <c r="W76" s="2"/>
      <c r="X76" s="2"/>
      <c r="Y76" s="2"/>
      <c r="Z76" s="2"/>
    </row>
    <row r="77" ht="13.5" customHeight="1">
      <c r="A77" s="65"/>
      <c r="B77" s="87"/>
      <c r="C77" s="87"/>
      <c r="D77" s="87"/>
      <c r="E77" s="87"/>
      <c r="F77" s="94"/>
      <c r="G77" s="2"/>
      <c r="H77" s="87"/>
      <c r="I77" s="2"/>
      <c r="J77" s="2"/>
      <c r="K77" s="2"/>
      <c r="L77" s="2"/>
      <c r="M77" s="2"/>
      <c r="N77" s="2"/>
      <c r="O77" s="2"/>
      <c r="P77" s="2"/>
      <c r="Q77" s="2"/>
      <c r="R77" s="2"/>
      <c r="S77" s="2"/>
      <c r="T77" s="2"/>
      <c r="U77" s="2"/>
      <c r="V77" s="2"/>
      <c r="W77" s="2"/>
      <c r="X77" s="2"/>
      <c r="Y77" s="2"/>
      <c r="Z77" s="2"/>
    </row>
    <row r="78" ht="13.5" customHeight="1">
      <c r="A78" s="65"/>
      <c r="B78" s="87"/>
      <c r="C78" s="87"/>
      <c r="D78" s="87"/>
      <c r="E78" s="87"/>
      <c r="F78" s="98" t="str">
        <f>HYPERLINK("https://www.youtube.com/watch?v=J9R7fEwxFtk","https://www.youtube.com/watch?v=J9R7fEwxFtk")</f>
        <v>https://www.youtube.com/watch?v=J9R7fEwxFtk</v>
      </c>
      <c r="G78" s="2"/>
      <c r="H78" s="87"/>
      <c r="I78" s="2"/>
      <c r="J78" s="2"/>
      <c r="K78" s="2"/>
      <c r="L78" s="2"/>
      <c r="M78" s="2"/>
      <c r="N78" s="2"/>
      <c r="O78" s="2"/>
      <c r="P78" s="2"/>
      <c r="Q78" s="2"/>
      <c r="R78" s="2"/>
      <c r="S78" s="2"/>
      <c r="T78" s="2"/>
      <c r="U78" s="2"/>
      <c r="V78" s="2"/>
      <c r="W78" s="2"/>
      <c r="X78" s="2"/>
      <c r="Y78" s="2"/>
      <c r="Z78" s="2"/>
    </row>
    <row r="79" ht="13.5" customHeight="1">
      <c r="A79" s="65"/>
      <c r="B79" s="87"/>
      <c r="C79" s="87"/>
      <c r="D79" s="87"/>
      <c r="E79" s="87"/>
      <c r="F79" s="94"/>
      <c r="G79" s="1" t="s">
        <v>2611</v>
      </c>
      <c r="H79" s="87"/>
      <c r="I79" s="2"/>
      <c r="J79" s="2"/>
      <c r="K79" s="2"/>
      <c r="L79" s="2"/>
      <c r="M79" s="2"/>
      <c r="N79" s="2"/>
      <c r="O79" s="2"/>
      <c r="P79" s="2"/>
      <c r="Q79" s="2"/>
      <c r="R79" s="2"/>
      <c r="S79" s="2"/>
      <c r="T79" s="2"/>
      <c r="U79" s="2"/>
      <c r="V79" s="2"/>
      <c r="W79" s="2"/>
      <c r="X79" s="2"/>
      <c r="Y79" s="2"/>
      <c r="Z79" s="2"/>
    </row>
    <row r="80" ht="13.5" customHeight="1">
      <c r="A80" s="65"/>
      <c r="B80" s="87"/>
      <c r="C80" s="87"/>
      <c r="D80" s="87"/>
      <c r="E80" s="87"/>
      <c r="F80" s="94"/>
      <c r="G80" s="1">
        <v>23.0</v>
      </c>
      <c r="H80" s="87"/>
      <c r="I80" s="2"/>
      <c r="J80" s="2"/>
      <c r="K80" s="2"/>
      <c r="L80" s="2"/>
      <c r="M80" s="2"/>
      <c r="N80" s="2"/>
      <c r="O80" s="2"/>
      <c r="P80" s="2"/>
      <c r="Q80" s="2"/>
      <c r="R80" s="2"/>
      <c r="S80" s="2"/>
      <c r="T80" s="2"/>
      <c r="U80" s="2"/>
      <c r="V80" s="2"/>
      <c r="W80" s="2"/>
      <c r="X80" s="2"/>
      <c r="Y80" s="2"/>
      <c r="Z80" s="2"/>
    </row>
    <row r="81" ht="13.5" customHeight="1">
      <c r="A81" s="65"/>
      <c r="B81" s="87"/>
      <c r="C81" s="87"/>
      <c r="D81" s="87"/>
      <c r="E81" s="87"/>
      <c r="F81" s="94"/>
      <c r="G81" s="1">
        <v>22.0</v>
      </c>
      <c r="H81" s="87"/>
      <c r="I81" s="2"/>
      <c r="J81" s="2"/>
      <c r="K81" s="2"/>
      <c r="L81" s="2"/>
      <c r="M81" s="2"/>
      <c r="N81" s="2"/>
      <c r="O81" s="2"/>
      <c r="P81" s="2"/>
      <c r="Q81" s="2"/>
      <c r="R81" s="2"/>
      <c r="S81" s="2"/>
      <c r="T81" s="2"/>
      <c r="U81" s="2"/>
      <c r="V81" s="2"/>
      <c r="W81" s="2"/>
      <c r="X81" s="2"/>
      <c r="Y81" s="2"/>
      <c r="Z81" s="2"/>
    </row>
    <row r="82" ht="13.5" customHeight="1">
      <c r="A82" s="65"/>
      <c r="B82" s="87"/>
      <c r="C82" s="87"/>
      <c r="D82" s="87"/>
      <c r="E82" s="87"/>
      <c r="F82" s="94"/>
      <c r="G82" s="1">
        <v>19.0</v>
      </c>
      <c r="H82" s="87"/>
      <c r="I82" s="2"/>
      <c r="J82" s="2"/>
      <c r="K82" s="2"/>
      <c r="L82" s="2"/>
      <c r="M82" s="2"/>
      <c r="N82" s="2"/>
      <c r="O82" s="2"/>
      <c r="P82" s="2"/>
      <c r="Q82" s="2"/>
      <c r="R82" s="2"/>
      <c r="S82" s="2"/>
      <c r="T82" s="2"/>
      <c r="U82" s="2"/>
      <c r="V82" s="2"/>
      <c r="W82" s="2"/>
      <c r="X82" s="2"/>
      <c r="Y82" s="2"/>
      <c r="Z82" s="2"/>
    </row>
    <row r="83" ht="13.5" customHeight="1">
      <c r="A83" s="65"/>
      <c r="B83" s="87"/>
      <c r="C83" s="87"/>
      <c r="D83" s="87"/>
      <c r="E83" s="87"/>
      <c r="F83" s="94"/>
      <c r="G83" s="1">
        <v>19.0</v>
      </c>
      <c r="H83" s="87"/>
      <c r="I83" s="2"/>
      <c r="J83" s="2"/>
      <c r="K83" s="2"/>
      <c r="L83" s="2"/>
      <c r="M83" s="2"/>
      <c r="N83" s="2"/>
      <c r="O83" s="2"/>
      <c r="P83" s="2"/>
      <c r="Q83" s="2"/>
      <c r="R83" s="2"/>
      <c r="S83" s="2"/>
      <c r="T83" s="2"/>
      <c r="U83" s="2"/>
      <c r="V83" s="2"/>
      <c r="W83" s="2"/>
      <c r="X83" s="2"/>
      <c r="Y83" s="2"/>
      <c r="Z83" s="2"/>
    </row>
    <row r="84" ht="13.5" customHeight="1">
      <c r="A84" s="65"/>
      <c r="B84" s="87"/>
      <c r="C84" s="87"/>
      <c r="D84" s="87"/>
      <c r="E84" s="87"/>
      <c r="F84" s="1" t="s">
        <v>2612</v>
      </c>
      <c r="G84" s="2"/>
      <c r="H84" s="87"/>
      <c r="I84" s="2"/>
      <c r="J84" s="2"/>
      <c r="K84" s="2"/>
      <c r="L84" s="2"/>
      <c r="M84" s="2"/>
      <c r="N84" s="2"/>
      <c r="O84" s="2"/>
      <c r="P84" s="2"/>
      <c r="Q84" s="2"/>
      <c r="R84" s="2"/>
      <c r="S84" s="2"/>
      <c r="T84" s="2"/>
      <c r="U84" s="2"/>
      <c r="V84" s="2"/>
      <c r="W84" s="2"/>
      <c r="X84" s="2"/>
      <c r="Y84" s="2"/>
      <c r="Z84" s="2"/>
    </row>
    <row r="85" ht="13.5" customHeight="1">
      <c r="A85" s="65"/>
      <c r="B85" s="87"/>
      <c r="C85" s="87"/>
      <c r="D85" s="87"/>
      <c r="E85" s="87"/>
      <c r="F85" s="94"/>
      <c r="G85" s="2">
        <f>66/5</f>
        <v>13.2</v>
      </c>
      <c r="H85" s="87"/>
      <c r="I85" s="2"/>
      <c r="J85" s="2"/>
      <c r="K85" s="2"/>
      <c r="L85" s="2"/>
      <c r="M85" s="2"/>
      <c r="N85" s="2"/>
      <c r="O85" s="2"/>
      <c r="P85" s="2"/>
      <c r="Q85" s="2"/>
      <c r="R85" s="2"/>
      <c r="S85" s="2"/>
      <c r="T85" s="2"/>
      <c r="U85" s="2"/>
      <c r="V85" s="2"/>
      <c r="W85" s="2"/>
      <c r="X85" s="2"/>
      <c r="Y85" s="2"/>
      <c r="Z85" s="2"/>
    </row>
    <row r="86" ht="13.5" customHeight="1">
      <c r="A86" s="65"/>
      <c r="B86" s="87"/>
      <c r="C86" s="87"/>
      <c r="D86" s="87"/>
      <c r="E86" s="87"/>
      <c r="F86" s="2"/>
      <c r="G86" s="98" t="str">
        <f>HYPERLINK("https://www.youtube.com/watch?v=GmQVMbFEJWU","https://www.youtube.com/watch?v=GmQVMbFEJWU")</f>
        <v>https://www.youtube.com/watch?v=GmQVMbFEJWU</v>
      </c>
      <c r="H86" s="87"/>
      <c r="I86" s="2"/>
      <c r="J86" s="2"/>
      <c r="K86" s="2"/>
      <c r="L86" s="2"/>
      <c r="M86" s="2"/>
      <c r="N86" s="2"/>
      <c r="O86" s="2"/>
      <c r="P86" s="2"/>
      <c r="Q86" s="2"/>
      <c r="R86" s="2"/>
      <c r="S86" s="2"/>
      <c r="T86" s="2"/>
      <c r="U86" s="2"/>
      <c r="V86" s="2"/>
      <c r="W86" s="2"/>
      <c r="X86" s="2"/>
      <c r="Y86" s="2"/>
      <c r="Z86" s="2"/>
    </row>
    <row r="87" ht="13.5" customHeight="1">
      <c r="A87" s="65"/>
      <c r="B87" s="87"/>
      <c r="C87" s="87"/>
      <c r="D87" s="87"/>
      <c r="E87" s="87"/>
      <c r="F87" s="94" t="s">
        <v>2613</v>
      </c>
      <c r="G87" s="1"/>
      <c r="H87" s="87"/>
      <c r="I87" s="2"/>
      <c r="J87" s="2"/>
      <c r="K87" s="2"/>
      <c r="L87" s="2"/>
      <c r="M87" s="2"/>
      <c r="N87" s="2"/>
      <c r="O87" s="2"/>
      <c r="P87" s="2"/>
      <c r="Q87" s="2"/>
      <c r="R87" s="2"/>
      <c r="S87" s="2"/>
      <c r="T87" s="2"/>
      <c r="U87" s="2"/>
      <c r="V87" s="2"/>
      <c r="W87" s="2"/>
      <c r="X87" s="2"/>
      <c r="Y87" s="2"/>
      <c r="Z87" s="2"/>
    </row>
    <row r="88" ht="13.5" customHeight="1">
      <c r="A88" s="65"/>
      <c r="B88" s="87"/>
      <c r="C88" s="87"/>
      <c r="D88" s="87"/>
      <c r="E88" s="87"/>
      <c r="F88" s="94"/>
      <c r="G88" s="99">
        <f>(32-13)/6*4</f>
        <v>12.66666667</v>
      </c>
      <c r="H88" s="87"/>
      <c r="I88" s="2"/>
      <c r="J88" s="2"/>
      <c r="K88" s="2"/>
      <c r="L88" s="2"/>
      <c r="M88" s="2"/>
      <c r="N88" s="2"/>
      <c r="O88" s="2"/>
      <c r="P88" s="2"/>
      <c r="Q88" s="2"/>
      <c r="R88" s="2"/>
      <c r="S88" s="2"/>
      <c r="T88" s="2"/>
      <c r="U88" s="2"/>
      <c r="V88" s="2"/>
      <c r="W88" s="2"/>
      <c r="X88" s="2"/>
      <c r="Y88" s="2"/>
      <c r="Z88" s="2"/>
    </row>
    <row r="89" ht="13.5" customHeight="1">
      <c r="A89" s="65"/>
      <c r="B89" s="87"/>
      <c r="C89" s="87"/>
      <c r="D89" s="87"/>
      <c r="E89" s="87"/>
      <c r="F89" s="2"/>
      <c r="G89" s="98" t="str">
        <f>HYPERLINK("https://www.youtube.com/watch?v=Cbm5u9xCU9s","https://www.youtube.com/watch?v=Cbm5u9xCU9s")</f>
        <v>https://www.youtube.com/watch?v=Cbm5u9xCU9s</v>
      </c>
      <c r="H89" s="87"/>
      <c r="I89" s="2"/>
      <c r="J89" s="2"/>
      <c r="K89" s="2"/>
      <c r="L89" s="2"/>
      <c r="M89" s="2"/>
      <c r="N89" s="2"/>
      <c r="O89" s="2"/>
      <c r="P89" s="2"/>
      <c r="Q89" s="2"/>
      <c r="R89" s="2"/>
      <c r="S89" s="2"/>
      <c r="T89" s="2"/>
      <c r="U89" s="2"/>
      <c r="V89" s="2"/>
      <c r="W89" s="2"/>
      <c r="X89" s="2"/>
      <c r="Y89" s="2"/>
      <c r="Z89" s="2"/>
    </row>
    <row r="90" ht="13.5" customHeight="1">
      <c r="A90" s="65"/>
      <c r="B90" s="87"/>
      <c r="C90" s="87"/>
      <c r="D90" s="87"/>
      <c r="E90" s="87"/>
      <c r="F90" s="94" t="s">
        <v>2614</v>
      </c>
      <c r="G90" s="1"/>
      <c r="H90" s="87"/>
      <c r="I90" s="2"/>
      <c r="J90" s="2"/>
      <c r="K90" s="2"/>
      <c r="L90" s="2"/>
      <c r="M90" s="2"/>
      <c r="N90" s="2"/>
      <c r="O90" s="2"/>
      <c r="P90" s="2"/>
      <c r="Q90" s="2"/>
      <c r="R90" s="2"/>
      <c r="S90" s="2"/>
      <c r="T90" s="2"/>
      <c r="U90" s="2"/>
      <c r="V90" s="2"/>
      <c r="W90" s="2"/>
      <c r="X90" s="2"/>
      <c r="Y90" s="2"/>
      <c r="Z90" s="2"/>
    </row>
    <row r="91" ht="13.5" customHeight="1">
      <c r="A91" s="65"/>
      <c r="B91" s="87"/>
      <c r="C91" s="87"/>
      <c r="D91" s="87"/>
      <c r="E91" s="87"/>
      <c r="F91" s="94"/>
      <c r="G91" s="1">
        <f>35/3</f>
        <v>11.66666667</v>
      </c>
      <c r="H91" s="87"/>
      <c r="I91" s="2"/>
      <c r="J91" s="2"/>
      <c r="K91" s="2"/>
      <c r="L91" s="2"/>
      <c r="M91" s="2"/>
      <c r="N91" s="2"/>
      <c r="O91" s="2"/>
      <c r="P91" s="2"/>
      <c r="Q91" s="2"/>
      <c r="R91" s="2"/>
      <c r="S91" s="2"/>
      <c r="T91" s="2"/>
      <c r="U91" s="2"/>
      <c r="V91" s="2"/>
      <c r="W91" s="2"/>
      <c r="X91" s="2"/>
      <c r="Y91" s="2"/>
      <c r="Z91" s="2"/>
    </row>
    <row r="92" ht="13.5" customHeight="1">
      <c r="A92" s="65"/>
      <c r="B92" s="87"/>
      <c r="C92" s="87"/>
      <c r="D92" s="87"/>
      <c r="E92" s="87"/>
      <c r="F92" s="94"/>
      <c r="G92" s="98" t="str">
        <f>HYPERLINK("https://www.youtube.com/watch?v=fK_tdQDFcMs","https://www.youtube.com/watch?v=fK_tdQDFcMs")</f>
        <v>https://www.youtube.com/watch?v=fK_tdQDFcMs</v>
      </c>
      <c r="H92" s="87"/>
      <c r="I92" s="2"/>
      <c r="J92" s="2"/>
      <c r="K92" s="2"/>
      <c r="L92" s="2"/>
      <c r="M92" s="2"/>
      <c r="N92" s="2"/>
      <c r="O92" s="2"/>
      <c r="P92" s="2"/>
      <c r="Q92" s="2"/>
      <c r="R92" s="2"/>
      <c r="S92" s="2"/>
      <c r="T92" s="2"/>
      <c r="U92" s="2"/>
      <c r="V92" s="2"/>
      <c r="W92" s="2"/>
      <c r="X92" s="2"/>
      <c r="Y92" s="2"/>
      <c r="Z92" s="2"/>
    </row>
    <row r="93" ht="13.5" customHeight="1">
      <c r="A93" s="65"/>
      <c r="B93" s="87"/>
      <c r="C93" s="87"/>
      <c r="D93" s="87"/>
      <c r="E93" s="87"/>
      <c r="F93" s="94"/>
      <c r="G93" s="2"/>
      <c r="H93" s="87"/>
      <c r="I93" s="2"/>
      <c r="J93" s="2"/>
      <c r="K93" s="2"/>
      <c r="L93" s="2"/>
      <c r="M93" s="2"/>
      <c r="N93" s="2"/>
      <c r="O93" s="2"/>
      <c r="P93" s="2"/>
      <c r="Q93" s="2"/>
      <c r="R93" s="2"/>
      <c r="S93" s="2"/>
      <c r="T93" s="2"/>
      <c r="U93" s="2"/>
      <c r="V93" s="2"/>
      <c r="W93" s="2"/>
      <c r="X93" s="2"/>
      <c r="Y93" s="2"/>
      <c r="Z93" s="2"/>
    </row>
    <row r="94" ht="13.5" customHeight="1">
      <c r="A94" s="65"/>
      <c r="B94" s="87"/>
      <c r="C94" s="87"/>
      <c r="D94" s="87"/>
      <c r="E94" s="87"/>
      <c r="F94" s="94"/>
      <c r="G94" s="2"/>
      <c r="H94" s="87"/>
      <c r="I94" s="2"/>
      <c r="J94" s="2"/>
      <c r="K94" s="2"/>
      <c r="L94" s="2"/>
      <c r="M94" s="2"/>
      <c r="N94" s="2"/>
      <c r="O94" s="2"/>
      <c r="P94" s="2"/>
      <c r="Q94" s="2"/>
      <c r="R94" s="2"/>
      <c r="S94" s="2"/>
      <c r="T94" s="2"/>
      <c r="U94" s="2"/>
      <c r="V94" s="2"/>
      <c r="W94" s="2"/>
      <c r="X94" s="2"/>
      <c r="Y94" s="2"/>
      <c r="Z94" s="2"/>
    </row>
    <row r="95" ht="13.5" customHeight="1">
      <c r="A95" s="65"/>
      <c r="B95" s="87"/>
      <c r="C95" s="87"/>
      <c r="D95" s="87"/>
      <c r="E95" s="87"/>
      <c r="F95" s="94"/>
      <c r="G95" s="2"/>
      <c r="H95" s="87"/>
      <c r="I95" s="2"/>
      <c r="J95" s="2"/>
      <c r="K95" s="2"/>
      <c r="L95" s="2"/>
      <c r="M95" s="2"/>
      <c r="N95" s="2"/>
      <c r="O95" s="2"/>
      <c r="P95" s="2"/>
      <c r="Q95" s="2"/>
      <c r="R95" s="2"/>
      <c r="S95" s="2"/>
      <c r="T95" s="2"/>
      <c r="U95" s="2"/>
      <c r="V95" s="2"/>
      <c r="W95" s="2"/>
      <c r="X95" s="2"/>
      <c r="Y95" s="2"/>
      <c r="Z95" s="2"/>
    </row>
    <row r="96" ht="13.5" customHeight="1">
      <c r="A96" s="65"/>
      <c r="B96" s="87"/>
      <c r="C96" s="87"/>
      <c r="D96" s="87"/>
      <c r="E96" s="87"/>
      <c r="F96" s="94"/>
      <c r="G96" s="2"/>
      <c r="H96" s="87"/>
      <c r="I96" s="2"/>
      <c r="J96" s="2"/>
      <c r="K96" s="2"/>
      <c r="L96" s="2"/>
      <c r="M96" s="2"/>
      <c r="N96" s="2"/>
      <c r="O96" s="2"/>
      <c r="P96" s="2"/>
      <c r="Q96" s="2"/>
      <c r="R96" s="2"/>
      <c r="S96" s="2"/>
      <c r="T96" s="2"/>
      <c r="U96" s="2"/>
      <c r="V96" s="2"/>
      <c r="W96" s="2"/>
      <c r="X96" s="2"/>
      <c r="Y96" s="2"/>
      <c r="Z96" s="2"/>
    </row>
    <row r="97" ht="13.5" customHeight="1">
      <c r="A97" s="65"/>
      <c r="B97" s="87"/>
      <c r="C97" s="87"/>
      <c r="D97" s="87"/>
      <c r="E97" s="87"/>
      <c r="F97" s="94"/>
      <c r="G97" s="2"/>
      <c r="H97" s="87"/>
      <c r="I97" s="2"/>
      <c r="J97" s="2"/>
      <c r="K97" s="2"/>
      <c r="L97" s="2"/>
      <c r="M97" s="2"/>
      <c r="N97" s="2"/>
      <c r="O97" s="2"/>
      <c r="P97" s="2"/>
      <c r="Q97" s="2"/>
      <c r="R97" s="2"/>
      <c r="S97" s="2"/>
      <c r="T97" s="2"/>
      <c r="U97" s="2"/>
      <c r="V97" s="2"/>
      <c r="W97" s="2"/>
      <c r="X97" s="2"/>
      <c r="Y97" s="2"/>
      <c r="Z97" s="2"/>
    </row>
    <row r="98" ht="13.5" customHeight="1">
      <c r="A98" s="65"/>
      <c r="B98" s="87"/>
      <c r="C98" s="87"/>
      <c r="D98" s="87"/>
      <c r="E98" s="87"/>
      <c r="F98" s="94"/>
      <c r="G98" s="2"/>
      <c r="H98" s="87"/>
      <c r="I98" s="2"/>
      <c r="J98" s="2"/>
      <c r="K98" s="2"/>
      <c r="L98" s="2"/>
      <c r="M98" s="2"/>
      <c r="N98" s="2"/>
      <c r="O98" s="2"/>
      <c r="P98" s="2"/>
      <c r="Q98" s="2"/>
      <c r="R98" s="2"/>
      <c r="S98" s="2"/>
      <c r="T98" s="2"/>
      <c r="U98" s="2"/>
      <c r="V98" s="2"/>
      <c r="W98" s="2"/>
      <c r="X98" s="2"/>
      <c r="Y98" s="2"/>
      <c r="Z98" s="2"/>
    </row>
    <row r="99" ht="13.5" customHeight="1">
      <c r="A99" s="65"/>
      <c r="B99" s="87"/>
      <c r="C99" s="87" t="s">
        <v>2615</v>
      </c>
      <c r="D99" s="87"/>
      <c r="E99" s="87"/>
      <c r="F99" s="94"/>
      <c r="G99" s="2"/>
      <c r="H99" s="87"/>
      <c r="I99" s="2"/>
      <c r="J99" s="2"/>
      <c r="K99" s="2"/>
      <c r="L99" s="2"/>
      <c r="M99" s="2"/>
      <c r="N99" s="2"/>
      <c r="O99" s="2"/>
      <c r="P99" s="2"/>
      <c r="Q99" s="2"/>
      <c r="R99" s="2"/>
      <c r="S99" s="2"/>
      <c r="T99" s="2"/>
      <c r="U99" s="2"/>
      <c r="V99" s="2"/>
      <c r="W99" s="2"/>
      <c r="X99" s="2"/>
      <c r="Y99" s="2"/>
      <c r="Z99" s="2"/>
    </row>
    <row r="100" ht="13.5" customHeight="1">
      <c r="A100" s="65"/>
      <c r="B100" s="87"/>
      <c r="C100" s="87"/>
      <c r="D100" s="87"/>
      <c r="E100" s="87"/>
      <c r="F100" s="94"/>
      <c r="G100" s="2"/>
      <c r="H100" s="87"/>
      <c r="I100" s="2"/>
      <c r="J100" s="2"/>
      <c r="K100" s="2"/>
      <c r="L100" s="2"/>
      <c r="M100" s="2"/>
      <c r="N100" s="2"/>
      <c r="O100" s="2"/>
      <c r="P100" s="2"/>
      <c r="Q100" s="2"/>
      <c r="R100" s="2"/>
      <c r="S100" s="2"/>
      <c r="T100" s="2"/>
      <c r="U100" s="2"/>
      <c r="V100" s="2"/>
      <c r="W100" s="2"/>
      <c r="X100" s="2"/>
      <c r="Y100" s="2"/>
      <c r="Z100" s="2"/>
    </row>
    <row r="101" ht="13.5" customHeight="1">
      <c r="A101" s="65"/>
      <c r="B101" s="87"/>
      <c r="C101" s="87"/>
      <c r="D101" s="87"/>
      <c r="E101" s="87"/>
      <c r="F101" s="94"/>
      <c r="G101" s="2"/>
      <c r="H101" s="87"/>
      <c r="I101" s="2"/>
      <c r="J101" s="2"/>
      <c r="K101" s="2"/>
      <c r="L101" s="2"/>
      <c r="M101" s="2"/>
      <c r="N101" s="2"/>
      <c r="O101" s="2"/>
      <c r="P101" s="2"/>
      <c r="Q101" s="2"/>
      <c r="R101" s="2"/>
      <c r="S101" s="2"/>
      <c r="T101" s="2"/>
      <c r="U101" s="2"/>
      <c r="V101" s="2"/>
      <c r="W101" s="2"/>
      <c r="X101" s="2"/>
      <c r="Y101" s="2"/>
      <c r="Z101" s="2"/>
    </row>
    <row r="102" ht="13.5" customHeight="1">
      <c r="A102" s="65"/>
      <c r="B102" s="87"/>
      <c r="C102" s="87"/>
      <c r="D102" s="87"/>
      <c r="E102" s="87"/>
      <c r="F102" s="94"/>
      <c r="G102" s="2"/>
      <c r="H102" s="87"/>
      <c r="I102" s="2"/>
      <c r="J102" s="2"/>
      <c r="K102" s="2"/>
      <c r="L102" s="2"/>
      <c r="M102" s="2"/>
      <c r="N102" s="2"/>
      <c r="O102" s="2"/>
      <c r="P102" s="2"/>
      <c r="Q102" s="2"/>
      <c r="R102" s="2"/>
      <c r="S102" s="2"/>
      <c r="T102" s="2"/>
      <c r="U102" s="2"/>
      <c r="V102" s="2"/>
      <c r="W102" s="2"/>
      <c r="X102" s="2"/>
      <c r="Y102" s="2"/>
      <c r="Z102" s="2"/>
    </row>
    <row r="103" ht="13.5" customHeight="1">
      <c r="A103" s="65"/>
      <c r="B103" s="87"/>
      <c r="C103" s="87"/>
      <c r="D103" s="87"/>
      <c r="E103" s="87"/>
      <c r="F103" s="94"/>
      <c r="G103" s="2"/>
      <c r="H103" s="87"/>
      <c r="I103" s="2"/>
      <c r="J103" s="2"/>
      <c r="K103" s="2"/>
      <c r="L103" s="2"/>
      <c r="M103" s="2"/>
      <c r="N103" s="2"/>
      <c r="O103" s="2"/>
      <c r="P103" s="2"/>
      <c r="Q103" s="2"/>
      <c r="R103" s="2"/>
      <c r="S103" s="2"/>
      <c r="T103" s="2"/>
      <c r="U103" s="2"/>
      <c r="V103" s="2"/>
      <c r="W103" s="2"/>
      <c r="X103" s="2"/>
      <c r="Y103" s="2"/>
      <c r="Z103" s="2"/>
    </row>
    <row r="104" ht="13.5" customHeight="1">
      <c r="A104" s="65"/>
      <c r="B104" s="87"/>
      <c r="C104" s="87"/>
      <c r="D104" s="87"/>
      <c r="E104" s="87"/>
      <c r="F104" s="94"/>
      <c r="G104" s="2"/>
      <c r="H104" s="87"/>
      <c r="I104" s="2"/>
      <c r="J104" s="2"/>
      <c r="K104" s="2"/>
      <c r="L104" s="2"/>
      <c r="M104" s="2"/>
      <c r="N104" s="2"/>
      <c r="O104" s="2"/>
      <c r="P104" s="2"/>
      <c r="Q104" s="2"/>
      <c r="R104" s="2"/>
      <c r="S104" s="2"/>
      <c r="T104" s="2"/>
      <c r="U104" s="2"/>
      <c r="V104" s="2"/>
      <c r="W104" s="2"/>
      <c r="X104" s="2"/>
      <c r="Y104" s="2"/>
      <c r="Z104" s="2"/>
    </row>
    <row r="105" ht="13.5" customHeight="1">
      <c r="A105" s="65"/>
      <c r="B105" s="87"/>
      <c r="C105" s="87"/>
      <c r="D105" s="87"/>
      <c r="E105" s="87"/>
      <c r="F105" s="94"/>
      <c r="G105" s="2"/>
      <c r="H105" s="87"/>
      <c r="I105" s="2"/>
      <c r="J105" s="2"/>
      <c r="K105" s="2"/>
      <c r="L105" s="2"/>
      <c r="M105" s="2"/>
      <c r="N105" s="2"/>
      <c r="O105" s="2"/>
      <c r="P105" s="2"/>
      <c r="Q105" s="2"/>
      <c r="R105" s="2"/>
      <c r="S105" s="2"/>
      <c r="T105" s="2"/>
      <c r="U105" s="2"/>
      <c r="V105" s="2"/>
      <c r="W105" s="2"/>
      <c r="X105" s="2"/>
      <c r="Y105" s="2"/>
      <c r="Z105" s="2"/>
    </row>
    <row r="106" ht="13.5" customHeight="1">
      <c r="A106" s="65"/>
      <c r="B106" s="87"/>
      <c r="C106" s="87"/>
      <c r="D106" s="87"/>
      <c r="E106" s="87"/>
      <c r="F106" s="94"/>
      <c r="G106" s="2"/>
      <c r="H106" s="87"/>
      <c r="I106" s="2"/>
      <c r="J106" s="2"/>
      <c r="K106" s="2"/>
      <c r="L106" s="2"/>
      <c r="M106" s="2"/>
      <c r="N106" s="2"/>
      <c r="O106" s="2"/>
      <c r="P106" s="2"/>
      <c r="Q106" s="2"/>
      <c r="R106" s="2"/>
      <c r="S106" s="2"/>
      <c r="T106" s="2"/>
      <c r="U106" s="2"/>
      <c r="V106" s="2"/>
      <c r="W106" s="2"/>
      <c r="X106" s="2"/>
      <c r="Y106" s="2"/>
      <c r="Z106" s="2"/>
    </row>
    <row r="107" ht="13.5" customHeight="1">
      <c r="A107" s="65"/>
      <c r="B107" s="87"/>
      <c r="C107" s="87"/>
      <c r="D107" s="87"/>
      <c r="E107" s="87"/>
      <c r="F107" s="94"/>
      <c r="G107" s="2"/>
      <c r="H107" s="87"/>
      <c r="I107" s="2"/>
      <c r="J107" s="2"/>
      <c r="K107" s="2"/>
      <c r="L107" s="2"/>
      <c r="M107" s="2"/>
      <c r="N107" s="2"/>
      <c r="O107" s="2"/>
      <c r="P107" s="2"/>
      <c r="Q107" s="2"/>
      <c r="R107" s="2"/>
      <c r="S107" s="2"/>
      <c r="T107" s="2"/>
      <c r="U107" s="2"/>
      <c r="V107" s="2"/>
      <c r="W107" s="2"/>
      <c r="X107" s="2"/>
      <c r="Y107" s="2"/>
      <c r="Z107" s="2"/>
    </row>
    <row r="108" ht="13.5" customHeight="1">
      <c r="A108" s="65"/>
      <c r="B108" s="87"/>
      <c r="C108" s="87"/>
      <c r="D108" s="87"/>
      <c r="E108" s="87"/>
      <c r="F108" s="94"/>
      <c r="G108" s="2"/>
      <c r="H108" s="87"/>
      <c r="I108" s="2"/>
      <c r="J108" s="2"/>
      <c r="K108" s="2"/>
      <c r="L108" s="2"/>
      <c r="M108" s="2"/>
      <c r="N108" s="2"/>
      <c r="O108" s="2"/>
      <c r="P108" s="2"/>
      <c r="Q108" s="2"/>
      <c r="R108" s="2"/>
      <c r="S108" s="2"/>
      <c r="T108" s="2"/>
      <c r="U108" s="2"/>
      <c r="V108" s="2"/>
      <c r="W108" s="2"/>
      <c r="X108" s="2"/>
      <c r="Y108" s="2"/>
      <c r="Z108" s="2"/>
    </row>
    <row r="109" ht="13.5" customHeight="1">
      <c r="A109" s="65"/>
      <c r="B109" s="87"/>
      <c r="C109" s="87"/>
      <c r="D109" s="87"/>
      <c r="E109" s="87"/>
      <c r="F109" s="94"/>
      <c r="G109" s="2"/>
      <c r="H109" s="87"/>
      <c r="I109" s="2"/>
      <c r="J109" s="2"/>
      <c r="K109" s="2"/>
      <c r="L109" s="2"/>
      <c r="M109" s="2"/>
      <c r="N109" s="2"/>
      <c r="O109" s="2"/>
      <c r="P109" s="2"/>
      <c r="Q109" s="2"/>
      <c r="R109" s="2"/>
      <c r="S109" s="2"/>
      <c r="T109" s="2"/>
      <c r="U109" s="2"/>
      <c r="V109" s="2"/>
      <c r="W109" s="2"/>
      <c r="X109" s="2"/>
      <c r="Y109" s="2"/>
      <c r="Z109" s="2"/>
    </row>
    <row r="110" ht="13.5" customHeight="1">
      <c r="A110" s="65"/>
      <c r="B110" s="87"/>
      <c r="C110" s="87"/>
      <c r="D110" s="87"/>
      <c r="E110" s="87"/>
      <c r="F110" s="94"/>
      <c r="G110" s="2"/>
      <c r="H110" s="87"/>
      <c r="I110" s="2"/>
      <c r="J110" s="2"/>
      <c r="K110" s="2"/>
      <c r="L110" s="2"/>
      <c r="M110" s="2"/>
      <c r="N110" s="2"/>
      <c r="O110" s="2"/>
      <c r="P110" s="2"/>
      <c r="Q110" s="2"/>
      <c r="R110" s="2"/>
      <c r="S110" s="2"/>
      <c r="T110" s="2"/>
      <c r="U110" s="2"/>
      <c r="V110" s="2"/>
      <c r="W110" s="2"/>
      <c r="X110" s="2"/>
      <c r="Y110" s="2"/>
      <c r="Z110" s="2"/>
    </row>
    <row r="111" ht="13.5" customHeight="1">
      <c r="A111" s="65"/>
      <c r="B111" s="87"/>
      <c r="C111" s="87"/>
      <c r="D111" s="87"/>
      <c r="E111" s="87"/>
      <c r="F111" s="94"/>
      <c r="G111" s="2"/>
      <c r="H111" s="87"/>
      <c r="I111" s="2"/>
      <c r="J111" s="2"/>
      <c r="K111" s="2"/>
      <c r="L111" s="2"/>
      <c r="M111" s="2"/>
      <c r="N111" s="2"/>
      <c r="O111" s="2"/>
      <c r="P111" s="2"/>
      <c r="Q111" s="2"/>
      <c r="R111" s="2"/>
      <c r="S111" s="2"/>
      <c r="T111" s="2"/>
      <c r="U111" s="2"/>
      <c r="V111" s="2"/>
      <c r="W111" s="2"/>
      <c r="X111" s="2"/>
      <c r="Y111" s="2"/>
      <c r="Z111" s="2"/>
    </row>
    <row r="112" ht="13.5" customHeight="1">
      <c r="A112" s="65"/>
      <c r="B112" s="87"/>
      <c r="C112" s="87"/>
      <c r="D112" s="87"/>
      <c r="E112" s="87"/>
      <c r="F112" s="94"/>
      <c r="G112" s="2"/>
      <c r="H112" s="87"/>
      <c r="I112" s="2"/>
      <c r="J112" s="2"/>
      <c r="K112" s="2"/>
      <c r="L112" s="2"/>
      <c r="M112" s="2"/>
      <c r="N112" s="2"/>
      <c r="O112" s="2"/>
      <c r="P112" s="2"/>
      <c r="Q112" s="2"/>
      <c r="R112" s="2"/>
      <c r="S112" s="2"/>
      <c r="T112" s="2"/>
      <c r="U112" s="2"/>
      <c r="V112" s="2"/>
      <c r="W112" s="2"/>
      <c r="X112" s="2"/>
      <c r="Y112" s="2"/>
      <c r="Z112" s="2"/>
    </row>
    <row r="113" ht="13.5" customHeight="1">
      <c r="A113" s="65"/>
      <c r="B113" s="87"/>
      <c r="C113" s="87" t="s">
        <v>2616</v>
      </c>
      <c r="D113" s="87"/>
      <c r="E113" s="87"/>
      <c r="F113" s="94"/>
      <c r="G113" s="2"/>
      <c r="H113" s="87"/>
      <c r="I113" s="2"/>
      <c r="J113" s="2"/>
      <c r="K113" s="2"/>
      <c r="L113" s="2"/>
      <c r="M113" s="2"/>
      <c r="N113" s="2"/>
      <c r="O113" s="2"/>
      <c r="P113" s="2"/>
      <c r="Q113" s="2"/>
      <c r="R113" s="2"/>
      <c r="S113" s="2"/>
      <c r="T113" s="2"/>
      <c r="U113" s="2"/>
      <c r="V113" s="2"/>
      <c r="W113" s="2"/>
      <c r="X113" s="2"/>
      <c r="Y113" s="2"/>
      <c r="Z113" s="2"/>
    </row>
    <row r="114" ht="13.5" customHeight="1">
      <c r="A114" s="65"/>
      <c r="B114" s="87"/>
      <c r="C114" s="87"/>
      <c r="D114" s="87" t="s">
        <v>2617</v>
      </c>
      <c r="E114" s="87"/>
      <c r="F114" s="94"/>
      <c r="G114" s="87" t="s">
        <v>2590</v>
      </c>
      <c r="H114" s="2"/>
      <c r="I114" s="2"/>
      <c r="J114" s="2"/>
      <c r="K114" s="2"/>
      <c r="L114" s="2"/>
      <c r="M114" s="2"/>
      <c r="N114" s="2"/>
      <c r="O114" s="2"/>
      <c r="P114" s="2"/>
      <c r="Q114" s="2"/>
      <c r="R114" s="2"/>
      <c r="S114" s="2"/>
      <c r="T114" s="2"/>
      <c r="U114" s="2"/>
      <c r="V114" s="2"/>
      <c r="W114" s="2"/>
      <c r="X114" s="2"/>
      <c r="Y114" s="2"/>
      <c r="Z114" s="2"/>
    </row>
    <row r="115" ht="13.5" customHeight="1">
      <c r="A115" s="65"/>
      <c r="B115" s="87"/>
      <c r="C115" s="87"/>
      <c r="D115" s="87" t="s">
        <v>2618</v>
      </c>
      <c r="E115" s="87"/>
      <c r="F115" s="87"/>
      <c r="G115" s="87" t="s">
        <v>2619</v>
      </c>
      <c r="H115" s="2"/>
      <c r="I115" s="2"/>
      <c r="J115" s="2"/>
      <c r="K115" s="2"/>
      <c r="L115" s="2"/>
      <c r="M115" s="2"/>
      <c r="N115" s="2"/>
      <c r="O115" s="2"/>
      <c r="P115" s="2"/>
      <c r="Q115" s="2"/>
      <c r="R115" s="2"/>
      <c r="S115" s="2"/>
      <c r="T115" s="2"/>
      <c r="U115" s="2"/>
      <c r="V115" s="2"/>
      <c r="W115" s="2"/>
      <c r="X115" s="2"/>
      <c r="Y115" s="2"/>
      <c r="Z115" s="2"/>
    </row>
    <row r="116" ht="13.5" customHeight="1">
      <c r="A116" s="65"/>
      <c r="B116" s="87"/>
      <c r="C116" s="87"/>
      <c r="D116" s="87" t="s">
        <v>2620</v>
      </c>
      <c r="E116" s="87"/>
      <c r="F116" s="87"/>
      <c r="G116" s="100" t="str">
        <f>HYPERLINK("http://www.orange-book.com/detail/obwfk53010/index/article_cd:TDW2101WP+++++++++++++++++++++8010","http://www.orange-book.com/detail/obwfk53010/index/article_cd:TDW2101WP+++++++++++++++++++++8010")</f>
        <v>http://www.orange-book.com/detail/obwfk53010/index/article_cd:TDW2101WP+++++++++++++++++++++8010</v>
      </c>
      <c r="H116" s="2"/>
      <c r="I116" s="2"/>
      <c r="J116" s="2"/>
      <c r="K116" s="2"/>
      <c r="L116" s="2"/>
      <c r="M116" s="2"/>
      <c r="N116" s="2"/>
      <c r="O116" s="2"/>
      <c r="P116" s="2"/>
      <c r="Q116" s="2"/>
      <c r="R116" s="2"/>
      <c r="S116" s="2"/>
      <c r="T116" s="2"/>
      <c r="U116" s="2"/>
      <c r="V116" s="2"/>
      <c r="W116" s="2"/>
      <c r="X116" s="2"/>
      <c r="Y116" s="2"/>
      <c r="Z116" s="2"/>
    </row>
    <row r="117" ht="13.5" customHeight="1">
      <c r="A117" s="65"/>
      <c r="B117" s="87"/>
      <c r="C117" s="87"/>
      <c r="D117" s="87"/>
      <c r="E117" s="87"/>
      <c r="F117" s="94"/>
      <c r="G117" s="2"/>
      <c r="H117" s="87"/>
      <c r="I117" s="2"/>
      <c r="J117" s="2"/>
      <c r="K117" s="2"/>
      <c r="L117" s="2"/>
      <c r="M117" s="2"/>
      <c r="N117" s="2"/>
      <c r="O117" s="2"/>
      <c r="P117" s="2"/>
      <c r="Q117" s="2"/>
      <c r="R117" s="2"/>
      <c r="S117" s="2"/>
      <c r="T117" s="2"/>
      <c r="U117" s="2"/>
      <c r="V117" s="2"/>
      <c r="W117" s="2"/>
      <c r="X117" s="2"/>
      <c r="Y117" s="2"/>
      <c r="Z117" s="2"/>
    </row>
    <row r="118" ht="13.5" customHeight="1">
      <c r="A118" s="65"/>
      <c r="B118" s="87" t="s">
        <v>2621</v>
      </c>
      <c r="C118" s="87"/>
      <c r="D118" s="87"/>
      <c r="E118" s="87"/>
      <c r="F118" s="94"/>
      <c r="G118" s="2"/>
      <c r="H118" s="87"/>
      <c r="I118" s="2"/>
      <c r="J118" s="2"/>
      <c r="K118" s="2"/>
      <c r="L118" s="2"/>
      <c r="M118" s="2"/>
      <c r="N118" s="2"/>
      <c r="O118" s="2"/>
      <c r="P118" s="2"/>
      <c r="Q118" s="2"/>
      <c r="R118" s="2"/>
      <c r="S118" s="2"/>
      <c r="T118" s="2"/>
      <c r="U118" s="2"/>
      <c r="V118" s="2"/>
      <c r="W118" s="2"/>
      <c r="X118" s="2"/>
      <c r="Y118" s="2"/>
      <c r="Z118" s="2"/>
    </row>
    <row r="119" ht="13.5" customHeight="1">
      <c r="A119" s="65"/>
      <c r="B119" s="87"/>
      <c r="C119" s="87" t="s">
        <v>2598</v>
      </c>
      <c r="D119" s="101"/>
      <c r="E119" s="87"/>
      <c r="F119" s="94"/>
      <c r="G119" s="2"/>
      <c r="H119" s="87"/>
      <c r="I119" s="2"/>
      <c r="J119" s="2"/>
      <c r="K119" s="2"/>
      <c r="L119" s="2"/>
      <c r="M119" s="2"/>
      <c r="N119" s="2"/>
      <c r="O119" s="2"/>
      <c r="P119" s="2"/>
      <c r="Q119" s="2"/>
      <c r="R119" s="2"/>
      <c r="S119" s="2"/>
      <c r="T119" s="2"/>
      <c r="U119" s="2"/>
      <c r="V119" s="2"/>
      <c r="W119" s="2"/>
      <c r="X119" s="2"/>
      <c r="Y119" s="2"/>
      <c r="Z119" s="2"/>
    </row>
    <row r="120" ht="13.5" customHeight="1">
      <c r="A120" s="65"/>
      <c r="B120" s="87"/>
      <c r="C120" s="87"/>
      <c r="D120" s="87" t="s">
        <v>2622</v>
      </c>
      <c r="E120" s="87"/>
      <c r="F120" s="94"/>
      <c r="G120" s="2"/>
      <c r="H120" s="87"/>
      <c r="I120" s="2"/>
      <c r="J120" s="2"/>
      <c r="K120" s="2"/>
      <c r="L120" s="2"/>
      <c r="M120" s="2"/>
      <c r="N120" s="2"/>
      <c r="O120" s="2"/>
      <c r="P120" s="2"/>
      <c r="Q120" s="2"/>
      <c r="R120" s="2"/>
      <c r="S120" s="2"/>
      <c r="T120" s="2"/>
      <c r="U120" s="2"/>
      <c r="V120" s="2"/>
      <c r="W120" s="2"/>
      <c r="X120" s="2"/>
      <c r="Y120" s="2"/>
      <c r="Z120" s="2"/>
    </row>
    <row r="121" ht="13.5" customHeight="1">
      <c r="A121" s="65"/>
      <c r="B121" s="87"/>
      <c r="C121" s="87"/>
      <c r="D121" s="87" t="s">
        <v>2623</v>
      </c>
      <c r="E121" s="87"/>
      <c r="F121" s="94"/>
      <c r="G121" s="2"/>
      <c r="H121" s="87"/>
      <c r="I121" s="2"/>
      <c r="J121" s="2"/>
      <c r="K121" s="2"/>
      <c r="L121" s="2"/>
      <c r="M121" s="2"/>
      <c r="N121" s="2"/>
      <c r="O121" s="2"/>
      <c r="P121" s="2"/>
      <c r="Q121" s="2"/>
      <c r="R121" s="2"/>
      <c r="S121" s="2"/>
      <c r="T121" s="2"/>
      <c r="U121" s="2"/>
      <c r="V121" s="2"/>
      <c r="W121" s="2"/>
      <c r="X121" s="2"/>
      <c r="Y121" s="2"/>
      <c r="Z121" s="2"/>
    </row>
    <row r="122" ht="13.5" customHeight="1">
      <c r="A122" s="65"/>
      <c r="B122" s="87"/>
      <c r="C122" s="87" t="s">
        <v>2601</v>
      </c>
      <c r="D122" s="87"/>
      <c r="E122" s="87"/>
      <c r="F122" s="94"/>
      <c r="G122" s="2"/>
      <c r="H122" s="87"/>
      <c r="I122" s="2"/>
      <c r="J122" s="2"/>
      <c r="K122" s="2"/>
      <c r="L122" s="2"/>
      <c r="M122" s="2"/>
      <c r="N122" s="2"/>
      <c r="O122" s="2"/>
      <c r="P122" s="2"/>
      <c r="Q122" s="2"/>
      <c r="R122" s="2"/>
      <c r="S122" s="2"/>
      <c r="T122" s="2"/>
      <c r="U122" s="2"/>
      <c r="V122" s="2"/>
      <c r="W122" s="2"/>
      <c r="X122" s="2"/>
      <c r="Y122" s="2"/>
      <c r="Z122" s="2"/>
    </row>
    <row r="123" ht="13.5" customHeight="1">
      <c r="A123" s="65"/>
      <c r="B123" s="87"/>
      <c r="C123" s="87"/>
      <c r="D123" s="87" t="s">
        <v>2624</v>
      </c>
      <c r="E123" s="87"/>
      <c r="F123" s="94"/>
      <c r="G123" s="2"/>
      <c r="H123" s="87"/>
      <c r="I123" s="2"/>
      <c r="J123" s="2"/>
      <c r="K123" s="2"/>
      <c r="L123" s="2"/>
      <c r="M123" s="2"/>
      <c r="N123" s="2"/>
      <c r="O123" s="2"/>
      <c r="P123" s="2"/>
      <c r="Q123" s="2"/>
      <c r="R123" s="2"/>
      <c r="S123" s="2"/>
      <c r="T123" s="2"/>
      <c r="U123" s="2"/>
      <c r="V123" s="2"/>
      <c r="W123" s="2"/>
      <c r="X123" s="2"/>
      <c r="Y123" s="2"/>
      <c r="Z123" s="2"/>
    </row>
    <row r="124" ht="13.5" customHeight="1">
      <c r="A124" s="65"/>
      <c r="B124" s="87"/>
      <c r="C124" s="87" t="s">
        <v>2604</v>
      </c>
      <c r="D124" s="87"/>
      <c r="E124" s="87"/>
      <c r="F124" s="94"/>
      <c r="G124" s="2"/>
      <c r="H124" s="87"/>
      <c r="I124" s="2"/>
      <c r="J124" s="2"/>
      <c r="K124" s="2"/>
      <c r="L124" s="2"/>
      <c r="M124" s="2"/>
      <c r="N124" s="2"/>
      <c r="O124" s="2"/>
      <c r="P124" s="2"/>
      <c r="Q124" s="2"/>
      <c r="R124" s="2"/>
      <c r="S124" s="2"/>
      <c r="T124" s="2"/>
      <c r="U124" s="2"/>
      <c r="V124" s="2"/>
      <c r="W124" s="2"/>
      <c r="X124" s="2"/>
      <c r="Y124" s="2"/>
      <c r="Z124" s="2"/>
    </row>
    <row r="125" ht="13.5" customHeight="1">
      <c r="A125" s="65"/>
      <c r="B125" s="87"/>
      <c r="C125" s="87"/>
      <c r="D125" s="87" t="s">
        <v>2625</v>
      </c>
      <c r="E125" s="87"/>
      <c r="F125" s="94"/>
      <c r="G125" s="2"/>
      <c r="H125" s="87"/>
      <c r="I125" s="2"/>
      <c r="J125" s="2"/>
      <c r="K125" s="2"/>
      <c r="L125" s="2"/>
      <c r="M125" s="2"/>
      <c r="N125" s="2"/>
      <c r="O125" s="2"/>
      <c r="P125" s="2"/>
      <c r="Q125" s="2"/>
      <c r="R125" s="2"/>
      <c r="S125" s="2"/>
      <c r="T125" s="2"/>
      <c r="U125" s="2"/>
      <c r="V125" s="2"/>
      <c r="W125" s="2"/>
      <c r="X125" s="2"/>
      <c r="Y125" s="2"/>
      <c r="Z125" s="2"/>
    </row>
    <row r="126" ht="13.5" customHeight="1">
      <c r="A126" s="65"/>
      <c r="B126" s="87"/>
      <c r="C126" s="87" t="s">
        <v>2615</v>
      </c>
      <c r="D126" s="87"/>
      <c r="E126" s="87"/>
      <c r="F126" s="94"/>
      <c r="G126" s="2"/>
      <c r="H126" s="87"/>
      <c r="I126" s="2"/>
      <c r="J126" s="2"/>
      <c r="K126" s="2"/>
      <c r="L126" s="2"/>
      <c r="M126" s="2"/>
      <c r="N126" s="2"/>
      <c r="O126" s="2"/>
      <c r="P126" s="2"/>
      <c r="Q126" s="2"/>
      <c r="R126" s="2"/>
      <c r="S126" s="2"/>
      <c r="T126" s="2"/>
      <c r="U126" s="2"/>
      <c r="V126" s="2"/>
      <c r="W126" s="2"/>
      <c r="X126" s="2"/>
      <c r="Y126" s="2"/>
      <c r="Z126" s="2"/>
    </row>
    <row r="127" ht="13.5" customHeight="1">
      <c r="A127" s="65"/>
      <c r="B127" s="87"/>
      <c r="C127" s="87"/>
      <c r="D127" s="87"/>
      <c r="E127" s="87"/>
      <c r="F127" s="94"/>
      <c r="G127" s="2"/>
      <c r="H127" s="87"/>
      <c r="I127" s="2"/>
      <c r="J127" s="2"/>
      <c r="K127" s="2"/>
      <c r="L127" s="2"/>
      <c r="M127" s="2"/>
      <c r="N127" s="2"/>
      <c r="O127" s="2"/>
      <c r="P127" s="2"/>
      <c r="Q127" s="2"/>
      <c r="R127" s="2"/>
      <c r="S127" s="2"/>
      <c r="T127" s="2"/>
      <c r="U127" s="2"/>
      <c r="V127" s="2"/>
      <c r="W127" s="2"/>
      <c r="X127" s="2"/>
      <c r="Y127" s="2"/>
      <c r="Z127" s="2"/>
    </row>
    <row r="128" ht="13.5" customHeight="1">
      <c r="A128" s="65"/>
      <c r="B128" s="87"/>
      <c r="C128" s="87"/>
      <c r="D128" s="87"/>
      <c r="E128" s="87"/>
      <c r="F128" s="94"/>
      <c r="G128" s="2"/>
      <c r="H128" s="87"/>
      <c r="I128" s="2"/>
      <c r="J128" s="2"/>
      <c r="K128" s="2"/>
      <c r="L128" s="2"/>
      <c r="M128" s="2"/>
      <c r="N128" s="2"/>
      <c r="O128" s="2"/>
      <c r="P128" s="2"/>
      <c r="Q128" s="2"/>
      <c r="R128" s="2"/>
      <c r="S128" s="2"/>
      <c r="T128" s="2"/>
      <c r="U128" s="2"/>
      <c r="V128" s="2"/>
      <c r="W128" s="2"/>
      <c r="X128" s="2"/>
      <c r="Y128" s="2"/>
      <c r="Z128" s="2"/>
    </row>
    <row r="129" ht="13.5" customHeight="1">
      <c r="A129" s="65"/>
      <c r="B129" s="87"/>
      <c r="C129" s="87"/>
      <c r="D129" s="87"/>
      <c r="E129" s="87"/>
      <c r="F129" s="94"/>
      <c r="G129" s="2"/>
      <c r="H129" s="87"/>
      <c r="I129" s="2"/>
      <c r="J129" s="2"/>
      <c r="K129" s="2"/>
      <c r="L129" s="2"/>
      <c r="M129" s="2"/>
      <c r="N129" s="2"/>
      <c r="O129" s="2"/>
      <c r="P129" s="2"/>
      <c r="Q129" s="2"/>
      <c r="R129" s="2"/>
      <c r="S129" s="2"/>
      <c r="T129" s="2"/>
      <c r="U129" s="2"/>
      <c r="V129" s="2"/>
      <c r="W129" s="2"/>
      <c r="X129" s="2"/>
      <c r="Y129" s="2"/>
      <c r="Z129" s="2"/>
    </row>
    <row r="130" ht="13.5" customHeight="1">
      <c r="A130" s="65"/>
      <c r="B130" s="87"/>
      <c r="C130" s="87"/>
      <c r="D130" s="87"/>
      <c r="E130" s="87"/>
      <c r="F130" s="94"/>
      <c r="G130" s="2"/>
      <c r="H130" s="87"/>
      <c r="I130" s="2"/>
      <c r="J130" s="2"/>
      <c r="K130" s="2"/>
      <c r="L130" s="2"/>
      <c r="M130" s="2"/>
      <c r="N130" s="2"/>
      <c r="O130" s="2"/>
      <c r="P130" s="2"/>
      <c r="Q130" s="2"/>
      <c r="R130" s="2"/>
      <c r="S130" s="2"/>
      <c r="T130" s="2"/>
      <c r="U130" s="2"/>
      <c r="V130" s="2"/>
      <c r="W130" s="2"/>
      <c r="X130" s="2"/>
      <c r="Y130" s="2"/>
      <c r="Z130" s="2"/>
    </row>
    <row r="131" ht="13.5" customHeight="1">
      <c r="A131" s="65"/>
      <c r="B131" s="87"/>
      <c r="C131" s="87"/>
      <c r="D131" s="87"/>
      <c r="E131" s="87"/>
      <c r="F131" s="94"/>
      <c r="G131" s="2"/>
      <c r="H131" s="87"/>
      <c r="I131" s="2"/>
      <c r="J131" s="2"/>
      <c r="K131" s="2"/>
      <c r="L131" s="2"/>
      <c r="M131" s="2"/>
      <c r="N131" s="2"/>
      <c r="O131" s="2"/>
      <c r="P131" s="2"/>
      <c r="Q131" s="2"/>
      <c r="R131" s="2"/>
      <c r="S131" s="2"/>
      <c r="T131" s="2"/>
      <c r="U131" s="2"/>
      <c r="V131" s="2"/>
      <c r="W131" s="2"/>
      <c r="X131" s="2"/>
      <c r="Y131" s="2"/>
      <c r="Z131" s="2"/>
    </row>
    <row r="132" ht="13.5" customHeight="1">
      <c r="A132" s="65"/>
      <c r="B132" s="87"/>
      <c r="C132" s="87"/>
      <c r="D132" s="87"/>
      <c r="E132" s="87"/>
      <c r="F132" s="87"/>
      <c r="G132" s="94"/>
      <c r="H132" s="87"/>
      <c r="I132" s="2"/>
      <c r="J132" s="2"/>
      <c r="K132" s="2"/>
      <c r="L132" s="2"/>
      <c r="M132" s="2"/>
      <c r="N132" s="2"/>
      <c r="O132" s="2"/>
      <c r="P132" s="2"/>
      <c r="Q132" s="2"/>
      <c r="R132" s="2"/>
      <c r="S132" s="2"/>
      <c r="T132" s="2"/>
      <c r="U132" s="2"/>
      <c r="V132" s="2"/>
      <c r="W132" s="2"/>
      <c r="X132" s="2"/>
      <c r="Y132" s="2"/>
      <c r="Z132" s="2"/>
    </row>
    <row r="133" ht="13.5" customHeight="1">
      <c r="A133" s="65"/>
      <c r="B133" s="87"/>
      <c r="C133" s="87"/>
      <c r="D133" s="87"/>
      <c r="E133" s="87"/>
      <c r="F133" s="87"/>
      <c r="G133" s="2"/>
      <c r="H133" s="87"/>
      <c r="I133" s="2"/>
      <c r="J133" s="2"/>
      <c r="K133" s="2"/>
      <c r="L133" s="2"/>
      <c r="M133" s="2"/>
      <c r="N133" s="2"/>
      <c r="O133" s="2"/>
      <c r="P133" s="2"/>
      <c r="Q133" s="2"/>
      <c r="R133" s="2"/>
      <c r="S133" s="2"/>
      <c r="T133" s="2"/>
      <c r="U133" s="2"/>
      <c r="V133" s="2"/>
      <c r="W133" s="2"/>
      <c r="X133" s="2"/>
      <c r="Y133" s="2"/>
      <c r="Z133" s="2"/>
    </row>
    <row r="134" ht="13.5" customHeight="1">
      <c r="A134" s="65"/>
      <c r="B134" s="87"/>
      <c r="C134" s="87"/>
      <c r="D134" s="87"/>
      <c r="E134" s="87"/>
      <c r="F134" s="94"/>
      <c r="G134" s="2"/>
      <c r="H134" s="87"/>
      <c r="I134" s="2"/>
      <c r="J134" s="2"/>
      <c r="K134" s="2"/>
      <c r="L134" s="2"/>
      <c r="M134" s="2"/>
      <c r="N134" s="2"/>
      <c r="O134" s="2"/>
      <c r="P134" s="2"/>
      <c r="Q134" s="2"/>
      <c r="R134" s="2"/>
      <c r="S134" s="2"/>
      <c r="T134" s="2"/>
      <c r="U134" s="2"/>
      <c r="V134" s="2"/>
      <c r="W134" s="2"/>
      <c r="X134" s="2"/>
      <c r="Y134" s="2"/>
      <c r="Z134" s="2"/>
    </row>
    <row r="135" ht="13.5" customHeight="1">
      <c r="A135" s="65"/>
      <c r="B135" s="87"/>
      <c r="C135" s="87"/>
      <c r="D135" s="87"/>
      <c r="E135" s="87"/>
      <c r="F135" s="94"/>
      <c r="G135" s="2"/>
      <c r="H135" s="87"/>
      <c r="I135" s="2"/>
      <c r="J135" s="2"/>
      <c r="K135" s="2"/>
      <c r="L135" s="2"/>
      <c r="M135" s="2"/>
      <c r="N135" s="2"/>
      <c r="O135" s="2"/>
      <c r="P135" s="2"/>
      <c r="Q135" s="2"/>
      <c r="R135" s="2"/>
      <c r="S135" s="2"/>
      <c r="T135" s="2"/>
      <c r="U135" s="2"/>
      <c r="V135" s="2"/>
      <c r="W135" s="2"/>
      <c r="X135" s="2"/>
      <c r="Y135" s="2"/>
      <c r="Z135" s="2"/>
    </row>
    <row r="136" ht="13.5" customHeight="1">
      <c r="A136" s="65"/>
      <c r="B136" s="87"/>
      <c r="C136" s="87"/>
      <c r="D136" s="87"/>
      <c r="E136" s="87"/>
      <c r="F136" s="94"/>
      <c r="G136" s="2"/>
      <c r="H136" s="87"/>
      <c r="I136" s="2"/>
      <c r="J136" s="2"/>
      <c r="K136" s="2"/>
      <c r="L136" s="2"/>
      <c r="M136" s="2"/>
      <c r="N136" s="2"/>
      <c r="O136" s="2"/>
      <c r="P136" s="2"/>
      <c r="Q136" s="2"/>
      <c r="R136" s="2"/>
      <c r="S136" s="2"/>
      <c r="T136" s="2"/>
      <c r="U136" s="2"/>
      <c r="V136" s="2"/>
      <c r="W136" s="2"/>
      <c r="X136" s="2"/>
      <c r="Y136" s="2"/>
      <c r="Z136" s="2"/>
    </row>
    <row r="137" ht="13.5" customHeight="1">
      <c r="A137" s="65"/>
      <c r="B137" s="87"/>
      <c r="C137" s="87"/>
      <c r="D137" s="87"/>
      <c r="E137" s="87"/>
      <c r="F137" s="94"/>
      <c r="G137" s="2"/>
      <c r="H137" s="87"/>
      <c r="I137" s="2"/>
      <c r="J137" s="2"/>
      <c r="K137" s="2"/>
      <c r="L137" s="2"/>
      <c r="M137" s="2"/>
      <c r="N137" s="2"/>
      <c r="O137" s="2"/>
      <c r="P137" s="2"/>
      <c r="Q137" s="2"/>
      <c r="R137" s="2"/>
      <c r="S137" s="2"/>
      <c r="T137" s="2"/>
      <c r="U137" s="2"/>
      <c r="V137" s="2"/>
      <c r="W137" s="2"/>
      <c r="X137" s="2"/>
      <c r="Y137" s="2"/>
      <c r="Z137" s="2"/>
    </row>
    <row r="138" ht="13.5" customHeight="1">
      <c r="A138" s="65"/>
      <c r="B138" s="87"/>
      <c r="C138" s="87"/>
      <c r="D138" s="87"/>
      <c r="E138" s="87"/>
      <c r="F138" s="94"/>
      <c r="G138" s="2"/>
      <c r="H138" s="87"/>
      <c r="I138" s="2"/>
      <c r="J138" s="2"/>
      <c r="K138" s="2"/>
      <c r="L138" s="2"/>
      <c r="M138" s="2"/>
      <c r="N138" s="2"/>
      <c r="O138" s="2"/>
      <c r="P138" s="2"/>
      <c r="Q138" s="2"/>
      <c r="R138" s="2"/>
      <c r="S138" s="2"/>
      <c r="T138" s="2"/>
      <c r="U138" s="2"/>
      <c r="V138" s="2"/>
      <c r="W138" s="2"/>
      <c r="X138" s="2"/>
      <c r="Y138" s="2"/>
      <c r="Z138" s="2"/>
    </row>
    <row r="139" ht="13.5" customHeight="1">
      <c r="A139" s="65"/>
      <c r="B139" s="87"/>
      <c r="C139" s="87"/>
      <c r="D139" s="87"/>
      <c r="E139" s="87"/>
      <c r="F139" s="87"/>
      <c r="G139" s="2"/>
      <c r="H139" s="87"/>
      <c r="I139" s="2"/>
      <c r="J139" s="2"/>
      <c r="K139" s="2"/>
      <c r="L139" s="2"/>
      <c r="M139" s="2"/>
      <c r="N139" s="2"/>
      <c r="O139" s="2"/>
      <c r="P139" s="2"/>
      <c r="Q139" s="2"/>
      <c r="R139" s="2"/>
      <c r="S139" s="2"/>
      <c r="T139" s="2"/>
      <c r="U139" s="2"/>
      <c r="V139" s="2"/>
      <c r="W139" s="2"/>
      <c r="X139" s="2"/>
      <c r="Y139" s="2"/>
      <c r="Z139" s="2"/>
    </row>
    <row r="140" ht="13.5" customHeight="1">
      <c r="A140" s="65"/>
      <c r="B140" s="87"/>
      <c r="C140" s="87" t="s">
        <v>2616</v>
      </c>
      <c r="D140" s="87"/>
      <c r="E140" s="87"/>
      <c r="F140" s="87"/>
      <c r="G140" s="2"/>
      <c r="H140" s="87"/>
      <c r="I140" s="2"/>
      <c r="J140" s="2"/>
      <c r="K140" s="2"/>
      <c r="L140" s="2"/>
      <c r="M140" s="2"/>
      <c r="N140" s="2"/>
      <c r="O140" s="2"/>
      <c r="P140" s="2"/>
      <c r="Q140" s="2"/>
      <c r="R140" s="2"/>
      <c r="S140" s="2"/>
      <c r="T140" s="2"/>
      <c r="U140" s="2"/>
      <c r="V140" s="2"/>
      <c r="W140" s="2"/>
      <c r="X140" s="2"/>
      <c r="Y140" s="2"/>
      <c r="Z140" s="2"/>
    </row>
    <row r="141" ht="13.5" customHeight="1">
      <c r="A141" s="65"/>
      <c r="B141" s="87"/>
      <c r="C141" s="87"/>
      <c r="D141" s="87" t="s">
        <v>2626</v>
      </c>
      <c r="E141" s="87"/>
      <c r="F141" s="87"/>
      <c r="G141" s="87" t="s">
        <v>2200</v>
      </c>
      <c r="H141" s="87"/>
      <c r="I141" s="2"/>
      <c r="J141" s="2"/>
      <c r="K141" s="2"/>
      <c r="L141" s="2"/>
      <c r="M141" s="2"/>
      <c r="N141" s="2"/>
      <c r="O141" s="2"/>
      <c r="P141" s="2"/>
      <c r="Q141" s="2"/>
      <c r="R141" s="2"/>
      <c r="S141" s="2"/>
      <c r="T141" s="2"/>
      <c r="U141" s="2"/>
      <c r="V141" s="2"/>
      <c r="W141" s="2"/>
      <c r="X141" s="2"/>
      <c r="Y141" s="2"/>
      <c r="Z141" s="2"/>
    </row>
    <row r="142" ht="13.5" customHeight="1">
      <c r="A142" s="65"/>
      <c r="B142" s="87"/>
      <c r="C142" s="87"/>
      <c r="D142" s="87" t="s">
        <v>2627</v>
      </c>
      <c r="E142" s="87"/>
      <c r="F142" s="87"/>
      <c r="G142" s="87" t="s">
        <v>2628</v>
      </c>
      <c r="H142" s="87"/>
      <c r="I142" s="2"/>
      <c r="J142" s="2"/>
      <c r="K142" s="2"/>
      <c r="L142" s="2"/>
      <c r="M142" s="2"/>
      <c r="N142" s="2"/>
      <c r="O142" s="2"/>
      <c r="P142" s="2"/>
      <c r="Q142" s="2"/>
      <c r="R142" s="2"/>
      <c r="S142" s="2"/>
      <c r="T142" s="2"/>
      <c r="U142" s="2"/>
      <c r="V142" s="2"/>
      <c r="W142" s="2"/>
      <c r="X142" s="2"/>
      <c r="Y142" s="2"/>
      <c r="Z142" s="2"/>
    </row>
    <row r="143" ht="13.5" customHeight="1">
      <c r="A143" s="65"/>
      <c r="B143" s="87"/>
      <c r="C143" s="87"/>
      <c r="D143" s="87" t="s">
        <v>2629</v>
      </c>
      <c r="E143" s="87"/>
      <c r="F143" s="87"/>
      <c r="G143" s="87" t="s">
        <v>2630</v>
      </c>
      <c r="H143" s="87"/>
      <c r="I143" s="2"/>
      <c r="J143" s="2"/>
      <c r="K143" s="2"/>
      <c r="L143" s="2"/>
      <c r="M143" s="2"/>
      <c r="N143" s="2"/>
      <c r="O143" s="2"/>
      <c r="P143" s="2"/>
      <c r="Q143" s="2"/>
      <c r="R143" s="2"/>
      <c r="S143" s="2"/>
      <c r="T143" s="2"/>
      <c r="U143" s="2"/>
      <c r="V143" s="2"/>
      <c r="W143" s="2"/>
      <c r="X143" s="2"/>
      <c r="Y143" s="2"/>
      <c r="Z143" s="2"/>
    </row>
    <row r="144" ht="13.5" customHeight="1">
      <c r="A144" s="65"/>
      <c r="B144" s="87"/>
      <c r="C144" s="87"/>
      <c r="D144" s="87"/>
      <c r="E144" s="87"/>
      <c r="F144" s="87"/>
      <c r="G144" s="2"/>
      <c r="H144" s="87"/>
      <c r="I144" s="2"/>
      <c r="J144" s="2"/>
      <c r="K144" s="2"/>
      <c r="L144" s="2"/>
      <c r="M144" s="2"/>
      <c r="N144" s="2"/>
      <c r="O144" s="2"/>
      <c r="P144" s="2"/>
      <c r="Q144" s="2"/>
      <c r="R144" s="2"/>
      <c r="S144" s="2"/>
      <c r="T144" s="2"/>
      <c r="U144" s="2"/>
      <c r="V144" s="2"/>
      <c r="W144" s="2"/>
      <c r="X144" s="2"/>
      <c r="Y144" s="2"/>
      <c r="Z144" s="2"/>
    </row>
    <row r="145" ht="13.5" customHeight="1">
      <c r="A145" s="65"/>
      <c r="B145" s="87"/>
      <c r="C145" s="87"/>
      <c r="D145" s="87"/>
      <c r="E145" s="87"/>
      <c r="F145" s="87"/>
      <c r="G145" s="2"/>
      <c r="H145" s="87"/>
      <c r="I145" s="2"/>
      <c r="J145" s="2"/>
      <c r="K145" s="2"/>
      <c r="L145" s="2"/>
      <c r="M145" s="2"/>
      <c r="N145" s="2"/>
      <c r="O145" s="2"/>
      <c r="P145" s="2"/>
      <c r="Q145" s="2"/>
      <c r="R145" s="2"/>
      <c r="S145" s="2"/>
      <c r="T145" s="2"/>
      <c r="U145" s="2"/>
      <c r="V145" s="2"/>
      <c r="W145" s="2"/>
      <c r="X145" s="2"/>
      <c r="Y145" s="2"/>
      <c r="Z145" s="2"/>
    </row>
    <row r="146" ht="13.5" customHeight="1">
      <c r="A146" s="65" t="s">
        <v>2631</v>
      </c>
      <c r="B146" s="87"/>
      <c r="C146" s="87"/>
      <c r="D146" s="87"/>
      <c r="E146" s="87"/>
      <c r="F146" s="87"/>
      <c r="G146" s="2"/>
      <c r="H146" s="87"/>
      <c r="I146" s="2"/>
      <c r="J146" s="2"/>
      <c r="K146" s="2"/>
      <c r="L146" s="2"/>
      <c r="M146" s="2"/>
      <c r="N146" s="2"/>
      <c r="O146" s="2"/>
      <c r="P146" s="2"/>
      <c r="Q146" s="2"/>
      <c r="R146" s="2"/>
      <c r="S146" s="2"/>
      <c r="T146" s="2"/>
      <c r="U146" s="2"/>
      <c r="V146" s="2"/>
      <c r="W146" s="2"/>
      <c r="X146" s="2"/>
      <c r="Y146" s="2"/>
      <c r="Z146" s="2"/>
    </row>
    <row r="147" ht="13.5" customHeight="1">
      <c r="A147" s="65"/>
      <c r="B147" s="87" t="s">
        <v>2632</v>
      </c>
      <c r="C147" s="87"/>
      <c r="D147" s="87"/>
      <c r="E147" s="87"/>
      <c r="F147" s="87"/>
      <c r="G147" s="2"/>
      <c r="H147" s="87"/>
      <c r="I147" s="2"/>
      <c r="J147" s="2"/>
      <c r="K147" s="2"/>
      <c r="L147" s="2"/>
      <c r="M147" s="2"/>
      <c r="N147" s="2"/>
      <c r="O147" s="2"/>
      <c r="P147" s="2"/>
      <c r="Q147" s="2"/>
      <c r="R147" s="2"/>
      <c r="S147" s="2"/>
      <c r="T147" s="2"/>
      <c r="U147" s="2"/>
      <c r="V147" s="2"/>
      <c r="W147" s="2"/>
      <c r="X147" s="2"/>
      <c r="Y147" s="2"/>
      <c r="Z147" s="2"/>
    </row>
    <row r="148" ht="13.5" customHeight="1">
      <c r="A148" s="65"/>
      <c r="B148" s="87"/>
      <c r="C148" s="87" t="s">
        <v>2633</v>
      </c>
      <c r="D148" s="87"/>
      <c r="E148" s="87"/>
      <c r="F148" s="87"/>
      <c r="G148" s="2"/>
      <c r="H148" s="87"/>
      <c r="I148" s="2"/>
      <c r="J148" s="2"/>
      <c r="K148" s="2"/>
      <c r="L148" s="2"/>
      <c r="M148" s="2"/>
      <c r="N148" s="2"/>
      <c r="O148" s="2"/>
      <c r="P148" s="2"/>
      <c r="Q148" s="2"/>
      <c r="R148" s="2"/>
      <c r="S148" s="2"/>
      <c r="T148" s="2"/>
      <c r="U148" s="2"/>
      <c r="V148" s="2"/>
      <c r="W148" s="2"/>
      <c r="X148" s="2"/>
      <c r="Y148" s="2"/>
      <c r="Z148" s="2"/>
    </row>
    <row r="149" ht="13.5" customHeight="1">
      <c r="A149" s="65"/>
      <c r="B149" s="87"/>
      <c r="C149" s="87" t="s">
        <v>2634</v>
      </c>
      <c r="D149" s="87"/>
      <c r="E149" s="87"/>
      <c r="F149" s="87"/>
      <c r="G149" s="2"/>
      <c r="H149" s="87"/>
      <c r="I149" s="2"/>
      <c r="J149" s="2"/>
      <c r="K149" s="2"/>
      <c r="L149" s="2"/>
      <c r="M149" s="2"/>
      <c r="N149" s="2"/>
      <c r="O149" s="2"/>
      <c r="P149" s="2"/>
      <c r="Q149" s="2"/>
      <c r="R149" s="2"/>
      <c r="S149" s="2"/>
      <c r="T149" s="2"/>
      <c r="U149" s="2"/>
      <c r="V149" s="2"/>
      <c r="W149" s="2"/>
      <c r="X149" s="2"/>
      <c r="Y149" s="2"/>
      <c r="Z149" s="2"/>
    </row>
    <row r="150" ht="13.5" customHeight="1">
      <c r="A150" s="65"/>
      <c r="B150" s="87"/>
      <c r="C150" s="87" t="s">
        <v>2635</v>
      </c>
      <c r="D150" s="87"/>
      <c r="E150" s="87"/>
      <c r="F150" s="87"/>
      <c r="G150" s="2"/>
      <c r="H150" s="87"/>
      <c r="I150" s="2"/>
      <c r="J150" s="2"/>
      <c r="K150" s="2"/>
      <c r="L150" s="2"/>
      <c r="M150" s="2"/>
      <c r="N150" s="2"/>
      <c r="O150" s="2"/>
      <c r="P150" s="2"/>
      <c r="Q150" s="2"/>
      <c r="R150" s="2"/>
      <c r="S150" s="2"/>
      <c r="T150" s="2"/>
      <c r="U150" s="2"/>
      <c r="V150" s="2"/>
      <c r="W150" s="2"/>
      <c r="X150" s="2"/>
      <c r="Y150" s="2"/>
      <c r="Z150" s="2"/>
    </row>
    <row r="151" ht="13.5" customHeight="1">
      <c r="A151" s="65"/>
      <c r="B151" s="87" t="s">
        <v>2636</v>
      </c>
      <c r="C151" s="87"/>
      <c r="D151" s="87"/>
      <c r="E151" s="87"/>
      <c r="F151" s="87"/>
      <c r="G151" s="2"/>
      <c r="H151" s="87"/>
      <c r="I151" s="2"/>
      <c r="J151" s="2"/>
      <c r="K151" s="2"/>
      <c r="L151" s="2"/>
      <c r="M151" s="2"/>
      <c r="N151" s="2"/>
      <c r="O151" s="2"/>
      <c r="P151" s="2"/>
      <c r="Q151" s="2"/>
      <c r="R151" s="2"/>
      <c r="S151" s="2"/>
      <c r="T151" s="2"/>
      <c r="U151" s="2"/>
      <c r="V151" s="2"/>
      <c r="W151" s="2"/>
      <c r="X151" s="2"/>
      <c r="Y151" s="2"/>
      <c r="Z151" s="2"/>
    </row>
    <row r="152" ht="13.5" customHeight="1">
      <c r="A152" s="65"/>
      <c r="B152" s="87" t="s">
        <v>2637</v>
      </c>
      <c r="C152" s="87"/>
      <c r="D152" s="87"/>
      <c r="E152" s="87"/>
      <c r="F152" s="87"/>
      <c r="G152" s="2"/>
      <c r="H152" s="87"/>
      <c r="I152" s="2"/>
      <c r="J152" s="2"/>
      <c r="K152" s="2"/>
      <c r="L152" s="2"/>
      <c r="M152" s="2"/>
      <c r="N152" s="2"/>
      <c r="O152" s="2"/>
      <c r="P152" s="2"/>
      <c r="Q152" s="2"/>
      <c r="R152" s="2"/>
      <c r="S152" s="2"/>
      <c r="T152" s="2"/>
      <c r="U152" s="2"/>
      <c r="V152" s="2"/>
      <c r="W152" s="2"/>
      <c r="X152" s="2"/>
      <c r="Y152" s="2"/>
      <c r="Z152" s="2"/>
    </row>
    <row r="153" ht="13.5" customHeight="1">
      <c r="A153" s="65"/>
      <c r="B153" s="87" t="s">
        <v>2638</v>
      </c>
      <c r="C153" s="87"/>
      <c r="D153" s="87"/>
      <c r="E153" s="87"/>
      <c r="F153" s="87"/>
      <c r="G153" s="2"/>
      <c r="H153" s="87"/>
      <c r="I153" s="2"/>
      <c r="J153" s="2"/>
      <c r="K153" s="2"/>
      <c r="L153" s="2"/>
      <c r="M153" s="2"/>
      <c r="N153" s="2"/>
      <c r="O153" s="2"/>
      <c r="P153" s="2"/>
      <c r="Q153" s="2"/>
      <c r="R153" s="2"/>
      <c r="S153" s="2"/>
      <c r="T153" s="2"/>
      <c r="U153" s="2"/>
      <c r="V153" s="2"/>
      <c r="W153" s="2"/>
      <c r="X153" s="2"/>
      <c r="Y153" s="2"/>
      <c r="Z153" s="2"/>
    </row>
    <row r="154" ht="13.5" customHeight="1">
      <c r="A154" s="65"/>
      <c r="B154" s="87" t="s">
        <v>2639</v>
      </c>
      <c r="C154" s="87"/>
      <c r="D154" s="87"/>
      <c r="E154" s="87"/>
      <c r="F154" s="87"/>
      <c r="G154" s="2"/>
      <c r="H154" s="87"/>
      <c r="I154" s="2"/>
      <c r="J154" s="2"/>
      <c r="K154" s="2"/>
      <c r="L154" s="2"/>
      <c r="M154" s="2"/>
      <c r="N154" s="2"/>
      <c r="O154" s="2"/>
      <c r="P154" s="2"/>
      <c r="Q154" s="2"/>
      <c r="R154" s="2"/>
      <c r="S154" s="2"/>
      <c r="T154" s="2"/>
      <c r="U154" s="2"/>
      <c r="V154" s="2"/>
      <c r="W154" s="2"/>
      <c r="X154" s="2"/>
      <c r="Y154" s="2"/>
      <c r="Z154" s="2"/>
    </row>
    <row r="155" ht="13.5" customHeight="1">
      <c r="A155" s="65"/>
      <c r="B155" s="87"/>
      <c r="C155" s="87"/>
      <c r="D155" s="87"/>
      <c r="E155" s="87"/>
      <c r="F155" s="87"/>
      <c r="G155" s="2"/>
      <c r="H155" s="87"/>
      <c r="I155" s="2"/>
      <c r="J155" s="2"/>
      <c r="K155" s="2"/>
      <c r="L155" s="2"/>
      <c r="M155" s="2"/>
      <c r="N155" s="2"/>
      <c r="O155" s="2"/>
      <c r="P155" s="2"/>
      <c r="Q155" s="2"/>
      <c r="R155" s="2"/>
      <c r="S155" s="2"/>
      <c r="T155" s="2"/>
      <c r="U155" s="2"/>
      <c r="V155" s="2"/>
      <c r="W155" s="2"/>
      <c r="X155" s="2"/>
      <c r="Y155" s="2"/>
      <c r="Z155" s="2"/>
    </row>
    <row r="156" ht="13.5" customHeight="1">
      <c r="A156" s="65"/>
      <c r="B156" s="87"/>
      <c r="C156" s="87"/>
      <c r="D156" s="87"/>
      <c r="E156" s="87"/>
      <c r="F156" s="87"/>
      <c r="G156" s="2"/>
      <c r="H156" s="87"/>
      <c r="I156" s="2"/>
      <c r="J156" s="2"/>
      <c r="K156" s="2"/>
      <c r="L156" s="2"/>
      <c r="M156" s="2"/>
      <c r="N156" s="2"/>
      <c r="O156" s="2"/>
      <c r="P156" s="2"/>
      <c r="Q156" s="2"/>
      <c r="R156" s="2"/>
      <c r="S156" s="2"/>
      <c r="T156" s="2"/>
      <c r="U156" s="2"/>
      <c r="V156" s="2"/>
      <c r="W156" s="2"/>
      <c r="X156" s="2"/>
      <c r="Y156" s="2"/>
      <c r="Z156" s="2"/>
    </row>
    <row r="157" ht="13.5" customHeight="1">
      <c r="A157" s="65"/>
      <c r="B157" s="87"/>
      <c r="C157" s="87"/>
      <c r="D157" s="87"/>
      <c r="E157" s="87" t="s">
        <v>2640</v>
      </c>
      <c r="F157" s="87"/>
      <c r="G157" s="1" t="s">
        <v>2641</v>
      </c>
      <c r="H157" s="1" t="s">
        <v>2642</v>
      </c>
      <c r="I157" s="1"/>
      <c r="J157" s="2"/>
      <c r="K157" s="2"/>
      <c r="L157" s="2"/>
      <c r="M157" s="1"/>
      <c r="N157" s="2"/>
      <c r="O157" s="2"/>
      <c r="P157" s="2"/>
      <c r="Q157" s="2"/>
      <c r="R157" s="2"/>
      <c r="S157" s="2"/>
      <c r="T157" s="2"/>
      <c r="U157" s="2"/>
      <c r="V157" s="2"/>
      <c r="W157" s="2"/>
      <c r="X157" s="2"/>
      <c r="Y157" s="2"/>
      <c r="Z157" s="2"/>
    </row>
    <row r="158" ht="13.5" customHeight="1">
      <c r="A158" s="65"/>
      <c r="B158" s="87"/>
      <c r="C158" s="87"/>
      <c r="D158" s="87"/>
      <c r="E158" s="87"/>
      <c r="F158" s="87" t="s">
        <v>2643</v>
      </c>
      <c r="G158" s="2">
        <f>SUM(G159:G162)*(1-0.8)</f>
        <v>10.40142857</v>
      </c>
      <c r="H158" s="2">
        <v>10.401428571428568</v>
      </c>
      <c r="I158" s="2"/>
      <c r="J158" s="2"/>
      <c r="K158" s="2"/>
      <c r="L158" s="2"/>
      <c r="M158" s="2"/>
      <c r="N158" s="2"/>
      <c r="O158" s="2"/>
      <c r="P158" s="2"/>
      <c r="Q158" s="2"/>
      <c r="R158" s="2"/>
      <c r="S158" s="2"/>
      <c r="T158" s="2"/>
      <c r="U158" s="2"/>
      <c r="V158" s="2"/>
      <c r="W158" s="2"/>
      <c r="X158" s="2"/>
      <c r="Y158" s="2"/>
      <c r="Z158" s="2"/>
    </row>
    <row r="159" ht="13.5" customHeight="1">
      <c r="A159" s="65"/>
      <c r="B159" s="87"/>
      <c r="C159" s="87"/>
      <c r="D159" s="87"/>
      <c r="E159" s="87"/>
      <c r="F159" s="87" t="s">
        <v>2644</v>
      </c>
      <c r="G159" s="2">
        <f t="shared" ref="G159:H159" si="1">46/7*5/2</f>
        <v>16.42857143</v>
      </c>
      <c r="H159" s="2">
        <f t="shared" si="1"/>
        <v>16.42857143</v>
      </c>
      <c r="I159" s="87"/>
      <c r="J159" s="2"/>
      <c r="K159" s="2"/>
      <c r="L159" s="2"/>
      <c r="M159" s="2"/>
      <c r="N159" s="2"/>
      <c r="O159" s="2"/>
      <c r="P159" s="2"/>
      <c r="Q159" s="2"/>
      <c r="R159" s="2"/>
      <c r="S159" s="2"/>
      <c r="T159" s="2"/>
      <c r="U159" s="2"/>
      <c r="V159" s="2"/>
      <c r="W159" s="2"/>
      <c r="X159" s="2"/>
      <c r="Y159" s="2"/>
      <c r="Z159" s="2"/>
    </row>
    <row r="160" ht="13.5" customHeight="1">
      <c r="A160" s="65"/>
      <c r="B160" s="87"/>
      <c r="C160" s="87"/>
      <c r="D160" s="87"/>
      <c r="E160" s="87"/>
      <c r="F160" s="87" t="s">
        <v>2645</v>
      </c>
      <c r="G160" s="2">
        <f t="shared" ref="G160:H160" si="2">46/7*5/2</f>
        <v>16.42857143</v>
      </c>
      <c r="H160" s="2">
        <f t="shared" si="2"/>
        <v>16.42857143</v>
      </c>
      <c r="I160" s="87"/>
      <c r="J160" s="2"/>
      <c r="K160" s="2"/>
      <c r="L160" s="2"/>
      <c r="M160" s="2"/>
      <c r="N160" s="2"/>
      <c r="O160" s="2"/>
      <c r="P160" s="2"/>
      <c r="Q160" s="2"/>
      <c r="R160" s="2"/>
      <c r="S160" s="2"/>
      <c r="T160" s="2"/>
      <c r="U160" s="2"/>
      <c r="V160" s="2"/>
      <c r="W160" s="2"/>
      <c r="X160" s="2"/>
      <c r="Y160" s="2"/>
      <c r="Z160" s="2"/>
    </row>
    <row r="161" ht="13.5" customHeight="1">
      <c r="A161" s="65"/>
      <c r="B161" s="87"/>
      <c r="C161" s="87"/>
      <c r="D161" s="87"/>
      <c r="E161" s="87"/>
      <c r="F161" s="87" t="s">
        <v>2646</v>
      </c>
      <c r="G161" s="2">
        <f>66/5</f>
        <v>13.2</v>
      </c>
      <c r="H161" s="2">
        <f>1.833</f>
        <v>1.833</v>
      </c>
      <c r="I161" s="2"/>
      <c r="J161" s="2"/>
      <c r="K161" s="2"/>
      <c r="L161" s="2"/>
      <c r="M161" s="2"/>
      <c r="N161" s="2"/>
      <c r="O161" s="2"/>
      <c r="P161" s="2"/>
      <c r="Q161" s="2"/>
      <c r="R161" s="2"/>
      <c r="S161" s="2"/>
      <c r="T161" s="2"/>
      <c r="U161" s="2"/>
      <c r="V161" s="2"/>
      <c r="W161" s="2"/>
      <c r="X161" s="2"/>
      <c r="Y161" s="2"/>
      <c r="Z161" s="2"/>
    </row>
    <row r="162" ht="13.5" customHeight="1">
      <c r="A162" s="65"/>
      <c r="B162" s="87"/>
      <c r="C162" s="87"/>
      <c r="D162" s="87"/>
      <c r="E162" s="87"/>
      <c r="F162" s="87" t="s">
        <v>2647</v>
      </c>
      <c r="G162" s="1">
        <f t="shared" ref="G162:H162" si="3">11.9/2</f>
        <v>5.95</v>
      </c>
      <c r="H162" s="1">
        <f t="shared" si="3"/>
        <v>5.95</v>
      </c>
      <c r="I162" s="2"/>
      <c r="J162" s="2"/>
      <c r="K162" s="2"/>
      <c r="L162" s="2"/>
      <c r="M162" s="2"/>
      <c r="N162" s="2"/>
      <c r="O162" s="2"/>
      <c r="P162" s="2"/>
      <c r="Q162" s="2"/>
      <c r="R162" s="2"/>
      <c r="S162" s="2"/>
      <c r="T162" s="2"/>
      <c r="U162" s="2"/>
      <c r="V162" s="2"/>
      <c r="W162" s="2"/>
      <c r="X162" s="2"/>
      <c r="Y162" s="2"/>
      <c r="Z162" s="2"/>
    </row>
    <row r="163" ht="13.5" customHeight="1">
      <c r="A163" s="65"/>
      <c r="B163" s="87"/>
      <c r="C163" s="87"/>
      <c r="D163" s="87"/>
      <c r="E163" s="87"/>
      <c r="F163" s="87" t="s">
        <v>1930</v>
      </c>
      <c r="G163" s="2">
        <f>SUM(G158:G162)</f>
        <v>62.40857143</v>
      </c>
      <c r="H163" s="2"/>
      <c r="I163" s="2"/>
      <c r="J163" s="2"/>
      <c r="K163" s="2"/>
      <c r="L163" s="2"/>
      <c r="M163" s="2"/>
      <c r="N163" s="2"/>
      <c r="O163" s="2"/>
      <c r="P163" s="2"/>
      <c r="Q163" s="2"/>
      <c r="R163" s="2"/>
      <c r="S163" s="2"/>
      <c r="T163" s="2"/>
      <c r="U163" s="2"/>
      <c r="V163" s="2"/>
      <c r="W163" s="2"/>
      <c r="X163" s="2"/>
      <c r="Y163" s="2"/>
      <c r="Z163" s="2"/>
    </row>
    <row r="164" ht="13.5" customHeight="1">
      <c r="A164" s="65"/>
      <c r="B164" s="87"/>
      <c r="C164" s="87"/>
      <c r="D164" s="87"/>
      <c r="E164" s="87"/>
      <c r="F164" s="87" t="s">
        <v>2648</v>
      </c>
      <c r="G164" s="2">
        <f>G163-J168</f>
        <v>51.04157143</v>
      </c>
      <c r="H164" s="87">
        <f>G164/G163</f>
        <v>0.8178615575</v>
      </c>
      <c r="I164" s="2"/>
      <c r="J164" s="2"/>
      <c r="K164" s="2"/>
      <c r="L164" s="2"/>
      <c r="M164" s="2"/>
      <c r="N164" s="2"/>
      <c r="O164" s="2"/>
      <c r="P164" s="2"/>
      <c r="Q164" s="2"/>
      <c r="R164" s="2"/>
      <c r="S164" s="2"/>
      <c r="T164" s="2"/>
      <c r="U164" s="2"/>
      <c r="V164" s="2"/>
      <c r="W164" s="2"/>
      <c r="X164" s="2"/>
      <c r="Y164" s="2"/>
      <c r="Z164" s="2"/>
    </row>
    <row r="165" ht="13.5" customHeight="1">
      <c r="A165" s="65"/>
      <c r="B165" s="87"/>
      <c r="C165" s="87"/>
      <c r="D165" s="87"/>
      <c r="E165" s="87"/>
      <c r="F165" s="87"/>
      <c r="G165" s="2"/>
      <c r="H165" s="87"/>
      <c r="I165" s="2"/>
      <c r="J165" s="1" t="s">
        <v>2649</v>
      </c>
      <c r="K165" s="1" t="s">
        <v>2650</v>
      </c>
      <c r="L165" s="1" t="s">
        <v>2199</v>
      </c>
      <c r="M165" s="2"/>
      <c r="N165" s="2"/>
      <c r="O165" s="2"/>
      <c r="P165" s="2"/>
      <c r="Q165" s="2"/>
      <c r="R165" s="2"/>
      <c r="S165" s="2"/>
      <c r="T165" s="2"/>
      <c r="U165" s="2"/>
      <c r="V165" s="2"/>
      <c r="W165" s="2"/>
      <c r="X165" s="2"/>
      <c r="Y165" s="2"/>
      <c r="Z165" s="2"/>
    </row>
    <row r="166" ht="13.5" customHeight="1">
      <c r="A166" s="65"/>
      <c r="B166" s="87"/>
      <c r="C166" s="87"/>
      <c r="D166" s="87"/>
      <c r="E166" s="87"/>
      <c r="F166" s="87"/>
      <c r="G166" s="2"/>
      <c r="H166" s="87"/>
      <c r="I166" s="1" t="s">
        <v>2651</v>
      </c>
      <c r="J166" s="1">
        <v>25.0</v>
      </c>
      <c r="K166" s="1">
        <v>100.0</v>
      </c>
      <c r="L166" s="1">
        <v>55.0</v>
      </c>
      <c r="M166" s="2"/>
      <c r="N166" s="2"/>
      <c r="O166" s="2"/>
      <c r="P166" s="2"/>
      <c r="Q166" s="2"/>
      <c r="R166" s="2"/>
      <c r="S166" s="2"/>
      <c r="T166" s="2"/>
      <c r="U166" s="2"/>
      <c r="V166" s="2"/>
      <c r="W166" s="2"/>
      <c r="X166" s="2"/>
      <c r="Y166" s="2"/>
      <c r="Z166" s="2"/>
    </row>
    <row r="167" ht="13.5" customHeight="1">
      <c r="A167" s="65"/>
      <c r="B167" s="87"/>
      <c r="C167" s="87"/>
      <c r="D167" s="87"/>
      <c r="E167" s="87"/>
      <c r="F167" s="87"/>
      <c r="G167" s="2"/>
      <c r="H167" s="87"/>
      <c r="I167" s="1" t="s">
        <v>2652</v>
      </c>
      <c r="J167" s="1">
        <v>212.0</v>
      </c>
      <c r="K167" s="1">
        <v>164.0</v>
      </c>
      <c r="L167" s="1">
        <v>23.0</v>
      </c>
      <c r="M167" s="2"/>
      <c r="N167" s="2"/>
      <c r="O167" s="2"/>
      <c r="P167" s="2"/>
      <c r="Q167" s="2"/>
      <c r="R167" s="2"/>
      <c r="S167" s="2"/>
      <c r="T167" s="2"/>
      <c r="U167" s="2"/>
      <c r="V167" s="2"/>
      <c r="W167" s="2"/>
      <c r="X167" s="2"/>
      <c r="Y167" s="2"/>
      <c r="Z167" s="2"/>
    </row>
    <row r="168" ht="13.5" customHeight="1">
      <c r="A168" s="65"/>
      <c r="B168" s="87"/>
      <c r="C168" s="87"/>
      <c r="D168" s="87"/>
      <c r="E168" s="87"/>
      <c r="F168" s="87"/>
      <c r="G168" s="2"/>
      <c r="H168" s="87"/>
      <c r="I168" s="1" t="s">
        <v>2653</v>
      </c>
      <c r="J168" s="2">
        <f>G161-1.833</f>
        <v>11.367</v>
      </c>
      <c r="K168" s="2">
        <f>G160+G159-(G160+G159)/2</f>
        <v>16.42857143</v>
      </c>
      <c r="L168" s="1">
        <v>3.0</v>
      </c>
      <c r="M168" s="2"/>
      <c r="N168" s="2"/>
      <c r="O168" s="2"/>
      <c r="P168" s="2"/>
      <c r="Q168" s="2"/>
      <c r="R168" s="2"/>
      <c r="S168" s="2"/>
      <c r="T168" s="2"/>
      <c r="U168" s="2"/>
      <c r="V168" s="2"/>
      <c r="W168" s="2"/>
      <c r="X168" s="2"/>
      <c r="Y168" s="2"/>
      <c r="Z168" s="2"/>
    </row>
    <row r="169" ht="13.5" customHeight="1">
      <c r="A169" s="65"/>
      <c r="B169" s="87"/>
      <c r="C169" s="87"/>
      <c r="D169" s="87"/>
      <c r="E169" s="87"/>
      <c r="F169" s="87"/>
      <c r="G169" s="2"/>
      <c r="H169" s="87"/>
      <c r="I169" s="1" t="s">
        <v>2654</v>
      </c>
      <c r="J169" s="2">
        <f t="shared" ref="J169:L169" si="4">1-J168/$G163</f>
        <v>0.8178615575</v>
      </c>
      <c r="K169" s="2">
        <f t="shared" si="4"/>
        <v>0.7367577714</v>
      </c>
      <c r="L169" s="2">
        <f t="shared" si="4"/>
        <v>0.95192968</v>
      </c>
      <c r="M169" s="2"/>
      <c r="N169" s="2"/>
      <c r="O169" s="2"/>
      <c r="P169" s="2"/>
      <c r="Q169" s="2"/>
      <c r="R169" s="2"/>
      <c r="S169" s="2"/>
      <c r="T169" s="2"/>
      <c r="U169" s="2"/>
      <c r="V169" s="2"/>
      <c r="W169" s="2"/>
      <c r="X169" s="2"/>
      <c r="Y169" s="2"/>
      <c r="Z169" s="2"/>
    </row>
    <row r="170" ht="13.5" customHeight="1">
      <c r="A170" s="65"/>
      <c r="B170" s="87"/>
      <c r="C170" s="87"/>
      <c r="D170" s="87"/>
      <c r="E170" s="87"/>
      <c r="F170" s="87"/>
      <c r="G170" s="2"/>
      <c r="H170" s="87"/>
      <c r="I170" s="2"/>
      <c r="J170" s="1" t="s">
        <v>2655</v>
      </c>
      <c r="K170" s="2"/>
      <c r="L170" s="2"/>
      <c r="M170" s="2"/>
      <c r="N170" s="2"/>
      <c r="O170" s="2"/>
      <c r="P170" s="2"/>
      <c r="Q170" s="2"/>
      <c r="R170" s="2"/>
      <c r="S170" s="2"/>
      <c r="T170" s="2"/>
      <c r="U170" s="2"/>
      <c r="V170" s="2"/>
      <c r="W170" s="2"/>
      <c r="X170" s="2"/>
      <c r="Y170" s="2"/>
      <c r="Z170" s="2"/>
    </row>
    <row r="171" ht="13.5" customHeight="1">
      <c r="A171" s="65"/>
      <c r="B171" s="87"/>
      <c r="C171" s="87"/>
      <c r="D171" s="87"/>
      <c r="E171" s="87"/>
      <c r="F171" s="87"/>
      <c r="G171" s="2"/>
      <c r="H171" s="87"/>
      <c r="I171" s="2"/>
      <c r="J171" s="2"/>
      <c r="K171" s="2"/>
      <c r="L171" s="2"/>
      <c r="M171" s="2"/>
      <c r="N171" s="2"/>
      <c r="O171" s="2"/>
      <c r="P171" s="2"/>
      <c r="Q171" s="2"/>
      <c r="R171" s="2"/>
      <c r="S171" s="2"/>
      <c r="T171" s="2"/>
      <c r="U171" s="2"/>
      <c r="V171" s="2"/>
      <c r="W171" s="2"/>
      <c r="X171" s="2"/>
      <c r="Y171" s="2"/>
      <c r="Z171" s="2"/>
    </row>
    <row r="172" ht="13.5" customHeight="1">
      <c r="A172" s="65"/>
      <c r="B172" s="87"/>
      <c r="C172" s="87"/>
      <c r="D172" s="87"/>
      <c r="E172" s="87"/>
      <c r="F172" s="87"/>
      <c r="G172" s="2">
        <f>3600/116</f>
        <v>31.03448276</v>
      </c>
      <c r="H172" s="87"/>
      <c r="I172" s="2"/>
      <c r="J172" s="2"/>
      <c r="K172" s="2"/>
      <c r="L172" s="2"/>
      <c r="M172" s="2"/>
      <c r="N172" s="2"/>
      <c r="O172" s="2"/>
      <c r="P172" s="2"/>
      <c r="Q172" s="2"/>
      <c r="R172" s="2"/>
      <c r="S172" s="2"/>
      <c r="T172" s="2"/>
      <c r="U172" s="2"/>
      <c r="V172" s="2"/>
      <c r="W172" s="2"/>
      <c r="X172" s="2"/>
      <c r="Y172" s="2"/>
      <c r="Z172" s="2"/>
    </row>
    <row r="173" ht="13.5" customHeight="1">
      <c r="A173" s="65"/>
      <c r="B173" s="87"/>
      <c r="C173" s="87"/>
      <c r="D173" s="87"/>
      <c r="E173" s="87"/>
      <c r="F173" s="87"/>
      <c r="G173" s="2"/>
      <c r="H173" s="87"/>
      <c r="I173" s="2"/>
      <c r="J173" s="2"/>
      <c r="K173" s="2"/>
      <c r="L173" s="2"/>
      <c r="M173" s="2"/>
      <c r="N173" s="2"/>
      <c r="O173" s="2"/>
      <c r="P173" s="2"/>
      <c r="Q173" s="2"/>
      <c r="R173" s="2"/>
      <c r="S173" s="2"/>
      <c r="T173" s="2"/>
      <c r="U173" s="2"/>
      <c r="V173" s="2"/>
      <c r="W173" s="2"/>
      <c r="X173" s="2"/>
      <c r="Y173" s="2"/>
      <c r="Z173" s="2"/>
    </row>
    <row r="174" ht="13.5" customHeight="1">
      <c r="A174" s="65"/>
      <c r="B174" s="87"/>
      <c r="C174" s="87"/>
      <c r="D174" s="87"/>
      <c r="E174" s="87"/>
      <c r="F174" s="87" t="s">
        <v>2656</v>
      </c>
      <c r="G174" s="2">
        <f>3600/100.6</f>
        <v>35.78528827</v>
      </c>
      <c r="H174" s="93" t="str">
        <f>HYPERLINK("http://www.naro.affrc.go.jp/org/tarc/seika/jyouhou/H14/to144.html","http://www.naro.affrc.go.jp/org/tarc/seika/jyouhou/H14/to144.html")</f>
        <v>http://www.naro.affrc.go.jp/org/tarc/seika/jyouhou/H14/to144.html</v>
      </c>
      <c r="I174" s="2"/>
      <c r="J174" s="2"/>
      <c r="K174" s="2"/>
      <c r="L174" s="2"/>
      <c r="M174" s="2"/>
      <c r="N174" s="2"/>
      <c r="O174" s="2"/>
      <c r="P174" s="2"/>
      <c r="Q174" s="2"/>
      <c r="R174" s="2"/>
      <c r="S174" s="2"/>
      <c r="T174" s="2"/>
      <c r="U174" s="2"/>
      <c r="V174" s="2"/>
      <c r="W174" s="2"/>
      <c r="X174" s="2"/>
      <c r="Y174" s="2"/>
      <c r="Z174" s="2"/>
    </row>
    <row r="175" ht="13.5" customHeight="1">
      <c r="A175" s="65"/>
      <c r="B175" s="87"/>
      <c r="C175" s="87"/>
      <c r="D175" s="87"/>
      <c r="E175" s="87"/>
      <c r="F175" s="87"/>
      <c r="G175" s="2"/>
      <c r="H175" s="87"/>
      <c r="I175" s="2"/>
      <c r="J175" s="2"/>
      <c r="K175" s="2"/>
      <c r="L175" s="2"/>
      <c r="M175" s="2"/>
      <c r="N175" s="2"/>
      <c r="O175" s="2"/>
      <c r="P175" s="2"/>
      <c r="Q175" s="2"/>
      <c r="R175" s="2"/>
      <c r="S175" s="2"/>
      <c r="T175" s="2"/>
      <c r="U175" s="2"/>
      <c r="V175" s="2"/>
      <c r="W175" s="2"/>
      <c r="X175" s="2"/>
      <c r="Y175" s="2"/>
      <c r="Z175" s="2"/>
    </row>
    <row r="176" ht="13.5" customHeight="1">
      <c r="A176" s="65"/>
      <c r="B176" s="87"/>
      <c r="C176" s="87"/>
      <c r="D176" s="87"/>
      <c r="E176" s="87"/>
      <c r="F176" s="87" t="s">
        <v>2657</v>
      </c>
      <c r="G176" s="2">
        <f>3600/48-G174</f>
        <v>39.21471173</v>
      </c>
      <c r="H176" s="93" t="str">
        <f>HYPERLINK("http://www.naro.affrc.go.jp/project/results/laboratory/brain/2002/common02-209.html","http://www.naro.affrc.go.jp/project/results/laboratory/brain/2002/common02-209.html")</f>
        <v>http://www.naro.affrc.go.jp/project/results/laboratory/brain/2002/common02-209.html</v>
      </c>
      <c r="I176" s="2"/>
      <c r="J176" s="2"/>
      <c r="K176" s="2"/>
      <c r="L176" s="2"/>
      <c r="M176" s="2"/>
      <c r="N176" s="2"/>
      <c r="O176" s="2"/>
      <c r="P176" s="2"/>
      <c r="Q176" s="2"/>
      <c r="R176" s="2"/>
      <c r="S176" s="2"/>
      <c r="T176" s="2"/>
      <c r="U176" s="2"/>
      <c r="V176" s="2"/>
      <c r="W176" s="2"/>
      <c r="X176" s="2"/>
      <c r="Y176" s="2"/>
      <c r="Z176" s="2"/>
    </row>
    <row r="177" ht="13.5" customHeight="1">
      <c r="A177" s="65"/>
      <c r="B177" s="87"/>
      <c r="C177" s="87"/>
      <c r="D177" s="87"/>
      <c r="E177" s="87"/>
      <c r="F177" s="87"/>
      <c r="G177" s="2"/>
      <c r="H177" s="87"/>
      <c r="I177" s="2"/>
      <c r="J177" s="2"/>
      <c r="K177" s="2"/>
      <c r="L177" s="2"/>
      <c r="M177" s="2"/>
      <c r="N177" s="2"/>
      <c r="O177" s="2"/>
      <c r="P177" s="2"/>
      <c r="Q177" s="2"/>
      <c r="R177" s="2"/>
      <c r="S177" s="2"/>
      <c r="T177" s="2"/>
      <c r="U177" s="2"/>
      <c r="V177" s="2"/>
      <c r="W177" s="2"/>
      <c r="X177" s="2"/>
      <c r="Y177" s="2"/>
      <c r="Z177" s="2"/>
    </row>
    <row r="178" ht="13.5" customHeight="1">
      <c r="A178" s="65"/>
      <c r="B178" s="87"/>
      <c r="C178" s="87"/>
      <c r="D178" s="87"/>
      <c r="E178" s="87"/>
      <c r="F178" s="87" t="s">
        <v>2658</v>
      </c>
      <c r="G178" s="2">
        <f>3600/33-G176-G174</f>
        <v>34.09090909</v>
      </c>
      <c r="H178" s="93" t="str">
        <f>HYPERLINK("http://www.naro.affrc.go.jp/project/results/laboratory/brain/2002/common02-209.html","http://www.naro.affrc.go.jp/project/results/laboratory/brain/2002/common02-209.html")</f>
        <v>http://www.naro.affrc.go.jp/project/results/laboratory/brain/2002/common02-209.html</v>
      </c>
      <c r="I178" s="2"/>
      <c r="J178" s="2"/>
      <c r="K178" s="2"/>
      <c r="L178" s="2"/>
      <c r="M178" s="2"/>
      <c r="N178" s="2"/>
      <c r="O178" s="2"/>
      <c r="P178" s="2"/>
      <c r="Q178" s="2"/>
      <c r="R178" s="2"/>
      <c r="S178" s="2"/>
      <c r="T178" s="2"/>
      <c r="U178" s="2"/>
      <c r="V178" s="2"/>
      <c r="W178" s="2"/>
      <c r="X178" s="2"/>
      <c r="Y178" s="2"/>
      <c r="Z178" s="2"/>
    </row>
    <row r="179" ht="13.5" customHeight="1">
      <c r="A179" s="65"/>
      <c r="B179" s="87"/>
      <c r="C179" s="87"/>
      <c r="D179" s="87"/>
      <c r="E179" s="87"/>
      <c r="F179" s="87"/>
      <c r="G179" s="2"/>
      <c r="H179" s="87"/>
      <c r="I179" s="2"/>
      <c r="J179" s="2"/>
      <c r="K179" s="2"/>
      <c r="L179" s="2"/>
      <c r="M179" s="2"/>
      <c r="N179" s="2"/>
      <c r="O179" s="2"/>
      <c r="P179" s="2"/>
      <c r="Q179" s="2"/>
      <c r="R179" s="2"/>
      <c r="S179" s="2"/>
      <c r="T179" s="2"/>
      <c r="U179" s="2"/>
      <c r="V179" s="2"/>
      <c r="W179" s="2"/>
      <c r="X179" s="2"/>
      <c r="Y179" s="2"/>
      <c r="Z179" s="2"/>
    </row>
    <row r="180" ht="13.5" customHeight="1">
      <c r="A180" s="65"/>
      <c r="B180" s="87"/>
      <c r="C180" s="87"/>
      <c r="D180" s="87"/>
      <c r="E180" s="87"/>
      <c r="F180" s="87"/>
      <c r="G180" s="2"/>
      <c r="H180" s="87"/>
      <c r="I180" s="2"/>
      <c r="J180" s="2"/>
      <c r="K180" s="2"/>
      <c r="L180" s="2"/>
      <c r="M180" s="2"/>
      <c r="N180" s="2"/>
      <c r="O180" s="2"/>
      <c r="P180" s="2"/>
      <c r="Q180" s="2"/>
      <c r="R180" s="2"/>
      <c r="S180" s="2"/>
      <c r="T180" s="2"/>
      <c r="U180" s="2"/>
      <c r="V180" s="2"/>
      <c r="W180" s="2"/>
      <c r="X180" s="2"/>
      <c r="Y180" s="2"/>
      <c r="Z180" s="2"/>
    </row>
    <row r="181" ht="13.5" customHeight="1">
      <c r="A181" s="65"/>
      <c r="B181" s="87"/>
      <c r="C181" s="87"/>
      <c r="D181" s="87"/>
      <c r="E181" s="87"/>
      <c r="F181" s="2"/>
      <c r="G181" s="2"/>
      <c r="H181" s="87"/>
      <c r="I181" s="2"/>
      <c r="J181" s="2"/>
      <c r="K181" s="2"/>
      <c r="L181" s="2"/>
      <c r="M181" s="2"/>
      <c r="N181" s="2"/>
      <c r="O181" s="2"/>
      <c r="P181" s="2"/>
      <c r="Q181" s="2"/>
      <c r="R181" s="2"/>
      <c r="S181" s="2"/>
      <c r="T181" s="2"/>
      <c r="U181" s="2"/>
      <c r="V181" s="2"/>
      <c r="W181" s="2"/>
      <c r="X181" s="2"/>
      <c r="Y181" s="2"/>
      <c r="Z181" s="2"/>
    </row>
    <row r="182" ht="13.5" customHeight="1">
      <c r="A182" s="65"/>
      <c r="B182" s="87"/>
      <c r="C182" s="87"/>
      <c r="D182" s="87"/>
      <c r="E182" s="87"/>
      <c r="F182" s="87" t="s">
        <v>2659</v>
      </c>
      <c r="G182" s="2"/>
      <c r="H182" s="87"/>
      <c r="I182" s="2"/>
      <c r="J182" s="2"/>
      <c r="K182" s="2"/>
      <c r="L182" s="2"/>
      <c r="M182" s="2"/>
      <c r="N182" s="2"/>
      <c r="O182" s="2"/>
      <c r="P182" s="2"/>
      <c r="Q182" s="2"/>
      <c r="R182" s="2"/>
      <c r="S182" s="2"/>
      <c r="T182" s="2"/>
      <c r="U182" s="2"/>
      <c r="V182" s="2"/>
      <c r="W182" s="2"/>
      <c r="X182" s="2"/>
      <c r="Y182" s="2"/>
      <c r="Z182" s="2"/>
    </row>
    <row r="183" ht="13.5" customHeight="1">
      <c r="A183" s="65"/>
      <c r="B183" s="87"/>
      <c r="C183" s="87"/>
      <c r="D183" s="87"/>
      <c r="E183" s="87"/>
      <c r="F183" s="87" t="s">
        <v>2660</v>
      </c>
      <c r="G183" s="2"/>
      <c r="H183" s="87"/>
      <c r="I183" s="2"/>
      <c r="J183" s="2"/>
      <c r="K183" s="2"/>
      <c r="L183" s="2"/>
      <c r="M183" s="2"/>
      <c r="N183" s="2"/>
      <c r="O183" s="2"/>
      <c r="P183" s="2"/>
      <c r="Q183" s="2"/>
      <c r="R183" s="2"/>
      <c r="S183" s="2"/>
      <c r="T183" s="2"/>
      <c r="U183" s="2"/>
      <c r="V183" s="2"/>
      <c r="W183" s="2"/>
      <c r="X183" s="2"/>
      <c r="Y183" s="2"/>
      <c r="Z183" s="2"/>
    </row>
    <row r="184" ht="13.5" customHeight="1">
      <c r="A184" s="65"/>
      <c r="B184" s="87"/>
      <c r="C184" s="87"/>
      <c r="D184" s="87"/>
      <c r="E184" s="87"/>
      <c r="F184" s="87" t="s">
        <v>2661</v>
      </c>
      <c r="G184" s="2"/>
      <c r="H184" s="87"/>
      <c r="I184" s="2"/>
      <c r="J184" s="2"/>
      <c r="K184" s="2"/>
      <c r="L184" s="2"/>
      <c r="M184" s="2"/>
      <c r="N184" s="2"/>
      <c r="O184" s="2"/>
      <c r="P184" s="2"/>
      <c r="Q184" s="2"/>
      <c r="R184" s="2"/>
      <c r="S184" s="2"/>
      <c r="T184" s="2"/>
      <c r="U184" s="2"/>
      <c r="V184" s="2"/>
      <c r="W184" s="2"/>
      <c r="X184" s="2"/>
      <c r="Y184" s="2"/>
      <c r="Z184" s="2"/>
    </row>
    <row r="185" ht="13.5" customHeight="1">
      <c r="A185" s="65"/>
      <c r="B185" s="87"/>
      <c r="C185" s="87"/>
      <c r="D185" s="87"/>
      <c r="E185" s="87"/>
      <c r="F185" s="87" t="s">
        <v>2662</v>
      </c>
      <c r="G185" s="1"/>
      <c r="H185" s="87"/>
      <c r="I185" s="2"/>
      <c r="J185" s="2"/>
      <c r="K185" s="2"/>
      <c r="L185" s="2"/>
      <c r="M185" s="2"/>
      <c r="N185" s="2"/>
      <c r="O185" s="2"/>
      <c r="P185" s="2"/>
      <c r="Q185" s="2"/>
      <c r="R185" s="2"/>
      <c r="S185" s="2"/>
      <c r="T185" s="2"/>
      <c r="U185" s="2"/>
      <c r="V185" s="2"/>
      <c r="W185" s="2"/>
      <c r="X185" s="2"/>
      <c r="Y185" s="2"/>
      <c r="Z185" s="2"/>
    </row>
    <row r="186" ht="13.5" customHeight="1">
      <c r="A186" s="65"/>
      <c r="B186" s="87"/>
      <c r="C186" s="87"/>
      <c r="D186" s="87"/>
      <c r="E186" s="87"/>
      <c r="F186" s="87" t="s">
        <v>2663</v>
      </c>
      <c r="G186" s="2"/>
      <c r="H186" s="87"/>
      <c r="I186" s="2"/>
      <c r="J186" s="2"/>
      <c r="K186" s="2"/>
      <c r="L186" s="2"/>
      <c r="M186" s="2"/>
      <c r="N186" s="2"/>
      <c r="O186" s="2"/>
      <c r="P186" s="2"/>
      <c r="Q186" s="2"/>
      <c r="R186" s="2"/>
      <c r="S186" s="2"/>
      <c r="T186" s="2"/>
      <c r="U186" s="2"/>
      <c r="V186" s="2"/>
      <c r="W186" s="2"/>
      <c r="X186" s="2"/>
      <c r="Y186" s="2"/>
      <c r="Z186" s="2"/>
    </row>
    <row r="187" ht="13.5" customHeight="1">
      <c r="A187" s="65"/>
      <c r="B187" s="87"/>
      <c r="C187" s="87"/>
      <c r="D187" s="87"/>
      <c r="E187" s="87"/>
      <c r="F187" s="87" t="s">
        <v>2664</v>
      </c>
      <c r="G187" s="1"/>
      <c r="H187" s="87"/>
      <c r="I187" s="2"/>
      <c r="J187" s="2"/>
      <c r="K187" s="2"/>
      <c r="L187" s="2"/>
      <c r="M187" s="2"/>
      <c r="N187" s="2"/>
      <c r="O187" s="2"/>
      <c r="P187" s="2"/>
      <c r="Q187" s="2"/>
      <c r="R187" s="2"/>
      <c r="S187" s="2"/>
      <c r="T187" s="2"/>
      <c r="U187" s="2"/>
      <c r="V187" s="2"/>
      <c r="W187" s="2"/>
      <c r="X187" s="2"/>
      <c r="Y187" s="2"/>
      <c r="Z187" s="2"/>
    </row>
    <row r="188" ht="13.5" customHeight="1">
      <c r="A188" s="65"/>
      <c r="B188" s="87"/>
      <c r="C188" s="87"/>
      <c r="D188" s="87"/>
      <c r="E188" s="87"/>
      <c r="F188" s="87" t="s">
        <v>2665</v>
      </c>
      <c r="G188" s="2"/>
      <c r="H188" s="87"/>
      <c r="I188" s="2"/>
      <c r="J188" s="2"/>
      <c r="K188" s="2"/>
      <c r="L188" s="2"/>
      <c r="M188" s="2"/>
      <c r="N188" s="2"/>
      <c r="O188" s="2"/>
      <c r="P188" s="2"/>
      <c r="Q188" s="2"/>
      <c r="R188" s="2"/>
      <c r="S188" s="2"/>
      <c r="T188" s="2"/>
      <c r="U188" s="2"/>
      <c r="V188" s="2"/>
      <c r="W188" s="2"/>
      <c r="X188" s="2"/>
      <c r="Y188" s="2"/>
      <c r="Z188" s="2"/>
    </row>
    <row r="189" ht="13.5" customHeight="1">
      <c r="A189" s="65"/>
      <c r="B189" s="87"/>
      <c r="C189" s="87"/>
      <c r="D189" s="87"/>
      <c r="E189" s="87"/>
      <c r="F189" s="87"/>
      <c r="G189" s="2"/>
      <c r="H189" s="87"/>
      <c r="I189" s="2"/>
      <c r="J189" s="2"/>
      <c r="K189" s="2"/>
      <c r="L189" s="2"/>
      <c r="M189" s="2"/>
      <c r="N189" s="2"/>
      <c r="O189" s="2"/>
      <c r="P189" s="2"/>
      <c r="Q189" s="2"/>
      <c r="R189" s="2"/>
      <c r="S189" s="2"/>
      <c r="T189" s="2"/>
      <c r="U189" s="2"/>
      <c r="V189" s="2"/>
      <c r="W189" s="2"/>
      <c r="X189" s="2"/>
      <c r="Y189" s="2"/>
      <c r="Z189" s="2"/>
    </row>
    <row r="190" ht="13.5" customHeight="1">
      <c r="A190" s="65"/>
      <c r="B190" s="87"/>
      <c r="C190" s="87"/>
      <c r="D190" s="87"/>
      <c r="E190" s="87"/>
      <c r="F190" s="87" t="s">
        <v>2666</v>
      </c>
      <c r="G190" s="2"/>
      <c r="H190" s="87"/>
      <c r="I190" s="2"/>
      <c r="J190" s="2"/>
      <c r="K190" s="2"/>
      <c r="L190" s="2"/>
      <c r="M190" s="2"/>
      <c r="N190" s="2"/>
      <c r="O190" s="2"/>
      <c r="P190" s="2"/>
      <c r="Q190" s="2"/>
      <c r="R190" s="2"/>
      <c r="S190" s="2"/>
      <c r="T190" s="2"/>
      <c r="U190" s="2"/>
      <c r="V190" s="2"/>
      <c r="W190" s="2"/>
      <c r="X190" s="2"/>
      <c r="Y190" s="2"/>
      <c r="Z190" s="2"/>
    </row>
    <row r="191" ht="13.5" customHeight="1">
      <c r="A191" s="65"/>
      <c r="B191" s="87"/>
      <c r="C191" s="87"/>
      <c r="D191" s="87"/>
      <c r="E191" s="87"/>
      <c r="F191" s="87"/>
      <c r="G191" s="2"/>
      <c r="H191" s="87"/>
      <c r="I191" s="2"/>
      <c r="J191" s="2"/>
      <c r="K191" s="2"/>
      <c r="L191" s="2"/>
      <c r="M191" s="2"/>
      <c r="N191" s="2"/>
      <c r="O191" s="2"/>
      <c r="P191" s="2"/>
      <c r="Q191" s="2"/>
      <c r="R191" s="2"/>
      <c r="S191" s="2"/>
      <c r="T191" s="2"/>
      <c r="U191" s="2"/>
      <c r="V191" s="2"/>
      <c r="W191" s="2"/>
      <c r="X191" s="2"/>
      <c r="Y191" s="2"/>
      <c r="Z191" s="2"/>
    </row>
    <row r="192" ht="13.5" customHeight="1">
      <c r="A192" s="65"/>
      <c r="B192" s="87"/>
      <c r="C192" s="87"/>
      <c r="D192" s="87"/>
      <c r="E192" s="87"/>
      <c r="F192" s="87"/>
      <c r="G192" s="2"/>
      <c r="H192" s="87"/>
      <c r="I192" s="2"/>
      <c r="J192" s="2"/>
      <c r="K192" s="2"/>
      <c r="L192" s="2"/>
      <c r="M192" s="2"/>
      <c r="N192" s="2"/>
      <c r="O192" s="2"/>
      <c r="P192" s="2"/>
      <c r="Q192" s="2"/>
      <c r="R192" s="2"/>
      <c r="S192" s="2"/>
      <c r="T192" s="2"/>
      <c r="U192" s="2"/>
      <c r="V192" s="2"/>
      <c r="W192" s="2"/>
      <c r="X192" s="2"/>
      <c r="Y192" s="2"/>
      <c r="Z192" s="2"/>
    </row>
    <row r="193" ht="13.5" customHeight="1">
      <c r="A193" s="65"/>
      <c r="B193" s="87"/>
      <c r="C193" s="87"/>
      <c r="D193" s="87" t="s">
        <v>2667</v>
      </c>
      <c r="E193" s="87"/>
      <c r="F193" s="2"/>
      <c r="G193" s="2"/>
      <c r="H193" s="87"/>
      <c r="I193" s="2"/>
      <c r="J193" s="2"/>
      <c r="K193" s="2"/>
      <c r="L193" s="2"/>
      <c r="M193" s="2"/>
      <c r="N193" s="2"/>
      <c r="O193" s="2"/>
      <c r="P193" s="2"/>
      <c r="Q193" s="2"/>
      <c r="R193" s="2"/>
      <c r="S193" s="2"/>
      <c r="T193" s="2"/>
      <c r="U193" s="2"/>
      <c r="V193" s="2"/>
      <c r="W193" s="2"/>
      <c r="X193" s="2"/>
      <c r="Y193" s="2"/>
      <c r="Z193" s="2"/>
    </row>
    <row r="194" ht="13.5" customHeight="1">
      <c r="A194" s="65"/>
      <c r="B194" s="87"/>
      <c r="C194" s="87"/>
      <c r="D194" s="2"/>
      <c r="E194" s="87" t="s">
        <v>2668</v>
      </c>
      <c r="F194" s="2"/>
      <c r="G194" s="2"/>
      <c r="H194" s="87"/>
      <c r="I194" s="2"/>
      <c r="J194" s="2"/>
      <c r="K194" s="2"/>
      <c r="L194" s="2"/>
      <c r="M194" s="2"/>
      <c r="N194" s="2"/>
      <c r="O194" s="2"/>
      <c r="P194" s="2"/>
      <c r="Q194" s="2"/>
      <c r="R194" s="2"/>
      <c r="S194" s="2"/>
      <c r="T194" s="2"/>
      <c r="U194" s="2"/>
      <c r="V194" s="2"/>
      <c r="W194" s="2"/>
      <c r="X194" s="2"/>
      <c r="Y194" s="2"/>
      <c r="Z194" s="2"/>
    </row>
    <row r="195" ht="13.5" customHeight="1">
      <c r="A195" s="65"/>
      <c r="B195" s="87"/>
      <c r="C195" s="87"/>
      <c r="D195" s="2"/>
      <c r="E195" s="87" t="s">
        <v>2669</v>
      </c>
      <c r="F195" s="2"/>
      <c r="G195" s="2"/>
      <c r="H195" s="87"/>
      <c r="I195" s="2"/>
      <c r="J195" s="2"/>
      <c r="K195" s="2"/>
      <c r="L195" s="2"/>
      <c r="M195" s="2"/>
      <c r="N195" s="2"/>
      <c r="O195" s="2"/>
      <c r="P195" s="2"/>
      <c r="Q195" s="2"/>
      <c r="R195" s="2"/>
      <c r="S195" s="2"/>
      <c r="T195" s="2"/>
      <c r="U195" s="2"/>
      <c r="V195" s="2"/>
      <c r="W195" s="2"/>
      <c r="X195" s="2"/>
      <c r="Y195" s="2"/>
      <c r="Z195" s="2"/>
    </row>
    <row r="196" ht="13.5" customHeight="1">
      <c r="A196" s="65"/>
      <c r="B196" s="87"/>
      <c r="C196" s="87"/>
      <c r="D196" s="87"/>
      <c r="E196" s="87"/>
      <c r="F196" s="2"/>
      <c r="G196" s="2"/>
      <c r="H196" s="87"/>
      <c r="I196" s="2"/>
      <c r="J196" s="2"/>
      <c r="K196" s="2"/>
      <c r="L196" s="2"/>
      <c r="M196" s="2"/>
      <c r="N196" s="2"/>
      <c r="O196" s="2"/>
      <c r="P196" s="2"/>
      <c r="Q196" s="2"/>
      <c r="R196" s="2"/>
      <c r="S196" s="2"/>
      <c r="T196" s="2"/>
      <c r="U196" s="2"/>
      <c r="V196" s="2"/>
      <c r="W196" s="2"/>
      <c r="X196" s="2"/>
      <c r="Y196" s="2"/>
      <c r="Z196" s="2"/>
    </row>
    <row r="197" ht="13.5" customHeight="1">
      <c r="A197" s="65"/>
      <c r="B197" s="87"/>
      <c r="C197" s="87"/>
      <c r="D197" s="87"/>
      <c r="E197" s="87"/>
      <c r="F197" s="87" t="s">
        <v>2347</v>
      </c>
      <c r="G197" s="2">
        <f>874/1000</f>
        <v>0.874</v>
      </c>
      <c r="H197" s="102" t="s">
        <v>2670</v>
      </c>
      <c r="I197" s="2"/>
      <c r="J197" s="2"/>
      <c r="K197" s="2"/>
      <c r="L197" s="2"/>
      <c r="M197" s="2"/>
      <c r="N197" s="2"/>
      <c r="O197" s="2"/>
      <c r="P197" s="2"/>
      <c r="Q197" s="2"/>
      <c r="R197" s="2"/>
      <c r="S197" s="2"/>
      <c r="T197" s="2"/>
      <c r="U197" s="2"/>
      <c r="V197" s="2"/>
      <c r="W197" s="2"/>
      <c r="X197" s="2"/>
      <c r="Y197" s="2"/>
      <c r="Z197" s="2"/>
    </row>
    <row r="198" ht="13.5" customHeight="1">
      <c r="A198" s="65"/>
      <c r="B198" s="87"/>
      <c r="C198" s="87"/>
      <c r="D198" s="87"/>
      <c r="E198" s="87"/>
      <c r="F198" s="87" t="s">
        <v>2671</v>
      </c>
      <c r="G198" s="2"/>
      <c r="H198" s="87"/>
      <c r="I198" s="2"/>
      <c r="J198" s="2"/>
      <c r="K198" s="2"/>
      <c r="L198" s="2"/>
      <c r="M198" s="2"/>
      <c r="N198" s="2"/>
      <c r="O198" s="2"/>
      <c r="P198" s="2"/>
      <c r="Q198" s="2"/>
      <c r="R198" s="2"/>
      <c r="S198" s="2"/>
      <c r="T198" s="2"/>
      <c r="U198" s="2"/>
      <c r="V198" s="2"/>
      <c r="W198" s="2"/>
      <c r="X198" s="2"/>
      <c r="Y198" s="2"/>
      <c r="Z198" s="2"/>
    </row>
    <row r="199" ht="13.5" customHeight="1">
      <c r="A199" s="65"/>
      <c r="B199" s="87"/>
      <c r="C199" s="87"/>
      <c r="D199" s="87"/>
      <c r="E199" s="87"/>
      <c r="F199" s="87" t="s">
        <v>2672</v>
      </c>
      <c r="G199" s="2"/>
      <c r="H199" s="87"/>
      <c r="I199" s="2"/>
      <c r="J199" s="2"/>
      <c r="K199" s="2"/>
      <c r="L199" s="2"/>
      <c r="M199" s="2"/>
      <c r="N199" s="2"/>
      <c r="O199" s="2"/>
      <c r="P199" s="2"/>
      <c r="Q199" s="2"/>
      <c r="R199" s="2"/>
      <c r="S199" s="2"/>
      <c r="T199" s="2"/>
      <c r="U199" s="2"/>
      <c r="V199" s="2"/>
      <c r="W199" s="2"/>
      <c r="X199" s="2"/>
      <c r="Y199" s="2"/>
      <c r="Z199" s="2"/>
    </row>
    <row r="200" ht="13.5" customHeight="1">
      <c r="A200" s="65"/>
      <c r="B200" s="87"/>
      <c r="C200" s="87"/>
      <c r="D200" s="87"/>
      <c r="E200" s="87"/>
      <c r="F200" s="87" t="s">
        <v>2673</v>
      </c>
      <c r="G200" s="2"/>
      <c r="H200" s="87"/>
      <c r="I200" s="2"/>
      <c r="J200" s="2"/>
      <c r="K200" s="2"/>
      <c r="L200" s="2"/>
      <c r="M200" s="2"/>
      <c r="N200" s="2"/>
      <c r="O200" s="2"/>
      <c r="P200" s="2"/>
      <c r="Q200" s="2"/>
      <c r="R200" s="2"/>
      <c r="S200" s="2"/>
      <c r="T200" s="2"/>
      <c r="U200" s="2"/>
      <c r="V200" s="2"/>
      <c r="W200" s="2"/>
      <c r="X200" s="2"/>
      <c r="Y200" s="2"/>
      <c r="Z200" s="2"/>
    </row>
    <row r="201" ht="13.5" customHeight="1">
      <c r="A201" s="65"/>
      <c r="B201" s="87"/>
      <c r="C201" s="87"/>
      <c r="D201" s="87"/>
      <c r="E201" s="87"/>
      <c r="F201" s="87" t="s">
        <v>2674</v>
      </c>
      <c r="G201" s="2"/>
      <c r="H201" s="87"/>
      <c r="I201" s="2"/>
      <c r="J201" s="2"/>
      <c r="K201" s="2"/>
      <c r="L201" s="2"/>
      <c r="M201" s="2"/>
      <c r="N201" s="2"/>
      <c r="O201" s="2"/>
      <c r="P201" s="2"/>
      <c r="Q201" s="2"/>
      <c r="R201" s="2"/>
      <c r="S201" s="2"/>
      <c r="T201" s="2"/>
      <c r="U201" s="2"/>
      <c r="V201" s="2"/>
      <c r="W201" s="2"/>
      <c r="X201" s="2"/>
      <c r="Y201" s="2"/>
      <c r="Z201" s="2"/>
    </row>
    <row r="202" ht="13.5" customHeight="1">
      <c r="A202" s="65"/>
      <c r="B202" s="87"/>
      <c r="C202" s="87"/>
      <c r="D202" s="87"/>
      <c r="E202" s="87"/>
      <c r="F202" s="87" t="s">
        <v>2675</v>
      </c>
      <c r="G202" s="2"/>
      <c r="H202" s="87"/>
      <c r="I202" s="2"/>
      <c r="J202" s="2"/>
      <c r="K202" s="2"/>
      <c r="L202" s="2"/>
      <c r="M202" s="2"/>
      <c r="N202" s="2"/>
      <c r="O202" s="2"/>
      <c r="P202" s="2"/>
      <c r="Q202" s="2"/>
      <c r="R202" s="2"/>
      <c r="S202" s="2"/>
      <c r="T202" s="2"/>
      <c r="U202" s="2"/>
      <c r="V202" s="2"/>
      <c r="W202" s="2"/>
      <c r="X202" s="2"/>
      <c r="Y202" s="2"/>
      <c r="Z202" s="2"/>
    </row>
    <row r="203" ht="13.5" customHeight="1">
      <c r="A203" s="65"/>
      <c r="B203" s="87"/>
      <c r="C203" s="87"/>
      <c r="D203" s="87"/>
      <c r="E203" s="87"/>
      <c r="F203" s="87" t="s">
        <v>2676</v>
      </c>
      <c r="G203" s="2"/>
      <c r="H203" s="87"/>
      <c r="I203" s="2"/>
      <c r="J203" s="2"/>
      <c r="K203" s="2"/>
      <c r="L203" s="2"/>
      <c r="M203" s="2"/>
      <c r="N203" s="2"/>
      <c r="O203" s="2"/>
      <c r="P203" s="2"/>
      <c r="Q203" s="2"/>
      <c r="R203" s="2"/>
      <c r="S203" s="2"/>
      <c r="T203" s="2"/>
      <c r="U203" s="2"/>
      <c r="V203" s="2"/>
      <c r="W203" s="2"/>
      <c r="X203" s="2"/>
      <c r="Y203" s="2"/>
      <c r="Z203" s="2"/>
    </row>
    <row r="204" ht="13.5" customHeight="1">
      <c r="A204" s="65"/>
      <c r="B204" s="87"/>
      <c r="C204" s="87"/>
      <c r="D204" s="87"/>
      <c r="E204" s="87"/>
      <c r="F204" s="87" t="s">
        <v>2677</v>
      </c>
      <c r="G204" s="2"/>
      <c r="H204" s="87"/>
      <c r="I204" s="2"/>
      <c r="J204" s="2"/>
      <c r="K204" s="2"/>
      <c r="L204" s="2"/>
      <c r="M204" s="2"/>
      <c r="N204" s="2"/>
      <c r="O204" s="2"/>
      <c r="P204" s="2"/>
      <c r="Q204" s="2"/>
      <c r="R204" s="2"/>
      <c r="S204" s="2"/>
      <c r="T204" s="2"/>
      <c r="U204" s="2"/>
      <c r="V204" s="2"/>
      <c r="W204" s="2"/>
      <c r="X204" s="2"/>
      <c r="Y204" s="2"/>
      <c r="Z204" s="2"/>
    </row>
    <row r="205" ht="13.5" customHeight="1">
      <c r="A205" s="65"/>
      <c r="B205" s="87"/>
      <c r="C205" s="87"/>
      <c r="D205" s="87"/>
      <c r="E205" s="87"/>
      <c r="F205" s="87" t="s">
        <v>2678</v>
      </c>
      <c r="G205" s="2"/>
      <c r="H205" s="87"/>
      <c r="I205" s="2"/>
      <c r="J205" s="2"/>
      <c r="K205" s="2"/>
      <c r="L205" s="2"/>
      <c r="M205" s="2"/>
      <c r="N205" s="2"/>
      <c r="O205" s="2"/>
      <c r="P205" s="2"/>
      <c r="Q205" s="2"/>
      <c r="R205" s="2"/>
      <c r="S205" s="2"/>
      <c r="T205" s="2"/>
      <c r="U205" s="2"/>
      <c r="V205" s="2"/>
      <c r="W205" s="2"/>
      <c r="X205" s="2"/>
      <c r="Y205" s="2"/>
      <c r="Z205" s="2"/>
    </row>
    <row r="206" ht="13.5" customHeight="1">
      <c r="A206" s="65"/>
      <c r="B206" s="87"/>
      <c r="C206" s="87"/>
      <c r="D206" s="87"/>
      <c r="E206" s="87"/>
      <c r="F206" s="87">
        <f>G197*7.5</f>
        <v>6.555</v>
      </c>
      <c r="G206" s="1" t="s">
        <v>2679</v>
      </c>
      <c r="H206" s="87"/>
      <c r="I206" s="2"/>
      <c r="J206" s="2"/>
      <c r="K206" s="2"/>
      <c r="L206" s="2"/>
      <c r="M206" s="2"/>
      <c r="N206" s="2"/>
      <c r="O206" s="2"/>
      <c r="P206" s="2"/>
      <c r="Q206" s="2"/>
      <c r="R206" s="2"/>
      <c r="S206" s="2"/>
      <c r="T206" s="2"/>
      <c r="U206" s="2"/>
      <c r="V206" s="2"/>
      <c r="W206" s="2"/>
      <c r="X206" s="2"/>
      <c r="Y206" s="2"/>
      <c r="Z206" s="2"/>
    </row>
    <row r="207" ht="13.5" customHeight="1">
      <c r="A207" s="65"/>
      <c r="B207" s="87"/>
      <c r="C207" s="87"/>
      <c r="D207" s="87"/>
      <c r="E207" s="87"/>
      <c r="F207" s="87" t="s">
        <v>2680</v>
      </c>
      <c r="G207" s="2"/>
      <c r="H207" s="87"/>
      <c r="I207" s="2"/>
      <c r="J207" s="2"/>
      <c r="K207" s="2"/>
      <c r="L207" s="2"/>
      <c r="M207" s="2"/>
      <c r="N207" s="2"/>
      <c r="O207" s="2"/>
      <c r="P207" s="2"/>
      <c r="Q207" s="2"/>
      <c r="R207" s="2"/>
      <c r="S207" s="2"/>
      <c r="T207" s="2"/>
      <c r="U207" s="2"/>
      <c r="V207" s="2"/>
      <c r="W207" s="2"/>
      <c r="X207" s="2"/>
      <c r="Y207" s="2"/>
      <c r="Z207" s="2"/>
    </row>
    <row r="208" ht="13.5" customHeight="1">
      <c r="A208" s="65"/>
      <c r="B208" s="87"/>
      <c r="C208" s="87"/>
      <c r="D208" s="87"/>
      <c r="E208" s="87"/>
      <c r="F208" s="87"/>
      <c r="G208" s="2"/>
      <c r="H208" s="87"/>
      <c r="I208" s="2"/>
      <c r="J208" s="2"/>
      <c r="K208" s="2"/>
      <c r="L208" s="2"/>
      <c r="M208" s="2"/>
      <c r="N208" s="2"/>
      <c r="O208" s="2"/>
      <c r="P208" s="2"/>
      <c r="Q208" s="2"/>
      <c r="R208" s="2"/>
      <c r="S208" s="2"/>
      <c r="T208" s="2"/>
      <c r="U208" s="2"/>
      <c r="V208" s="2"/>
      <c r="W208" s="2"/>
      <c r="X208" s="2"/>
      <c r="Y208" s="2"/>
      <c r="Z208" s="2"/>
    </row>
    <row r="209" ht="13.5" customHeight="1">
      <c r="A209" s="65"/>
      <c r="B209" s="87"/>
      <c r="C209" s="87"/>
      <c r="D209" s="87"/>
      <c r="E209" s="87"/>
      <c r="F209" s="87" t="s">
        <v>2681</v>
      </c>
      <c r="G209" s="2"/>
      <c r="H209" s="87"/>
      <c r="I209" s="2"/>
      <c r="J209" s="2"/>
      <c r="K209" s="2"/>
      <c r="L209" s="2"/>
      <c r="M209" s="2"/>
      <c r="N209" s="2"/>
      <c r="O209" s="2"/>
      <c r="P209" s="2"/>
      <c r="Q209" s="2"/>
      <c r="R209" s="2"/>
      <c r="S209" s="2"/>
      <c r="T209" s="2"/>
      <c r="U209" s="2"/>
      <c r="V209" s="2"/>
      <c r="W209" s="2"/>
      <c r="X209" s="2"/>
      <c r="Y209" s="2"/>
      <c r="Z209" s="2"/>
    </row>
    <row r="210" ht="13.5" customHeight="1">
      <c r="A210" s="65"/>
      <c r="B210" s="87"/>
      <c r="C210" s="87"/>
      <c r="D210" s="87"/>
      <c r="E210" s="87"/>
      <c r="F210" s="1" t="s">
        <v>2682</v>
      </c>
      <c r="G210" s="2"/>
      <c r="H210" s="87"/>
      <c r="I210" s="2"/>
      <c r="J210" s="2"/>
      <c r="K210" s="2"/>
      <c r="L210" s="2"/>
      <c r="M210" s="2"/>
      <c r="N210" s="2"/>
      <c r="O210" s="2"/>
      <c r="P210" s="2"/>
      <c r="Q210" s="2"/>
      <c r="R210" s="2"/>
      <c r="S210" s="2"/>
      <c r="T210" s="2"/>
      <c r="U210" s="2"/>
      <c r="V210" s="2"/>
      <c r="W210" s="2"/>
      <c r="X210" s="2"/>
      <c r="Y210" s="2"/>
      <c r="Z210" s="2"/>
    </row>
    <row r="211" ht="13.5" customHeight="1">
      <c r="A211" s="65"/>
      <c r="B211" s="87"/>
      <c r="C211" s="87"/>
      <c r="D211" s="87"/>
      <c r="E211" s="87"/>
      <c r="F211" s="87">
        <f>21300/94*404</f>
        <v>91544.68085</v>
      </c>
      <c r="G211" s="87">
        <f>404*50*100/15</f>
        <v>134666.6667</v>
      </c>
      <c r="H211" s="87"/>
      <c r="I211" s="2"/>
      <c r="J211" s="2"/>
      <c r="K211" s="2"/>
      <c r="L211" s="2"/>
      <c r="M211" s="2"/>
      <c r="N211" s="2"/>
      <c r="O211" s="2"/>
      <c r="P211" s="2"/>
      <c r="Q211" s="2"/>
      <c r="R211" s="2"/>
      <c r="S211" s="2"/>
      <c r="T211" s="2"/>
      <c r="U211" s="2"/>
      <c r="V211" s="2"/>
      <c r="W211" s="2"/>
      <c r="X211" s="2"/>
      <c r="Y211" s="2"/>
      <c r="Z211" s="2"/>
    </row>
    <row r="212" ht="13.5" customHeight="1">
      <c r="A212" s="65"/>
      <c r="B212" s="87"/>
      <c r="C212" s="87"/>
      <c r="D212" s="87"/>
      <c r="E212" s="87"/>
      <c r="F212" s="87"/>
      <c r="G212" s="2"/>
      <c r="H212" s="87"/>
      <c r="I212" s="2"/>
      <c r="J212" s="2"/>
      <c r="K212" s="2"/>
      <c r="L212" s="2"/>
      <c r="M212" s="2"/>
      <c r="N212" s="2"/>
      <c r="O212" s="2"/>
      <c r="P212" s="2"/>
      <c r="Q212" s="2"/>
      <c r="R212" s="2"/>
      <c r="S212" s="2"/>
      <c r="T212" s="2"/>
      <c r="U212" s="2"/>
      <c r="V212" s="2"/>
      <c r="W212" s="2"/>
      <c r="X212" s="2"/>
      <c r="Y212" s="2"/>
      <c r="Z212" s="2"/>
    </row>
    <row r="213" ht="13.5" customHeight="1">
      <c r="A213" s="65"/>
      <c r="B213" s="87"/>
      <c r="C213" s="87"/>
      <c r="D213" s="87"/>
      <c r="E213" s="87"/>
      <c r="F213" s="2">
        <f>94/404</f>
        <v>0.2326732673</v>
      </c>
      <c r="G213" s="1" t="s">
        <v>2683</v>
      </c>
      <c r="H213" s="87"/>
      <c r="I213" s="2"/>
      <c r="J213" s="2"/>
      <c r="K213" s="2"/>
      <c r="L213" s="2"/>
      <c r="M213" s="2"/>
      <c r="N213" s="2"/>
      <c r="O213" s="2"/>
      <c r="P213" s="2"/>
      <c r="Q213" s="2"/>
      <c r="R213" s="2"/>
      <c r="S213" s="2"/>
      <c r="T213" s="2"/>
      <c r="U213" s="2"/>
      <c r="V213" s="2"/>
      <c r="W213" s="2"/>
      <c r="X213" s="2"/>
      <c r="Y213" s="2"/>
      <c r="Z213" s="2"/>
    </row>
    <row r="214" ht="13.5" customHeight="1">
      <c r="A214" s="65"/>
      <c r="B214" s="87"/>
      <c r="C214" s="87"/>
      <c r="D214" s="87"/>
      <c r="E214" s="87"/>
      <c r="F214" s="87" t="s">
        <v>2684</v>
      </c>
      <c r="G214" s="2"/>
      <c r="H214" s="87"/>
      <c r="I214" s="2"/>
      <c r="J214" s="2"/>
      <c r="K214" s="2"/>
      <c r="L214" s="2"/>
      <c r="M214" s="2"/>
      <c r="N214" s="2"/>
      <c r="O214" s="2"/>
      <c r="P214" s="2"/>
      <c r="Q214" s="2"/>
      <c r="R214" s="2"/>
      <c r="S214" s="2"/>
      <c r="T214" s="2"/>
      <c r="U214" s="2"/>
      <c r="V214" s="2"/>
      <c r="W214" s="2"/>
      <c r="X214" s="2"/>
      <c r="Y214" s="2"/>
      <c r="Z214" s="2"/>
    </row>
    <row r="215" ht="13.5" customHeight="1">
      <c r="A215" s="65"/>
      <c r="B215" s="87"/>
      <c r="C215" s="87"/>
      <c r="D215" s="87"/>
      <c r="E215" s="87"/>
      <c r="F215" s="87">
        <f>208000/F211</f>
        <v>2.272114535</v>
      </c>
      <c r="G215" s="1" t="s">
        <v>2685</v>
      </c>
      <c r="H215" s="87"/>
      <c r="I215" s="2"/>
      <c r="J215" s="2"/>
      <c r="K215" s="2"/>
      <c r="L215" s="2"/>
      <c r="M215" s="2"/>
      <c r="N215" s="2"/>
      <c r="O215" s="2"/>
      <c r="P215" s="2"/>
      <c r="Q215" s="2"/>
      <c r="R215" s="2"/>
      <c r="S215" s="2"/>
      <c r="T215" s="2"/>
      <c r="U215" s="2"/>
      <c r="V215" s="2"/>
      <c r="W215" s="2"/>
      <c r="X215" s="2"/>
      <c r="Y215" s="2"/>
      <c r="Z215" s="2"/>
    </row>
    <row r="216" ht="13.5" customHeight="1">
      <c r="A216" s="65"/>
      <c r="B216" s="87"/>
      <c r="C216" s="87"/>
      <c r="D216" s="87"/>
      <c r="E216" s="87"/>
      <c r="F216" s="87" t="s">
        <v>2686</v>
      </c>
      <c r="G216" s="2"/>
      <c r="H216" s="87"/>
      <c r="I216" s="2"/>
      <c r="J216" s="2"/>
      <c r="K216" s="2"/>
      <c r="L216" s="2"/>
      <c r="M216" s="2"/>
      <c r="N216" s="2"/>
      <c r="O216" s="2"/>
      <c r="P216" s="2"/>
      <c r="Q216" s="2"/>
      <c r="R216" s="2"/>
      <c r="S216" s="2"/>
      <c r="T216" s="2"/>
      <c r="U216" s="2"/>
      <c r="V216" s="2"/>
      <c r="W216" s="2"/>
      <c r="X216" s="2"/>
      <c r="Y216" s="2"/>
      <c r="Z216" s="2"/>
    </row>
    <row r="217" ht="13.5" customHeight="1">
      <c r="A217" s="65"/>
      <c r="B217" s="87"/>
      <c r="C217" s="87"/>
      <c r="D217" s="87"/>
      <c r="E217" s="87"/>
      <c r="F217" s="87">
        <f>F215*1000*874</f>
        <v>1985828.104</v>
      </c>
      <c r="G217" s="1" t="s">
        <v>2687</v>
      </c>
      <c r="H217" s="87"/>
      <c r="I217" s="2"/>
      <c r="J217" s="2"/>
      <c r="K217" s="2"/>
      <c r="L217" s="2"/>
      <c r="M217" s="2"/>
      <c r="N217" s="2"/>
      <c r="O217" s="2"/>
      <c r="P217" s="2"/>
      <c r="Q217" s="2"/>
      <c r="R217" s="2"/>
      <c r="S217" s="2"/>
      <c r="T217" s="2"/>
      <c r="U217" s="2"/>
      <c r="V217" s="2"/>
      <c r="W217" s="2"/>
      <c r="X217" s="2"/>
      <c r="Y217" s="2"/>
      <c r="Z217" s="2"/>
    </row>
    <row r="218" ht="13.5" customHeight="1">
      <c r="A218" s="65"/>
      <c r="B218" s="87"/>
      <c r="C218" s="87"/>
      <c r="D218" s="87"/>
      <c r="E218" s="87"/>
      <c r="F218" s="87" t="s">
        <v>2688</v>
      </c>
      <c r="G218" s="2"/>
      <c r="H218" s="87"/>
      <c r="I218" s="2"/>
      <c r="J218" s="2"/>
      <c r="K218" s="2"/>
      <c r="L218" s="2"/>
      <c r="M218" s="2"/>
      <c r="N218" s="2"/>
      <c r="O218" s="2"/>
      <c r="P218" s="2"/>
      <c r="Q218" s="2"/>
      <c r="R218" s="2"/>
      <c r="S218" s="2"/>
      <c r="T218" s="2"/>
      <c r="U218" s="2"/>
      <c r="V218" s="2"/>
      <c r="W218" s="2"/>
      <c r="X218" s="2"/>
      <c r="Y218" s="2"/>
      <c r="Z218" s="2"/>
    </row>
    <row r="219" ht="13.5" customHeight="1">
      <c r="A219" s="65"/>
      <c r="B219" s="87"/>
      <c r="C219" s="87"/>
      <c r="D219" s="87"/>
      <c r="E219" s="87"/>
      <c r="F219" s="87">
        <f>7.5/210*F217</f>
        <v>70922.43228</v>
      </c>
      <c r="G219" s="1" t="s">
        <v>2689</v>
      </c>
      <c r="H219" s="87"/>
      <c r="I219" s="2"/>
      <c r="J219" s="2"/>
      <c r="K219" s="2"/>
      <c r="L219" s="2"/>
      <c r="M219" s="2"/>
      <c r="N219" s="2"/>
      <c r="O219" s="2"/>
      <c r="P219" s="2"/>
      <c r="Q219" s="2"/>
      <c r="R219" s="2"/>
      <c r="S219" s="2"/>
      <c r="T219" s="2"/>
      <c r="U219" s="2"/>
      <c r="V219" s="2"/>
      <c r="W219" s="2"/>
      <c r="X219" s="2"/>
      <c r="Y219" s="2"/>
      <c r="Z219" s="2"/>
    </row>
    <row r="220" ht="13.5" customHeight="1">
      <c r="A220" s="65"/>
      <c r="B220" s="87"/>
      <c r="C220" s="87"/>
      <c r="D220" s="87"/>
      <c r="E220" s="87"/>
      <c r="F220" s="87"/>
      <c r="G220" s="2"/>
      <c r="H220" s="87"/>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1.0"/>
  </cols>
  <sheetData>
    <row r="2">
      <c r="A2" s="6" t="s">
        <v>2338</v>
      </c>
    </row>
    <row r="4">
      <c r="A4" s="6">
        <f>37/60</f>
        <v>0.6166666667</v>
      </c>
      <c r="B4" s="6" t="s">
        <v>2342</v>
      </c>
      <c r="D4" s="6"/>
      <c r="F4" s="6"/>
      <c r="G4" s="6"/>
      <c r="H4" s="6"/>
    </row>
    <row r="6">
      <c r="A6" s="78" t="s">
        <v>2343</v>
      </c>
      <c r="F6" s="79"/>
    </row>
    <row r="7">
      <c r="A7" s="6">
        <f>470/1000</f>
        <v>0.47</v>
      </c>
      <c r="B7" s="6" t="s">
        <v>2347</v>
      </c>
      <c r="F7" s="79"/>
    </row>
    <row r="8">
      <c r="A8" s="6"/>
    </row>
    <row r="9">
      <c r="A9" s="6" t="s">
        <v>2349</v>
      </c>
      <c r="B9" s="6">
        <v>100.0</v>
      </c>
      <c r="C9" s="6">
        <v>10.0</v>
      </c>
      <c r="E9" s="6"/>
    </row>
    <row r="10">
      <c r="A10" s="6" t="s">
        <v>2350</v>
      </c>
      <c r="B10" s="6">
        <v>2.5</v>
      </c>
      <c r="C10" s="6">
        <v>2.5</v>
      </c>
      <c r="D10" s="6" t="s">
        <v>2351</v>
      </c>
    </row>
    <row r="11">
      <c r="A11" s="6" t="s">
        <v>2352</v>
      </c>
      <c r="B11">
        <f t="shared" ref="B11:C11" si="1">200/B9/B13</f>
        <v>2.5</v>
      </c>
      <c r="C11">
        <f t="shared" si="1"/>
        <v>20</v>
      </c>
    </row>
    <row r="12">
      <c r="A12" s="6"/>
      <c r="B12">
        <f>B11*A7</f>
        <v>1.175</v>
      </c>
      <c r="C12">
        <f>C11*A7</f>
        <v>9.4</v>
      </c>
      <c r="D12" s="6"/>
    </row>
    <row r="13">
      <c r="A13" s="6" t="s">
        <v>2356</v>
      </c>
      <c r="B13" s="6">
        <v>0.8</v>
      </c>
      <c r="C13" s="6">
        <v>1.0</v>
      </c>
      <c r="D13" s="6" t="s">
        <v>2357</v>
      </c>
    </row>
    <row r="14">
      <c r="A14" s="6" t="s">
        <v>2358</v>
      </c>
      <c r="B14" s="6">
        <v>10.0</v>
      </c>
      <c r="C14" s="6">
        <v>2.0</v>
      </c>
      <c r="D14" s="6" t="s">
        <v>2351</v>
      </c>
    </row>
    <row r="15">
      <c r="A15" s="6" t="s">
        <v>2359</v>
      </c>
      <c r="B15">
        <f>B14*A7</f>
        <v>4.7</v>
      </c>
      <c r="C15">
        <f>C14*A7</f>
        <v>0.94</v>
      </c>
    </row>
    <row r="17">
      <c r="A17" s="6" t="s">
        <v>2363</v>
      </c>
      <c r="B17">
        <f t="shared" ref="B17:C17" si="2">B15+B12</f>
        <v>5.875</v>
      </c>
      <c r="C17">
        <f t="shared" si="2"/>
        <v>10.34</v>
      </c>
    </row>
    <row r="19">
      <c r="A19" s="6" t="s">
        <v>2365</v>
      </c>
      <c r="B19" s="6" t="s">
        <v>2366</v>
      </c>
      <c r="C19" s="6" t="s">
        <v>2367</v>
      </c>
    </row>
    <row r="22">
      <c r="A22" s="80" t="s">
        <v>2368</v>
      </c>
      <c r="B22" s="81"/>
      <c r="C22" s="81"/>
      <c r="D22" s="81"/>
      <c r="E22" s="81"/>
      <c r="F22" s="81"/>
      <c r="G22" s="81"/>
      <c r="H22" s="81"/>
      <c r="I22" s="81"/>
    </row>
    <row r="23">
      <c r="A23" s="80" t="s">
        <v>2369</v>
      </c>
      <c r="B23" s="80" t="s">
        <v>2370</v>
      </c>
      <c r="C23" s="80" t="s">
        <v>2371</v>
      </c>
      <c r="D23" s="82">
        <v>10.0</v>
      </c>
      <c r="E23" s="80" t="s">
        <v>2372</v>
      </c>
      <c r="F23" s="80" t="s">
        <v>2373</v>
      </c>
      <c r="G23" s="80" t="s">
        <v>2371</v>
      </c>
      <c r="H23" s="82">
        <v>450.0</v>
      </c>
      <c r="I23" s="80" t="s">
        <v>2374</v>
      </c>
    </row>
    <row r="24">
      <c r="A24" s="80" t="s">
        <v>2375</v>
      </c>
      <c r="B24" s="80" t="s">
        <v>2370</v>
      </c>
      <c r="C24" s="80" t="s">
        <v>2371</v>
      </c>
      <c r="D24" s="82">
        <v>20.0</v>
      </c>
      <c r="E24" s="80" t="s">
        <v>2372</v>
      </c>
      <c r="F24" s="80" t="s">
        <v>2373</v>
      </c>
      <c r="G24" s="80" t="s">
        <v>2371</v>
      </c>
      <c r="H24" s="82">
        <v>2400.0</v>
      </c>
      <c r="I24" s="80" t="s">
        <v>2374</v>
      </c>
    </row>
    <row r="25">
      <c r="A25" s="80" t="s">
        <v>2376</v>
      </c>
      <c r="B25" s="80" t="s">
        <v>2370</v>
      </c>
      <c r="C25" s="80" t="s">
        <v>2371</v>
      </c>
      <c r="D25" s="82">
        <v>18.0</v>
      </c>
      <c r="E25" s="80" t="s">
        <v>2372</v>
      </c>
      <c r="F25" s="80" t="s">
        <v>2373</v>
      </c>
      <c r="G25" s="80" t="s">
        <v>2371</v>
      </c>
      <c r="H25" s="82">
        <v>1630.0</v>
      </c>
      <c r="I25" s="80" t="s">
        <v>2374</v>
      </c>
    </row>
    <row r="26">
      <c r="A26" s="80" t="s">
        <v>2377</v>
      </c>
      <c r="B26" s="80" t="s">
        <v>2370</v>
      </c>
      <c r="C26" s="80" t="s">
        <v>2371</v>
      </c>
      <c r="D26" s="82">
        <v>19.0</v>
      </c>
      <c r="E26" s="80" t="s">
        <v>2372</v>
      </c>
      <c r="F26" s="80" t="s">
        <v>2373</v>
      </c>
      <c r="G26" s="80" t="s">
        <v>2371</v>
      </c>
      <c r="H26" s="82">
        <v>860.0</v>
      </c>
      <c r="I26" s="80" t="s">
        <v>2374</v>
      </c>
    </row>
    <row r="27">
      <c r="A27" s="80" t="s">
        <v>2378</v>
      </c>
      <c r="B27" s="80" t="s">
        <v>2370</v>
      </c>
      <c r="C27" s="80" t="s">
        <v>2371</v>
      </c>
      <c r="D27" s="82">
        <v>8.0</v>
      </c>
      <c r="E27" s="80" t="s">
        <v>2372</v>
      </c>
      <c r="F27" s="80" t="s">
        <v>2373</v>
      </c>
      <c r="G27" s="80" t="s">
        <v>2371</v>
      </c>
      <c r="H27" s="82">
        <v>230.0</v>
      </c>
      <c r="I27" s="80" t="s">
        <v>2374</v>
      </c>
    </row>
    <row r="28">
      <c r="A28" s="80" t="s">
        <v>2379</v>
      </c>
      <c r="B28" s="80" t="s">
        <v>2370</v>
      </c>
      <c r="C28" s="80" t="s">
        <v>2371</v>
      </c>
      <c r="D28" s="82">
        <v>8.0</v>
      </c>
      <c r="E28" s="80" t="s">
        <v>2372</v>
      </c>
      <c r="F28" s="80" t="s">
        <v>2373</v>
      </c>
      <c r="G28" s="80" t="s">
        <v>2371</v>
      </c>
      <c r="H28" s="82">
        <v>210.0</v>
      </c>
      <c r="I28" s="80" t="s">
        <v>2374</v>
      </c>
    </row>
    <row r="29">
      <c r="A29" s="80" t="s">
        <v>2380</v>
      </c>
      <c r="B29" s="80" t="s">
        <v>2370</v>
      </c>
      <c r="C29" s="80" t="s">
        <v>2371</v>
      </c>
      <c r="D29" s="82">
        <v>2.5</v>
      </c>
      <c r="E29" s="80" t="s">
        <v>2372</v>
      </c>
      <c r="F29" s="80" t="s">
        <v>2373</v>
      </c>
      <c r="G29" s="80" t="s">
        <v>2371</v>
      </c>
      <c r="H29" s="82">
        <v>11.0</v>
      </c>
      <c r="I29" s="80" t="s">
        <v>2374</v>
      </c>
    </row>
    <row r="30">
      <c r="A30" s="80" t="s">
        <v>2381</v>
      </c>
      <c r="B30" s="80" t="s">
        <v>2370</v>
      </c>
      <c r="C30" s="80" t="s">
        <v>2371</v>
      </c>
      <c r="D30" s="82">
        <v>5.0</v>
      </c>
      <c r="E30" s="80" t="s">
        <v>2372</v>
      </c>
      <c r="F30" s="80" t="s">
        <v>2373</v>
      </c>
      <c r="G30" s="80" t="s">
        <v>2371</v>
      </c>
      <c r="H30" s="82">
        <v>40.0</v>
      </c>
      <c r="I30" s="80" t="s">
        <v>2374</v>
      </c>
    </row>
    <row r="31">
      <c r="A31" s="80" t="s">
        <v>2382</v>
      </c>
      <c r="B31" s="80" t="s">
        <v>2370</v>
      </c>
      <c r="C31" s="80" t="s">
        <v>2371</v>
      </c>
      <c r="D31" s="82">
        <v>8.0</v>
      </c>
      <c r="E31" s="80" t="s">
        <v>2372</v>
      </c>
      <c r="F31" s="80" t="s">
        <v>2373</v>
      </c>
      <c r="G31" s="80" t="s">
        <v>2371</v>
      </c>
      <c r="H31" s="82">
        <v>110.0</v>
      </c>
      <c r="I31" s="80" t="s">
        <v>2374</v>
      </c>
    </row>
    <row r="32">
      <c r="A32" s="80" t="s">
        <v>2383</v>
      </c>
      <c r="B32" s="80" t="s">
        <v>2370</v>
      </c>
      <c r="C32" s="80" t="s">
        <v>2371</v>
      </c>
      <c r="D32" s="82">
        <v>15.0</v>
      </c>
      <c r="E32" s="80" t="s">
        <v>2372</v>
      </c>
      <c r="F32" s="80" t="s">
        <v>2373</v>
      </c>
      <c r="G32" s="80" t="s">
        <v>2371</v>
      </c>
      <c r="H32" s="82">
        <v>440.0</v>
      </c>
      <c r="I32" s="80" t="s">
        <v>2374</v>
      </c>
    </row>
    <row r="33">
      <c r="A33" s="80" t="s">
        <v>2384</v>
      </c>
      <c r="B33" s="80" t="s">
        <v>2370</v>
      </c>
      <c r="C33" s="80" t="s">
        <v>2371</v>
      </c>
      <c r="D33" s="82">
        <v>16.0</v>
      </c>
      <c r="E33" s="80" t="s">
        <v>2372</v>
      </c>
      <c r="F33" s="80" t="s">
        <v>2373</v>
      </c>
      <c r="G33" s="80" t="s">
        <v>2371</v>
      </c>
      <c r="H33" s="82">
        <v>360.0</v>
      </c>
      <c r="I33" s="80" t="s">
        <v>2374</v>
      </c>
    </row>
    <row r="34">
      <c r="A34" s="80" t="s">
        <v>2385</v>
      </c>
      <c r="B34" s="80" t="s">
        <v>2386</v>
      </c>
      <c r="C34" s="80" t="s">
        <v>2371</v>
      </c>
      <c r="D34" s="82">
        <v>5.0</v>
      </c>
      <c r="E34" s="80" t="s">
        <v>2372</v>
      </c>
      <c r="F34" s="80" t="s">
        <v>2373</v>
      </c>
      <c r="G34" s="80" t="s">
        <v>2371</v>
      </c>
      <c r="H34" s="82">
        <v>18.0</v>
      </c>
      <c r="I34" s="80" t="s">
        <v>2374</v>
      </c>
    </row>
    <row r="35">
      <c r="A35" s="80" t="s">
        <v>2387</v>
      </c>
      <c r="B35" s="80" t="s">
        <v>2370</v>
      </c>
      <c r="C35" s="80" t="s">
        <v>2371</v>
      </c>
      <c r="D35" s="82">
        <v>3.5</v>
      </c>
      <c r="E35" s="80" t="s">
        <v>2372</v>
      </c>
      <c r="F35" s="80" t="s">
        <v>2373</v>
      </c>
      <c r="G35" s="80" t="s">
        <v>2371</v>
      </c>
      <c r="H35" s="82">
        <v>10.0</v>
      </c>
      <c r="I35" s="80" t="s">
        <v>2374</v>
      </c>
    </row>
    <row r="36">
      <c r="A36" s="80" t="s">
        <v>2388</v>
      </c>
      <c r="B36" s="80" t="s">
        <v>2370</v>
      </c>
      <c r="C36" s="80" t="s">
        <v>2371</v>
      </c>
      <c r="D36" s="82">
        <v>8.0</v>
      </c>
      <c r="E36" s="80" t="s">
        <v>2372</v>
      </c>
      <c r="F36" s="80" t="s">
        <v>2373</v>
      </c>
      <c r="G36" s="80" t="s">
        <v>2371</v>
      </c>
      <c r="H36" s="82">
        <v>210.0</v>
      </c>
      <c r="I36" s="80" t="s">
        <v>2374</v>
      </c>
    </row>
    <row r="37">
      <c r="A37" s="80" t="s">
        <v>2389</v>
      </c>
      <c r="B37" s="80" t="s">
        <v>2370</v>
      </c>
      <c r="C37" s="80" t="s">
        <v>2371</v>
      </c>
      <c r="D37" s="82">
        <v>8.0</v>
      </c>
      <c r="E37" s="80" t="s">
        <v>2372</v>
      </c>
      <c r="F37" s="80" t="s">
        <v>2373</v>
      </c>
      <c r="G37" s="80" t="s">
        <v>2371</v>
      </c>
      <c r="H37" s="82">
        <v>260.0</v>
      </c>
      <c r="I37" s="80" t="s">
        <v>2374</v>
      </c>
    </row>
    <row r="38">
      <c r="A38" s="80" t="s">
        <v>2390</v>
      </c>
      <c r="B38" s="80" t="s">
        <v>2370</v>
      </c>
      <c r="C38" s="80" t="s">
        <v>2371</v>
      </c>
      <c r="D38" s="82">
        <v>10.0</v>
      </c>
      <c r="E38" s="80" t="s">
        <v>2372</v>
      </c>
      <c r="F38" s="80" t="s">
        <v>2373</v>
      </c>
      <c r="G38" s="80" t="s">
        <v>2371</v>
      </c>
      <c r="H38" s="82">
        <v>340.0</v>
      </c>
      <c r="I38" s="80" t="s">
        <v>2374</v>
      </c>
    </row>
    <row r="39">
      <c r="A39" s="80" t="s">
        <v>2391</v>
      </c>
      <c r="B39" s="80" t="s">
        <v>2370</v>
      </c>
      <c r="C39" s="80" t="s">
        <v>2371</v>
      </c>
      <c r="D39" s="82">
        <v>6.5</v>
      </c>
      <c r="E39" s="80" t="s">
        <v>2372</v>
      </c>
      <c r="F39" s="80" t="s">
        <v>2373</v>
      </c>
      <c r="G39" s="80" t="s">
        <v>2371</v>
      </c>
      <c r="H39" s="82">
        <v>106.0</v>
      </c>
      <c r="I39" s="80" t="s">
        <v>2374</v>
      </c>
    </row>
    <row r="40">
      <c r="A40" s="80" t="s">
        <v>2392</v>
      </c>
      <c r="B40" s="80" t="s">
        <v>2370</v>
      </c>
      <c r="C40" s="80" t="s">
        <v>2371</v>
      </c>
      <c r="D40" s="82">
        <v>8.5</v>
      </c>
      <c r="E40" s="80" t="s">
        <v>2372</v>
      </c>
      <c r="F40" s="80" t="s">
        <v>2373</v>
      </c>
      <c r="G40" s="80" t="s">
        <v>2371</v>
      </c>
      <c r="H40" s="82">
        <v>320.0</v>
      </c>
      <c r="I40" s="80" t="s">
        <v>2374</v>
      </c>
    </row>
    <row r="41">
      <c r="A41" s="80" t="s">
        <v>2393</v>
      </c>
      <c r="B41" s="80" t="s">
        <v>2370</v>
      </c>
      <c r="C41" s="80" t="s">
        <v>2371</v>
      </c>
      <c r="D41" s="82">
        <v>9.0</v>
      </c>
      <c r="E41" s="80" t="s">
        <v>2372</v>
      </c>
      <c r="F41" s="80" t="s">
        <v>2373</v>
      </c>
      <c r="G41" s="80" t="s">
        <v>2371</v>
      </c>
      <c r="H41" s="82">
        <v>300.0</v>
      </c>
      <c r="I41" s="80" t="s">
        <v>2374</v>
      </c>
    </row>
    <row r="42">
      <c r="A42" s="80" t="s">
        <v>2394</v>
      </c>
      <c r="B42" s="80" t="s">
        <v>2395</v>
      </c>
      <c r="C42" s="80" t="s">
        <v>2371</v>
      </c>
      <c r="D42" s="82">
        <v>10.0</v>
      </c>
      <c r="E42" s="80" t="s">
        <v>2372</v>
      </c>
      <c r="F42" s="80" t="s">
        <v>2373</v>
      </c>
      <c r="G42" s="80" t="s">
        <v>2371</v>
      </c>
      <c r="H42" s="82">
        <v>190.0</v>
      </c>
      <c r="I42" s="80" t="s">
        <v>2374</v>
      </c>
    </row>
    <row r="43">
      <c r="A43" s="80" t="s">
        <v>2396</v>
      </c>
      <c r="B43" s="80" t="s">
        <v>2395</v>
      </c>
      <c r="C43" s="80" t="s">
        <v>2371</v>
      </c>
      <c r="D43" s="82">
        <v>6.0</v>
      </c>
      <c r="E43" s="80" t="s">
        <v>2372</v>
      </c>
      <c r="F43" s="80" t="s">
        <v>2373</v>
      </c>
      <c r="G43" s="80" t="s">
        <v>2371</v>
      </c>
      <c r="H43" s="82">
        <v>105.0</v>
      </c>
      <c r="I43" s="80" t="s">
        <v>2374</v>
      </c>
    </row>
    <row r="44">
      <c r="A44" s="80" t="s">
        <v>2396</v>
      </c>
      <c r="B44" s="80" t="s">
        <v>2395</v>
      </c>
      <c r="C44" s="80" t="s">
        <v>2371</v>
      </c>
      <c r="D44" s="82">
        <v>8.0</v>
      </c>
      <c r="E44" s="80" t="s">
        <v>2372</v>
      </c>
      <c r="F44" s="80" t="s">
        <v>2373</v>
      </c>
      <c r="G44" s="80" t="s">
        <v>2371</v>
      </c>
      <c r="H44" s="82">
        <v>200.0</v>
      </c>
      <c r="I44" s="80" t="s">
        <v>2374</v>
      </c>
    </row>
    <row r="45">
      <c r="A45" s="80" t="s">
        <v>2397</v>
      </c>
      <c r="B45" s="80" t="s">
        <v>2395</v>
      </c>
      <c r="C45" s="80" t="s">
        <v>2371</v>
      </c>
      <c r="D45" s="82">
        <v>11.0</v>
      </c>
      <c r="E45" s="80" t="s">
        <v>2372</v>
      </c>
      <c r="F45" s="80" t="s">
        <v>2373</v>
      </c>
      <c r="G45" s="80" t="s">
        <v>2371</v>
      </c>
      <c r="H45" s="82">
        <v>210.0</v>
      </c>
      <c r="I45" s="80" t="s">
        <v>2374</v>
      </c>
    </row>
    <row r="46">
      <c r="A46" s="80" t="s">
        <v>2398</v>
      </c>
      <c r="B46" s="80" t="s">
        <v>2395</v>
      </c>
      <c r="C46" s="80" t="s">
        <v>2371</v>
      </c>
      <c r="D46" s="82">
        <v>7.0</v>
      </c>
      <c r="E46" s="80" t="s">
        <v>2372</v>
      </c>
      <c r="F46" s="80" t="s">
        <v>2373</v>
      </c>
      <c r="G46" s="80" t="s">
        <v>2371</v>
      </c>
      <c r="H46" s="82">
        <v>110.0</v>
      </c>
      <c r="I46" s="80" t="s">
        <v>2374</v>
      </c>
    </row>
    <row r="47">
      <c r="A47" s="80" t="s">
        <v>2399</v>
      </c>
      <c r="B47" s="80" t="s">
        <v>2395</v>
      </c>
      <c r="C47" s="80" t="s">
        <v>2371</v>
      </c>
      <c r="D47" s="82">
        <v>7.0</v>
      </c>
      <c r="E47" s="80" t="s">
        <v>2372</v>
      </c>
      <c r="F47" s="80" t="s">
        <v>2373</v>
      </c>
      <c r="G47" s="80" t="s">
        <v>2371</v>
      </c>
      <c r="H47" s="82">
        <v>100.0</v>
      </c>
      <c r="I47" s="80" t="s">
        <v>2374</v>
      </c>
    </row>
    <row r="48">
      <c r="A48" s="80" t="s">
        <v>2400</v>
      </c>
      <c r="B48" s="80" t="s">
        <v>2401</v>
      </c>
      <c r="C48" s="80" t="s">
        <v>2371</v>
      </c>
      <c r="D48" s="82">
        <v>21.0</v>
      </c>
      <c r="E48" s="80" t="s">
        <v>2372</v>
      </c>
      <c r="F48" s="80" t="s">
        <v>2402</v>
      </c>
      <c r="G48" s="80" t="s">
        <v>2371</v>
      </c>
      <c r="H48" s="82">
        <v>110.0</v>
      </c>
      <c r="I48" s="80" t="s">
        <v>2374</v>
      </c>
    </row>
    <row r="49">
      <c r="A49" s="80" t="s">
        <v>2403</v>
      </c>
      <c r="B49" s="80" t="s">
        <v>2401</v>
      </c>
      <c r="C49" s="80" t="s">
        <v>2371</v>
      </c>
      <c r="D49" s="82">
        <v>55.0</v>
      </c>
      <c r="E49" s="80" t="s">
        <v>2372</v>
      </c>
      <c r="F49" s="80" t="s">
        <v>2402</v>
      </c>
      <c r="G49" s="80" t="s">
        <v>2371</v>
      </c>
      <c r="H49" s="82">
        <v>80.0</v>
      </c>
      <c r="I49" s="80" t="s">
        <v>2374</v>
      </c>
    </row>
    <row r="50">
      <c r="A50" s="80" t="s">
        <v>2404</v>
      </c>
      <c r="B50" s="80" t="s">
        <v>2401</v>
      </c>
      <c r="C50" s="80" t="s">
        <v>2371</v>
      </c>
      <c r="D50" s="82">
        <v>20.0</v>
      </c>
      <c r="E50" s="80" t="s">
        <v>2372</v>
      </c>
      <c r="F50" s="80" t="s">
        <v>2373</v>
      </c>
      <c r="G50" s="80" t="s">
        <v>2371</v>
      </c>
      <c r="H50" s="82">
        <v>230.0</v>
      </c>
      <c r="I50" s="80" t="s">
        <v>2374</v>
      </c>
    </row>
    <row r="51">
      <c r="A51" s="80" t="s">
        <v>2405</v>
      </c>
      <c r="B51" s="80" t="s">
        <v>2401</v>
      </c>
      <c r="C51" s="80" t="s">
        <v>2371</v>
      </c>
      <c r="D51" s="82">
        <v>6.5</v>
      </c>
      <c r="E51" s="80" t="s">
        <v>2372</v>
      </c>
      <c r="F51" s="80" t="s">
        <v>2373</v>
      </c>
      <c r="G51" s="80" t="s">
        <v>2371</v>
      </c>
      <c r="H51" s="82">
        <v>54.0</v>
      </c>
      <c r="I51" s="80" t="s">
        <v>2374</v>
      </c>
    </row>
    <row r="52">
      <c r="A52" s="80" t="s">
        <v>2406</v>
      </c>
      <c r="B52" s="80" t="s">
        <v>2401</v>
      </c>
      <c r="C52" s="80" t="s">
        <v>2371</v>
      </c>
      <c r="D52" s="82">
        <v>50.0</v>
      </c>
      <c r="E52" s="80" t="s">
        <v>2372</v>
      </c>
      <c r="F52" s="80" t="s">
        <v>2373</v>
      </c>
      <c r="G52" s="80" t="s">
        <v>2371</v>
      </c>
      <c r="H52" s="82">
        <v>100.0</v>
      </c>
      <c r="I52" s="80" t="s">
        <v>2374</v>
      </c>
    </row>
    <row r="53">
      <c r="A53" s="80" t="s">
        <v>2407</v>
      </c>
      <c r="B53" s="80" t="s">
        <v>2401</v>
      </c>
      <c r="C53" s="80" t="s">
        <v>2371</v>
      </c>
      <c r="D53" s="82">
        <v>32.0</v>
      </c>
      <c r="E53" s="80" t="s">
        <v>2372</v>
      </c>
      <c r="F53" s="80" t="s">
        <v>2402</v>
      </c>
      <c r="G53" s="80" t="s">
        <v>2371</v>
      </c>
      <c r="H53" s="82">
        <v>1000.0</v>
      </c>
      <c r="I53" s="80" t="s">
        <v>2374</v>
      </c>
    </row>
    <row r="54">
      <c r="A54" s="80" t="s">
        <v>2409</v>
      </c>
      <c r="B54" s="80" t="s">
        <v>2401</v>
      </c>
      <c r="C54" s="80" t="s">
        <v>2371</v>
      </c>
      <c r="D54" s="82">
        <v>36.0</v>
      </c>
      <c r="E54" s="80" t="s">
        <v>2372</v>
      </c>
      <c r="F54" s="80" t="s">
        <v>2402</v>
      </c>
      <c r="G54" s="80" t="s">
        <v>2371</v>
      </c>
      <c r="H54" s="82">
        <v>1600.0</v>
      </c>
      <c r="I54" s="80" t="s">
        <v>2374</v>
      </c>
    </row>
    <row r="55">
      <c r="A55" s="80" t="s">
        <v>2410</v>
      </c>
      <c r="B55" s="80" t="s">
        <v>2401</v>
      </c>
      <c r="C55" s="80" t="s">
        <v>2371</v>
      </c>
      <c r="D55" s="82">
        <v>14.0</v>
      </c>
      <c r="E55" s="80" t="s">
        <v>2372</v>
      </c>
      <c r="F55" s="80" t="s">
        <v>2373</v>
      </c>
      <c r="G55" s="80" t="s">
        <v>2371</v>
      </c>
      <c r="H55" s="82">
        <v>100.0</v>
      </c>
      <c r="I55" s="80" t="s">
        <v>2374</v>
      </c>
    </row>
    <row r="56">
      <c r="A56" s="80" t="s">
        <v>2411</v>
      </c>
      <c r="B56" s="80" t="s">
        <v>2401</v>
      </c>
      <c r="C56" s="80" t="s">
        <v>2371</v>
      </c>
      <c r="D56" s="82">
        <v>11.0</v>
      </c>
      <c r="E56" s="80" t="s">
        <v>2372</v>
      </c>
      <c r="F56" s="80" t="s">
        <v>2412</v>
      </c>
      <c r="G56" s="80" t="s">
        <v>2371</v>
      </c>
      <c r="H56" s="82">
        <v>240.0</v>
      </c>
      <c r="I56" s="80" t="s">
        <v>2374</v>
      </c>
    </row>
    <row r="57">
      <c r="A57" s="80" t="s">
        <v>2413</v>
      </c>
      <c r="B57" s="80" t="s">
        <v>2401</v>
      </c>
      <c r="C57" s="80" t="s">
        <v>2371</v>
      </c>
      <c r="D57" s="82">
        <v>15.0</v>
      </c>
      <c r="E57" s="80" t="s">
        <v>2372</v>
      </c>
      <c r="F57" s="80" t="s">
        <v>2402</v>
      </c>
      <c r="G57" s="80" t="s">
        <v>2371</v>
      </c>
      <c r="H57" s="82">
        <v>190.0</v>
      </c>
      <c r="I57" s="80" t="s">
        <v>2374</v>
      </c>
    </row>
    <row r="58">
      <c r="A58" s="80" t="s">
        <v>2414</v>
      </c>
      <c r="B58" s="80" t="s">
        <v>2401</v>
      </c>
      <c r="C58" s="80" t="s">
        <v>2371</v>
      </c>
      <c r="D58" s="82">
        <v>32.0</v>
      </c>
      <c r="E58" s="80" t="s">
        <v>2372</v>
      </c>
      <c r="F58" s="80" t="s">
        <v>2373</v>
      </c>
      <c r="G58" s="80" t="s">
        <v>2371</v>
      </c>
      <c r="H58" s="82">
        <v>3000.0</v>
      </c>
      <c r="I58" s="80" t="s">
        <v>2374</v>
      </c>
    </row>
    <row r="59">
      <c r="A59" s="80" t="s">
        <v>2415</v>
      </c>
      <c r="B59" s="80" t="s">
        <v>2401</v>
      </c>
      <c r="C59" s="80" t="s">
        <v>2371</v>
      </c>
      <c r="D59" s="82">
        <v>7.0</v>
      </c>
      <c r="E59" s="80" t="s">
        <v>2372</v>
      </c>
      <c r="F59" s="80" t="s">
        <v>2373</v>
      </c>
      <c r="G59" s="80" t="s">
        <v>2371</v>
      </c>
      <c r="H59" s="82">
        <v>30.0</v>
      </c>
      <c r="I59" s="80" t="s">
        <v>2374</v>
      </c>
    </row>
    <row r="60">
      <c r="A60" s="80" t="s">
        <v>2416</v>
      </c>
      <c r="B60" s="80" t="s">
        <v>2401</v>
      </c>
      <c r="C60" s="80" t="s">
        <v>2371</v>
      </c>
      <c r="D60" s="82">
        <v>9.0</v>
      </c>
      <c r="E60" s="80" t="s">
        <v>2372</v>
      </c>
      <c r="F60" s="80" t="s">
        <v>2412</v>
      </c>
      <c r="G60" s="80" t="s">
        <v>2371</v>
      </c>
      <c r="H60" s="82">
        <v>190.0</v>
      </c>
      <c r="I60" s="80" t="s">
        <v>2374</v>
      </c>
    </row>
    <row r="61">
      <c r="A61" s="80" t="s">
        <v>2417</v>
      </c>
      <c r="B61" s="80" t="s">
        <v>2401</v>
      </c>
      <c r="C61" s="80" t="s">
        <v>2371</v>
      </c>
      <c r="D61" s="82">
        <v>20.0</v>
      </c>
      <c r="E61" s="80" t="s">
        <v>2372</v>
      </c>
      <c r="F61" s="80" t="s">
        <v>2402</v>
      </c>
      <c r="G61" s="80" t="s">
        <v>2371</v>
      </c>
      <c r="H61" s="82">
        <v>190.0</v>
      </c>
      <c r="I61" s="80" t="s">
        <v>2374</v>
      </c>
    </row>
    <row r="62">
      <c r="A62" s="83"/>
      <c r="B62" s="81"/>
      <c r="C62" s="83"/>
      <c r="D62" s="83"/>
      <c r="E62" s="83"/>
      <c r="F62" s="83"/>
      <c r="G62" s="81"/>
      <c r="H62" s="81"/>
      <c r="I62" s="81"/>
    </row>
    <row r="63">
      <c r="A63" s="80" t="s">
        <v>2420</v>
      </c>
      <c r="B63" s="83"/>
      <c r="C63" s="80" t="s">
        <v>2421</v>
      </c>
      <c r="D63" s="80" t="s">
        <v>2371</v>
      </c>
      <c r="E63" s="82">
        <v>200.0</v>
      </c>
      <c r="F63" s="80" t="s">
        <v>2374</v>
      </c>
      <c r="G63" s="83"/>
      <c r="H63" s="83"/>
      <c r="I63" s="83"/>
    </row>
    <row r="64">
      <c r="A64" s="80" t="s">
        <v>2423</v>
      </c>
      <c r="C64" s="80" t="s">
        <v>2424</v>
      </c>
      <c r="D64" s="80" t="s">
        <v>2371</v>
      </c>
      <c r="E64" s="82">
        <v>140.0</v>
      </c>
      <c r="F64" s="80" t="s">
        <v>2374</v>
      </c>
      <c r="G64" s="81"/>
      <c r="H64" s="81"/>
      <c r="I64" s="81"/>
    </row>
    <row r="65">
      <c r="A65" s="80" t="s">
        <v>2425</v>
      </c>
      <c r="C65" s="80" t="s">
        <v>2421</v>
      </c>
      <c r="D65" s="80" t="s">
        <v>2371</v>
      </c>
      <c r="E65" s="82">
        <v>200.0</v>
      </c>
      <c r="F65" s="80" t="s">
        <v>2374</v>
      </c>
      <c r="G65" s="83"/>
      <c r="H65" s="83"/>
      <c r="I65" s="81"/>
    </row>
    <row r="66">
      <c r="A66" s="80" t="s">
        <v>2426</v>
      </c>
      <c r="B66" s="83"/>
      <c r="C66" s="80" t="s">
        <v>2421</v>
      </c>
      <c r="D66" s="80" t="s">
        <v>2371</v>
      </c>
      <c r="E66" s="82">
        <v>200.0</v>
      </c>
      <c r="F66" s="80" t="s">
        <v>2374</v>
      </c>
      <c r="G66" s="83"/>
      <c r="H66" s="83"/>
      <c r="I66" s="83"/>
    </row>
    <row r="67">
      <c r="A67" s="80" t="s">
        <v>2427</v>
      </c>
      <c r="B67" s="83"/>
      <c r="C67" s="80" t="s">
        <v>2421</v>
      </c>
      <c r="D67" s="80" t="s">
        <v>2371</v>
      </c>
      <c r="E67" s="82">
        <v>200.0</v>
      </c>
      <c r="F67" s="80" t="s">
        <v>2374</v>
      </c>
      <c r="G67" s="83"/>
      <c r="H67" s="83"/>
      <c r="I67" s="83"/>
    </row>
    <row r="68">
      <c r="A68" s="80" t="s">
        <v>2429</v>
      </c>
      <c r="B68" s="83"/>
      <c r="C68" s="80" t="s">
        <v>2430</v>
      </c>
      <c r="D68" s="80" t="s">
        <v>2371</v>
      </c>
      <c r="E68" s="82">
        <v>220.0</v>
      </c>
      <c r="F68" s="80" t="s">
        <v>2374</v>
      </c>
      <c r="G68" s="83"/>
      <c r="H68" s="83"/>
      <c r="I68" s="83"/>
    </row>
    <row r="69">
      <c r="A69" s="80" t="s">
        <v>2431</v>
      </c>
      <c r="B69" s="83"/>
      <c r="C69" s="80" t="s">
        <v>2430</v>
      </c>
      <c r="D69" s="80" t="s">
        <v>2371</v>
      </c>
      <c r="E69" s="82">
        <v>180.0</v>
      </c>
      <c r="F69" s="80" t="s">
        <v>2374</v>
      </c>
      <c r="G69" s="83"/>
      <c r="H69" s="83"/>
      <c r="I69" s="83"/>
    </row>
    <row r="70">
      <c r="A70" s="83"/>
      <c r="B70" s="83"/>
      <c r="C70" s="83"/>
      <c r="D70" s="83"/>
      <c r="E70" s="83"/>
      <c r="F70" s="83"/>
      <c r="G70" s="83"/>
      <c r="H70" s="83"/>
      <c r="I70" s="83"/>
    </row>
    <row r="71">
      <c r="A71" s="80" t="s">
        <v>2433</v>
      </c>
      <c r="B71" s="83"/>
      <c r="C71" s="83"/>
      <c r="D71" s="83"/>
      <c r="E71" s="83"/>
      <c r="F71" s="83"/>
      <c r="G71" s="83"/>
      <c r="H71" s="83"/>
      <c r="I71" s="83"/>
    </row>
    <row r="72">
      <c r="A72" s="80" t="s">
        <v>2435</v>
      </c>
      <c r="C72" s="80" t="s">
        <v>2412</v>
      </c>
      <c r="D72" s="80" t="s">
        <v>2371</v>
      </c>
      <c r="E72" s="82">
        <v>100.0</v>
      </c>
      <c r="F72" s="80" t="s">
        <v>2374</v>
      </c>
      <c r="G72" s="83"/>
      <c r="H72" s="83"/>
      <c r="I72" s="83"/>
    </row>
    <row r="73">
      <c r="A73" s="80" t="s">
        <v>2436</v>
      </c>
      <c r="B73" s="83"/>
      <c r="C73" s="80" t="s">
        <v>2412</v>
      </c>
      <c r="D73" s="80" t="s">
        <v>2371</v>
      </c>
      <c r="E73" s="82">
        <v>60.0</v>
      </c>
      <c r="F73" s="80" t="s">
        <v>2374</v>
      </c>
      <c r="G73" s="83"/>
      <c r="H73" s="83"/>
      <c r="I73" s="83"/>
    </row>
    <row r="74">
      <c r="A74" s="80" t="s">
        <v>2437</v>
      </c>
      <c r="B74" s="83"/>
      <c r="C74" s="80" t="s">
        <v>2412</v>
      </c>
      <c r="D74" s="80" t="s">
        <v>2371</v>
      </c>
      <c r="E74" s="82">
        <v>60.0</v>
      </c>
      <c r="F74" s="80" t="s">
        <v>2374</v>
      </c>
      <c r="G74" s="83"/>
      <c r="H74" s="83"/>
      <c r="I74" s="83"/>
    </row>
    <row r="75">
      <c r="A75" s="80" t="s">
        <v>2438</v>
      </c>
      <c r="B75" s="81"/>
      <c r="C75" s="80" t="s">
        <v>2439</v>
      </c>
      <c r="D75" s="80" t="s">
        <v>2371</v>
      </c>
      <c r="E75" s="82">
        <v>100.0</v>
      </c>
      <c r="F75" s="80" t="s">
        <v>2374</v>
      </c>
      <c r="G75" s="81"/>
      <c r="H75" s="81"/>
      <c r="I75" s="81"/>
    </row>
    <row r="76">
      <c r="A76" s="80" t="s">
        <v>2440</v>
      </c>
      <c r="C76" s="80" t="s">
        <v>2442</v>
      </c>
      <c r="D76" s="80" t="s">
        <v>2371</v>
      </c>
      <c r="E76" s="82">
        <v>250.0</v>
      </c>
      <c r="F76" s="80" t="s">
        <v>2374</v>
      </c>
      <c r="G76" s="81"/>
      <c r="H76" s="81"/>
      <c r="I76" s="81"/>
    </row>
    <row r="77">
      <c r="A77" s="80" t="s">
        <v>2443</v>
      </c>
      <c r="B77" s="81"/>
      <c r="C77" s="80" t="s">
        <v>2412</v>
      </c>
      <c r="D77" s="80" t="s">
        <v>2371</v>
      </c>
      <c r="E77" s="82">
        <v>70.0</v>
      </c>
      <c r="F77" s="80" t="s">
        <v>2374</v>
      </c>
      <c r="G77" s="81"/>
      <c r="H77" s="81"/>
      <c r="I77" s="81"/>
    </row>
    <row r="78">
      <c r="A78" s="80" t="s">
        <v>2445</v>
      </c>
      <c r="B78" s="80" t="s">
        <v>2446</v>
      </c>
      <c r="C78" s="80" t="s">
        <v>2439</v>
      </c>
      <c r="D78" s="80" t="s">
        <v>2371</v>
      </c>
      <c r="E78" s="82">
        <v>18.0</v>
      </c>
      <c r="F78" s="80" t="s">
        <v>2374</v>
      </c>
      <c r="G78" s="81"/>
      <c r="H78" s="81"/>
      <c r="I78" s="81"/>
    </row>
    <row r="79">
      <c r="A79" s="80" t="s">
        <v>2445</v>
      </c>
      <c r="B79" s="80" t="s">
        <v>2448</v>
      </c>
      <c r="C79" s="80" t="s">
        <v>2439</v>
      </c>
      <c r="D79" s="80" t="s">
        <v>2371</v>
      </c>
      <c r="E79" s="82">
        <v>33.0</v>
      </c>
      <c r="F79" s="80" t="s">
        <v>2374</v>
      </c>
      <c r="G79" s="81"/>
      <c r="H79" s="81"/>
      <c r="I79" s="81"/>
    </row>
    <row r="80">
      <c r="A80" s="6"/>
      <c r="C80" s="6"/>
      <c r="D80" s="6"/>
      <c r="E80" s="6"/>
      <c r="F80" s="6"/>
    </row>
    <row r="81">
      <c r="A81" s="6"/>
      <c r="C81" s="6"/>
      <c r="D81" s="6"/>
      <c r="E81" s="6"/>
      <c r="F81" s="6"/>
    </row>
    <row r="82">
      <c r="A82" s="6"/>
      <c r="B82" s="6"/>
      <c r="C82" s="6"/>
      <c r="D82" s="6"/>
      <c r="E82" s="6"/>
      <c r="F82" s="6"/>
    </row>
    <row r="83">
      <c r="A83" s="6"/>
      <c r="B83" s="6"/>
      <c r="C83" s="6"/>
      <c r="D83" s="6"/>
      <c r="E83" s="6"/>
      <c r="F83" s="6"/>
    </row>
    <row r="84">
      <c r="A84" s="6"/>
    </row>
    <row r="85">
      <c r="A85" s="6"/>
      <c r="C85" s="6"/>
      <c r="D85" s="6"/>
      <c r="E85" s="6"/>
      <c r="F85" s="6"/>
    </row>
    <row r="86">
      <c r="A86" s="6"/>
      <c r="C86" s="6"/>
      <c r="D86" s="6"/>
      <c r="E86" s="6"/>
      <c r="F86" s="6"/>
    </row>
    <row r="87">
      <c r="A87" s="6"/>
      <c r="C87" s="6"/>
      <c r="D87" s="6"/>
      <c r="E87" s="6"/>
      <c r="F87" s="6"/>
    </row>
    <row r="88">
      <c r="A88" s="6"/>
      <c r="C88" s="6"/>
      <c r="D88" s="6"/>
      <c r="E88" s="6"/>
      <c r="F88" s="6"/>
    </row>
    <row r="89">
      <c r="A89" s="6"/>
      <c r="C89" s="6"/>
      <c r="D89" s="6"/>
      <c r="E89" s="6"/>
      <c r="F89" s="6"/>
    </row>
    <row r="90">
      <c r="A90" s="6"/>
      <c r="C90" s="6"/>
      <c r="D90" s="6"/>
      <c r="E90" s="6"/>
      <c r="F90" s="6"/>
    </row>
    <row r="91">
      <c r="A91" s="6"/>
      <c r="C91" s="6"/>
      <c r="D91" s="6"/>
      <c r="E91" s="6"/>
      <c r="F91" s="6"/>
    </row>
    <row r="92">
      <c r="A92" s="6"/>
      <c r="C92" s="6"/>
      <c r="D92" s="6"/>
      <c r="E92" s="6"/>
      <c r="F92" s="6"/>
    </row>
    <row r="93">
      <c r="A93" s="6"/>
      <c r="C93" s="6"/>
      <c r="D93" s="6"/>
      <c r="E93" s="6"/>
      <c r="F93" s="6"/>
    </row>
    <row r="94">
      <c r="A94" s="6"/>
    </row>
    <row r="95">
      <c r="A95" s="6"/>
      <c r="C95" s="6"/>
      <c r="D95" s="6"/>
      <c r="E95" s="6"/>
      <c r="F95" s="6"/>
    </row>
    <row r="96">
      <c r="A96" s="6"/>
      <c r="C96" s="6"/>
      <c r="D96" s="6"/>
      <c r="E96" s="6"/>
      <c r="F96" s="6"/>
    </row>
    <row r="97">
      <c r="A97" s="6"/>
      <c r="C97" s="6"/>
      <c r="D97" s="6"/>
      <c r="E97" s="6"/>
      <c r="F97" s="6"/>
    </row>
    <row r="98">
      <c r="A98" s="6"/>
      <c r="C98" s="6"/>
      <c r="D98" s="6"/>
      <c r="E98" s="6"/>
      <c r="F98" s="6"/>
    </row>
    <row r="99">
      <c r="A99" s="6"/>
      <c r="C99" s="6"/>
      <c r="D99" s="6"/>
      <c r="E99" s="6"/>
      <c r="F99" s="6"/>
    </row>
    <row r="100">
      <c r="A100" s="6"/>
      <c r="B100" s="6"/>
      <c r="C100" s="6"/>
      <c r="D100" s="6"/>
      <c r="E100" s="6"/>
      <c r="F100" s="6"/>
    </row>
    <row r="101">
      <c r="A101" s="6"/>
      <c r="B101" s="6"/>
      <c r="C101" s="6"/>
      <c r="D101" s="6"/>
      <c r="E101" s="6"/>
      <c r="F101" s="6"/>
    </row>
    <row r="102">
      <c r="A102" s="6"/>
      <c r="B102" s="6"/>
      <c r="C102" s="6"/>
      <c r="D102" s="6"/>
      <c r="E102" s="6"/>
      <c r="F102" s="6"/>
    </row>
    <row r="103">
      <c r="A103" s="6"/>
      <c r="B103" s="6"/>
      <c r="C103" s="6"/>
      <c r="D103" s="6"/>
      <c r="E103" s="6"/>
      <c r="F103" s="6"/>
    </row>
    <row r="104">
      <c r="A104" s="6"/>
      <c r="B104" s="6"/>
      <c r="C104" s="6"/>
      <c r="D104" s="6"/>
      <c r="E104" s="6"/>
      <c r="F104" s="6"/>
    </row>
    <row r="105">
      <c r="A105" s="6"/>
      <c r="B105" s="6"/>
      <c r="C105" s="6"/>
      <c r="D105" s="6"/>
      <c r="E105" s="6"/>
      <c r="F105" s="6"/>
    </row>
    <row r="106">
      <c r="A106" s="6"/>
      <c r="C106" s="6"/>
      <c r="D106" s="6"/>
      <c r="E106" s="6"/>
      <c r="F106" s="6"/>
    </row>
    <row r="107">
      <c r="A107" s="6"/>
      <c r="C107" s="6"/>
      <c r="D107" s="6"/>
      <c r="E107" s="6"/>
      <c r="F107" s="6"/>
    </row>
  </sheetData>
  <mergeCells count="4">
    <mergeCell ref="A64:B64"/>
    <mergeCell ref="A65:B65"/>
    <mergeCell ref="A72:B72"/>
    <mergeCell ref="A76:B76"/>
  </mergeCells>
  <drawing r:id="rId1"/>
</worksheet>
</file>